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angCDKT" sheetId="1" r:id="rId1"/>
    <sheet name="KetQuaKD" sheetId="2" r:id="rId2"/>
    <sheet name="LuuChuyenTT" sheetId="3" r:id="rId3"/>
    <sheet name="ThuyetMinhBCTC" sheetId="4" r:id="rId4"/>
  </sheets>
  <definedNames/>
  <calcPr calcMode="autoNoTable" fullCalcOnLoad="1"/>
</workbook>
</file>

<file path=xl/sharedStrings.xml><?xml version="1.0" encoding="utf-8"?>
<sst xmlns="http://schemas.openxmlformats.org/spreadsheetml/2006/main" count="758" uniqueCount="630">
  <si>
    <t xml:space="preserve">      hạn mức 52 tỷ đồng với mục đích để mua quyền sử dụng đất làm nhà máy  , chi phí xây dựng nhà xưởng , văn phòng và </t>
  </si>
  <si>
    <t xml:space="preserve">      mua máy móc thiết bị . Khoản vay được đảm bảo bằng tài sản thế chấp theo hợp đồng thế chấp tài sản và hợp đồng </t>
  </si>
  <si>
    <t xml:space="preserve">      thế chấp quyền sử dụng đất và tài sản gắn liền với đất số BDG /LC/FL/2008/157 ngày 05/05/2008. Lãi suất được xác định</t>
  </si>
  <si>
    <t xml:space="preserve">      Thời hạn trả nợ vay là 6 năm . Nợ gốc phải trả mỗi tháng là 723 triệu đồng bắt đầu từ tháng 5 năm 2009 .Từ ngày </t>
  </si>
  <si>
    <t xml:space="preserve">      22/08/2012 ngân hàng gia hạn kéo dài thời hạn thanh toán thêm 2 năm . Từ ngày 13/08/2014 , lãi suất ngân hàng giảm</t>
  </si>
  <si>
    <t xml:space="preserve">      xuống còn 9%/ năm .</t>
  </si>
  <si>
    <t xml:space="preserve">      bằng lãi suất liên ngân hàng  ( hoặc lãi  suất tiền gửi ) kỳ hạn 6 tháng cộng 2,5% mỗi năm . Thời gian ân hạn là 1 năm .</t>
  </si>
  <si>
    <r>
      <t xml:space="preserve">     </t>
    </r>
    <r>
      <rPr>
        <sz val="9"/>
        <rFont val="Arial"/>
        <family val="2"/>
      </rPr>
      <t xml:space="preserve"> Vay dài hạn ngân hàng VID PUBLIC- CN Bình Dương theo Hợp đồng vay số BDG/FL/09/068 &amp; BDG/LC/TR/RC/09/069 </t>
    </r>
  </si>
  <si>
    <t xml:space="preserve">      ngày 01/07/2009 với hạn mức 5 tỷ đồng với mục đích để bổ sung  chi phí xây dựng nhà xưởng , văn phòng và </t>
  </si>
  <si>
    <t xml:space="preserve">      Thời hạn trả nợ vay là 7 năm . Nợ gốc phải trả mỗi tháng là 98 triệu đồng bắt đầu từ tháng 7 năm 2009 .</t>
  </si>
  <si>
    <t xml:space="preserve">      Từ ngày 13/08/2014 , lãi suất ngân hàng giảm xuống còn 9%/ năm .</t>
  </si>
  <si>
    <t xml:space="preserve">       - Thuế nhà thầu</t>
  </si>
  <si>
    <t>22%</t>
  </si>
  <si>
    <t xml:space="preserve">   Doanh thu phát sinh từ tiền lãi , tiền bản quyền , cổ tức , lợi nhuận được chia và các khoản doanh thu hoạt động tài chính</t>
  </si>
  <si>
    <t xml:space="preserve">   khác được ghi nhận khi thỏa mãn đồng thời hai điều kiện sau :</t>
  </si>
  <si>
    <t xml:space="preserve">   - Có khả năng thu được lợi ích kinh tế từ giao dịch đó ; </t>
  </si>
  <si>
    <t xml:space="preserve">   - Doanh thu được xác định tương đối chắc chắn .</t>
  </si>
  <si>
    <t xml:space="preserve">    Cổ tức, lợi nhuận được chia được ghi nhận khi Công ty được quyền nhận cổ tức hoặc được quyền nhận lợi nhuận từ </t>
  </si>
  <si>
    <t xml:space="preserve">    việc góp vốn .</t>
  </si>
  <si>
    <r>
      <t xml:space="preserve"> </t>
    </r>
    <r>
      <rPr>
        <b/>
        <sz val="9"/>
        <rFont val="Arial"/>
        <family val="2"/>
      </rPr>
      <t xml:space="preserve">  10. Nguyên tắc và phương pháp ghi nhận doanh thu</t>
    </r>
  </si>
  <si>
    <r>
      <t xml:space="preserve"> </t>
    </r>
    <r>
      <rPr>
        <b/>
        <sz val="9"/>
        <rFont val="Arial"/>
        <family val="2"/>
      </rPr>
      <t xml:space="preserve">  11. Nguyên tắc và phương pháp ghi nhận chi phí tài chính</t>
    </r>
  </si>
  <si>
    <t xml:space="preserve">   Các khoản chi phí được ghi nhận vào chi phí tài chính gồm :</t>
  </si>
  <si>
    <t xml:space="preserve">   - Chi phí hoặc các khoản lỗ liên quan đến các hoạt động đầu tư tài chính ;</t>
  </si>
  <si>
    <t xml:space="preserve">   - Chi phí cho vay và đi vay vốn ;</t>
  </si>
  <si>
    <t xml:space="preserve">   - Các khoản lỗ do thay đổi tỷ giá hối đoái của các nghiệp vụ phát sinh liên quan đến ngoại tệ ;</t>
  </si>
  <si>
    <t xml:space="preserve">   - Dự phòng giảm giá đầu tư chứng khoán .</t>
  </si>
  <si>
    <t xml:space="preserve">   Các khoản trên được ghi nhận theo tổng số phát sinh trong kỳ , không bù trừ với doanh thu hoạt động tài chính .</t>
  </si>
  <si>
    <r>
      <t xml:space="preserve"> </t>
    </r>
    <r>
      <rPr>
        <b/>
        <sz val="9"/>
        <rFont val="Arial"/>
        <family val="2"/>
      </rPr>
      <t xml:space="preserve">  12. Nguyên tắc và phương pháp ghi nhận chi phí thuế TNDN hiện hành , chi phí thuế TNDN hoãn lại </t>
    </r>
  </si>
  <si>
    <t xml:space="preserve">    Chi phí thuế thu nhập doanh nghiệp hiện hành được xác định trên cơ sở thu nhập chịu thuế và thuế suất thuế thu nhập </t>
  </si>
  <si>
    <t xml:space="preserve">    doanh nghiệp trong năm hiện hành .</t>
  </si>
  <si>
    <t xml:space="preserve">    Chi phí thuế thu nhập doanh nghiệp hoãn lại được xác định trên cơ sở số chênh lệch tạm thời được khấu trừ , số </t>
  </si>
  <si>
    <t xml:space="preserve">    chênh lệch tạm thời chịu thuế và thuế suất thuế thu nhập doanh nghiệp .</t>
  </si>
  <si>
    <t>* Giá trị ghi sổ của hàng tồn kho dùng để thế chấp, cầm cố đảm bảo các khoản nợ phải trả: ……………………..</t>
  </si>
  <si>
    <t xml:space="preserve">  - Các khoản thuế nộp thừa cho Nhà Nước</t>
  </si>
  <si>
    <t xml:space="preserve">       + Thuế thu nhập doanh nghiệp</t>
  </si>
  <si>
    <t xml:space="preserve">       + Thuế thu nhập cá nhân</t>
  </si>
  <si>
    <r>
      <t xml:space="preserve">Đơn vị: </t>
    </r>
    <r>
      <rPr>
        <i/>
        <sz val="9"/>
        <rFont val="Arial"/>
        <family val="2"/>
      </rPr>
      <t>đồng Việt Nam</t>
    </r>
  </si>
  <si>
    <t>Máy móc
thiết bị</t>
  </si>
  <si>
    <t>Phương tiện
vận tải</t>
  </si>
  <si>
    <t>Thiết bị, dụng
cụ quản lý</t>
  </si>
  <si>
    <t>Quỹ đầu tư
phát triển</t>
  </si>
  <si>
    <t>Lợi nhuận
chưa p. phối</t>
  </si>
  <si>
    <t>Công ty TNHH MTV An Hòa - BCC</t>
  </si>
  <si>
    <t>Tổng Công ty XD số 1 - TNHH MTV</t>
  </si>
  <si>
    <t>Tổng Giám đốc</t>
  </si>
  <si>
    <t>1. Tiền và các khoản tương đương tiền</t>
  </si>
  <si>
    <t>2. Tài sản ngắn hạn khác</t>
  </si>
  <si>
    <t>3. Hàng tồn kho</t>
  </si>
  <si>
    <t>4. Thuế và các khoản phải thu nhà nước</t>
  </si>
  <si>
    <t>5. Tăng giảm TSCĐ hữu hình</t>
  </si>
  <si>
    <t>8. Thuế và các khoản phải nộp nhà nước</t>
  </si>
  <si>
    <t>9. Chi phí phải trả</t>
  </si>
  <si>
    <t>10. Các khoản phải trả khác</t>
  </si>
  <si>
    <t>11. Vốn chủ sở hữu</t>
  </si>
  <si>
    <t>DN - BẢNG CÂN ĐỐI KẾ TOÁN</t>
  </si>
  <si>
    <t>Chỉ tiêu</t>
  </si>
  <si>
    <t>Mã chỉ tiêu</t>
  </si>
  <si>
    <t>Thuyết minh</t>
  </si>
  <si>
    <t>Số đầu năm</t>
  </si>
  <si>
    <t>Số cuối kỳ</t>
  </si>
  <si>
    <t>100</t>
  </si>
  <si>
    <t>I. Tiền và các khoản tương đương tiền</t>
  </si>
  <si>
    <t>110</t>
  </si>
  <si>
    <t>1. Tiền</t>
  </si>
  <si>
    <t>111</t>
  </si>
  <si>
    <t>2. Các khoản tương đương tiền</t>
  </si>
  <si>
    <t>112</t>
  </si>
  <si>
    <t>120</t>
  </si>
  <si>
    <t>121</t>
  </si>
  <si>
    <t>III. Các khoản phải thu ngắn hạn</t>
  </si>
  <si>
    <t>130</t>
  </si>
  <si>
    <t>131</t>
  </si>
  <si>
    <t>132</t>
  </si>
  <si>
    <t>3. Phải thu nội bộ ngắn hạn</t>
  </si>
  <si>
    <t>133</t>
  </si>
  <si>
    <t>4. Phải thu theo tiến độ kế hoạch hợp đồng xây dựng</t>
  </si>
  <si>
    <t>134</t>
  </si>
  <si>
    <t>IV. Hàng tồn kho</t>
  </si>
  <si>
    <t>140</t>
  </si>
  <si>
    <t>1. Hàng tồn kho</t>
  </si>
  <si>
    <t>141</t>
  </si>
  <si>
    <t>149</t>
  </si>
  <si>
    <t>V.Tài sản ngắn hạn khác</t>
  </si>
  <si>
    <t>150</t>
  </si>
  <si>
    <t>1. Chi phí trả trước ngắn hạn</t>
  </si>
  <si>
    <t>151</t>
  </si>
  <si>
    <t>2. Thuế GTGT được khấu trừ</t>
  </si>
  <si>
    <t>152</t>
  </si>
  <si>
    <t>3. Thuế và các khoản khác phải thu Nhà nước</t>
  </si>
  <si>
    <t>200</t>
  </si>
  <si>
    <t>I. Các khoản phải thu dài hạn</t>
  </si>
  <si>
    <t>210</t>
  </si>
  <si>
    <t>1. Phải thu dài hạn của khách hàng</t>
  </si>
  <si>
    <t>211</t>
  </si>
  <si>
    <t>219</t>
  </si>
  <si>
    <t>II.Tài sản cố định</t>
  </si>
  <si>
    <t>220</t>
  </si>
  <si>
    <t>1. Tài sản cố định hữu hình</t>
  </si>
  <si>
    <t>221</t>
  </si>
  <si>
    <t xml:space="preserve">    - Nguyên giá</t>
  </si>
  <si>
    <t>222</t>
  </si>
  <si>
    <t xml:space="preserve">    - Giá trị hao mòn lũy kế</t>
  </si>
  <si>
    <t>223</t>
  </si>
  <si>
    <t>2. Tài sản cố định thuê tài chính</t>
  </si>
  <si>
    <t>224</t>
  </si>
  <si>
    <t>225</t>
  </si>
  <si>
    <t>226</t>
  </si>
  <si>
    <t>3. Tài sản cố định vô hình</t>
  </si>
  <si>
    <t>227</t>
  </si>
  <si>
    <t>228</t>
  </si>
  <si>
    <t>229</t>
  </si>
  <si>
    <t>III. Bất động sản đầu tư</t>
  </si>
  <si>
    <t>250</t>
  </si>
  <si>
    <t>1. Đầu tư vào công ty con</t>
  </si>
  <si>
    <t>251</t>
  </si>
  <si>
    <t>2. Đầu tư vào công ty liên kết, liên doanh</t>
  </si>
  <si>
    <t>252</t>
  </si>
  <si>
    <t>260</t>
  </si>
  <si>
    <t>1. Chi phí trả trước dài hạn</t>
  </si>
  <si>
    <t>261</t>
  </si>
  <si>
    <t>262</t>
  </si>
  <si>
    <t>268</t>
  </si>
  <si>
    <t>TỔNG CỘNG TÀI SẢN</t>
  </si>
  <si>
    <t>270</t>
  </si>
  <si>
    <t>300</t>
  </si>
  <si>
    <t>I. Nợ ngắn hạn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</si>
  <si>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</si>
  <si>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</si>
  <si>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</si>
  <si>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</si>
  <si>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</si>
  <si>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</si>
  <si>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</si>
  <si>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</si>
  <si>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</si>
  <si>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</si>
  <si>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</si>
  <si>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323</t>
  </si>
  <si>
    <t>II. Nợ dài hạn</t>
  </si>
  <si>
    <t>330</t>
  </si>
  <si>
    <t>331</t>
  </si>
  <si>
    <t>333</t>
  </si>
  <si>
    <t>334</t>
  </si>
  <si>
    <t>335</t>
  </si>
  <si>
    <t>336</t>
  </si>
  <si>
    <t>337</t>
  </si>
  <si>
    <t>338</t>
  </si>
  <si>
    <t>339</t>
  </si>
  <si>
    <t>400</t>
  </si>
  <si>
    <t>I. Vốn chủ sở hữu</t>
  </si>
  <si>
    <t>410</t>
  </si>
  <si>
    <t>411</t>
  </si>
  <si>
    <t>2. Thặng dư vốn cổ phần</t>
  </si>
  <si>
    <t>412</t>
  </si>
  <si>
    <t>II. Nguồn kinh phí và quỹ khác</t>
  </si>
  <si>
    <t>430</t>
  </si>
  <si>
    <t>1. Nguồn kinh phí</t>
  </si>
  <si>
    <t>2. Nguồn kinh phí đã hình thành TSCĐ</t>
  </si>
  <si>
    <t>TỔNG CỘNG NGUỒN VỐN</t>
  </si>
  <si>
    <t>440</t>
  </si>
  <si>
    <t>01</t>
  </si>
  <si>
    <t>02</t>
  </si>
  <si>
    <t>03</t>
  </si>
  <si>
    <t>04</t>
  </si>
  <si>
    <t>05</t>
  </si>
  <si>
    <t>06</t>
  </si>
  <si>
    <t>CÔNG TY: CÔNG TY CỔ PHẦN BÊTÔNG BIÊN HÒA</t>
  </si>
  <si>
    <t>Địa chỉ: ĐƯỜNG 1A - KCN BIÊN HÒA 1 - ĐN</t>
  </si>
  <si>
    <t>Tel: 0613836809       Fax: 0613836323</t>
  </si>
  <si>
    <t>V.23</t>
  </si>
  <si>
    <t>Mẫu số   B 01 - DN</t>
  </si>
  <si>
    <t>Tel:  0613836809       Fax:  0613836323</t>
  </si>
  <si>
    <t>Mẫu số  B 02- DN</t>
  </si>
  <si>
    <t>DN - BÁO CÁO KẾT QUẢ KINH DOANH - QUÝ</t>
  </si>
  <si>
    <t>Số lũy kế từ đầu năm đến cuối quý này (Năm nay)</t>
  </si>
  <si>
    <t>Số lũy kế từ đầu năm đến cuối quý này (Năm trước)</t>
  </si>
  <si>
    <t>1. Doanh thu bán hàng và cung cấp dịch vụ</t>
  </si>
  <si>
    <t>VI.25</t>
  </si>
  <si>
    <t>2. Các khoản giảm trừ doanh thu</t>
  </si>
  <si>
    <t>3. Doanh thu thuần về bán hàng và cung cấp dịch vụ (10 = 01 - 02)</t>
  </si>
  <si>
    <t>10</t>
  </si>
  <si>
    <t>4. Giá vốn hàng bán</t>
  </si>
  <si>
    <t>11</t>
  </si>
  <si>
    <t>VI.27</t>
  </si>
  <si>
    <t>5. Lợi nhuận gộp về bán hàng và cung cấp dịch vụ(20=10-11)</t>
  </si>
  <si>
    <t>20</t>
  </si>
  <si>
    <t>6. Doanh thu hoạt động tài chính</t>
  </si>
  <si>
    <t>21</t>
  </si>
  <si>
    <t>VI.26</t>
  </si>
  <si>
    <t>7. Chi phí tài chính</t>
  </si>
  <si>
    <t>22</t>
  </si>
  <si>
    <t>VI.28</t>
  </si>
  <si>
    <t xml:space="preserve">  - Trong đó: Chi phí lãi vay</t>
  </si>
  <si>
    <t>23</t>
  </si>
  <si>
    <t>8. Chi phí bán hàng</t>
  </si>
  <si>
    <t>24</t>
  </si>
  <si>
    <t>9. Chi phí quản lý doanh nghiệp</t>
  </si>
  <si>
    <t>25</t>
  </si>
  <si>
    <t>30</t>
  </si>
  <si>
    <t>11. Thu nhập khác</t>
  </si>
  <si>
    <t>31</t>
  </si>
  <si>
    <t>12. Chi phí khác</t>
  </si>
  <si>
    <t>32</t>
  </si>
  <si>
    <t>13. Lợi nhuận khác(40=31-32)</t>
  </si>
  <si>
    <t>40</t>
  </si>
  <si>
    <t>15. Tổng lợi nhuận kế toán trước thuế(50=30+40)</t>
  </si>
  <si>
    <t>50</t>
  </si>
  <si>
    <t>16. Chi phí thuế TNDN hiện hành</t>
  </si>
  <si>
    <t>51</t>
  </si>
  <si>
    <t>VI.30</t>
  </si>
  <si>
    <t>17. Chi phí thuế TNDN hoãn lại</t>
  </si>
  <si>
    <t>52</t>
  </si>
  <si>
    <t>18. Lợi nhuận sau thuế thu nhập doanh nghiệp(60=50-51-52)</t>
  </si>
  <si>
    <t>60</t>
  </si>
  <si>
    <t>61</t>
  </si>
  <si>
    <t>19. Lãi cơ bản trên cổ phiếu(*)</t>
  </si>
  <si>
    <t>70</t>
  </si>
  <si>
    <t>CÔNG TY:  CÔNG TY CỔ PHẦN BÊTÔNG BIÊN HÒA</t>
  </si>
  <si>
    <t>Địa chỉ:  ĐƯỜNG 1A - KCN BIÊN HÒA 1 - ĐN</t>
  </si>
  <si>
    <t>Mẫu số  B 03 - DN</t>
  </si>
  <si>
    <t>DN - BÁO CÁO LƯU CHUYỂN TIỀN TỆ - PPTT - QUÝ</t>
  </si>
  <si>
    <t>I. Lưu chuyển tiền từ hoạt động kinh doanh</t>
  </si>
  <si>
    <t>1. Tiền thu từ bán hàng, cung cấp dịch vụ và doanh thu khác</t>
  </si>
  <si>
    <t>2. Tiền chi trả cho người cung cấp hàng hóa và dịch vụ</t>
  </si>
  <si>
    <t>3. Tiền chi trả cho người lao động</t>
  </si>
  <si>
    <t>6. Tiền thu khác từ hoạt động kinh doanh</t>
  </si>
  <si>
    <t>7. Tiền chi khác cho hoạt động kinh doanh</t>
  </si>
  <si>
    <t>07</t>
  </si>
  <si>
    <t>Lưu chuyển tiền thuần từ hoạt động kinh doanh</t>
  </si>
  <si>
    <t>II. Lưu chuyển tiền từ hoạt động đầu tư</t>
  </si>
  <si>
    <t>1.Tiền chi để mua sắm, xây dựng TSCĐ và các tài sản dài hạn khác</t>
  </si>
  <si>
    <t>2.Tiền thu từ thanh lý, nhượng bán TSCĐ và các tài sản dài hạn khác</t>
  </si>
  <si>
    <t>3.Tiền chi cho vay, mua các công cụ nợ của đơn vị khác</t>
  </si>
  <si>
    <t>4.Tiền thu hồi cho vay, bán lại các công cụ nợ của đơn vị khác</t>
  </si>
  <si>
    <t>5.Tiền chi đầu tư góp vốn vào đơn vị khác</t>
  </si>
  <si>
    <t>6.Tiền thu hồi đầu tư góp vốn vào đơn vị khác</t>
  </si>
  <si>
    <t>26</t>
  </si>
  <si>
    <t>7.Tiền thu lãi cho vay, cổ tức và lợi nhuận được chia</t>
  </si>
  <si>
    <t>27</t>
  </si>
  <si>
    <t>Lưu chuyển tiền thuần từ hoạt động đầu tư</t>
  </si>
  <si>
    <t>III. Lưu chuyển tiền từ hoạt động tài chính</t>
  </si>
  <si>
    <t>1.Tiền thu từ phát hành cổ phiếu, nhận vốn góp của chủ sở hữu</t>
  </si>
  <si>
    <t>33</t>
  </si>
  <si>
    <t>34</t>
  </si>
  <si>
    <t>35</t>
  </si>
  <si>
    <t>6. Cổ tức, lợi nhuận đã trả cho chủ sở hữu</t>
  </si>
  <si>
    <t>36</t>
  </si>
  <si>
    <t>Lưu chuyển tiền thuần từ hoạt động tài chính</t>
  </si>
  <si>
    <t>Lưu chuyển tiền thuần trong kỳ (50 = 20+30+40)</t>
  </si>
  <si>
    <t>Tiền và tương đương tiền đầu kỳ</t>
  </si>
  <si>
    <t>Ảnh hưởng của thay đổi tỷ giá hối đoái quy đổi ngoại tệ</t>
  </si>
  <si>
    <t>Tiền và tương đương tiền cuối kỳ (70 = 50+60+61)</t>
  </si>
  <si>
    <t>CÔNG TY CỔ PHẦN BÊTÔNG BIÊN HÒA</t>
  </si>
  <si>
    <t>Mẫu số B 09 - DN</t>
  </si>
  <si>
    <t>I. Đặc điểm hoạt động của doanh nghiệp</t>
  </si>
  <si>
    <t xml:space="preserve">  1. Hình thức sở hữu vốn:</t>
  </si>
  <si>
    <t>Cổ phần</t>
  </si>
  <si>
    <t xml:space="preserve">  2. Lĩnh vực kinh doanh</t>
  </si>
  <si>
    <t>Sản xuất, thương mại</t>
  </si>
  <si>
    <t xml:space="preserve">  3. Ngành nghề kinh doanh</t>
  </si>
  <si>
    <t>Trụ điện cọc cừ, bêtông các loại</t>
  </si>
  <si>
    <t>II. Kỳ kế toán, đơn vị tiền tệ sử dụng trong kế toán</t>
  </si>
  <si>
    <t xml:space="preserve">  1. Kỳ kế toán năm:</t>
  </si>
  <si>
    <t xml:space="preserve">  2. Đơn vị tiền tệ sử dụng trong kế toán:</t>
  </si>
  <si>
    <t>Đồng Việt Nam</t>
  </si>
  <si>
    <t>III. Chuẩn mực và Chế độ kế toán áp dụng</t>
  </si>
  <si>
    <t xml:space="preserve">  3. Hình thức sổ kế toán áp dụng của Công ty là  Nhật ký chung</t>
  </si>
  <si>
    <t>IV. Các chính sách kế toán áp dụng</t>
  </si>
  <si>
    <t xml:space="preserve">  7 - 30 năm</t>
  </si>
  <si>
    <t xml:space="preserve">  6 - 15 năm</t>
  </si>
  <si>
    <t xml:space="preserve">  5 -   8 năm</t>
  </si>
  <si>
    <t xml:space="preserve">  4 - 10 năm</t>
  </si>
  <si>
    <t>V. Thông tin bổ sung cho các khoản mục trình bày trong Bảng cân đối kế toán</t>
  </si>
  <si>
    <t>CHỈ TIÊU</t>
  </si>
  <si>
    <t>Số cuối quý</t>
  </si>
  <si>
    <t xml:space="preserve">          + Tiền mặt</t>
  </si>
  <si>
    <t xml:space="preserve">          + Tiền gửi ngân hàng</t>
  </si>
  <si>
    <t xml:space="preserve">          + Tiền đang chuyển</t>
  </si>
  <si>
    <t>Cộng</t>
  </si>
  <si>
    <t xml:space="preserve">  - Tạm ứng</t>
  </si>
  <si>
    <t xml:space="preserve">  - Ký quỹ</t>
  </si>
  <si>
    <t xml:space="preserve">   - Hàng mua đang đi trên đường</t>
  </si>
  <si>
    <t xml:space="preserve">   - Nguyên liệu, vật liệu</t>
  </si>
  <si>
    <t xml:space="preserve">   - Công cụ, dụng cụ</t>
  </si>
  <si>
    <t xml:space="preserve">   - Chi phí SX, KD dở dang</t>
  </si>
  <si>
    <t xml:space="preserve">   - Thành phẩm</t>
  </si>
  <si>
    <t xml:space="preserve">   -  Hàng hóa</t>
  </si>
  <si>
    <t xml:space="preserve">   - Hàng gửi đi bán</t>
  </si>
  <si>
    <t>* Giá trị hoàn nhập dự phòng giảm giá hàng tồn kho trong năm</t>
  </si>
  <si>
    <t>* Trích dự phòng giảm giá hàng tồn kho</t>
  </si>
  <si>
    <t xml:space="preserve">  - Thuế GTGT còn được khấu trừ</t>
  </si>
  <si>
    <t>Khoản mục</t>
  </si>
  <si>
    <t>Nhà cửa</t>
  </si>
  <si>
    <t>Tổng cộng</t>
  </si>
  <si>
    <t>Nguyên giá TSCĐ hữu hình</t>
  </si>
  <si>
    <t>Số dư đầu năm</t>
  </si>
  <si>
    <t>- Đầu tư  XDCB  hoàn thành</t>
  </si>
  <si>
    <t>- Tăng khác</t>
  </si>
  <si>
    <t>- Thanh lý, nhượng bán</t>
  </si>
  <si>
    <t>- Giảm khác</t>
  </si>
  <si>
    <t>Giá trị hao mòn lũy kế</t>
  </si>
  <si>
    <t>Số dư đầu  năm</t>
  </si>
  <si>
    <t>- Chuyển sang bất động sản đầu tư</t>
  </si>
  <si>
    <t>Giá trị còn lại của TSCĐ HH</t>
  </si>
  <si>
    <t>- Tại ngày đầu năm</t>
  </si>
  <si>
    <t xml:space="preserve">       - Thuế GTGT</t>
  </si>
  <si>
    <t xml:space="preserve">       - Thuế TNDN</t>
  </si>
  <si>
    <t xml:space="preserve">       - Thuế thu nhập cá nhân</t>
  </si>
  <si>
    <t xml:space="preserve">  - Cổ tức năm 2008 của các cổ đông</t>
  </si>
  <si>
    <t>10.000 đồng / cổ phiếu</t>
  </si>
  <si>
    <t>KHOẢN MỤC</t>
  </si>
  <si>
    <t xml:space="preserve"> Doanh thu    </t>
  </si>
  <si>
    <t xml:space="preserve">   + Doanh thu bán hàng</t>
  </si>
  <si>
    <t xml:space="preserve">   + Doanh thu cung cấp dịch vụ</t>
  </si>
  <si>
    <t>Các khoản giảm trừ</t>
  </si>
  <si>
    <t xml:space="preserve">   + Hàng bán bị trả lại</t>
  </si>
  <si>
    <t xml:space="preserve">   + Giảm giá hàng bán</t>
  </si>
  <si>
    <t xml:space="preserve"> Doanh thu thuần</t>
  </si>
  <si>
    <t>Chi phí nhân viên quản lý</t>
  </si>
  <si>
    <t>Chi phí vật liệu quản lý</t>
  </si>
  <si>
    <t>Chi phí đồ dùng văn phòng</t>
  </si>
  <si>
    <t xml:space="preserve">Chi phí khấu hao TSCĐ </t>
  </si>
  <si>
    <t>Thuế phí và lệ phí</t>
  </si>
  <si>
    <t>Chi phí dự phòng</t>
  </si>
  <si>
    <t>Chi phí dịch vụ mua ngoài</t>
  </si>
  <si>
    <t>Chi phí bằng tiền khác</t>
  </si>
  <si>
    <t>Tổng lợi nhuận kế toán trước thuế</t>
  </si>
  <si>
    <t>Các khoản điều chỉnh tăng</t>
  </si>
  <si>
    <t>Các khoản điều chỉnh giảm</t>
  </si>
  <si>
    <t>Tổng thu nhập chịu thuế</t>
  </si>
  <si>
    <t>Thuế TNDN hiện hành</t>
  </si>
  <si>
    <t>Công ty có liên quan</t>
  </si>
  <si>
    <t>Mối quan hệ</t>
  </si>
  <si>
    <t>Nội dung nghiệp vụ</t>
  </si>
  <si>
    <t>Số tiền</t>
  </si>
  <si>
    <t>Công ty con</t>
  </si>
  <si>
    <t>Người lập biểu</t>
  </si>
  <si>
    <t>Kế toán trưởng</t>
  </si>
  <si>
    <t xml:space="preserve">          Quý này         năm trước</t>
  </si>
  <si>
    <t xml:space="preserve">          Quý này         năm nay</t>
  </si>
  <si>
    <t xml:space="preserve">  - Cổ tức năm 2010 của các cổ đông </t>
  </si>
  <si>
    <t xml:space="preserve">  * Nhà cửa, vật kiến trúc</t>
  </si>
  <si>
    <t xml:space="preserve">  * Máy móc thiết bị</t>
  </si>
  <si>
    <t xml:space="preserve">  * Phương tiện vận tải</t>
  </si>
  <si>
    <t xml:space="preserve">  * Thiết bị, dụng cụ quản lý</t>
  </si>
  <si>
    <t xml:space="preserve">     kế toán Việt Nam. Công ty thực hiện việc ghi chép sổ sách kế toán bằng đồng VN</t>
  </si>
  <si>
    <t xml:space="preserve">  2. Báo cáo tài chính của Công ty được trình bày bằng đồng Việt Nam phù hợp với Hệ thống Kế toán VN và Chuẩn mực </t>
  </si>
  <si>
    <t xml:space="preserve">  với chi phí vận chuyển, chi phí thu mua...Giá trị hàng xuất khi được tính theo phương pháp bình quân gia quyền</t>
  </si>
  <si>
    <t xml:space="preserve">  Hàng tồn kho được hạch toán theo phương pháp kê khai thường xuyên. Giá  trị hàng tồn kho bao gồm giá mua cộng </t>
  </si>
  <si>
    <t xml:space="preserve">   bảo trì, sửa chữa được tính vào kết quả kinh doanh trong năm.</t>
  </si>
  <si>
    <t xml:space="preserve">   cộng chi phí vận chuyển, lắp đặt. Các chi phí mua sắm, nâng cấp và đổi mới tài sản cố định được vốn hóa và chi phí </t>
  </si>
  <si>
    <t xml:space="preserve">                 Người lập biểu</t>
  </si>
  <si>
    <t xml:space="preserve">             Người lập biểu                                      Kế toán trưởng </t>
  </si>
  <si>
    <t xml:space="preserve">  sinh do thanh lý tài sản đều được hạch toán vào kết quả hoạt động kinh doanh trong năm</t>
  </si>
  <si>
    <t xml:space="preserve">* Nguyên giá TSCĐ cuối năm đã khấu hao hết nhưng vẫn còn sử dụng </t>
  </si>
  <si>
    <t>* Nguyên giá TSCĐ cuối năm chờ thanh lý</t>
  </si>
  <si>
    <t>Bán cọc cừ , cọc ống , vật tư</t>
  </si>
  <si>
    <t>6. Các khoản đầu tư tài chính dài hạn</t>
  </si>
  <si>
    <t>Đầu tư vào công ty con</t>
  </si>
  <si>
    <t>Dự phòng giảm giá đầu tư tài chính dài hạn</t>
  </si>
  <si>
    <t xml:space="preserve">       - Phạt chậm nộp thuế</t>
  </si>
  <si>
    <t xml:space="preserve">   - Tiền ăn trưa, ca 2 của CBCNV + sửa xe</t>
  </si>
  <si>
    <t xml:space="preserve">     tài sản đảm bảo , khoản vay được dùng để bổ sung vốn lưu động .</t>
  </si>
  <si>
    <t xml:space="preserve">   - Tiền lãi vay NH phải trả T/12</t>
  </si>
  <si>
    <t xml:space="preserve">   - Cước điện thoại, tiền nước,điện,VPP ,TN</t>
  </si>
  <si>
    <t xml:space="preserve">  - BHXH ,BHYT,BHTN,KPCĐ</t>
  </si>
  <si>
    <t xml:space="preserve">BCC nợ tiền xi măng </t>
  </si>
  <si>
    <t>CC1 nợ tiền cọc cừ</t>
  </si>
  <si>
    <t>Thuế TNDN ( 22%)</t>
  </si>
  <si>
    <t>Số dư cuối quý</t>
  </si>
  <si>
    <t>- Tại ngày cuối quý</t>
  </si>
  <si>
    <t>II. Đầu tư tài chính ngắn hạn</t>
  </si>
  <si>
    <t>1. Chứng khoán kinh doanh</t>
  </si>
  <si>
    <t>2. Dự phòng giảm giá chứng khoán kinh doanh</t>
  </si>
  <si>
    <t>3. Đầu tư nắm giữ đến ngày đáo hạn</t>
  </si>
  <si>
    <t>1. Phải thu ngắn hạn của khách hàng</t>
  </si>
  <si>
    <t>2. Trả trước cho người bán ngắn hạn</t>
  </si>
  <si>
    <t>5. Phải thu về cho vay ngắn hạn</t>
  </si>
  <si>
    <t>6. Phải thu ngắn hạn khác</t>
  </si>
  <si>
    <t>8. Tài sản thiếu chờ xử lý</t>
  </si>
  <si>
    <t>4. Giao dịch mua bán lại trái phiếu Chính phủ</t>
  </si>
  <si>
    <t>5. Tài sản ngắn hạn khác</t>
  </si>
  <si>
    <t>2. Trả trước cho người bán dài hạn</t>
  </si>
  <si>
    <t>3. Vốn kinh doanh ở đơn vị trực thuộc</t>
  </si>
  <si>
    <t>4. Phải thu nội bộ dài hạn</t>
  </si>
  <si>
    <t>5. Phải thu về cho vay dài hạn</t>
  </si>
  <si>
    <t>6. Phải thu dài hạn khác</t>
  </si>
  <si>
    <t>IV. Tài sản dở dang dài hạn</t>
  </si>
  <si>
    <t>1. Chi phí sản xuất kinh doanh dở dang dài hạn</t>
  </si>
  <si>
    <t>2. Chi phí xây dựng cơ bản dở dang</t>
  </si>
  <si>
    <t>3. Đầu tư góp vốn vào đơn vị khác</t>
  </si>
  <si>
    <t>4. Dự phòng đầu tư tài chính dài hạn</t>
  </si>
  <si>
    <t>V. Đầu tư tài chính dài hạn</t>
  </si>
  <si>
    <t>5. Đầu tư nắm giữ đến ngày đáo hạn</t>
  </si>
  <si>
    <t>VI. Tài sản dài hạn khác</t>
  </si>
  <si>
    <t>3. Thiết bị , vật tư, phụ tùng thay thế dài hạn</t>
  </si>
  <si>
    <t>4. Tài sản dài hạn khác</t>
  </si>
  <si>
    <t>A - TÀI SẢN NGẮN HẠN</t>
  </si>
  <si>
    <t>TÀI SẢN</t>
  </si>
  <si>
    <t>Mã số</t>
  </si>
  <si>
    <t xml:space="preserve">B - TÀI SẢN DÀI HẠN </t>
  </si>
  <si>
    <t>C - NỢ PHẢI TRẢ</t>
  </si>
  <si>
    <t>1. Phải trả người bán ngắn hạn</t>
  </si>
  <si>
    <t>2. Người mua trả tiền trước ngắn hạn</t>
  </si>
  <si>
    <t>3. Thuế và các khoản phải nộp Nhà nước</t>
  </si>
  <si>
    <t>4. Phải trả người lao động</t>
  </si>
  <si>
    <t>5. Chi phí phải trả ngắn hạn</t>
  </si>
  <si>
    <t>321</t>
  </si>
  <si>
    <t>322</t>
  </si>
  <si>
    <t>324</t>
  </si>
  <si>
    <t>6. Phải trả nội bộ ngắn hạn</t>
  </si>
  <si>
    <t>7. Phải trả theo tiến độ kế hoạch hợp đồng xây dựng</t>
  </si>
  <si>
    <t>8. Doanh thu chưa thực hiện ngắn hạn</t>
  </si>
  <si>
    <t>9. Phải trả ngắn hạn khác</t>
  </si>
  <si>
    <t>10. Vay và nợ thuê tài chính ngắn hạn</t>
  </si>
  <si>
    <t>11. Dự phòng phải trả ngắn hạn</t>
  </si>
  <si>
    <t>12. Quỹ khen thưởng , phúc lợi</t>
  </si>
  <si>
    <t>13. Quỹ bình ổn giá</t>
  </si>
  <si>
    <t>14. Giao dịch mua bán lại trái phiếu Chính phủ</t>
  </si>
  <si>
    <t>1. Phải trả người bán dài hạn</t>
  </si>
  <si>
    <t>2. Nguười mua trả tiền trước dài hạn</t>
  </si>
  <si>
    <t>4. Phải trả nội bộ về vốn kinh doanh</t>
  </si>
  <si>
    <t xml:space="preserve">3. Chi phí phải trả dài hạn </t>
  </si>
  <si>
    <t>5. Phải trả nội bộ dài hạn</t>
  </si>
  <si>
    <t>6. Doanh thu chưa thực hiện dài hạn</t>
  </si>
  <si>
    <t>7. Phải trả dài hạn khác</t>
  </si>
  <si>
    <t>8. Vay và nợ thuê tài chính dài hạn</t>
  </si>
  <si>
    <t>9. Trái phiếu chuyển đổi</t>
  </si>
  <si>
    <t>10. Cổ phiếu ưu đãi</t>
  </si>
  <si>
    <t>340</t>
  </si>
  <si>
    <t>341</t>
  </si>
  <si>
    <t>11. Thuế thu nhập hoãn lại phải trả</t>
  </si>
  <si>
    <t>342</t>
  </si>
  <si>
    <t>343</t>
  </si>
  <si>
    <t>12. Dự phòng phải trả dài hạn</t>
  </si>
  <si>
    <t>13. Quỹ phát triển khoa học và công nghệ</t>
  </si>
  <si>
    <t>D - VỐN CHỦ SỞ HỮU</t>
  </si>
  <si>
    <t>1. Vốn góp của chủ sở hữu</t>
  </si>
  <si>
    <t xml:space="preserve">   - Cổ phiếu phổ thông có quyền biểu quyết</t>
  </si>
  <si>
    <t xml:space="preserve">   - Cổ phiếu ưu đãi</t>
  </si>
  <si>
    <t>411a</t>
  </si>
  <si>
    <t>411b</t>
  </si>
  <si>
    <t>3. Quyền chọn chuyển đổi trái phiếu</t>
  </si>
  <si>
    <t>4. Vốn khác của chủ sở hữu</t>
  </si>
  <si>
    <t>5. Cổ phiếu quỹ</t>
  </si>
  <si>
    <t>6. Chênh lệch đánh giá lại tài sản</t>
  </si>
  <si>
    <t>7. Chênh lệch tỷ giá hối đoái</t>
  </si>
  <si>
    <t>8. Quỹ đầu tư phát triển</t>
  </si>
  <si>
    <t>9. Quỹ hỗ trợ sắp xếp doanh nghiệp</t>
  </si>
  <si>
    <t>10. Quỹ khác thuộc vốn chủ sở hữu</t>
  </si>
  <si>
    <t>11. Lợi nhuận sau thuế chưa phân phối</t>
  </si>
  <si>
    <t>421a</t>
  </si>
  <si>
    <t>421b</t>
  </si>
  <si>
    <t xml:space="preserve">   - LNST chưa phân phối lũy kế đến cuối kỳ trước</t>
  </si>
  <si>
    <t xml:space="preserve">   - LNST chưa phân phối kỳ này</t>
  </si>
  <si>
    <t>12. Nguồn vốn đầu tư XDCB</t>
  </si>
  <si>
    <t>Lũy kế từ đầu năm đến cuối quý này       ( Năm trước)</t>
  </si>
  <si>
    <t>Lũy kế từ đầu năm đến cuối quý này     ( Năm nay )</t>
  </si>
  <si>
    <t>4. Tiền lãi vay đã trả</t>
  </si>
  <si>
    <t>5. Thuế thu nhập doanh nghiệp đã nộp</t>
  </si>
  <si>
    <t>2.Tiền trả lại vốn góp cho các chủ sở hữu, mua lại cổ phiếu của doanh nghiệp đã phát hành</t>
  </si>
  <si>
    <t>3.Tiền thu từ đi vay</t>
  </si>
  <si>
    <t>4.Tiền trả nợ gốc vay</t>
  </si>
  <si>
    <t>5.Tiền trả nợ gốc thuê tài chính</t>
  </si>
  <si>
    <t>2. Dự phòng giảm giá hàng tồn kho ( * )</t>
  </si>
  <si>
    <t>7. Dự phòng phải thu ngắn hạn khó đòi ( * )</t>
  </si>
  <si>
    <t>5. Dự phòng  phải thu dài hạn khó đòi ( * )</t>
  </si>
  <si>
    <t xml:space="preserve">    - Giá trị hao mòn lũy kế ( * )</t>
  </si>
  <si>
    <t>10. Lợi nhuận thuần từ hoạt động kinh doanh{30=20+(21-22) - (25+26)}</t>
  </si>
  <si>
    <t>Ban hành theo TT số 200/2014/TT - BTC</t>
  </si>
  <si>
    <t xml:space="preserve">  1. Chế độ kế toán áp dụng: Theo TT số 200/2014/T-BTC ngày 22/12/2014 của Bộ trưởng Bộ tài chính </t>
  </si>
  <si>
    <t xml:space="preserve">  4. Chu kỳ sản xuất kinh doanh thông thường</t>
  </si>
  <si>
    <t xml:space="preserve">  5. Đặc điểm hoạt động của doanh nghiệp trong năm tài chính có ảnh hưởng đến Báo cáo tài chính</t>
  </si>
  <si>
    <t xml:space="preserve">  6. Cấu trúc doanh nghiệp </t>
  </si>
  <si>
    <t>Ngày 22/12/2014 của Bộ Tài chính</t>
  </si>
  <si>
    <t xml:space="preserve">  7. Tuyên bố về khá năng so sánh thông tin trên báo cáo tài chính : So sánh được</t>
  </si>
  <si>
    <t xml:space="preserve">    - Danh sách các công ty con : CT TNHH MTV An Hòa - BCC</t>
  </si>
  <si>
    <t>Bắt đầu từ ngày 01/01/2015 kết thúc vào ngày 31/12/2015</t>
  </si>
  <si>
    <t xml:space="preserve">    - Danh sách các công ty liên doanh , liên kết : không có</t>
  </si>
  <si>
    <t xml:space="preserve">    - Danh sách các đơn vị trực thuộc không có tư cách pháp nhân hạch toán phụ thuộc : không có</t>
  </si>
  <si>
    <t xml:space="preserve">  - Các nghiệp vụ kinh tế phát sinh bằng ngoại tệ được quy đổi ra đồng Việt Nam theo tỷ giá giao dịch thực tế tại thời điểm </t>
  </si>
  <si>
    <t xml:space="preserve">   phát sinh nghiệp vụ .Tại thời điểm cuối năm , các khoản mục tiền tệ có gốc ngoại tệ được quy đổi theo tỷ giá mua vào của</t>
  </si>
  <si>
    <t xml:space="preserve">   Ngân hàng thương mại nơi doanh nghiệp mở tài khoản công bố vào ngày kết thúc niên độ kế toán .</t>
  </si>
  <si>
    <t xml:space="preserve">   - Chênh lệch tỷ giá thực tế phát sinh trong năm và chênh lệch tỷ giá do đánh giá lại số dư các khoản mục tiền tệ tại thời</t>
  </si>
  <si>
    <t xml:space="preserve">   điểm cuối năm được kết chuyển vào doanh thu hoặc chi phí tài chính trong năm .</t>
  </si>
  <si>
    <t xml:space="preserve">   - Các khoản tương đương tiền là các khoản đầu tư ngắn hạn không quá 3 tháng có khả năng chuyển đổi dễ dàng thành</t>
  </si>
  <si>
    <t xml:space="preserve">   tiền và không có nhiều rủi ro trong chuyển đổi thành tiền kể từ ngày mua khoản đầu tư đó tại thời điểm báo cáo .</t>
  </si>
  <si>
    <t xml:space="preserve">   phát sinh đối với số dư các khoản phải thu tại thời điểm cuối kỳ báo cáo . Tăng hoặc giảm số dư khoản dự phòng</t>
  </si>
  <si>
    <t xml:space="preserve">   được phản ánh vào chi phí quản lý trong kỳ .</t>
  </si>
  <si>
    <t xml:space="preserve">  1. Nguyên tắc ghi nhận các khoản tiền và các khoản tương đương tiền</t>
  </si>
  <si>
    <t xml:space="preserve">  2. Nguyên tắc ghi nhận các khoản đầu tư tài chính</t>
  </si>
  <si>
    <t xml:space="preserve">  3. Nguyên tắc ghi nhận các khoản phải thu và dự phòng nợ phải thu khó đòi</t>
  </si>
  <si>
    <t xml:space="preserve">   thu khác cùng với dự phòng được lập cho các khoản thu khó đòi .</t>
  </si>
  <si>
    <t xml:space="preserve">  4. Nguyên tắc ghi nhận hàng tồn kho và dự phòng hàng tồn kho</t>
  </si>
  <si>
    <t xml:space="preserve">   lớn hơn giá trị thuần có thể thực hiện được của chúng .</t>
  </si>
  <si>
    <t xml:space="preserve">  5. Nguyên tắc ghi nhận tài sản cố định và khấu hao</t>
  </si>
  <si>
    <t xml:space="preserve">  của Bộ tài chính về hướng dẫn chế độ quản lý , sử dụng và trích khấu hao tài sản cố định .</t>
  </si>
  <si>
    <t xml:space="preserve">   Nguyên giá tài sản cố định và thời gian khấu hao được xác định theo thông tư số 45/2013 /TT-BTC ngày 25/4/2013 </t>
  </si>
  <si>
    <t xml:space="preserve">   - Khoản đầu tư vào công ty con được kế toán theo phương pháp giá gốc . Lợi nhuận thuần được chia từ công ty con , </t>
  </si>
  <si>
    <t xml:space="preserve">   chia khác ( ngoài lợi nhuận thuần ) được coi là phần thu hồi các khoản đầu tư và được ghi nhận là khoản giảm trừ giá </t>
  </si>
  <si>
    <t xml:space="preserve">   gốc đầu tư .</t>
  </si>
  <si>
    <t xml:space="preserve">   công ty liên kết phát sinh sau ngày đầu tư được ghi nhận vào Báo cáo kết quả hoạt động kinh doanh . Các khoản được</t>
  </si>
  <si>
    <t xml:space="preserve">   - Dự phòng giảm giá đầu tư được lập vào thời điểm cuối năm là số chênh lệch giữa giá gốc của các khoản đầu tư được</t>
  </si>
  <si>
    <t xml:space="preserve">    hạch toán trên sổ kế toán lớn hơn giá trị thị trường của chúng tại thời điểm lập dự phòng .</t>
  </si>
  <si>
    <r>
      <t xml:space="preserve">   </t>
    </r>
    <r>
      <rPr>
        <b/>
        <sz val="9"/>
        <rFont val="Arial"/>
        <family val="2"/>
      </rPr>
      <t xml:space="preserve">6. Nguyên tắc ghi nhận và vốn hóa các khoản chi phí đi vay </t>
    </r>
  </si>
  <si>
    <t xml:space="preserve">   - Các khoản phải thu được trình bày trên báo cáo tài chính theo giá trị ghi sổ các khoản phải thu từ khách hàng và phải</t>
  </si>
  <si>
    <t xml:space="preserve">   - Dự phòng phải khó đòi thể hiện phần giá trị dự kiến bị tổn thất do các khoản không được khách hàng thanh toán </t>
  </si>
  <si>
    <t xml:space="preserve">   - Hàng tồn kho được ghi nhận theo giá thấp hơn giữa giá vốn và giá trị thuần có thể thực hiện được.</t>
  </si>
  <si>
    <t xml:space="preserve">   - Dự phòng giảm giá hàng tồn kho được lập vào thời điểm cuối năm là số chênh lệch giữa giá gốc của hàng tồn kho</t>
  </si>
  <si>
    <t xml:space="preserve">   - Tài sản cố định của Công ty được hạch toán theo nguyên giá, khấu hao và giá trị còn lại. Nguyên giá bao gồm giá mua</t>
  </si>
  <si>
    <t xml:space="preserve">   - Khi tài sản được bán hay thanh lý, nguyên giá và giá trị hao mòn lũy kế được xóa sổ và bất kỳ các khoản lãi lỗ nào phát </t>
  </si>
  <si>
    <t xml:space="preserve">   - Khấu hao tài sản cố định thực hiện theo phương pháp đường thẳng trong suốt thời gian sử dụng hữu ích ước tính của </t>
  </si>
  <si>
    <t xml:space="preserve">    tài sản như sau:</t>
  </si>
  <si>
    <t xml:space="preserve">   - Chi phí đi vay được ghi nhận vào chi phí sản xuất , kinh doanh trong kỳ khi phát sinh , trừ chi phí đi vay liên quan trực </t>
  </si>
  <si>
    <t xml:space="preserve">   tiếp đến việc đầu tư xây dựng hoặc tài sản sản xuất tài sản dở dang được tính vào giá trị của tài sản đó ( được vốn hóa )</t>
  </si>
  <si>
    <t xml:space="preserve">   khi có đủ các điều kiện quy định trong Chuẩn mực kế toán VN số 16 " Chi phí đi vay ".</t>
  </si>
  <si>
    <t xml:space="preserve">   - Chi phí đi vay liên quan trực tiếp đến việc đầu tư xây dựng hoặc sản xuất tài sản dở dang được tính vào giá trị của</t>
  </si>
  <si>
    <t xml:space="preserve">   tài sản đó  ( được vốn hóa ) , bao gồm các khoản lãi tiền vay , phân bổ các khoản chiết khấu hoặc phụ trội khi phát hành</t>
  </si>
  <si>
    <t xml:space="preserve">   trái phiếu , các khoản chi phí phụ phát sinh liên quan tới quá trình làm thủ tục vay .</t>
  </si>
  <si>
    <r>
      <t xml:space="preserve">   </t>
    </r>
    <r>
      <rPr>
        <b/>
        <sz val="9"/>
        <rFont val="Arial"/>
        <family val="2"/>
      </rPr>
      <t>7. Nguyên tắc ghi nhận và phân bổ chi phí trả trước</t>
    </r>
  </si>
  <si>
    <t xml:space="preserve">   - Các chi phí trả trước chi liên quan đến chi phí sản xuất kinh doanh năm tài chính hiện tại được gfhi nhận là chi phí</t>
  </si>
  <si>
    <t xml:space="preserve">    trả trước ngắn .</t>
  </si>
  <si>
    <t xml:space="preserve">   - Việc tính và phân bổ chi phí trả trước dài hạn vào chi phí sản xuất kinh doanh từng kỳ hạch toán được căn cứ vào</t>
  </si>
  <si>
    <t xml:space="preserve">    tính chất , mức độ từng loại chi phí để chọn phương pháp và tiêu thức phân bổ hợp lý .</t>
  </si>
  <si>
    <r>
      <t xml:space="preserve">   </t>
    </r>
    <r>
      <rPr>
        <b/>
        <sz val="9"/>
        <rFont val="Arial"/>
        <family val="2"/>
      </rPr>
      <t xml:space="preserve">8. Nguyên tắc ghi nhận chi phí phải trả </t>
    </r>
  </si>
  <si>
    <t xml:space="preserve">   - Các khoản chi phí thực tế chưa phát sinh nhưng được trích trước vào chi phí sản xuất , kinh doanh trong kỳ để đảm bảo</t>
  </si>
  <si>
    <t xml:space="preserve">   khi chi phí phát sinh thực tế không gây đột biến cho chi phí sản xuất kinh doanh trên cơ sở đảm bảo nguyên tắc phù hợp</t>
  </si>
  <si>
    <t xml:space="preserve">   giữa doanh thu và chi phí .Khi các chi phí đó phát sinh , nếu có chênh lệch với số đã trích , kế toán tiến hành ghi bổ sung </t>
  </si>
  <si>
    <t xml:space="preserve">   hoặc ghi giảm chi phí tương ứng với phần chênh lệch .</t>
  </si>
  <si>
    <r>
      <t xml:space="preserve">   </t>
    </r>
    <r>
      <rPr>
        <b/>
        <sz val="9"/>
        <rFont val="Arial"/>
        <family val="2"/>
      </rPr>
      <t>9. Nguyên tắc ghi nhận vốn chủ sở hữu</t>
    </r>
  </si>
  <si>
    <t xml:space="preserve">   - Vốn đầu tư của chủ sở hữu được ghi nhận theo số vốn thực góp của chủ sở hữu .</t>
  </si>
  <si>
    <t xml:space="preserve">   - Thặng dư vốn cổ phần được ghi nhận theo số chênh lệch lớn hơn giữa giá thực tế phát hành và mệnh giá cổ phiếu </t>
  </si>
  <si>
    <t xml:space="preserve">    khi phát hành cổ phiếu lần đầu , phát hành bổ sung hoặc tái phát hành cổ phiếu quỹ .</t>
  </si>
  <si>
    <t xml:space="preserve">   - Lợi nhuận sau thuế chưa phân phối là số lợi nhuận từ các hoạt động của doanh nghiệp sau khi trích lập các quỹ</t>
  </si>
  <si>
    <t xml:space="preserve">    và chia cổ tức .</t>
  </si>
  <si>
    <t xml:space="preserve">   - Cổ tức phải trả cho các cổ đông được ghi nhận là khoản phải trả trong Bảng Cân đối kế toán của Công ty sau khi có </t>
  </si>
  <si>
    <t xml:space="preserve">   thông báo chia cổ tức của Hội đồng Quản trị Công ty .</t>
  </si>
  <si>
    <t xml:space="preserve">    Doanh thu bán hàng </t>
  </si>
  <si>
    <t xml:space="preserve">   Doanh thu bán hàng được ghi nhận khi đồng thời thỏa mãn các điều kiện sau :</t>
  </si>
  <si>
    <t xml:space="preserve">   - Phần lớn rủi ro và lợi ích gắn liền với quyền sở hữu sản phẩm hoặc hàng hóa đã được chuyển giao cho người mua ;</t>
  </si>
  <si>
    <t xml:space="preserve">   - Công ty không còn nắm giữ quyền quản lý hàng hóa như người sở hữu hàng hóa hoặc quyền kiểm soát hàng hóa ;</t>
  </si>
  <si>
    <t xml:space="preserve">   - Doanh thu được xác định tương đối chắc chắn ;</t>
  </si>
  <si>
    <t xml:space="preserve">   - Công ty đã thu được hoặc sẽ thu được lợi ích kinh tế từ giao dịch bán hàng ;</t>
  </si>
  <si>
    <t xml:space="preserve">   - Xác định được chi phí liên quan đến giao dịch bán hàng .</t>
  </si>
  <si>
    <t xml:space="preserve">    Doanh thu cung cấp dịch vụ  </t>
  </si>
  <si>
    <t xml:space="preserve">   Doanh thu cung cấp dịch vụ được ghi nhận khi kết quả của giao dịch đó được xác định một cách đáng tin cậy . Trường </t>
  </si>
  <si>
    <t xml:space="preserve">   hợp việc cung cấp dịch vụ liên quan đến nhiều kỳ thì doanh thu được ghi nhận trong kỳ theo kết quả phần công việc đã </t>
  </si>
  <si>
    <t xml:space="preserve">   hoàn thành vào ngày lập Bảng cân đối kế toán của kỳ đó . Kết quả của giao dịch cung cấp dịch vụ được xác định khi</t>
  </si>
  <si>
    <t xml:space="preserve">   thỏa mãn các điều kiện sau :</t>
  </si>
  <si>
    <t xml:space="preserve">   - Có khả năng thu được lợi ích kinh tế từ giao dịch cung cấp dịch vụ đó ;</t>
  </si>
  <si>
    <t xml:space="preserve">   - Xác định được phần công việc đã hoàn thành  vào ngày lập Bảng cân đối kế toán ;</t>
  </si>
  <si>
    <t xml:space="preserve">   - Xác định được chi phí phát sinh cho giao dịch và chi phí để hoàn thành giao dịch cung cấp dịch vụ đó .</t>
  </si>
  <si>
    <t xml:space="preserve">   Phần công việc cung cấp dịch vụ đã hoàn thành được xác định theo phương pháp đánh giá công việc hoàn thành .</t>
  </si>
  <si>
    <t xml:space="preserve">    Doanh thu hoạt đông tài chính</t>
  </si>
  <si>
    <t>- Mua trong quý</t>
  </si>
  <si>
    <t>- Khấu hao trong quý</t>
  </si>
  <si>
    <t xml:space="preserve">   - Trợ cấp thôi việc 2014</t>
  </si>
  <si>
    <t xml:space="preserve">   - Chi phí  thuê bơm BT + phí BH xe</t>
  </si>
  <si>
    <t xml:space="preserve">  -Thuế TNCN tạm thu</t>
  </si>
  <si>
    <t xml:space="preserve">7. Vay và nợ thuê tài chính </t>
  </si>
  <si>
    <t xml:space="preserve">  - Vay ngắn hạn ngân hàng</t>
  </si>
  <si>
    <t xml:space="preserve">  - Vay dài hạn ngân hàng</t>
  </si>
  <si>
    <t>12. Bảng đối chiếu biến động của vốn chủ sở hữu</t>
  </si>
  <si>
    <t>Vốn đầu tư
của chủ sở hữu</t>
  </si>
  <si>
    <t>Quỹ khác thuộcvốn CSH</t>
  </si>
  <si>
    <t>Thặng dư vốn
cổ phần</t>
  </si>
  <si>
    <t>Số dư đầu năm trước</t>
  </si>
  <si>
    <t>Giảm khác</t>
  </si>
  <si>
    <t>Số dư đầu năm nay</t>
  </si>
  <si>
    <t>Lỗ trong năm trước</t>
  </si>
  <si>
    <t>Số dư cuối quý năm nay</t>
  </si>
  <si>
    <t>40.92%</t>
  </si>
  <si>
    <t>59.08%</t>
  </si>
  <si>
    <t>Mệnh giá cổ phiếu đang lưu hành :</t>
  </si>
  <si>
    <t>- Vốn góp của Nhà nước</t>
  </si>
  <si>
    <t>- Vốn góp của các đối tượng khác</t>
  </si>
  <si>
    <t>Số lượng cổ phiếu đăng ký phát hành</t>
  </si>
  <si>
    <t>Số lượng cổ phiếu đã bán ra công chúng</t>
  </si>
  <si>
    <t xml:space="preserve">   + Cổ phiếu phổ thông</t>
  </si>
  <si>
    <t xml:space="preserve">   + Cổ phiếu ưu đãi </t>
  </si>
  <si>
    <t>Số lượng cổ phiếu mua lại</t>
  </si>
  <si>
    <t>Số lượng cổ phiếu đang lưu hành</t>
  </si>
  <si>
    <t>VI. Thông tin bổ sung cho các khoản mục trình bày trong Báo cáo kết quả hoạt động kinh doanh</t>
  </si>
  <si>
    <t>1. Doanh thu bán hàng và cung cấp dịch vụ</t>
  </si>
  <si>
    <t>2. Chi phí quản lý doanh nghiệp</t>
  </si>
  <si>
    <t>3. Thuế thu nhập doanh nghiệp</t>
  </si>
  <si>
    <t>4. Nghiệp vụ với các bên có liên quan</t>
  </si>
  <si>
    <t>Quý này năm nay (Mẹ )</t>
  </si>
  <si>
    <t>Quý này năm nay (Con)</t>
  </si>
  <si>
    <t>Loại trừ</t>
  </si>
  <si>
    <t>Báo cáo tài chính hợp nhất</t>
  </si>
  <si>
    <t>Số cuối kỳ Bêtông</t>
  </si>
  <si>
    <t xml:space="preserve">   Số cuối kỳ An Hòa</t>
  </si>
  <si>
    <t xml:space="preserve">    Các khoản  loại trừ</t>
  </si>
  <si>
    <t>BẢN THUYẾT MINH BÁO CÁO TÀI CHÍNH HỢP NHẤT</t>
  </si>
  <si>
    <t>Báo cáo tài chính hợp nhất</t>
  </si>
  <si>
    <t>2. Tài sản thuế thu nhập hoãn lại</t>
  </si>
  <si>
    <t xml:space="preserve">                 Người lập biểu                                                  Kế toán trưởng</t>
  </si>
  <si>
    <t>6. Tăng giảm TSCĐ vô hình</t>
  </si>
  <si>
    <t>Nguyên giá TSCĐ vô hình</t>
  </si>
  <si>
    <t>Quyền sử
dụng đất</t>
  </si>
  <si>
    <t>Bản quyền
quyền ph. hành</t>
  </si>
  <si>
    <t>Nhãn hiệu HH,
phần mềm</t>
  </si>
  <si>
    <t>TSCĐ khác</t>
  </si>
  <si>
    <t>Giá trị còn lại của TSCĐ VH</t>
  </si>
  <si>
    <r>
      <t>b)</t>
    </r>
    <r>
      <rPr>
        <sz val="9"/>
        <rFont val="Arial"/>
        <family val="2"/>
      </rPr>
      <t xml:space="preserve"> Vay ngắn hạn ngân hàng VID PUBLIC- Chi nhánh Bình Dương theo Hợp đồng vay số :BDG/LC/TR/RC/BG/10/031</t>
    </r>
  </si>
  <si>
    <t xml:space="preserve">     suất tiền gửi ) kỳ hạn tương ứng cộng 3,5% mỗi năm . Khoản vay được đảm bảo bằng tài sản thế chấp theo hợp đồng thế </t>
  </si>
  <si>
    <t xml:space="preserve">     ngày 24/04/2013 , hạn mức tín dụng : 9.000.000.000 đồng , lãi suất được xác định bằng lãi suất liên ngân hàng  ( hoặc lãi </t>
  </si>
  <si>
    <t xml:space="preserve">     chấp  máy móc thiết bị số HĐTC /AA /10-31-1 ngày 06/09/2010 . Mục đích vay để phát hành thư bảo lãnh ngân hàng .</t>
  </si>
  <si>
    <t>Quý  II  năm tài chính 2015</t>
  </si>
  <si>
    <t>Biên hòa, ngày  29   tháng  07   năm 2015</t>
  </si>
  <si>
    <t>Quý  II  năm tài chính  2015</t>
  </si>
  <si>
    <t>Biên hòa, ngày  29    tháng  07    năm 2015</t>
  </si>
  <si>
    <t>Biên hòa, ngày  29   tháng   07   năm 2015</t>
  </si>
  <si>
    <t>Biên hòa, ngày   29   tháng   07   năm 2015</t>
  </si>
  <si>
    <t>QUÝ  2  NĂM 2015</t>
  </si>
  <si>
    <r>
      <t xml:space="preserve">a) </t>
    </r>
    <r>
      <rPr>
        <sz val="9"/>
        <rFont val="Arial"/>
        <family val="2"/>
      </rPr>
      <t>Vay Ngân hàng TMCP Ngoại thương Việt Nam ( chi nhánh Biên Hòa ) theo Hợp đồng tín dụng hạn mức số 0141.15/</t>
    </r>
  </si>
  <si>
    <t xml:space="preserve">     48.05-HM ngày 01  tháng  6  năm 2015 : hạn mức tín dụng 20 tỷ đồng , thời hạn vay là 6 tháng kể từ ngày rút vốn đến ngày</t>
  </si>
  <si>
    <t xml:space="preserve">     Bên vay trả xong nợ tính cho từng lần rút vốn ( theo từng Giấy nhận nợ ) , lãi suất vay  7,5% / năm , khoản vay có </t>
  </si>
  <si>
    <r>
      <t xml:space="preserve">c) </t>
    </r>
    <r>
      <rPr>
        <sz val="9"/>
        <rFont val="Arial"/>
        <family val="2"/>
      </rPr>
      <t xml:space="preserve"> Vay dài hạn ngân hàng VID PUBLIC- CN Bình Dương theo Hợp đồng vay số BDG /LC/FL/2008/157 ngày 05/05/2008 với </t>
    </r>
  </si>
  <si>
    <t xml:space="preserve">   - Tiền thuê đất quý 1 +2</t>
  </si>
  <si>
    <t xml:space="preserve">  - Nhập 93 đà cản của Sông Đà 11.2 Thăng Long</t>
  </si>
  <si>
    <t xml:space="preserve">  - Các khoản phải trả khác ( KH )</t>
  </si>
  <si>
    <t>Lỗ trong năm nay</t>
  </si>
  <si>
    <t>Quý  II
năm trước</t>
  </si>
  <si>
    <t>Quý  II
năm nay</t>
  </si>
  <si>
    <t>Tại ngày cuối quý 2 năm 2015, công nợ phải thu với các bên có liên quan như sau:</t>
  </si>
  <si>
    <t>Quý   II  năm tài chính  2015</t>
  </si>
  <si>
    <t>Lũy kế từ đầu năm đến cuối quý này     ( Mẹ )</t>
  </si>
  <si>
    <t>Lũy kế từ đầu năm đến cuối quý này       ( Con)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</si>
</sst>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#;\(#,###\)"/>
  </numFmts>
  <fonts count="18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9"/>
      <name val="VNI-Helve-Condense"/>
      <family val="0"/>
    </font>
    <font>
      <sz val="9"/>
      <name val="VNI-Helve-Condense"/>
      <family val="0"/>
    </font>
    <font>
      <sz val="10"/>
      <name val="VNI-Helve-Condense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9"/>
      <color indexed="10"/>
      <name val="Arial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i/>
      <sz val="9"/>
      <name val="Arial"/>
      <family val="2"/>
    </font>
    <font>
      <b/>
      <sz val="12"/>
      <color indexed="18"/>
      <name val="Arial"/>
      <family val="2"/>
    </font>
    <font>
      <b/>
      <sz val="10"/>
      <name val="VNI-Helve-Condense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3"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1" fillId="2" borderId="1" xfId="0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3" borderId="0" xfId="0" applyFont="1" applyFill="1" applyAlignment="1">
      <alignment/>
    </xf>
    <xf numFmtId="0" fontId="1" fillId="2" borderId="5" xfId="0" applyFont="1" applyFill="1" applyBorder="1" applyAlignment="1">
      <alignment/>
    </xf>
    <xf numFmtId="3" fontId="1" fillId="0" borderId="6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0" fontId="1" fillId="2" borderId="0" xfId="0" applyFont="1" applyFill="1" applyBorder="1" applyAlignment="1">
      <alignment/>
    </xf>
    <xf numFmtId="0" fontId="2" fillId="0" borderId="2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3" fontId="2" fillId="0" borderId="4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2" fillId="0" borderId="3" xfId="0" applyFont="1" applyBorder="1" applyAlignment="1">
      <alignment horizontal="center"/>
    </xf>
    <xf numFmtId="3" fontId="2" fillId="0" borderId="3" xfId="0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3" fontId="1" fillId="0" borderId="3" xfId="0" applyNumberFormat="1" applyFont="1" applyBorder="1" applyAlignment="1">
      <alignment/>
    </xf>
    <xf numFmtId="0" fontId="1" fillId="0" borderId="0" xfId="0" applyFont="1" applyAlignment="1">
      <alignment horizontal="left"/>
    </xf>
    <xf numFmtId="3" fontId="5" fillId="0" borderId="8" xfId="0" applyNumberFormat="1" applyFont="1" applyBorder="1" applyAlignment="1">
      <alignment/>
    </xf>
    <xf numFmtId="3" fontId="3" fillId="0" borderId="7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9" fillId="0" borderId="0" xfId="0" applyFont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 quotePrefix="1">
      <alignment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top"/>
    </xf>
    <xf numFmtId="3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3" fontId="2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3" fontId="1" fillId="0" borderId="11" xfId="0" applyNumberFormat="1" applyFont="1" applyBorder="1" applyAlignment="1">
      <alignment/>
    </xf>
    <xf numFmtId="0" fontId="1" fillId="0" borderId="10" xfId="0" applyFont="1" applyBorder="1" applyAlignment="1">
      <alignment vertic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3" fontId="2" fillId="0" borderId="20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3" fontId="2" fillId="0" borderId="21" xfId="0" applyNumberFormat="1" applyFont="1" applyBorder="1" applyAlignment="1">
      <alignment/>
    </xf>
    <xf numFmtId="0" fontId="2" fillId="0" borderId="23" xfId="0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 quotePrefix="1">
      <alignment/>
    </xf>
    <xf numFmtId="0" fontId="1" fillId="0" borderId="17" xfId="0" applyFont="1" applyBorder="1" applyAlignment="1">
      <alignment/>
    </xf>
    <xf numFmtId="0" fontId="2" fillId="0" borderId="21" xfId="0" applyFont="1" applyBorder="1" applyAlignment="1" quotePrefix="1">
      <alignment/>
    </xf>
    <xf numFmtId="0" fontId="2" fillId="0" borderId="0" xfId="0" applyFont="1" applyBorder="1" applyAlignment="1">
      <alignment vertical="center"/>
    </xf>
    <xf numFmtId="0" fontId="2" fillId="0" borderId="20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0" fontId="2" fillId="0" borderId="19" xfId="0" applyFont="1" applyBorder="1" applyAlignment="1" quotePrefix="1">
      <alignment/>
    </xf>
    <xf numFmtId="0" fontId="1" fillId="0" borderId="0" xfId="0" applyFont="1" applyAlignment="1">
      <alignment vertical="center"/>
    </xf>
    <xf numFmtId="3" fontId="1" fillId="0" borderId="20" xfId="0" applyNumberFormat="1" applyFont="1" applyBorder="1" applyAlignment="1">
      <alignment/>
    </xf>
    <xf numFmtId="0" fontId="1" fillId="0" borderId="20" xfId="0" applyFont="1" applyBorder="1" applyAlignment="1">
      <alignment/>
    </xf>
    <xf numFmtId="3" fontId="1" fillId="0" borderId="18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1" fillId="0" borderId="18" xfId="0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21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3" fontId="2" fillId="0" borderId="18" xfId="0" applyNumberFormat="1" applyFont="1" applyBorder="1" applyAlignment="1" quotePrefix="1">
      <alignment/>
    </xf>
    <xf numFmtId="0" fontId="1" fillId="0" borderId="11" xfId="0" applyFont="1" applyBorder="1" applyAlignment="1">
      <alignment horizontal="right" vertical="center"/>
    </xf>
    <xf numFmtId="0" fontId="2" fillId="0" borderId="19" xfId="0" applyFont="1" applyBorder="1" applyAlignment="1">
      <alignment horizontal="left"/>
    </xf>
    <xf numFmtId="0" fontId="2" fillId="0" borderId="24" xfId="0" applyFont="1" applyBorder="1" applyAlignment="1">
      <alignment/>
    </xf>
    <xf numFmtId="3" fontId="2" fillId="0" borderId="24" xfId="0" applyNumberFormat="1" applyFont="1" applyBorder="1" applyAlignment="1">
      <alignment/>
    </xf>
    <xf numFmtId="0" fontId="2" fillId="0" borderId="25" xfId="0" applyFont="1" applyBorder="1" applyAlignment="1">
      <alignment/>
    </xf>
    <xf numFmtId="3" fontId="2" fillId="0" borderId="25" xfId="0" applyNumberFormat="1" applyFont="1" applyBorder="1" applyAlignment="1">
      <alignment/>
    </xf>
    <xf numFmtId="3" fontId="17" fillId="0" borderId="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2" fillId="0" borderId="18" xfId="0" applyFont="1" applyBorder="1" applyAlignment="1">
      <alignment horizontal="right"/>
    </xf>
    <xf numFmtId="38" fontId="2" fillId="0" borderId="2" xfId="0" applyNumberFormat="1" applyFont="1" applyBorder="1" applyAlignment="1">
      <alignment/>
    </xf>
    <xf numFmtId="0" fontId="2" fillId="0" borderId="17" xfId="0" applyFont="1" applyBorder="1" applyAlignment="1">
      <alignment horizontal="left"/>
    </xf>
    <xf numFmtId="0" fontId="1" fillId="0" borderId="0" xfId="0" applyFont="1" applyAlignment="1">
      <alignment horizontal="center"/>
    </xf>
    <xf numFmtId="3" fontId="2" fillId="0" borderId="6" xfId="0" applyNumberFormat="1" applyFont="1" applyBorder="1" applyAlignment="1">
      <alignment/>
    </xf>
    <xf numFmtId="0" fontId="1" fillId="2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38" fontId="1" fillId="0" borderId="2" xfId="0" applyNumberFormat="1" applyFont="1" applyBorder="1" applyAlignment="1">
      <alignment/>
    </xf>
    <xf numFmtId="0" fontId="2" fillId="0" borderId="27" xfId="0" applyFont="1" applyBorder="1" applyAlignment="1">
      <alignment/>
    </xf>
    <xf numFmtId="0" fontId="1" fillId="0" borderId="28" xfId="0" applyFont="1" applyBorder="1" applyAlignment="1">
      <alignment/>
    </xf>
    <xf numFmtId="3" fontId="1" fillId="0" borderId="0" xfId="0" applyNumberFormat="1" applyFont="1" applyAlignment="1">
      <alignment/>
    </xf>
    <xf numFmtId="0" fontId="1" fillId="3" borderId="1" xfId="0" applyFont="1" applyFill="1" applyBorder="1" applyAlignment="1">
      <alignment horizontal="center" vertical="center" wrapText="1"/>
    </xf>
    <xf numFmtId="3" fontId="5" fillId="0" borderId="9" xfId="0" applyNumberFormat="1" applyFont="1" applyBorder="1" applyAlignment="1">
      <alignment/>
    </xf>
    <xf numFmtId="3" fontId="3" fillId="0" borderId="6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2" borderId="2" xfId="0" applyNumberFormat="1" applyFont="1" applyFill="1" applyBorder="1" applyAlignment="1">
      <alignment/>
    </xf>
    <xf numFmtId="38" fontId="2" fillId="2" borderId="2" xfId="0" applyNumberFormat="1" applyFont="1" applyFill="1" applyBorder="1" applyAlignment="1">
      <alignment/>
    </xf>
    <xf numFmtId="38" fontId="2" fillId="0" borderId="2" xfId="0" applyNumberFormat="1" applyFont="1" applyBorder="1" applyAlignment="1">
      <alignment/>
    </xf>
    <xf numFmtId="0" fontId="1" fillId="2" borderId="0" xfId="0" applyFont="1" applyFill="1" applyAlignment="1">
      <alignment/>
    </xf>
    <xf numFmtId="0" fontId="2" fillId="0" borderId="0" xfId="0" applyFont="1" applyFill="1" applyBorder="1" applyAlignment="1">
      <alignment/>
    </xf>
    <xf numFmtId="3" fontId="2" fillId="0" borderId="18" xfId="0" applyNumberFormat="1" applyFont="1" applyBorder="1" applyAlignment="1">
      <alignment horizontal="right"/>
    </xf>
    <xf numFmtId="3" fontId="2" fillId="0" borderId="29" xfId="0" applyNumberFormat="1" applyFont="1" applyBorder="1" applyAlignment="1">
      <alignment horizontal="right"/>
    </xf>
    <xf numFmtId="3" fontId="2" fillId="0" borderId="21" xfId="0" applyNumberFormat="1" applyFont="1" applyBorder="1" applyAlignment="1">
      <alignment horizontal="right"/>
    </xf>
    <xf numFmtId="3" fontId="2" fillId="0" borderId="22" xfId="0" applyNumberFormat="1" applyFont="1" applyBorder="1" applyAlignment="1">
      <alignment horizontal="right"/>
    </xf>
    <xf numFmtId="3" fontId="2" fillId="0" borderId="23" xfId="0" applyNumberFormat="1" applyFont="1" applyBorder="1" applyAlignment="1">
      <alignment horizontal="right"/>
    </xf>
    <xf numFmtId="3" fontId="1" fillId="0" borderId="21" xfId="0" applyNumberFormat="1" applyFont="1" applyBorder="1" applyAlignment="1">
      <alignment horizontal="right"/>
    </xf>
    <xf numFmtId="3" fontId="1" fillId="0" borderId="22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3" fontId="2" fillId="0" borderId="17" xfId="0" applyNumberFormat="1" applyFont="1" applyBorder="1" applyAlignment="1">
      <alignment horizontal="right"/>
    </xf>
    <xf numFmtId="3" fontId="1" fillId="0" borderId="23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3" fontId="1" fillId="0" borderId="29" xfId="0" applyNumberFormat="1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31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right"/>
    </xf>
    <xf numFmtId="3" fontId="1" fillId="0" borderId="20" xfId="0" applyNumberFormat="1" applyFont="1" applyBorder="1" applyAlignment="1">
      <alignment horizontal="right"/>
    </xf>
    <xf numFmtId="3" fontId="1" fillId="0" borderId="30" xfId="0" applyNumberFormat="1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right"/>
    </xf>
    <xf numFmtId="3" fontId="2" fillId="0" borderId="20" xfId="0" applyNumberFormat="1" applyFont="1" applyBorder="1" applyAlignment="1">
      <alignment horizontal="right"/>
    </xf>
    <xf numFmtId="3" fontId="2" fillId="0" borderId="30" xfId="0" applyNumberFormat="1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3" fontId="2" fillId="0" borderId="17" xfId="0" applyNumberFormat="1" applyFont="1" applyBorder="1" applyAlignment="1" quotePrefix="1">
      <alignment horizontal="right"/>
    </xf>
    <xf numFmtId="3" fontId="2" fillId="0" borderId="26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3" fontId="2" fillId="0" borderId="32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center"/>
    </xf>
    <xf numFmtId="3" fontId="2" fillId="0" borderId="34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1" fillId="0" borderId="31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7"/>
  <sheetViews>
    <sheetView tabSelected="1" workbookViewId="0" topLeftCell="A7">
      <pane xSplit="2" ySplit="1" topLeftCell="C8" activePane="bottomRight" state="frozen"/>
      <selection pane="topLeft" activeCell="A7" sqref="A7"/>
      <selection pane="topRight" activeCell="C7" sqref="C7"/>
      <selection pane="bottomLeft" activeCell="A8" sqref="A8"/>
      <selection pane="bottomRight" activeCell="L25" sqref="L25"/>
    </sheetView>
  </sheetViews>
  <sheetFormatPr defaultColWidth="9.140625" defaultRowHeight="12"/>
  <cols>
    <col min="1" max="1" width="42.421875" style="0" customWidth="1"/>
    <col min="2" max="2" width="10.00390625" style="118" customWidth="1"/>
    <col min="3" max="3" width="11.140625" style="0" customWidth="1"/>
    <col min="4" max="5" width="17.28125" style="0" hidden="1" customWidth="1"/>
    <col min="6" max="6" width="15.00390625" style="0" hidden="1" customWidth="1"/>
    <col min="7" max="7" width="17.28125" style="0" hidden="1" customWidth="1"/>
    <col min="8" max="8" width="17.28125" style="0" customWidth="1"/>
    <col min="9" max="9" width="18.8515625" style="0" customWidth="1"/>
    <col min="10" max="10" width="17.8515625" style="0" customWidth="1"/>
  </cols>
  <sheetData>
    <row r="1" spans="1:256" s="10" customFormat="1" ht="12">
      <c r="A1" s="149" t="s">
        <v>166</v>
      </c>
      <c r="B1" s="148"/>
      <c r="C1" s="3" t="s">
        <v>595</v>
      </c>
      <c r="D1" s="3"/>
      <c r="E1" s="3"/>
      <c r="F1" s="3"/>
      <c r="G1" s="3"/>
      <c r="H1" s="3"/>
      <c r="I1" s="16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10" customFormat="1" ht="12">
      <c r="A2" s="148" t="s">
        <v>167</v>
      </c>
      <c r="B2" s="148"/>
      <c r="C2" s="3" t="s">
        <v>609</v>
      </c>
      <c r="D2" s="3"/>
      <c r="E2" s="3"/>
      <c r="F2" s="3"/>
      <c r="G2" s="3"/>
      <c r="H2" s="3"/>
      <c r="I2" s="16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10" customFormat="1" ht="12">
      <c r="A3" s="148" t="s">
        <v>168</v>
      </c>
      <c r="B3" s="148"/>
      <c r="C3" s="3"/>
      <c r="D3" s="3"/>
      <c r="E3" s="3"/>
      <c r="F3" s="3"/>
      <c r="G3" s="3"/>
      <c r="H3" s="3"/>
      <c r="I3" s="16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10" customFormat="1" ht="12">
      <c r="A4" s="3"/>
      <c r="B4" s="120"/>
      <c r="C4" s="148" t="s">
        <v>170</v>
      </c>
      <c r="D4" s="148"/>
      <c r="E4" s="3"/>
      <c r="F4" s="3"/>
      <c r="G4" s="3"/>
      <c r="H4" s="3"/>
      <c r="I4" s="16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10" customFormat="1" ht="19.5" customHeight="1">
      <c r="A5" s="147" t="s">
        <v>54</v>
      </c>
      <c r="B5" s="148"/>
      <c r="C5" s="148"/>
      <c r="D5" s="148"/>
      <c r="E5" s="3"/>
      <c r="F5" s="3"/>
      <c r="G5" s="3"/>
      <c r="H5" s="3"/>
      <c r="I5" s="16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10" customFormat="1" ht="12">
      <c r="A6" s="3"/>
      <c r="B6" s="120"/>
      <c r="C6" s="3"/>
      <c r="D6" s="3"/>
      <c r="E6" s="3"/>
      <c r="F6" s="3"/>
      <c r="G6" s="3"/>
      <c r="H6" s="3"/>
      <c r="I6" s="11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10" customFormat="1" ht="26.25" customHeight="1">
      <c r="A7" s="7" t="s">
        <v>398</v>
      </c>
      <c r="B7" s="7" t="s">
        <v>399</v>
      </c>
      <c r="C7" s="7" t="s">
        <v>57</v>
      </c>
      <c r="D7" s="18" t="s">
        <v>591</v>
      </c>
      <c r="E7" s="18" t="s">
        <v>592</v>
      </c>
      <c r="F7" s="18" t="s">
        <v>593</v>
      </c>
      <c r="G7" s="7"/>
      <c r="H7" s="7" t="s">
        <v>59</v>
      </c>
      <c r="I7" s="7" t="s">
        <v>58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10" ht="16.5" customHeight="1">
      <c r="A8" s="4" t="s">
        <v>397</v>
      </c>
      <c r="B8" s="23" t="s">
        <v>60</v>
      </c>
      <c r="C8" s="4"/>
      <c r="D8" s="14">
        <f>SUM(D9,D12,D16,D25,D28)</f>
        <v>87180804663</v>
      </c>
      <c r="E8" s="14">
        <f>SUM(E9,E12,E16,E25,E28)</f>
        <v>17926044761</v>
      </c>
      <c r="F8" s="14">
        <f>SUM(F9,F12,F16,F25,F28)</f>
        <v>50033301473</v>
      </c>
      <c r="G8" s="132">
        <f>D8+E8-F8</f>
        <v>55073547951</v>
      </c>
      <c r="H8" s="14">
        <f>SUM(H9,H12,H16,H25,H28)</f>
        <v>55073547951</v>
      </c>
      <c r="I8" s="14">
        <f>SUM(I9,I12,I16,I25,I28)</f>
        <v>55960902089</v>
      </c>
      <c r="J8" s="72"/>
    </row>
    <row r="9" spans="1:10" ht="16.5" customHeight="1">
      <c r="A9" s="4" t="s">
        <v>61</v>
      </c>
      <c r="B9" s="23" t="s">
        <v>62</v>
      </c>
      <c r="C9" s="4"/>
      <c r="D9" s="14">
        <f>SUM(D10:D11)</f>
        <v>911362653</v>
      </c>
      <c r="E9" s="14">
        <f>SUM(E10:E11)</f>
        <v>1967198195</v>
      </c>
      <c r="F9" s="14"/>
      <c r="G9" s="132">
        <f aca="true" t="shared" si="0" ref="G9:G72">D9+E9-F9</f>
        <v>2878560848</v>
      </c>
      <c r="H9" s="14">
        <f>SUM(H10:H11)</f>
        <v>2878560848</v>
      </c>
      <c r="I9" s="14">
        <f>SUM(I10:I11)</f>
        <v>2674772402</v>
      </c>
      <c r="J9" s="72"/>
    </row>
    <row r="10" spans="1:10" ht="16.5" customHeight="1">
      <c r="A10" s="5" t="s">
        <v>63</v>
      </c>
      <c r="B10" s="17" t="s">
        <v>64</v>
      </c>
      <c r="C10" s="17"/>
      <c r="D10" s="22">
        <v>911362653</v>
      </c>
      <c r="E10" s="22">
        <v>1967198195</v>
      </c>
      <c r="F10" s="22"/>
      <c r="G10" s="132">
        <f t="shared" si="0"/>
        <v>2878560848</v>
      </c>
      <c r="H10" s="22">
        <f>D10+E10-F10</f>
        <v>2878560848</v>
      </c>
      <c r="I10" s="22">
        <v>2674772402</v>
      </c>
      <c r="J10" s="72"/>
    </row>
    <row r="11" spans="1:10" ht="16.5" customHeight="1">
      <c r="A11" s="5" t="s">
        <v>65</v>
      </c>
      <c r="B11" s="17" t="s">
        <v>66</v>
      </c>
      <c r="C11" s="5"/>
      <c r="D11" s="33"/>
      <c r="E11" s="129"/>
      <c r="F11" s="129"/>
      <c r="G11" s="132">
        <f t="shared" si="0"/>
        <v>0</v>
      </c>
      <c r="H11" s="22"/>
      <c r="I11" s="22"/>
      <c r="J11" s="72"/>
    </row>
    <row r="12" spans="1:10" ht="16.5" customHeight="1">
      <c r="A12" s="4" t="s">
        <v>371</v>
      </c>
      <c r="B12" s="23" t="s">
        <v>67</v>
      </c>
      <c r="C12" s="17"/>
      <c r="D12" s="113">
        <f>SUM(D13:D15)</f>
        <v>1171006</v>
      </c>
      <c r="E12" s="113">
        <f>SUM(E13:E15)</f>
        <v>0</v>
      </c>
      <c r="F12" s="113"/>
      <c r="G12" s="132">
        <f t="shared" si="0"/>
        <v>1171006</v>
      </c>
      <c r="H12" s="113">
        <f>SUM(H13:H15)</f>
        <v>1171006</v>
      </c>
      <c r="I12" s="113">
        <f>SUM(I13:I15)</f>
        <v>19881636</v>
      </c>
      <c r="J12" s="72"/>
    </row>
    <row r="13" spans="1:10" ht="16.5" customHeight="1">
      <c r="A13" s="5" t="s">
        <v>372</v>
      </c>
      <c r="B13" s="17" t="s">
        <v>68</v>
      </c>
      <c r="C13" s="5"/>
      <c r="D13" s="22"/>
      <c r="E13" s="22"/>
      <c r="F13" s="22"/>
      <c r="G13" s="132">
        <f t="shared" si="0"/>
        <v>0</v>
      </c>
      <c r="H13" s="22"/>
      <c r="I13" s="22"/>
      <c r="J13" s="72"/>
    </row>
    <row r="14" spans="1:10" ht="17.25" customHeight="1">
      <c r="A14" s="5" t="s">
        <v>373</v>
      </c>
      <c r="B14" s="17">
        <v>122</v>
      </c>
      <c r="C14" s="5"/>
      <c r="D14" s="34"/>
      <c r="E14" s="130"/>
      <c r="F14" s="130"/>
      <c r="G14" s="132">
        <f t="shared" si="0"/>
        <v>0</v>
      </c>
      <c r="H14" s="22"/>
      <c r="I14" s="22"/>
      <c r="J14" s="72"/>
    </row>
    <row r="15" spans="1:10" ht="17.25" customHeight="1">
      <c r="A15" s="5" t="s">
        <v>374</v>
      </c>
      <c r="B15" s="17">
        <v>123</v>
      </c>
      <c r="C15" s="5"/>
      <c r="D15" s="22">
        <v>1171006</v>
      </c>
      <c r="E15" s="22"/>
      <c r="F15" s="22"/>
      <c r="G15" s="132">
        <f t="shared" si="0"/>
        <v>1171006</v>
      </c>
      <c r="H15" s="22">
        <f>D15+E15-F15</f>
        <v>1171006</v>
      </c>
      <c r="I15" s="22">
        <v>19881636</v>
      </c>
      <c r="J15" s="72"/>
    </row>
    <row r="16" spans="1:10" ht="16.5" customHeight="1">
      <c r="A16" s="4" t="s">
        <v>69</v>
      </c>
      <c r="B16" s="23" t="s">
        <v>70</v>
      </c>
      <c r="C16" s="4"/>
      <c r="D16" s="12">
        <f>SUM(D17:D24)</f>
        <v>78571136149</v>
      </c>
      <c r="E16" s="12">
        <f>SUM(E17:E24)</f>
        <v>8200036415</v>
      </c>
      <c r="F16" s="12">
        <f>SUM(F17:F24)</f>
        <v>50033301473</v>
      </c>
      <c r="G16" s="132">
        <f t="shared" si="0"/>
        <v>36737871091</v>
      </c>
      <c r="H16" s="12">
        <f>SUM(H17:H24)</f>
        <v>36737871091</v>
      </c>
      <c r="I16" s="12">
        <f>SUM(I17:I24)</f>
        <v>30035803762</v>
      </c>
      <c r="J16" s="72"/>
    </row>
    <row r="17" spans="1:10" ht="16.5" customHeight="1">
      <c r="A17" s="5" t="s">
        <v>375</v>
      </c>
      <c r="B17" s="17" t="s">
        <v>71</v>
      </c>
      <c r="C17" s="17"/>
      <c r="D17" s="22">
        <v>66080759938</v>
      </c>
      <c r="E17" s="22">
        <v>10885486341</v>
      </c>
      <c r="F17" s="22">
        <v>29523907176</v>
      </c>
      <c r="G17" s="132">
        <f t="shared" si="0"/>
        <v>47442339103</v>
      </c>
      <c r="H17" s="22">
        <f aca="true" t="shared" si="1" ref="H17:H23">D17+E17-F17</f>
        <v>47442339103</v>
      </c>
      <c r="I17" s="22">
        <v>40976928855</v>
      </c>
      <c r="J17" s="72"/>
    </row>
    <row r="18" spans="1:10" ht="16.5" customHeight="1">
      <c r="A18" s="5" t="s">
        <v>376</v>
      </c>
      <c r="B18" s="17" t="s">
        <v>72</v>
      </c>
      <c r="C18" s="5"/>
      <c r="D18" s="22">
        <v>22309533870</v>
      </c>
      <c r="E18" s="22"/>
      <c r="F18" s="22">
        <v>20491294297</v>
      </c>
      <c r="G18" s="132">
        <f t="shared" si="0"/>
        <v>1818239573</v>
      </c>
      <c r="H18" s="22">
        <f t="shared" si="1"/>
        <v>1818239573</v>
      </c>
      <c r="I18" s="22">
        <v>1548837423</v>
      </c>
      <c r="J18" s="72"/>
    </row>
    <row r="19" spans="1:10" ht="16.5" customHeight="1">
      <c r="A19" s="5" t="s">
        <v>73</v>
      </c>
      <c r="B19" s="17" t="s">
        <v>74</v>
      </c>
      <c r="C19" s="5"/>
      <c r="D19" s="22"/>
      <c r="E19" s="22"/>
      <c r="F19" s="22"/>
      <c r="G19" s="132">
        <f t="shared" si="0"/>
        <v>0</v>
      </c>
      <c r="H19" s="22"/>
      <c r="I19" s="22"/>
      <c r="J19" s="72"/>
    </row>
    <row r="20" spans="1:10" ht="16.5" customHeight="1">
      <c r="A20" s="5" t="s">
        <v>75</v>
      </c>
      <c r="B20" s="17" t="s">
        <v>76</v>
      </c>
      <c r="C20" s="5"/>
      <c r="D20" s="22"/>
      <c r="E20" s="22"/>
      <c r="F20" s="22"/>
      <c r="G20" s="132">
        <f t="shared" si="0"/>
        <v>0</v>
      </c>
      <c r="H20" s="22"/>
      <c r="I20" s="22"/>
      <c r="J20" s="72"/>
    </row>
    <row r="21" spans="1:10" ht="16.5" customHeight="1">
      <c r="A21" s="5" t="s">
        <v>377</v>
      </c>
      <c r="B21" s="17">
        <v>135</v>
      </c>
      <c r="C21" s="5"/>
      <c r="D21" s="22"/>
      <c r="E21" s="22"/>
      <c r="F21" s="22"/>
      <c r="G21" s="132">
        <f t="shared" si="0"/>
        <v>0</v>
      </c>
      <c r="H21" s="22"/>
      <c r="I21" s="22"/>
      <c r="J21" s="72"/>
    </row>
    <row r="22" spans="1:10" ht="16.5" customHeight="1">
      <c r="A22" s="5" t="s">
        <v>378</v>
      </c>
      <c r="B22" s="17">
        <v>136</v>
      </c>
      <c r="C22" s="5"/>
      <c r="D22" s="22">
        <v>66740000</v>
      </c>
      <c r="E22" s="22">
        <v>1949327659</v>
      </c>
      <c r="F22" s="22">
        <v>18100000</v>
      </c>
      <c r="G22" s="132">
        <f t="shared" si="0"/>
        <v>1997967659</v>
      </c>
      <c r="H22" s="22">
        <f t="shared" si="1"/>
        <v>1997967659</v>
      </c>
      <c r="I22" s="22">
        <v>2047843728</v>
      </c>
      <c r="J22" s="72"/>
    </row>
    <row r="23" spans="1:10" ht="16.5" customHeight="1">
      <c r="A23" s="5" t="s">
        <v>465</v>
      </c>
      <c r="B23" s="17">
        <v>137</v>
      </c>
      <c r="C23" s="5"/>
      <c r="D23" s="116">
        <v>-9885897659</v>
      </c>
      <c r="E23" s="116">
        <v>-4634777585</v>
      </c>
      <c r="F23" s="116"/>
      <c r="G23" s="132">
        <f t="shared" si="0"/>
        <v>-14520675244</v>
      </c>
      <c r="H23" s="116">
        <f t="shared" si="1"/>
        <v>-14520675244</v>
      </c>
      <c r="I23" s="116">
        <v>-14537806244</v>
      </c>
      <c r="J23" s="72"/>
    </row>
    <row r="24" spans="1:10" ht="16.5" customHeight="1">
      <c r="A24" s="5" t="s">
        <v>379</v>
      </c>
      <c r="B24" s="17">
        <v>139</v>
      </c>
      <c r="C24" s="5"/>
      <c r="D24" s="22"/>
      <c r="E24" s="22"/>
      <c r="F24" s="22"/>
      <c r="G24" s="132">
        <f t="shared" si="0"/>
        <v>0</v>
      </c>
      <c r="H24" s="22"/>
      <c r="I24" s="22"/>
      <c r="J24" s="72"/>
    </row>
    <row r="25" spans="1:10" ht="16.5" customHeight="1">
      <c r="A25" s="4" t="s">
        <v>77</v>
      </c>
      <c r="B25" s="23" t="s">
        <v>78</v>
      </c>
      <c r="C25" s="4"/>
      <c r="D25" s="12">
        <f>SUM(D26:D27)</f>
        <v>4084033907</v>
      </c>
      <c r="E25" s="12">
        <f>SUM(E26:E27)</f>
        <v>7157930319</v>
      </c>
      <c r="F25" s="12"/>
      <c r="G25" s="132">
        <f t="shared" si="0"/>
        <v>11241964226</v>
      </c>
      <c r="H25" s="12">
        <f>SUM(H26:H27)</f>
        <v>11241964226</v>
      </c>
      <c r="I25" s="12">
        <f>SUM(I26:I27)</f>
        <v>19060905015</v>
      </c>
      <c r="J25" s="72"/>
    </row>
    <row r="26" spans="1:10" ht="16.5" customHeight="1">
      <c r="A26" s="5" t="s">
        <v>79</v>
      </c>
      <c r="B26" s="17" t="s">
        <v>80</v>
      </c>
      <c r="C26" s="17"/>
      <c r="D26" s="22">
        <v>4084033907</v>
      </c>
      <c r="E26" s="22">
        <v>7792072020</v>
      </c>
      <c r="F26" s="22"/>
      <c r="G26" s="132">
        <f t="shared" si="0"/>
        <v>11876105927</v>
      </c>
      <c r="H26" s="22">
        <f>D26+E26-F26</f>
        <v>11876105927</v>
      </c>
      <c r="I26" s="22">
        <v>19695046716</v>
      </c>
      <c r="J26" s="72"/>
    </row>
    <row r="27" spans="1:10" ht="16.5" customHeight="1">
      <c r="A27" s="5" t="s">
        <v>464</v>
      </c>
      <c r="B27" s="17" t="s">
        <v>81</v>
      </c>
      <c r="C27" s="5"/>
      <c r="D27" s="13"/>
      <c r="E27" s="116">
        <v>-634141701</v>
      </c>
      <c r="F27" s="22"/>
      <c r="G27" s="132">
        <f t="shared" si="0"/>
        <v>-634141701</v>
      </c>
      <c r="H27" s="116">
        <f>D27+E27-F27</f>
        <v>-634141701</v>
      </c>
      <c r="I27" s="116">
        <v>-634141701</v>
      </c>
      <c r="J27" s="72"/>
    </row>
    <row r="28" spans="1:10" ht="16.5" customHeight="1">
      <c r="A28" s="4" t="s">
        <v>82</v>
      </c>
      <c r="B28" s="23" t="s">
        <v>83</v>
      </c>
      <c r="C28" s="4"/>
      <c r="D28" s="12">
        <f>SUM(D29:D33)</f>
        <v>3613100948</v>
      </c>
      <c r="E28" s="12">
        <f>SUM(E29:E33)</f>
        <v>600879832</v>
      </c>
      <c r="F28" s="12"/>
      <c r="G28" s="132">
        <f t="shared" si="0"/>
        <v>4213980780</v>
      </c>
      <c r="H28" s="12">
        <f>SUM(H29:H33)</f>
        <v>4213980780</v>
      </c>
      <c r="I28" s="12">
        <f>SUM(I29:I33)</f>
        <v>4169539274</v>
      </c>
      <c r="J28" s="72"/>
    </row>
    <row r="29" spans="1:10" ht="16.5" customHeight="1">
      <c r="A29" s="5" t="s">
        <v>84</v>
      </c>
      <c r="B29" s="17" t="s">
        <v>85</v>
      </c>
      <c r="C29" s="5"/>
      <c r="D29" s="22">
        <v>466132966</v>
      </c>
      <c r="E29" s="22"/>
      <c r="F29" s="22"/>
      <c r="G29" s="132">
        <f t="shared" si="0"/>
        <v>466132966</v>
      </c>
      <c r="H29" s="22">
        <f>D29+E29-F29</f>
        <v>466132966</v>
      </c>
      <c r="I29" s="22">
        <v>25572416</v>
      </c>
      <c r="J29" s="72"/>
    </row>
    <row r="30" spans="1:10" ht="16.5" customHeight="1">
      <c r="A30" s="5" t="s">
        <v>86</v>
      </c>
      <c r="B30" s="17" t="s">
        <v>87</v>
      </c>
      <c r="C30" s="5"/>
      <c r="D30" s="22">
        <v>92914582</v>
      </c>
      <c r="E30" s="22"/>
      <c r="F30" s="22"/>
      <c r="G30" s="132">
        <f t="shared" si="0"/>
        <v>92914582</v>
      </c>
      <c r="H30" s="22">
        <f>D30+E30-F30</f>
        <v>92914582</v>
      </c>
      <c r="I30" s="22">
        <v>286823195</v>
      </c>
      <c r="J30" s="72"/>
    </row>
    <row r="31" spans="1:10" ht="16.5" customHeight="1">
      <c r="A31" s="5" t="s">
        <v>88</v>
      </c>
      <c r="B31" s="17">
        <v>153</v>
      </c>
      <c r="C31" s="17"/>
      <c r="D31" s="22"/>
      <c r="E31" s="22"/>
      <c r="F31" s="22"/>
      <c r="G31" s="132">
        <f t="shared" si="0"/>
        <v>0</v>
      </c>
      <c r="H31" s="22"/>
      <c r="I31" s="22"/>
      <c r="J31" s="72"/>
    </row>
    <row r="32" spans="1:10" ht="16.5" customHeight="1">
      <c r="A32" s="5" t="s">
        <v>380</v>
      </c>
      <c r="B32" s="17">
        <v>154</v>
      </c>
      <c r="C32" s="17"/>
      <c r="D32" s="22"/>
      <c r="E32" s="22"/>
      <c r="F32" s="22"/>
      <c r="G32" s="132">
        <f t="shared" si="0"/>
        <v>0</v>
      </c>
      <c r="H32" s="22"/>
      <c r="I32" s="22"/>
      <c r="J32" s="72"/>
    </row>
    <row r="33" spans="1:10" ht="16.5" customHeight="1">
      <c r="A33" s="5" t="s">
        <v>381</v>
      </c>
      <c r="B33" s="17">
        <v>155</v>
      </c>
      <c r="C33" s="5"/>
      <c r="D33" s="22">
        <v>3054053400</v>
      </c>
      <c r="E33" s="22">
        <f>586479832+14400000</f>
        <v>600879832</v>
      </c>
      <c r="F33" s="22"/>
      <c r="G33" s="132">
        <f t="shared" si="0"/>
        <v>3654933232</v>
      </c>
      <c r="H33" s="22">
        <f>D33+E33-F33</f>
        <v>3654933232</v>
      </c>
      <c r="I33" s="22">
        <v>3857143663</v>
      </c>
      <c r="J33" s="72"/>
    </row>
    <row r="34" spans="1:10" ht="16.5" customHeight="1">
      <c r="A34" s="4" t="s">
        <v>400</v>
      </c>
      <c r="B34" s="23" t="s">
        <v>89</v>
      </c>
      <c r="C34" s="4"/>
      <c r="D34" s="12">
        <f>SUM(D35,D43,D53,D56,D59,D65)</f>
        <v>10450345963</v>
      </c>
      <c r="E34" s="12">
        <f>SUM(E35,E43,E53,E56,E59,E65)</f>
        <v>63928723915</v>
      </c>
      <c r="F34" s="12">
        <f>SUM(F35,F43,F53,F56,F59,F65)</f>
        <v>-10628215316</v>
      </c>
      <c r="G34" s="132">
        <f t="shared" si="0"/>
        <v>85007285194</v>
      </c>
      <c r="H34" s="12">
        <f>SUM(H35,H43,H53,H56,H59,H65)</f>
        <v>85007285194</v>
      </c>
      <c r="I34" s="12">
        <f>SUM(I35,I43,I53,I56,I59,I65)</f>
        <v>86024507700</v>
      </c>
      <c r="J34" s="72"/>
    </row>
    <row r="35" spans="1:10" ht="16.5" customHeight="1">
      <c r="A35" s="4" t="s">
        <v>90</v>
      </c>
      <c r="B35" s="23" t="s">
        <v>91</v>
      </c>
      <c r="C35" s="4"/>
      <c r="D35" s="13"/>
      <c r="E35" s="13"/>
      <c r="F35" s="13"/>
      <c r="G35" s="132">
        <f t="shared" si="0"/>
        <v>0</v>
      </c>
      <c r="H35" s="22"/>
      <c r="I35" s="13"/>
      <c r="J35" s="72"/>
    </row>
    <row r="36" spans="1:10" ht="16.5" customHeight="1">
      <c r="A36" s="5" t="s">
        <v>92</v>
      </c>
      <c r="B36" s="17" t="s">
        <v>93</v>
      </c>
      <c r="C36" s="5"/>
      <c r="D36" s="13"/>
      <c r="E36" s="13"/>
      <c r="F36" s="13"/>
      <c r="G36" s="132">
        <f t="shared" si="0"/>
        <v>0</v>
      </c>
      <c r="H36" s="22"/>
      <c r="I36" s="13"/>
      <c r="J36" s="72"/>
    </row>
    <row r="37" spans="1:10" ht="16.5" customHeight="1">
      <c r="A37" s="5" t="s">
        <v>382</v>
      </c>
      <c r="B37" s="17">
        <v>212</v>
      </c>
      <c r="C37" s="5"/>
      <c r="D37" s="13"/>
      <c r="E37" s="13"/>
      <c r="F37" s="13"/>
      <c r="G37" s="132">
        <f t="shared" si="0"/>
        <v>0</v>
      </c>
      <c r="H37" s="22"/>
      <c r="I37" s="13"/>
      <c r="J37" s="72"/>
    </row>
    <row r="38" spans="1:10" ht="16.5" customHeight="1">
      <c r="A38" s="5" t="s">
        <v>383</v>
      </c>
      <c r="B38" s="17">
        <v>213</v>
      </c>
      <c r="C38" s="5"/>
      <c r="D38" s="13"/>
      <c r="E38" s="13"/>
      <c r="F38" s="13"/>
      <c r="G38" s="132">
        <f t="shared" si="0"/>
        <v>0</v>
      </c>
      <c r="H38" s="22"/>
      <c r="I38" s="13"/>
      <c r="J38" s="72"/>
    </row>
    <row r="39" spans="1:10" ht="16.5" customHeight="1">
      <c r="A39" s="5" t="s">
        <v>384</v>
      </c>
      <c r="B39" s="17">
        <v>214</v>
      </c>
      <c r="C39" s="17"/>
      <c r="D39" s="13"/>
      <c r="E39" s="13"/>
      <c r="F39" s="13"/>
      <c r="G39" s="132">
        <f t="shared" si="0"/>
        <v>0</v>
      </c>
      <c r="H39" s="22"/>
      <c r="I39" s="13"/>
      <c r="J39" s="72"/>
    </row>
    <row r="40" spans="1:10" ht="16.5" customHeight="1">
      <c r="A40" s="5" t="s">
        <v>385</v>
      </c>
      <c r="B40" s="17">
        <v>215</v>
      </c>
      <c r="C40" s="17"/>
      <c r="D40" s="13"/>
      <c r="E40" s="13"/>
      <c r="F40" s="13"/>
      <c r="G40" s="132">
        <f t="shared" si="0"/>
        <v>0</v>
      </c>
      <c r="H40" s="22"/>
      <c r="I40" s="13"/>
      <c r="J40" s="72"/>
    </row>
    <row r="41" spans="1:10" ht="16.5" customHeight="1">
      <c r="A41" s="5" t="s">
        <v>386</v>
      </c>
      <c r="B41" s="17">
        <v>216</v>
      </c>
      <c r="C41" s="17"/>
      <c r="D41" s="13"/>
      <c r="E41" s="13"/>
      <c r="F41" s="13"/>
      <c r="G41" s="132">
        <f t="shared" si="0"/>
        <v>0</v>
      </c>
      <c r="H41" s="22"/>
      <c r="I41" s="13"/>
      <c r="J41" s="72"/>
    </row>
    <row r="42" spans="1:10" ht="16.5" customHeight="1">
      <c r="A42" s="5" t="s">
        <v>466</v>
      </c>
      <c r="B42" s="17" t="s">
        <v>94</v>
      </c>
      <c r="C42" s="5"/>
      <c r="D42" s="13"/>
      <c r="E42" s="13"/>
      <c r="F42" s="13"/>
      <c r="G42" s="132">
        <f t="shared" si="0"/>
        <v>0</v>
      </c>
      <c r="H42" s="22"/>
      <c r="I42" s="13"/>
      <c r="J42" s="72"/>
    </row>
    <row r="43" spans="1:10" ht="16.5" customHeight="1">
      <c r="A43" s="4" t="s">
        <v>95</v>
      </c>
      <c r="B43" s="23" t="s">
        <v>96</v>
      </c>
      <c r="C43" s="4"/>
      <c r="D43" s="12">
        <f>SUM(D44,D47,D50)</f>
        <v>2296515779</v>
      </c>
      <c r="E43" s="12">
        <f>SUM(E44,E47,E50)</f>
        <v>62774558103</v>
      </c>
      <c r="F43" s="12"/>
      <c r="G43" s="132">
        <f t="shared" si="0"/>
        <v>65071073882</v>
      </c>
      <c r="H43" s="12">
        <f>SUM(H44,H47,H50)</f>
        <v>65071073882</v>
      </c>
      <c r="I43" s="12">
        <f>SUM(I44,I47,I50)</f>
        <v>66937526270</v>
      </c>
      <c r="J43" s="72"/>
    </row>
    <row r="44" spans="1:10" ht="16.5" customHeight="1">
      <c r="A44" s="4" t="s">
        <v>97</v>
      </c>
      <c r="B44" s="23" t="s">
        <v>98</v>
      </c>
      <c r="C44" s="17"/>
      <c r="D44" s="25">
        <f>SUM(D45:D46)</f>
        <v>2296515779</v>
      </c>
      <c r="E44" s="25">
        <f>SUM(E45:E46)</f>
        <v>42911015410</v>
      </c>
      <c r="F44" s="25"/>
      <c r="G44" s="132">
        <f t="shared" si="0"/>
        <v>45207531189</v>
      </c>
      <c r="H44" s="25">
        <f>SUM(H45:H46)</f>
        <v>45207531189</v>
      </c>
      <c r="I44" s="25">
        <f>SUM(I45:I46)</f>
        <v>46849069749</v>
      </c>
      <c r="J44" s="72"/>
    </row>
    <row r="45" spans="1:10" ht="16.5" customHeight="1">
      <c r="A45" s="5" t="s">
        <v>99</v>
      </c>
      <c r="B45" s="17" t="s">
        <v>100</v>
      </c>
      <c r="C45" s="5"/>
      <c r="D45" s="22">
        <v>33080527399</v>
      </c>
      <c r="E45" s="22">
        <v>63502421015</v>
      </c>
      <c r="F45" s="22"/>
      <c r="G45" s="132">
        <f t="shared" si="0"/>
        <v>96582948414</v>
      </c>
      <c r="H45" s="22">
        <f>D45+E45-F45</f>
        <v>96582948414</v>
      </c>
      <c r="I45" s="22">
        <v>96410148414</v>
      </c>
      <c r="J45" s="72"/>
    </row>
    <row r="46" spans="1:10" ht="16.5" customHeight="1">
      <c r="A46" s="5" t="s">
        <v>467</v>
      </c>
      <c r="B46" s="17" t="s">
        <v>102</v>
      </c>
      <c r="C46" s="5"/>
      <c r="D46" s="116">
        <v>-30784011620</v>
      </c>
      <c r="E46" s="116">
        <v>-20591405605</v>
      </c>
      <c r="F46" s="116"/>
      <c r="G46" s="132">
        <f t="shared" si="0"/>
        <v>-51375417225</v>
      </c>
      <c r="H46" s="116">
        <f>D46+E46-F46</f>
        <v>-51375417225</v>
      </c>
      <c r="I46" s="116">
        <v>-49561078665</v>
      </c>
      <c r="J46" s="72"/>
    </row>
    <row r="47" spans="1:10" ht="16.5" customHeight="1">
      <c r="A47" s="4" t="s">
        <v>103</v>
      </c>
      <c r="B47" s="23" t="s">
        <v>104</v>
      </c>
      <c r="C47" s="17"/>
      <c r="D47" s="13"/>
      <c r="E47" s="13"/>
      <c r="F47" s="13"/>
      <c r="G47" s="132">
        <f t="shared" si="0"/>
        <v>0</v>
      </c>
      <c r="H47" s="22"/>
      <c r="I47" s="13"/>
      <c r="J47" s="72"/>
    </row>
    <row r="48" spans="1:10" ht="16.5" customHeight="1">
      <c r="A48" s="5" t="s">
        <v>99</v>
      </c>
      <c r="B48" s="17" t="s">
        <v>105</v>
      </c>
      <c r="C48" s="5"/>
      <c r="D48" s="13"/>
      <c r="E48" s="13"/>
      <c r="F48" s="13"/>
      <c r="G48" s="132">
        <f t="shared" si="0"/>
        <v>0</v>
      </c>
      <c r="H48" s="22"/>
      <c r="I48" s="13"/>
      <c r="J48" s="72"/>
    </row>
    <row r="49" spans="1:10" ht="16.5" customHeight="1">
      <c r="A49" s="5" t="s">
        <v>101</v>
      </c>
      <c r="B49" s="17" t="s">
        <v>106</v>
      </c>
      <c r="C49" s="5"/>
      <c r="D49" s="13"/>
      <c r="E49" s="13"/>
      <c r="F49" s="13"/>
      <c r="G49" s="132">
        <f t="shared" si="0"/>
        <v>0</v>
      </c>
      <c r="H49" s="22"/>
      <c r="I49" s="13"/>
      <c r="J49" s="72"/>
    </row>
    <row r="50" spans="1:10" ht="16.5" customHeight="1">
      <c r="A50" s="4" t="s">
        <v>107</v>
      </c>
      <c r="B50" s="23" t="s">
        <v>108</v>
      </c>
      <c r="C50" s="17"/>
      <c r="D50" s="13"/>
      <c r="E50" s="34">
        <f>SUM(E51:E52)</f>
        <v>19863542693</v>
      </c>
      <c r="F50" s="34"/>
      <c r="G50" s="132">
        <f t="shared" si="0"/>
        <v>19863542693</v>
      </c>
      <c r="H50" s="34">
        <f>SUM(H51:H52)</f>
        <v>19863542693</v>
      </c>
      <c r="I50" s="13">
        <f>SUM(I51:I52)</f>
        <v>20088456521</v>
      </c>
      <c r="J50" s="72"/>
    </row>
    <row r="51" spans="1:10" ht="16.5" customHeight="1">
      <c r="A51" s="5" t="s">
        <v>99</v>
      </c>
      <c r="B51" s="17" t="s">
        <v>109</v>
      </c>
      <c r="C51" s="5"/>
      <c r="D51" s="13"/>
      <c r="E51" s="13">
        <v>22040668802</v>
      </c>
      <c r="F51" s="13"/>
      <c r="G51" s="132">
        <f t="shared" si="0"/>
        <v>22040668802</v>
      </c>
      <c r="H51" s="22">
        <f>D51+E51-F51</f>
        <v>22040668802</v>
      </c>
      <c r="I51" s="13">
        <v>22040668802</v>
      </c>
      <c r="J51" s="72"/>
    </row>
    <row r="52" spans="1:10" ht="16.5" customHeight="1">
      <c r="A52" s="5" t="s">
        <v>101</v>
      </c>
      <c r="B52" s="17" t="s">
        <v>110</v>
      </c>
      <c r="C52" s="5"/>
      <c r="D52" s="13"/>
      <c r="E52" s="116">
        <v>-2177126109</v>
      </c>
      <c r="F52" s="13"/>
      <c r="G52" s="132">
        <f t="shared" si="0"/>
        <v>-2177126109</v>
      </c>
      <c r="H52" s="116">
        <f>D52+E52-F52</f>
        <v>-2177126109</v>
      </c>
      <c r="I52" s="116">
        <v>-1952212281</v>
      </c>
      <c r="J52" s="72"/>
    </row>
    <row r="53" spans="1:10" ht="16.5" customHeight="1">
      <c r="A53" s="4" t="s">
        <v>111</v>
      </c>
      <c r="B53" s="23">
        <v>230</v>
      </c>
      <c r="C53" s="17"/>
      <c r="D53" s="13"/>
      <c r="E53" s="13"/>
      <c r="F53" s="13"/>
      <c r="G53" s="132">
        <f t="shared" si="0"/>
        <v>0</v>
      </c>
      <c r="H53" s="22"/>
      <c r="I53" s="13"/>
      <c r="J53" s="72"/>
    </row>
    <row r="54" spans="1:10" ht="16.5" customHeight="1">
      <c r="A54" s="5" t="s">
        <v>99</v>
      </c>
      <c r="B54" s="17">
        <v>231</v>
      </c>
      <c r="C54" s="5"/>
      <c r="D54" s="13"/>
      <c r="E54" s="13"/>
      <c r="F54" s="13"/>
      <c r="G54" s="132">
        <f t="shared" si="0"/>
        <v>0</v>
      </c>
      <c r="H54" s="22"/>
      <c r="I54" s="13"/>
      <c r="J54" s="72"/>
    </row>
    <row r="55" spans="1:10" ht="16.5" customHeight="1">
      <c r="A55" s="5" t="s">
        <v>101</v>
      </c>
      <c r="B55" s="17">
        <v>232</v>
      </c>
      <c r="C55" s="5"/>
      <c r="D55" s="13"/>
      <c r="E55" s="13"/>
      <c r="F55" s="13"/>
      <c r="G55" s="132">
        <f t="shared" si="0"/>
        <v>0</v>
      </c>
      <c r="H55" s="22"/>
      <c r="I55" s="13"/>
      <c r="J55" s="72"/>
    </row>
    <row r="56" spans="1:10" ht="16.5" customHeight="1">
      <c r="A56" s="4" t="s">
        <v>387</v>
      </c>
      <c r="B56" s="23">
        <v>240</v>
      </c>
      <c r="C56" s="5"/>
      <c r="D56" s="12">
        <f>SUM(D57:D58)</f>
        <v>1025712164</v>
      </c>
      <c r="E56" s="12"/>
      <c r="F56" s="12"/>
      <c r="G56" s="132">
        <f t="shared" si="0"/>
        <v>1025712164</v>
      </c>
      <c r="H56" s="12">
        <f>SUM(H57:H58)</f>
        <v>1025712164</v>
      </c>
      <c r="I56" s="12">
        <f>SUM(I57:I58)</f>
        <v>21268637</v>
      </c>
      <c r="J56" s="72"/>
    </row>
    <row r="57" spans="1:10" ht="16.5" customHeight="1">
      <c r="A57" s="5" t="s">
        <v>388</v>
      </c>
      <c r="B57" s="17">
        <v>241</v>
      </c>
      <c r="C57" s="5"/>
      <c r="D57" s="13"/>
      <c r="E57" s="13"/>
      <c r="F57" s="13"/>
      <c r="G57" s="132">
        <f t="shared" si="0"/>
        <v>0</v>
      </c>
      <c r="H57" s="22"/>
      <c r="I57" s="13"/>
      <c r="J57" s="72"/>
    </row>
    <row r="58" spans="1:10" ht="16.5" customHeight="1">
      <c r="A58" s="5" t="s">
        <v>389</v>
      </c>
      <c r="B58" s="17">
        <v>242</v>
      </c>
      <c r="C58" s="5"/>
      <c r="D58" s="13">
        <v>1025712164</v>
      </c>
      <c r="E58" s="13"/>
      <c r="F58" s="13"/>
      <c r="G58" s="132">
        <f t="shared" si="0"/>
        <v>1025712164</v>
      </c>
      <c r="H58" s="22">
        <f>D58+E58-F58</f>
        <v>1025712164</v>
      </c>
      <c r="I58" s="13">
        <v>21268637</v>
      </c>
      <c r="J58" s="72"/>
    </row>
    <row r="59" spans="1:10" ht="16.5" customHeight="1">
      <c r="A59" s="4" t="s">
        <v>392</v>
      </c>
      <c r="B59" s="23" t="s">
        <v>112</v>
      </c>
      <c r="C59" s="4"/>
      <c r="D59" s="12">
        <f>SUM(D60:D64)</f>
        <v>0</v>
      </c>
      <c r="E59" s="12"/>
      <c r="F59" s="12">
        <f>SUM(F60:F64)</f>
        <v>0</v>
      </c>
      <c r="G59" s="132">
        <f t="shared" si="0"/>
        <v>0</v>
      </c>
      <c r="H59" s="12">
        <f>SUM(H60:H64)</f>
        <v>0</v>
      </c>
      <c r="I59" s="12">
        <f>SUM(I60:I64)</f>
        <v>0</v>
      </c>
      <c r="J59" s="72"/>
    </row>
    <row r="60" spans="1:10" ht="16.5" customHeight="1">
      <c r="A60" s="5" t="s">
        <v>113</v>
      </c>
      <c r="B60" s="17" t="s">
        <v>114</v>
      </c>
      <c r="C60" s="5"/>
      <c r="D60" s="22">
        <v>25000000000</v>
      </c>
      <c r="E60" s="22"/>
      <c r="F60" s="22">
        <v>25000000000</v>
      </c>
      <c r="G60" s="132">
        <f t="shared" si="0"/>
        <v>0</v>
      </c>
      <c r="H60" s="22"/>
      <c r="I60" s="22"/>
      <c r="J60" s="72"/>
    </row>
    <row r="61" spans="1:10" ht="16.5" customHeight="1">
      <c r="A61" s="5" t="s">
        <v>115</v>
      </c>
      <c r="B61" s="17" t="s">
        <v>116</v>
      </c>
      <c r="C61" s="5"/>
      <c r="D61" s="13"/>
      <c r="E61" s="131"/>
      <c r="F61" s="131"/>
      <c r="G61" s="132">
        <f t="shared" si="0"/>
        <v>0</v>
      </c>
      <c r="H61" s="22"/>
      <c r="I61" s="22"/>
      <c r="J61" s="72"/>
    </row>
    <row r="62" spans="1:10" ht="16.5" customHeight="1">
      <c r="A62" s="5" t="s">
        <v>390</v>
      </c>
      <c r="B62" s="17">
        <v>253</v>
      </c>
      <c r="C62" s="5"/>
      <c r="D62" s="13"/>
      <c r="E62" s="131"/>
      <c r="F62" s="131"/>
      <c r="G62" s="132">
        <f t="shared" si="0"/>
        <v>0</v>
      </c>
      <c r="H62" s="22"/>
      <c r="I62" s="22"/>
      <c r="J62" s="72"/>
    </row>
    <row r="63" spans="1:10" ht="16.5" customHeight="1">
      <c r="A63" s="5" t="s">
        <v>391</v>
      </c>
      <c r="B63" s="17">
        <v>254</v>
      </c>
      <c r="C63" s="17"/>
      <c r="D63" s="116">
        <v>-25000000000</v>
      </c>
      <c r="E63" s="116"/>
      <c r="F63" s="116">
        <v>-25000000000</v>
      </c>
      <c r="G63" s="132">
        <f t="shared" si="0"/>
        <v>0</v>
      </c>
      <c r="H63" s="22"/>
      <c r="I63" s="116"/>
      <c r="J63" s="72"/>
    </row>
    <row r="64" spans="1:10" ht="16.5" customHeight="1">
      <c r="A64" s="5" t="s">
        <v>393</v>
      </c>
      <c r="B64" s="17">
        <v>255</v>
      </c>
      <c r="C64" s="5"/>
      <c r="D64" s="116"/>
      <c r="E64" s="116"/>
      <c r="F64" s="116"/>
      <c r="G64" s="132">
        <f t="shared" si="0"/>
        <v>0</v>
      </c>
      <c r="H64" s="22"/>
      <c r="I64" s="116"/>
      <c r="J64" s="72"/>
    </row>
    <row r="65" spans="1:10" ht="16.5" customHeight="1">
      <c r="A65" s="4" t="s">
        <v>394</v>
      </c>
      <c r="B65" s="23" t="s">
        <v>117</v>
      </c>
      <c r="C65" s="4"/>
      <c r="D65" s="12">
        <f>SUM(D66:D69)</f>
        <v>7128118020</v>
      </c>
      <c r="E65" s="12">
        <f>SUM(E66:E69)</f>
        <v>1154165812</v>
      </c>
      <c r="F65" s="12">
        <f>SUM(F66:F69)</f>
        <v>-10628215316</v>
      </c>
      <c r="G65" s="132">
        <f t="shared" si="0"/>
        <v>18910499148</v>
      </c>
      <c r="H65" s="12">
        <f>SUM(H66:H69)</f>
        <v>18910499148</v>
      </c>
      <c r="I65" s="12">
        <f>SUM(I66:I69)</f>
        <v>19065712793</v>
      </c>
      <c r="J65" s="72"/>
    </row>
    <row r="66" spans="1:10" ht="16.5" customHeight="1">
      <c r="A66" s="5" t="s">
        <v>118</v>
      </c>
      <c r="B66" s="17" t="s">
        <v>119</v>
      </c>
      <c r="C66" s="17"/>
      <c r="D66" s="22"/>
      <c r="E66" s="22">
        <v>1154165812</v>
      </c>
      <c r="F66" s="22"/>
      <c r="G66" s="132">
        <f t="shared" si="0"/>
        <v>1154165812</v>
      </c>
      <c r="H66" s="22">
        <f>D66+E66-F66</f>
        <v>1154165812</v>
      </c>
      <c r="I66" s="22">
        <v>1309379457</v>
      </c>
      <c r="J66" s="72"/>
    </row>
    <row r="67" spans="1:10" ht="16.5" customHeight="1">
      <c r="A67" s="5" t="s">
        <v>596</v>
      </c>
      <c r="B67" s="17" t="s">
        <v>120</v>
      </c>
      <c r="C67" s="17"/>
      <c r="D67" s="22">
        <v>7128118020</v>
      </c>
      <c r="E67" s="22"/>
      <c r="F67" s="133">
        <v>-10628215316</v>
      </c>
      <c r="G67" s="132">
        <f t="shared" si="0"/>
        <v>17756333336</v>
      </c>
      <c r="H67" s="22">
        <f>D67+E67-F67</f>
        <v>17756333336</v>
      </c>
      <c r="I67" s="22">
        <v>17756333336</v>
      </c>
      <c r="J67" s="72"/>
    </row>
    <row r="68" spans="1:10" ht="16.5" customHeight="1">
      <c r="A68" s="5" t="s">
        <v>395</v>
      </c>
      <c r="B68" s="17">
        <v>263</v>
      </c>
      <c r="C68" s="17"/>
      <c r="D68" s="119"/>
      <c r="E68" s="119"/>
      <c r="F68" s="119"/>
      <c r="G68" s="132">
        <f t="shared" si="0"/>
        <v>0</v>
      </c>
      <c r="H68" s="22"/>
      <c r="I68" s="119"/>
      <c r="J68" s="72"/>
    </row>
    <row r="69" spans="1:10" ht="16.5" customHeight="1">
      <c r="A69" s="5" t="s">
        <v>396</v>
      </c>
      <c r="B69" s="17" t="s">
        <v>121</v>
      </c>
      <c r="C69" s="5"/>
      <c r="D69" s="13"/>
      <c r="E69" s="13"/>
      <c r="F69" s="13"/>
      <c r="G69" s="132">
        <f t="shared" si="0"/>
        <v>0</v>
      </c>
      <c r="H69" s="22"/>
      <c r="I69" s="13"/>
      <c r="J69" s="72"/>
    </row>
    <row r="70" spans="1:11" ht="19.5" customHeight="1">
      <c r="A70" s="121" t="s">
        <v>122</v>
      </c>
      <c r="B70" s="121" t="s">
        <v>123</v>
      </c>
      <c r="C70" s="1"/>
      <c r="D70" s="8">
        <f aca="true" t="shared" si="2" ref="D70:I70">SUM(D8,D34)</f>
        <v>97631150626</v>
      </c>
      <c r="E70" s="8">
        <f t="shared" si="2"/>
        <v>81854768676</v>
      </c>
      <c r="F70" s="8">
        <f t="shared" si="2"/>
        <v>39405086157</v>
      </c>
      <c r="G70" s="8">
        <f t="shared" si="2"/>
        <v>140080833145</v>
      </c>
      <c r="H70" s="8">
        <f t="shared" si="2"/>
        <v>140080833145</v>
      </c>
      <c r="I70" s="8">
        <f t="shared" si="2"/>
        <v>141985409789</v>
      </c>
      <c r="J70" s="72"/>
      <c r="K70" s="127"/>
    </row>
    <row r="71" spans="1:10" ht="16.5" customHeight="1">
      <c r="A71" s="4" t="s">
        <v>401</v>
      </c>
      <c r="B71" s="23" t="s">
        <v>124</v>
      </c>
      <c r="C71" s="4"/>
      <c r="D71" s="14">
        <f>SUM(D72,D87)</f>
        <v>78721206563</v>
      </c>
      <c r="E71" s="14">
        <f>SUM(E72,E87)</f>
        <v>133770127301</v>
      </c>
      <c r="F71" s="14">
        <f>SUM(F72,F87)</f>
        <v>50033301473</v>
      </c>
      <c r="G71" s="132">
        <f t="shared" si="0"/>
        <v>162458032391</v>
      </c>
      <c r="H71" s="14">
        <f>SUM(H72,H87)</f>
        <v>162458032391</v>
      </c>
      <c r="I71" s="14">
        <f>SUM(I72,I87)</f>
        <v>158117870636</v>
      </c>
      <c r="J71" s="72"/>
    </row>
    <row r="72" spans="1:10" ht="16.5" customHeight="1">
      <c r="A72" s="4" t="s">
        <v>125</v>
      </c>
      <c r="B72" s="23" t="s">
        <v>126</v>
      </c>
      <c r="C72" s="4"/>
      <c r="D72" s="15">
        <f>SUM(D73:D86)</f>
        <v>76849804313</v>
      </c>
      <c r="E72" s="15">
        <f>SUM(E73:E86)</f>
        <v>122626127301</v>
      </c>
      <c r="F72" s="15">
        <f>SUM(F73:F86)</f>
        <v>50033301473</v>
      </c>
      <c r="G72" s="132">
        <f t="shared" si="0"/>
        <v>149442630141</v>
      </c>
      <c r="H72" s="15">
        <f>SUM(H73:H86)</f>
        <v>149442630141</v>
      </c>
      <c r="I72" s="15">
        <f>SUM(I73:I86)</f>
        <v>146973870636</v>
      </c>
      <c r="J72" s="72"/>
    </row>
    <row r="73" spans="1:10" ht="16.5" customHeight="1">
      <c r="A73" s="5" t="s">
        <v>402</v>
      </c>
      <c r="B73" s="17" t="s">
        <v>127</v>
      </c>
      <c r="C73" s="17"/>
      <c r="D73" s="22">
        <v>46544518466</v>
      </c>
      <c r="E73" s="22">
        <v>52913904353</v>
      </c>
      <c r="F73" s="22">
        <v>29523907176</v>
      </c>
      <c r="G73" s="132">
        <f aca="true" t="shared" si="3" ref="G73:G121">D73+E73-F73</f>
        <v>69934515643</v>
      </c>
      <c r="H73" s="22">
        <f aca="true" t="shared" si="4" ref="H73:H84">D73+E73-F73</f>
        <v>69934515643</v>
      </c>
      <c r="I73" s="22">
        <v>72169416028</v>
      </c>
      <c r="J73" s="72"/>
    </row>
    <row r="74" spans="1:10" ht="16.5" customHeight="1">
      <c r="A74" s="5" t="s">
        <v>403</v>
      </c>
      <c r="B74" s="17" t="s">
        <v>128</v>
      </c>
      <c r="C74" s="5"/>
      <c r="D74" s="22">
        <v>169970000</v>
      </c>
      <c r="E74" s="22">
        <v>25312706869</v>
      </c>
      <c r="F74" s="22">
        <v>20491294297</v>
      </c>
      <c r="G74" s="132">
        <f t="shared" si="3"/>
        <v>4991382572</v>
      </c>
      <c r="H74" s="22">
        <f t="shared" si="4"/>
        <v>4991382572</v>
      </c>
      <c r="I74" s="22">
        <v>2622790288</v>
      </c>
      <c r="J74" s="72"/>
    </row>
    <row r="75" spans="1:10" ht="16.5" customHeight="1">
      <c r="A75" s="5" t="s">
        <v>404</v>
      </c>
      <c r="B75" s="17" t="s">
        <v>129</v>
      </c>
      <c r="C75" s="5"/>
      <c r="D75" s="22">
        <v>8076539726</v>
      </c>
      <c r="E75" s="22">
        <v>1471537209</v>
      </c>
      <c r="F75" s="22"/>
      <c r="G75" s="132">
        <f t="shared" si="3"/>
        <v>9548076935</v>
      </c>
      <c r="H75" s="22">
        <f t="shared" si="4"/>
        <v>9548076935</v>
      </c>
      <c r="I75" s="22">
        <v>7877822335</v>
      </c>
      <c r="J75" s="72"/>
    </row>
    <row r="76" spans="1:10" ht="16.5" customHeight="1">
      <c r="A76" s="5" t="s">
        <v>405</v>
      </c>
      <c r="B76" s="17" t="s">
        <v>130</v>
      </c>
      <c r="C76" s="17"/>
      <c r="D76" s="22">
        <v>752643804</v>
      </c>
      <c r="E76" s="22">
        <v>576136875</v>
      </c>
      <c r="F76" s="22"/>
      <c r="G76" s="132">
        <f t="shared" si="3"/>
        <v>1328780679</v>
      </c>
      <c r="H76" s="22">
        <f t="shared" si="4"/>
        <v>1328780679</v>
      </c>
      <c r="I76" s="22">
        <v>2441774088</v>
      </c>
      <c r="J76" s="72"/>
    </row>
    <row r="77" spans="1:10" ht="16.5" customHeight="1">
      <c r="A77" s="5" t="s">
        <v>406</v>
      </c>
      <c r="B77" s="17" t="s">
        <v>131</v>
      </c>
      <c r="C77" s="5"/>
      <c r="D77" s="22">
        <v>243989625</v>
      </c>
      <c r="E77" s="22">
        <v>13599041588</v>
      </c>
      <c r="F77" s="22"/>
      <c r="G77" s="132">
        <f t="shared" si="3"/>
        <v>13843031213</v>
      </c>
      <c r="H77" s="22">
        <f t="shared" si="4"/>
        <v>13843031213</v>
      </c>
      <c r="I77" s="22">
        <v>11428250812</v>
      </c>
      <c r="J77" s="72"/>
    </row>
    <row r="78" spans="1:10" ht="16.5" customHeight="1">
      <c r="A78" s="5" t="s">
        <v>410</v>
      </c>
      <c r="B78" s="17" t="s">
        <v>132</v>
      </c>
      <c r="C78" s="17"/>
      <c r="D78" s="22"/>
      <c r="E78" s="22"/>
      <c r="F78" s="22"/>
      <c r="G78" s="132">
        <f t="shared" si="3"/>
        <v>0</v>
      </c>
      <c r="H78" s="22"/>
      <c r="I78" s="22"/>
      <c r="J78" s="72"/>
    </row>
    <row r="79" spans="1:10" ht="16.5" customHeight="1">
      <c r="A79" s="5" t="s">
        <v>411</v>
      </c>
      <c r="B79" s="17" t="s">
        <v>133</v>
      </c>
      <c r="C79" s="5"/>
      <c r="D79" s="22"/>
      <c r="E79" s="22"/>
      <c r="F79" s="22"/>
      <c r="G79" s="132">
        <f t="shared" si="3"/>
        <v>0</v>
      </c>
      <c r="H79" s="22"/>
      <c r="I79" s="22"/>
      <c r="J79" s="72"/>
    </row>
    <row r="80" spans="1:10" ht="16.5" customHeight="1">
      <c r="A80" s="5" t="s">
        <v>412</v>
      </c>
      <c r="B80" s="17" t="s">
        <v>134</v>
      </c>
      <c r="C80" s="5"/>
      <c r="D80" s="22"/>
      <c r="E80" s="22"/>
      <c r="F80" s="22"/>
      <c r="G80" s="132">
        <f t="shared" si="3"/>
        <v>0</v>
      </c>
      <c r="H80" s="22"/>
      <c r="I80" s="22"/>
      <c r="J80" s="72"/>
    </row>
    <row r="81" spans="1:10" ht="16.5" customHeight="1">
      <c r="A81" s="5" t="s">
        <v>413</v>
      </c>
      <c r="B81" s="17" t="s">
        <v>135</v>
      </c>
      <c r="C81" s="17"/>
      <c r="D81" s="22">
        <v>1170647339</v>
      </c>
      <c r="E81" s="22">
        <v>146800407</v>
      </c>
      <c r="F81" s="22">
        <v>18100000</v>
      </c>
      <c r="G81" s="132">
        <f t="shared" si="3"/>
        <v>1299347746</v>
      </c>
      <c r="H81" s="22">
        <f t="shared" si="4"/>
        <v>1299347746</v>
      </c>
      <c r="I81" s="22">
        <f>1551355492+150000000</f>
        <v>1701355492</v>
      </c>
      <c r="J81" s="72"/>
    </row>
    <row r="82" spans="1:10" ht="16.5" customHeight="1">
      <c r="A82" s="5" t="s">
        <v>414</v>
      </c>
      <c r="B82" s="17" t="s">
        <v>136</v>
      </c>
      <c r="C82" s="5"/>
      <c r="D82" s="22">
        <v>19890872540</v>
      </c>
      <c r="E82" s="22">
        <v>28606000000</v>
      </c>
      <c r="F82" s="22"/>
      <c r="G82" s="132">
        <f t="shared" si="3"/>
        <v>48496872540</v>
      </c>
      <c r="H82" s="22">
        <f t="shared" si="4"/>
        <v>48496872540</v>
      </c>
      <c r="I82" s="22">
        <f>48881838780-150000000</f>
        <v>48731838780</v>
      </c>
      <c r="J82" s="72"/>
    </row>
    <row r="83" spans="1:10" ht="16.5" customHeight="1">
      <c r="A83" s="5" t="s">
        <v>415</v>
      </c>
      <c r="B83" s="17" t="s">
        <v>407</v>
      </c>
      <c r="C83" s="5"/>
      <c r="D83" s="22"/>
      <c r="E83" s="22"/>
      <c r="F83" s="22"/>
      <c r="G83" s="132">
        <f t="shared" si="3"/>
        <v>0</v>
      </c>
      <c r="H83" s="22"/>
      <c r="I83" s="22"/>
      <c r="J83" s="72"/>
    </row>
    <row r="84" spans="1:10" ht="16.5" customHeight="1">
      <c r="A84" s="5" t="s">
        <v>416</v>
      </c>
      <c r="B84" s="17" t="s">
        <v>408</v>
      </c>
      <c r="C84" s="5"/>
      <c r="D84" s="22">
        <v>622813</v>
      </c>
      <c r="E84" s="22"/>
      <c r="F84" s="22"/>
      <c r="G84" s="132">
        <f t="shared" si="3"/>
        <v>622813</v>
      </c>
      <c r="H84" s="22">
        <f t="shared" si="4"/>
        <v>622813</v>
      </c>
      <c r="I84" s="22">
        <v>622813</v>
      </c>
      <c r="J84" s="72"/>
    </row>
    <row r="85" spans="1:10" ht="16.5" customHeight="1">
      <c r="A85" s="5" t="s">
        <v>417</v>
      </c>
      <c r="B85" s="17" t="s">
        <v>137</v>
      </c>
      <c r="C85" s="5"/>
      <c r="D85" s="22"/>
      <c r="E85" s="22"/>
      <c r="F85" s="22"/>
      <c r="G85" s="132">
        <f t="shared" si="3"/>
        <v>0</v>
      </c>
      <c r="H85" s="22"/>
      <c r="I85" s="22"/>
      <c r="J85" s="72"/>
    </row>
    <row r="86" spans="1:10" ht="16.5" customHeight="1">
      <c r="A86" s="5" t="s">
        <v>418</v>
      </c>
      <c r="B86" s="17" t="s">
        <v>409</v>
      </c>
      <c r="C86" s="5"/>
      <c r="D86" s="22"/>
      <c r="E86" s="22"/>
      <c r="F86" s="22"/>
      <c r="G86" s="132">
        <f t="shared" si="3"/>
        <v>0</v>
      </c>
      <c r="H86" s="22"/>
      <c r="I86" s="22"/>
      <c r="J86" s="72"/>
    </row>
    <row r="87" spans="1:10" ht="16.5" customHeight="1">
      <c r="A87" s="4" t="s">
        <v>138</v>
      </c>
      <c r="B87" s="23" t="s">
        <v>139</v>
      </c>
      <c r="C87" s="4"/>
      <c r="D87" s="12">
        <f>SUM(D88:D100)</f>
        <v>1871402250</v>
      </c>
      <c r="E87" s="12">
        <f>SUM(E88:E100)</f>
        <v>11144000000</v>
      </c>
      <c r="F87" s="12">
        <f>SUM(F88:F100)</f>
        <v>0</v>
      </c>
      <c r="G87" s="132">
        <f t="shared" si="3"/>
        <v>13015402250</v>
      </c>
      <c r="H87" s="12">
        <f>SUM(H88:H100)</f>
        <v>13015402250</v>
      </c>
      <c r="I87" s="12">
        <f>SUM(I88:I100)</f>
        <v>11144000000</v>
      </c>
      <c r="J87" s="72"/>
    </row>
    <row r="88" spans="1:10" ht="16.5" customHeight="1">
      <c r="A88" s="5" t="s">
        <v>419</v>
      </c>
      <c r="B88" s="17" t="s">
        <v>140</v>
      </c>
      <c r="C88" s="5"/>
      <c r="D88" s="13"/>
      <c r="E88" s="13"/>
      <c r="F88" s="13"/>
      <c r="G88" s="132">
        <f t="shared" si="3"/>
        <v>0</v>
      </c>
      <c r="H88" s="22"/>
      <c r="I88" s="13"/>
      <c r="J88" s="72"/>
    </row>
    <row r="89" spans="1:10" ht="16.5" customHeight="1">
      <c r="A89" s="5" t="s">
        <v>420</v>
      </c>
      <c r="B89" s="17">
        <v>332</v>
      </c>
      <c r="C89" s="5"/>
      <c r="D89" s="13"/>
      <c r="E89" s="13"/>
      <c r="F89" s="13"/>
      <c r="G89" s="132">
        <f t="shared" si="3"/>
        <v>0</v>
      </c>
      <c r="H89" s="22"/>
      <c r="I89" s="13"/>
      <c r="J89" s="72"/>
    </row>
    <row r="90" spans="1:10" ht="16.5" customHeight="1">
      <c r="A90" s="5" t="s">
        <v>422</v>
      </c>
      <c r="B90" s="17" t="s">
        <v>141</v>
      </c>
      <c r="C90" s="5"/>
      <c r="D90" s="13"/>
      <c r="E90" s="13"/>
      <c r="F90" s="13"/>
      <c r="G90" s="132">
        <f t="shared" si="3"/>
        <v>0</v>
      </c>
      <c r="H90" s="22"/>
      <c r="I90" s="13"/>
      <c r="J90" s="72"/>
    </row>
    <row r="91" spans="1:10" ht="16.5" customHeight="1">
      <c r="A91" s="5" t="s">
        <v>421</v>
      </c>
      <c r="B91" s="17" t="s">
        <v>142</v>
      </c>
      <c r="C91" s="17"/>
      <c r="D91" s="13"/>
      <c r="E91" s="13"/>
      <c r="F91" s="13"/>
      <c r="G91" s="132">
        <f t="shared" si="3"/>
        <v>0</v>
      </c>
      <c r="H91" s="22"/>
      <c r="I91" s="13"/>
      <c r="J91" s="72"/>
    </row>
    <row r="92" spans="1:10" ht="16.5" customHeight="1">
      <c r="A92" s="5" t="s">
        <v>423</v>
      </c>
      <c r="B92" s="17" t="s">
        <v>143</v>
      </c>
      <c r="C92" s="17"/>
      <c r="D92" s="13"/>
      <c r="E92" s="13"/>
      <c r="F92" s="13"/>
      <c r="G92" s="132">
        <f t="shared" si="3"/>
        <v>0</v>
      </c>
      <c r="H92" s="22"/>
      <c r="I92" s="13"/>
      <c r="J92" s="72"/>
    </row>
    <row r="93" spans="1:10" ht="16.5" customHeight="1">
      <c r="A93" s="5" t="s">
        <v>424</v>
      </c>
      <c r="B93" s="17" t="s">
        <v>144</v>
      </c>
      <c r="C93" s="5"/>
      <c r="D93" s="13"/>
      <c r="E93" s="13"/>
      <c r="F93" s="13"/>
      <c r="G93" s="132">
        <f t="shared" si="3"/>
        <v>0</v>
      </c>
      <c r="H93" s="22"/>
      <c r="I93" s="13"/>
      <c r="J93" s="72"/>
    </row>
    <row r="94" spans="1:10" ht="16.5" customHeight="1">
      <c r="A94" s="5" t="s">
        <v>425</v>
      </c>
      <c r="B94" s="17" t="s">
        <v>145</v>
      </c>
      <c r="C94" s="5"/>
      <c r="D94" s="13"/>
      <c r="E94" s="13"/>
      <c r="F94" s="13"/>
      <c r="G94" s="132">
        <f t="shared" si="3"/>
        <v>0</v>
      </c>
      <c r="H94" s="22"/>
      <c r="I94" s="13"/>
      <c r="J94" s="72"/>
    </row>
    <row r="95" spans="1:10" ht="16.5" customHeight="1">
      <c r="A95" s="5" t="s">
        <v>426</v>
      </c>
      <c r="B95" s="17" t="s">
        <v>146</v>
      </c>
      <c r="C95" s="5"/>
      <c r="D95" s="13">
        <v>1871402250</v>
      </c>
      <c r="E95" s="13">
        <v>11144000000</v>
      </c>
      <c r="F95" s="13"/>
      <c r="G95" s="132">
        <f t="shared" si="3"/>
        <v>13015402250</v>
      </c>
      <c r="H95" s="22">
        <f>D95+E95-F95</f>
        <v>13015402250</v>
      </c>
      <c r="I95" s="13">
        <v>11144000000</v>
      </c>
      <c r="J95" s="72"/>
    </row>
    <row r="96" spans="1:10" ht="16.5" customHeight="1">
      <c r="A96" s="5" t="s">
        <v>427</v>
      </c>
      <c r="B96" s="17" t="s">
        <v>147</v>
      </c>
      <c r="C96" s="5"/>
      <c r="D96" s="13"/>
      <c r="E96" s="13"/>
      <c r="F96" s="13"/>
      <c r="G96" s="132">
        <f t="shared" si="3"/>
        <v>0</v>
      </c>
      <c r="H96" s="22"/>
      <c r="I96" s="13"/>
      <c r="J96" s="72"/>
    </row>
    <row r="97" spans="1:10" ht="16.5" customHeight="1">
      <c r="A97" s="5" t="s">
        <v>428</v>
      </c>
      <c r="B97" s="17" t="s">
        <v>429</v>
      </c>
      <c r="C97" s="5"/>
      <c r="D97" s="13"/>
      <c r="E97" s="13"/>
      <c r="F97" s="13"/>
      <c r="G97" s="132">
        <f t="shared" si="3"/>
        <v>0</v>
      </c>
      <c r="H97" s="22"/>
      <c r="I97" s="13"/>
      <c r="J97" s="72"/>
    </row>
    <row r="98" spans="1:10" ht="16.5" customHeight="1">
      <c r="A98" s="5" t="s">
        <v>431</v>
      </c>
      <c r="B98" s="17" t="s">
        <v>430</v>
      </c>
      <c r="C98" s="5"/>
      <c r="D98" s="13"/>
      <c r="E98" s="13"/>
      <c r="F98" s="13"/>
      <c r="G98" s="132">
        <f t="shared" si="3"/>
        <v>0</v>
      </c>
      <c r="H98" s="22"/>
      <c r="I98" s="13"/>
      <c r="J98" s="72"/>
    </row>
    <row r="99" spans="1:10" ht="16.5" customHeight="1">
      <c r="A99" s="5" t="s">
        <v>434</v>
      </c>
      <c r="B99" s="17" t="s">
        <v>432</v>
      </c>
      <c r="C99" s="5"/>
      <c r="D99" s="13"/>
      <c r="E99" s="13"/>
      <c r="F99" s="13"/>
      <c r="G99" s="132">
        <f t="shared" si="3"/>
        <v>0</v>
      </c>
      <c r="H99" s="22"/>
      <c r="I99" s="13"/>
      <c r="J99" s="72"/>
    </row>
    <row r="100" spans="1:10" ht="16.5" customHeight="1">
      <c r="A100" s="5" t="s">
        <v>435</v>
      </c>
      <c r="B100" s="17" t="s">
        <v>433</v>
      </c>
      <c r="C100" s="5"/>
      <c r="D100" s="13"/>
      <c r="E100" s="13"/>
      <c r="F100" s="13"/>
      <c r="G100" s="132">
        <f t="shared" si="3"/>
        <v>0</v>
      </c>
      <c r="H100" s="22"/>
      <c r="I100" s="13"/>
      <c r="J100" s="72"/>
    </row>
    <row r="101" spans="1:10" ht="16.5" customHeight="1">
      <c r="A101" s="4" t="s">
        <v>436</v>
      </c>
      <c r="B101" s="23" t="s">
        <v>148</v>
      </c>
      <c r="C101" s="4"/>
      <c r="D101" s="14">
        <f>SUM(D102,D119)</f>
        <v>18909944063</v>
      </c>
      <c r="E101" s="14">
        <f>SUM(E102,E119)</f>
        <v>-51915358625</v>
      </c>
      <c r="F101" s="14">
        <f>SUM(F102,F119)</f>
        <v>-10628215316</v>
      </c>
      <c r="G101" s="132">
        <f t="shared" si="3"/>
        <v>-22377199246</v>
      </c>
      <c r="H101" s="14">
        <f>SUM(H102,H119)</f>
        <v>-22377199246</v>
      </c>
      <c r="I101" s="124">
        <f>SUM(I102,I119)</f>
        <v>-16132460847</v>
      </c>
      <c r="J101" s="72"/>
    </row>
    <row r="102" spans="1:10" ht="16.5" customHeight="1">
      <c r="A102" s="4" t="s">
        <v>149</v>
      </c>
      <c r="B102" s="23" t="s">
        <v>150</v>
      </c>
      <c r="C102" s="4"/>
      <c r="D102" s="15">
        <f>SUM(D104:D118)</f>
        <v>18909944063</v>
      </c>
      <c r="E102" s="15">
        <f>SUM(E104:E118)</f>
        <v>-51915358625</v>
      </c>
      <c r="F102" s="15">
        <f>SUM(F104:F118)</f>
        <v>-10628215316</v>
      </c>
      <c r="G102" s="132">
        <f t="shared" si="3"/>
        <v>-22377199246</v>
      </c>
      <c r="H102" s="15">
        <f>SUM(H104:H118)</f>
        <v>-22377199246</v>
      </c>
      <c r="I102" s="124">
        <f>SUM(I104:I118)</f>
        <v>-16132460847</v>
      </c>
      <c r="J102" s="72"/>
    </row>
    <row r="103" spans="1:10" ht="16.5" customHeight="1">
      <c r="A103" s="5" t="s">
        <v>437</v>
      </c>
      <c r="B103" s="17" t="s">
        <v>151</v>
      </c>
      <c r="C103" s="17"/>
      <c r="D103" s="22">
        <v>45000000000</v>
      </c>
      <c r="E103" s="22">
        <v>25000000000</v>
      </c>
      <c r="F103" s="22">
        <v>25000000000</v>
      </c>
      <c r="G103" s="132">
        <f t="shared" si="3"/>
        <v>45000000000</v>
      </c>
      <c r="H103" s="22">
        <f>D103+E103-F103</f>
        <v>45000000000</v>
      </c>
      <c r="I103" s="22">
        <v>45000000000</v>
      </c>
      <c r="J103" s="72"/>
    </row>
    <row r="104" spans="1:10" ht="16.5" customHeight="1">
      <c r="A104" s="5" t="s">
        <v>438</v>
      </c>
      <c r="B104" s="17" t="s">
        <v>440</v>
      </c>
      <c r="C104" s="17"/>
      <c r="D104" s="22">
        <v>45000000000</v>
      </c>
      <c r="E104" s="22">
        <v>25000000000</v>
      </c>
      <c r="F104" s="22">
        <v>25000000000</v>
      </c>
      <c r="G104" s="132">
        <f t="shared" si="3"/>
        <v>45000000000</v>
      </c>
      <c r="H104" s="22">
        <f>D104+E104-F104</f>
        <v>45000000000</v>
      </c>
      <c r="I104" s="22">
        <v>45000000000</v>
      </c>
      <c r="J104" s="72"/>
    </row>
    <row r="105" spans="1:10" ht="16.5" customHeight="1">
      <c r="A105" s="5" t="s">
        <v>439</v>
      </c>
      <c r="B105" s="17" t="s">
        <v>441</v>
      </c>
      <c r="C105" s="17"/>
      <c r="D105" s="22"/>
      <c r="E105" s="22"/>
      <c r="F105" s="22"/>
      <c r="G105" s="132">
        <f t="shared" si="3"/>
        <v>0</v>
      </c>
      <c r="H105" s="22"/>
      <c r="I105" s="22"/>
      <c r="J105" s="72"/>
    </row>
    <row r="106" spans="1:10" ht="16.5" customHeight="1">
      <c r="A106" s="5" t="s">
        <v>152</v>
      </c>
      <c r="B106" s="17" t="s">
        <v>153</v>
      </c>
      <c r="C106" s="5"/>
      <c r="D106" s="22">
        <v>1609818000</v>
      </c>
      <c r="E106" s="22"/>
      <c r="F106" s="22"/>
      <c r="G106" s="132">
        <f t="shared" si="3"/>
        <v>1609818000</v>
      </c>
      <c r="H106" s="22">
        <f>D106+E106-F106</f>
        <v>1609818000</v>
      </c>
      <c r="I106" s="22">
        <v>1609818000</v>
      </c>
      <c r="J106" s="72"/>
    </row>
    <row r="107" spans="1:10" ht="16.5" customHeight="1">
      <c r="A107" s="5" t="s">
        <v>442</v>
      </c>
      <c r="B107" s="17">
        <v>413</v>
      </c>
      <c r="C107" s="5"/>
      <c r="D107" s="119"/>
      <c r="E107" s="119"/>
      <c r="F107" s="119"/>
      <c r="G107" s="132">
        <f t="shared" si="3"/>
        <v>0</v>
      </c>
      <c r="H107" s="22"/>
      <c r="I107" s="22"/>
      <c r="J107" s="72"/>
    </row>
    <row r="108" spans="1:10" ht="16.5" customHeight="1">
      <c r="A108" s="5" t="s">
        <v>443</v>
      </c>
      <c r="B108" s="17">
        <v>414</v>
      </c>
      <c r="C108" s="5"/>
      <c r="D108" s="13"/>
      <c r="E108" s="131"/>
      <c r="F108" s="131"/>
      <c r="G108" s="132">
        <f t="shared" si="3"/>
        <v>0</v>
      </c>
      <c r="H108" s="22"/>
      <c r="I108" s="22"/>
      <c r="J108" s="72"/>
    </row>
    <row r="109" spans="1:10" ht="16.5" customHeight="1">
      <c r="A109" s="5" t="s">
        <v>444</v>
      </c>
      <c r="B109" s="17">
        <v>415</v>
      </c>
      <c r="C109" s="5"/>
      <c r="D109" s="13"/>
      <c r="E109" s="131"/>
      <c r="F109" s="131"/>
      <c r="G109" s="132">
        <f t="shared" si="3"/>
        <v>0</v>
      </c>
      <c r="H109" s="22"/>
      <c r="I109" s="22"/>
      <c r="J109" s="72"/>
    </row>
    <row r="110" spans="1:10" ht="16.5" customHeight="1">
      <c r="A110" s="5" t="s">
        <v>445</v>
      </c>
      <c r="B110" s="17">
        <v>416</v>
      </c>
      <c r="C110" s="5"/>
      <c r="D110" s="13"/>
      <c r="E110" s="131"/>
      <c r="F110" s="131"/>
      <c r="G110" s="132">
        <f t="shared" si="3"/>
        <v>0</v>
      </c>
      <c r="H110" s="22"/>
      <c r="I110" s="22"/>
      <c r="J110" s="72"/>
    </row>
    <row r="111" spans="1:10" ht="16.5" customHeight="1">
      <c r="A111" s="5" t="s">
        <v>446</v>
      </c>
      <c r="B111" s="17">
        <v>417</v>
      </c>
      <c r="C111" s="5"/>
      <c r="D111" s="13"/>
      <c r="E111" s="131"/>
      <c r="F111" s="131"/>
      <c r="G111" s="132">
        <f t="shared" si="3"/>
        <v>0</v>
      </c>
      <c r="H111" s="22"/>
      <c r="I111" s="22"/>
      <c r="J111" s="72"/>
    </row>
    <row r="112" spans="1:10" ht="16.5" customHeight="1">
      <c r="A112" s="5" t="s">
        <v>447</v>
      </c>
      <c r="B112" s="17">
        <v>418</v>
      </c>
      <c r="C112" s="5"/>
      <c r="D112" s="22">
        <v>1652254535</v>
      </c>
      <c r="E112" s="22"/>
      <c r="F112" s="22"/>
      <c r="G112" s="132">
        <f t="shared" si="3"/>
        <v>1652254535</v>
      </c>
      <c r="H112" s="22">
        <f>D112+E112-F112</f>
        <v>1652254535</v>
      </c>
      <c r="I112" s="22">
        <v>1652254535</v>
      </c>
      <c r="J112" s="72"/>
    </row>
    <row r="113" spans="1:10" ht="16.5" customHeight="1">
      <c r="A113" s="5" t="s">
        <v>448</v>
      </c>
      <c r="B113" s="17">
        <v>419</v>
      </c>
      <c r="C113" s="5"/>
      <c r="D113" s="22"/>
      <c r="E113" s="22"/>
      <c r="F113" s="22"/>
      <c r="G113" s="132">
        <f t="shared" si="3"/>
        <v>0</v>
      </c>
      <c r="H113" s="22"/>
      <c r="I113" s="22"/>
      <c r="J113" s="72"/>
    </row>
    <row r="114" spans="1:10" ht="16.5" customHeight="1">
      <c r="A114" s="5" t="s">
        <v>449</v>
      </c>
      <c r="B114" s="17">
        <v>420</v>
      </c>
      <c r="C114" s="5"/>
      <c r="D114" s="22">
        <v>990996407</v>
      </c>
      <c r="E114" s="22"/>
      <c r="F114" s="22"/>
      <c r="G114" s="132">
        <f t="shared" si="3"/>
        <v>990996407</v>
      </c>
      <c r="H114" s="22">
        <f>D114+E114-F114</f>
        <v>990996407</v>
      </c>
      <c r="I114" s="22">
        <v>990996407</v>
      </c>
      <c r="J114" s="72"/>
    </row>
    <row r="115" spans="1:10" ht="16.5" customHeight="1">
      <c r="A115" s="5" t="s">
        <v>450</v>
      </c>
      <c r="B115" s="17">
        <v>421</v>
      </c>
      <c r="C115" s="5"/>
      <c r="D115" s="22"/>
      <c r="E115" s="22"/>
      <c r="F115" s="22"/>
      <c r="G115" s="132">
        <f t="shared" si="3"/>
        <v>0</v>
      </c>
      <c r="H115" s="22"/>
      <c r="I115" s="22"/>
      <c r="J115" s="72"/>
    </row>
    <row r="116" spans="1:10" ht="16.5" customHeight="1">
      <c r="A116" s="5" t="s">
        <v>453</v>
      </c>
      <c r="B116" s="17" t="s">
        <v>451</v>
      </c>
      <c r="C116" s="5"/>
      <c r="D116" s="116">
        <v>-27237755059</v>
      </c>
      <c r="E116" s="116">
        <v>-73775990046</v>
      </c>
      <c r="F116" s="134">
        <v>-35628215316</v>
      </c>
      <c r="G116" s="132">
        <f t="shared" si="3"/>
        <v>-65385529789</v>
      </c>
      <c r="H116" s="116">
        <f>D116+E116-F116</f>
        <v>-65385529789</v>
      </c>
      <c r="I116" s="116">
        <v>-65385529789</v>
      </c>
      <c r="J116" s="72"/>
    </row>
    <row r="117" spans="1:10" ht="16.5" customHeight="1">
      <c r="A117" s="5" t="s">
        <v>454</v>
      </c>
      <c r="B117" s="17" t="s">
        <v>452</v>
      </c>
      <c r="C117" s="5"/>
      <c r="D117" s="116">
        <v>-3105369820</v>
      </c>
      <c r="E117" s="116">
        <v>-3139368579</v>
      </c>
      <c r="F117" s="116"/>
      <c r="G117" s="132">
        <f t="shared" si="3"/>
        <v>-6244738399</v>
      </c>
      <c r="H117" s="116">
        <f>D117+E117-F117</f>
        <v>-6244738399</v>
      </c>
      <c r="I117" s="22"/>
      <c r="J117" s="72"/>
    </row>
    <row r="118" spans="1:10" ht="16.5" customHeight="1">
      <c r="A118" s="5" t="s">
        <v>455</v>
      </c>
      <c r="B118" s="17">
        <v>422</v>
      </c>
      <c r="C118" s="5"/>
      <c r="D118" s="22"/>
      <c r="E118" s="22"/>
      <c r="F118" s="22"/>
      <c r="G118" s="132">
        <f t="shared" si="3"/>
        <v>0</v>
      </c>
      <c r="H118" s="22"/>
      <c r="I118" s="22"/>
      <c r="J118" s="72"/>
    </row>
    <row r="119" spans="1:10" ht="16.5" customHeight="1">
      <c r="A119" s="4" t="s">
        <v>154</v>
      </c>
      <c r="B119" s="23" t="s">
        <v>155</v>
      </c>
      <c r="C119" s="4"/>
      <c r="D119" s="13"/>
      <c r="E119" s="13"/>
      <c r="F119" s="13"/>
      <c r="G119" s="132">
        <f t="shared" si="3"/>
        <v>0</v>
      </c>
      <c r="H119" s="22"/>
      <c r="I119" s="13"/>
      <c r="J119" s="72"/>
    </row>
    <row r="120" spans="1:10" ht="16.5" customHeight="1">
      <c r="A120" s="5" t="s">
        <v>156</v>
      </c>
      <c r="B120" s="17">
        <v>431</v>
      </c>
      <c r="C120" s="17" t="s">
        <v>169</v>
      </c>
      <c r="D120" s="13"/>
      <c r="E120" s="13"/>
      <c r="F120" s="13"/>
      <c r="G120" s="132">
        <f t="shared" si="3"/>
        <v>0</v>
      </c>
      <c r="H120" s="22"/>
      <c r="I120" s="13"/>
      <c r="J120" s="72"/>
    </row>
    <row r="121" spans="1:10" ht="16.5" customHeight="1">
      <c r="A121" s="5" t="s">
        <v>157</v>
      </c>
      <c r="B121" s="17">
        <v>432</v>
      </c>
      <c r="C121" s="5"/>
      <c r="D121" s="13"/>
      <c r="E121" s="13"/>
      <c r="F121" s="13"/>
      <c r="G121" s="132">
        <f t="shared" si="3"/>
        <v>0</v>
      </c>
      <c r="H121" s="22"/>
      <c r="I121" s="13"/>
      <c r="J121" s="72"/>
    </row>
    <row r="122" spans="1:9" ht="18.75" customHeight="1">
      <c r="A122" s="121" t="s">
        <v>158</v>
      </c>
      <c r="B122" s="121" t="s">
        <v>159</v>
      </c>
      <c r="C122" s="1"/>
      <c r="D122" s="8">
        <f aca="true" t="shared" si="5" ref="D122:I122">SUM(D71,D101)</f>
        <v>97631150626</v>
      </c>
      <c r="E122" s="8">
        <f t="shared" si="5"/>
        <v>81854768676</v>
      </c>
      <c r="F122" s="8">
        <f>SUM(F71,F101)</f>
        <v>39405086157</v>
      </c>
      <c r="G122" s="8">
        <f t="shared" si="5"/>
        <v>140080833145</v>
      </c>
      <c r="H122" s="8">
        <f t="shared" si="5"/>
        <v>140080833145</v>
      </c>
      <c r="I122" s="8">
        <f t="shared" si="5"/>
        <v>141985409789</v>
      </c>
    </row>
    <row r="123" spans="4:9" ht="18.75" customHeight="1">
      <c r="D123" s="127"/>
      <c r="E123" s="127"/>
      <c r="F123" s="127"/>
      <c r="G123" s="127"/>
      <c r="H123" s="127"/>
      <c r="I123" s="127"/>
    </row>
    <row r="124" spans="4:9" ht="15.75" customHeight="1">
      <c r="D124" s="146" t="s">
        <v>610</v>
      </c>
      <c r="E124" s="146"/>
      <c r="F124" s="146"/>
      <c r="G124" s="146"/>
      <c r="H124" s="146"/>
      <c r="I124" s="146"/>
    </row>
    <row r="125" spans="1:9" ht="17.25" customHeight="1">
      <c r="A125" t="s">
        <v>597</v>
      </c>
      <c r="D125" s="145" t="s">
        <v>44</v>
      </c>
      <c r="E125" s="145"/>
      <c r="F125" s="145"/>
      <c r="G125" s="145"/>
      <c r="H125" s="145"/>
      <c r="I125" s="145"/>
    </row>
    <row r="127" spans="4:9" ht="18.75" customHeight="1">
      <c r="D127" s="127"/>
      <c r="E127" s="127"/>
      <c r="F127" s="127"/>
      <c r="G127" s="127"/>
      <c r="H127" s="127"/>
      <c r="I127" s="127"/>
    </row>
  </sheetData>
  <mergeCells count="7">
    <mergeCell ref="D125:I125"/>
    <mergeCell ref="D124:I124"/>
    <mergeCell ref="A5:D5"/>
    <mergeCell ref="A1:B1"/>
    <mergeCell ref="A2:B2"/>
    <mergeCell ref="A3:B3"/>
    <mergeCell ref="C4:D4"/>
  </mergeCells>
  <printOptions horizontalCentered="1"/>
  <pageMargins left="0.35433070866141736" right="0.15748031496062992" top="0.7874015748031497" bottom="0.7874015748031497" header="0.5118110236220472" footer="0.5118110236220472"/>
  <pageSetup horizontalDpi="300" verticalDpi="300" orientation="portrait" paperSize="9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32"/>
  <sheetViews>
    <sheetView workbookViewId="0" topLeftCell="A4">
      <pane xSplit="1" ySplit="4" topLeftCell="B8" activePane="bottomRight" state="frozen"/>
      <selection pane="topLeft" activeCell="A4" sqref="A4"/>
      <selection pane="topRight" activeCell="B4" sqref="B4"/>
      <selection pane="bottomLeft" activeCell="A8" sqref="A8"/>
      <selection pane="bottomRight" activeCell="G17" sqref="G17"/>
    </sheetView>
  </sheetViews>
  <sheetFormatPr defaultColWidth="9.140625" defaultRowHeight="12"/>
  <cols>
    <col min="1" max="1" width="53.140625" style="0" customWidth="1"/>
    <col min="3" max="3" width="8.28125" style="0" customWidth="1"/>
    <col min="4" max="5" width="16.00390625" style="0" hidden="1" customWidth="1"/>
    <col min="6" max="6" width="14.421875" style="0" hidden="1" customWidth="1"/>
    <col min="7" max="8" width="16.00390625" style="0" customWidth="1"/>
    <col min="9" max="10" width="17.8515625" style="0" customWidth="1"/>
    <col min="11" max="11" width="12.57421875" style="0" customWidth="1"/>
    <col min="12" max="12" width="13.57421875" style="0" customWidth="1"/>
  </cols>
  <sheetData>
    <row r="1" spans="1:256" s="3" customFormat="1" ht="12">
      <c r="A1" s="149" t="s">
        <v>166</v>
      </c>
      <c r="B1" s="148"/>
      <c r="H1" s="3" t="s">
        <v>590</v>
      </c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3" customFormat="1" ht="12">
      <c r="A2" s="148" t="s">
        <v>167</v>
      </c>
      <c r="B2" s="148"/>
      <c r="H2" s="3" t="s">
        <v>611</v>
      </c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3" customFormat="1" ht="12">
      <c r="A3" s="148" t="s">
        <v>171</v>
      </c>
      <c r="B3" s="148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8:256" s="3" customFormat="1" ht="12">
      <c r="H4" s="148" t="s">
        <v>172</v>
      </c>
      <c r="I4" s="148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3" customFormat="1" ht="17.25" customHeight="1">
      <c r="A5" s="147" t="s">
        <v>173</v>
      </c>
      <c r="B5" s="148"/>
      <c r="C5" s="148"/>
      <c r="D5" s="148"/>
      <c r="E5" s="148"/>
      <c r="F5" s="148"/>
      <c r="G5" s="148"/>
      <c r="H5" s="148"/>
      <c r="I5" s="148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1:256" s="3" customFormat="1" ht="12.75" customHeight="1"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3" customFormat="1" ht="39.75" customHeight="1">
      <c r="A7" s="7" t="s">
        <v>55</v>
      </c>
      <c r="B7" s="18" t="s">
        <v>56</v>
      </c>
      <c r="C7" s="18" t="s">
        <v>57</v>
      </c>
      <c r="D7" s="128" t="s">
        <v>587</v>
      </c>
      <c r="E7" s="128" t="s">
        <v>588</v>
      </c>
      <c r="F7" s="128" t="s">
        <v>589</v>
      </c>
      <c r="G7" s="18" t="s">
        <v>339</v>
      </c>
      <c r="H7" s="18" t="s">
        <v>338</v>
      </c>
      <c r="I7" s="18" t="s">
        <v>174</v>
      </c>
      <c r="J7" s="18" t="s">
        <v>175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12" ht="15.75" customHeight="1">
      <c r="A8" s="19" t="s">
        <v>176</v>
      </c>
      <c r="B8" s="20" t="s">
        <v>160</v>
      </c>
      <c r="C8" s="20" t="s">
        <v>177</v>
      </c>
      <c r="D8" s="21">
        <v>31069309931</v>
      </c>
      <c r="E8" s="21">
        <v>12164637797</v>
      </c>
      <c r="F8" s="21">
        <v>1947130000</v>
      </c>
      <c r="G8" s="21">
        <f>D8+E8-F8</f>
        <v>41286817728</v>
      </c>
      <c r="H8" s="21">
        <v>20169832284</v>
      </c>
      <c r="I8" s="21">
        <v>81134973419</v>
      </c>
      <c r="J8" s="21">
        <v>44655928400</v>
      </c>
      <c r="L8" s="127"/>
    </row>
    <row r="9" spans="1:12" ht="15.75" customHeight="1">
      <c r="A9" s="5" t="s">
        <v>178</v>
      </c>
      <c r="B9" s="17" t="s">
        <v>161</v>
      </c>
      <c r="C9" s="5"/>
      <c r="D9" s="22"/>
      <c r="E9" s="22"/>
      <c r="F9" s="22"/>
      <c r="G9" s="22"/>
      <c r="H9" s="22"/>
      <c r="I9" s="22">
        <v>0</v>
      </c>
      <c r="J9" s="22"/>
      <c r="L9" s="127"/>
    </row>
    <row r="10" spans="1:12" ht="15.75" customHeight="1">
      <c r="A10" s="4" t="s">
        <v>179</v>
      </c>
      <c r="B10" s="23" t="s">
        <v>180</v>
      </c>
      <c r="C10" s="24"/>
      <c r="D10" s="14">
        <f>D8-D9</f>
        <v>31069309931</v>
      </c>
      <c r="E10" s="14">
        <f>E8-E9</f>
        <v>12164637797</v>
      </c>
      <c r="F10" s="14">
        <f>F8-F9</f>
        <v>1947130000</v>
      </c>
      <c r="G10" s="14">
        <f>G8-G9</f>
        <v>41286817728</v>
      </c>
      <c r="H10" s="14">
        <v>20169832284</v>
      </c>
      <c r="I10" s="14">
        <v>81134973419</v>
      </c>
      <c r="J10" s="14">
        <v>44655928400</v>
      </c>
      <c r="L10" s="127"/>
    </row>
    <row r="11" spans="1:12" ht="15.75" customHeight="1">
      <c r="A11" s="5" t="s">
        <v>181</v>
      </c>
      <c r="B11" s="17" t="s">
        <v>182</v>
      </c>
      <c r="C11" s="17" t="s">
        <v>183</v>
      </c>
      <c r="D11" s="22">
        <v>28754025794</v>
      </c>
      <c r="E11" s="22">
        <v>10514171204</v>
      </c>
      <c r="F11" s="22">
        <v>1947130000</v>
      </c>
      <c r="G11" s="132">
        <f aca="true" t="shared" si="0" ref="G11:G20">D11+E11-F11</f>
        <v>37321066998</v>
      </c>
      <c r="H11" s="22">
        <v>17228881030</v>
      </c>
      <c r="I11" s="22">
        <v>71615832347</v>
      </c>
      <c r="J11" s="22">
        <v>39296521009</v>
      </c>
      <c r="L11" s="127"/>
    </row>
    <row r="12" spans="1:12" ht="15.75" customHeight="1">
      <c r="A12" s="4" t="s">
        <v>184</v>
      </c>
      <c r="B12" s="23" t="s">
        <v>185</v>
      </c>
      <c r="C12" s="4"/>
      <c r="D12" s="14">
        <f>D10-D11</f>
        <v>2315284137</v>
      </c>
      <c r="E12" s="14">
        <f>E10-E11</f>
        <v>1650466593</v>
      </c>
      <c r="F12" s="14">
        <f>F10-F11</f>
        <v>0</v>
      </c>
      <c r="G12" s="14">
        <f>G10-G11</f>
        <v>3965750730</v>
      </c>
      <c r="H12" s="14">
        <v>2940951254</v>
      </c>
      <c r="I12" s="14">
        <v>9519141072</v>
      </c>
      <c r="J12" s="14">
        <v>5359407391</v>
      </c>
      <c r="L12" s="127"/>
    </row>
    <row r="13" spans="1:12" ht="15.75" customHeight="1">
      <c r="A13" s="5" t="s">
        <v>186</v>
      </c>
      <c r="B13" s="17" t="s">
        <v>187</v>
      </c>
      <c r="C13" s="17" t="s">
        <v>188</v>
      </c>
      <c r="D13" s="22">
        <v>33191552</v>
      </c>
      <c r="E13" s="22">
        <v>733332</v>
      </c>
      <c r="F13" s="22"/>
      <c r="G13" s="132">
        <f t="shared" si="0"/>
        <v>33924884</v>
      </c>
      <c r="H13" s="22">
        <v>1436714</v>
      </c>
      <c r="I13" s="22">
        <v>36201164</v>
      </c>
      <c r="J13" s="22">
        <v>12206876</v>
      </c>
      <c r="L13" s="127"/>
    </row>
    <row r="14" spans="1:12" ht="15.75" customHeight="1">
      <c r="A14" s="5" t="s">
        <v>189</v>
      </c>
      <c r="B14" s="17" t="s">
        <v>190</v>
      </c>
      <c r="C14" s="17" t="s">
        <v>191</v>
      </c>
      <c r="D14" s="22">
        <v>611073313</v>
      </c>
      <c r="E14" s="22">
        <v>1280264319</v>
      </c>
      <c r="F14" s="22"/>
      <c r="G14" s="132">
        <f t="shared" si="0"/>
        <v>1891337632</v>
      </c>
      <c r="H14" s="22">
        <v>1826246752</v>
      </c>
      <c r="I14" s="22">
        <v>3709030010</v>
      </c>
      <c r="J14" s="22">
        <v>3789101040</v>
      </c>
      <c r="L14" s="127"/>
    </row>
    <row r="15" spans="1:12" ht="15.75" customHeight="1">
      <c r="A15" s="5" t="s">
        <v>192</v>
      </c>
      <c r="B15" s="17" t="s">
        <v>193</v>
      </c>
      <c r="C15" s="5"/>
      <c r="D15" s="22">
        <v>436244711</v>
      </c>
      <c r="E15" s="22"/>
      <c r="F15" s="22"/>
      <c r="G15" s="132">
        <f t="shared" si="0"/>
        <v>436244711</v>
      </c>
      <c r="H15" s="22">
        <v>1361467456</v>
      </c>
      <c r="I15" s="22">
        <v>822992692</v>
      </c>
      <c r="J15" s="22">
        <v>3000015298</v>
      </c>
      <c r="L15" s="127"/>
    </row>
    <row r="16" spans="1:12" ht="15.75" customHeight="1">
      <c r="A16" s="5" t="s">
        <v>194</v>
      </c>
      <c r="B16" s="17" t="s">
        <v>195</v>
      </c>
      <c r="C16" s="5"/>
      <c r="D16" s="22">
        <v>2238400515</v>
      </c>
      <c r="E16" s="22">
        <v>439723109</v>
      </c>
      <c r="F16" s="22"/>
      <c r="G16" s="132">
        <f t="shared" si="0"/>
        <v>2678123624</v>
      </c>
      <c r="H16" s="22">
        <v>726072014</v>
      </c>
      <c r="I16" s="22">
        <v>4853883754</v>
      </c>
      <c r="J16" s="22">
        <v>1807113864</v>
      </c>
      <c r="L16" s="127"/>
    </row>
    <row r="17" spans="1:12" ht="15.75" customHeight="1">
      <c r="A17" s="5" t="s">
        <v>196</v>
      </c>
      <c r="B17" s="17" t="s">
        <v>197</v>
      </c>
      <c r="C17" s="5"/>
      <c r="D17" s="22">
        <v>1711196716</v>
      </c>
      <c r="E17" s="22">
        <v>1398149460</v>
      </c>
      <c r="F17" s="22"/>
      <c r="G17" s="132">
        <f t="shared" si="0"/>
        <v>3109346176</v>
      </c>
      <c r="H17" s="22">
        <v>2728143173</v>
      </c>
      <c r="I17" s="22">
        <v>6258552370</v>
      </c>
      <c r="J17" s="22">
        <v>5516592255</v>
      </c>
      <c r="L17" s="127"/>
    </row>
    <row r="18" spans="1:12" ht="15.75" customHeight="1">
      <c r="A18" s="4" t="s">
        <v>468</v>
      </c>
      <c r="B18" s="23" t="s">
        <v>198</v>
      </c>
      <c r="C18" s="4"/>
      <c r="D18" s="14">
        <f>D12+D13-D14-D16-D17</f>
        <v>-2212194855</v>
      </c>
      <c r="E18" s="14">
        <f>E12+E13-E14-E16-E17</f>
        <v>-1466936963</v>
      </c>
      <c r="F18" s="14">
        <f>F12+F13-F14-F16-F17</f>
        <v>0</v>
      </c>
      <c r="G18" s="124">
        <f>G12+G13-G14-G16-G17</f>
        <v>-3679131818</v>
      </c>
      <c r="H18" s="124">
        <f>H12+H13-H14-H16-H17</f>
        <v>-2338073971</v>
      </c>
      <c r="I18" s="124">
        <v>-5266123898</v>
      </c>
      <c r="J18" s="124">
        <f>J12+J13-J14-J16-J17</f>
        <v>-5741192892</v>
      </c>
      <c r="L18" s="127"/>
    </row>
    <row r="19" spans="1:12" ht="15.75" customHeight="1">
      <c r="A19" s="5" t="s">
        <v>199</v>
      </c>
      <c r="B19" s="17" t="s">
        <v>200</v>
      </c>
      <c r="C19" s="5"/>
      <c r="D19" s="22"/>
      <c r="E19" s="22">
        <v>18318500</v>
      </c>
      <c r="F19" s="22"/>
      <c r="G19" s="132">
        <f t="shared" si="0"/>
        <v>18318500</v>
      </c>
      <c r="H19" s="22">
        <v>1326866364</v>
      </c>
      <c r="I19" s="22">
        <v>25443500</v>
      </c>
      <c r="J19" s="22">
        <v>1329357274</v>
      </c>
      <c r="L19" s="127"/>
    </row>
    <row r="20" spans="1:12" ht="15.75" customHeight="1">
      <c r="A20" s="5" t="s">
        <v>201</v>
      </c>
      <c r="B20" s="17" t="s">
        <v>202</v>
      </c>
      <c r="C20" s="5"/>
      <c r="D20" s="22">
        <v>978570780</v>
      </c>
      <c r="E20" s="22">
        <v>591221</v>
      </c>
      <c r="F20" s="22"/>
      <c r="G20" s="132">
        <f t="shared" si="0"/>
        <v>979162001</v>
      </c>
      <c r="H20" s="22">
        <v>754323836</v>
      </c>
      <c r="I20" s="22">
        <v>1004058001</v>
      </c>
      <c r="J20" s="22">
        <v>775339403</v>
      </c>
      <c r="L20" s="127"/>
    </row>
    <row r="21" spans="1:12" ht="15.75" customHeight="1">
      <c r="A21" s="4" t="s">
        <v>203</v>
      </c>
      <c r="B21" s="23" t="s">
        <v>204</v>
      </c>
      <c r="C21" s="4"/>
      <c r="D21" s="14">
        <f>D19-D20</f>
        <v>-978570780</v>
      </c>
      <c r="E21" s="14">
        <f>E19-E20</f>
        <v>17727279</v>
      </c>
      <c r="F21" s="14">
        <f>F19-F20</f>
        <v>0</v>
      </c>
      <c r="G21" s="124">
        <f>G19-G20</f>
        <v>-960843501</v>
      </c>
      <c r="H21" s="124">
        <f>H19-H20</f>
        <v>572542528</v>
      </c>
      <c r="I21" s="124">
        <v>-978614501</v>
      </c>
      <c r="J21" s="124">
        <f>J19-J20</f>
        <v>554017871</v>
      </c>
      <c r="L21" s="127"/>
    </row>
    <row r="22" spans="1:12" ht="15.75" customHeight="1">
      <c r="A22" s="4" t="s">
        <v>205</v>
      </c>
      <c r="B22" s="23" t="s">
        <v>206</v>
      </c>
      <c r="C22" s="4"/>
      <c r="D22" s="25">
        <f>D18+D21</f>
        <v>-3190765635</v>
      </c>
      <c r="E22" s="25">
        <f>E18+E21</f>
        <v>-1449209684</v>
      </c>
      <c r="F22" s="25">
        <f>F18+F21</f>
        <v>0</v>
      </c>
      <c r="G22" s="124">
        <f>G18+G21</f>
        <v>-4639975319</v>
      </c>
      <c r="H22" s="124">
        <f>H18+H21</f>
        <v>-1765531443</v>
      </c>
      <c r="I22" s="124">
        <v>-6244738399</v>
      </c>
      <c r="J22" s="124">
        <f>J18+J21</f>
        <v>-5187175021</v>
      </c>
      <c r="L22" s="127"/>
    </row>
    <row r="23" spans="1:12" ht="15.75" customHeight="1">
      <c r="A23" s="5" t="s">
        <v>207</v>
      </c>
      <c r="B23" s="17" t="s">
        <v>208</v>
      </c>
      <c r="C23" s="17" t="s">
        <v>209</v>
      </c>
      <c r="D23" s="22"/>
      <c r="E23" s="22"/>
      <c r="F23" s="22"/>
      <c r="G23" s="132"/>
      <c r="H23" s="22"/>
      <c r="I23" s="22">
        <v>0</v>
      </c>
      <c r="J23" s="22"/>
      <c r="L23" s="127"/>
    </row>
    <row r="24" spans="1:12" ht="15.75" customHeight="1">
      <c r="A24" s="5" t="s">
        <v>210</v>
      </c>
      <c r="B24" s="17" t="s">
        <v>211</v>
      </c>
      <c r="C24" s="17" t="s">
        <v>209</v>
      </c>
      <c r="D24" s="22"/>
      <c r="E24" s="22"/>
      <c r="F24" s="22"/>
      <c r="G24" s="132"/>
      <c r="H24" s="135">
        <v>-388416917</v>
      </c>
      <c r="I24" s="22">
        <v>0</v>
      </c>
      <c r="J24" s="135">
        <v>-1141178504</v>
      </c>
      <c r="L24" s="127"/>
    </row>
    <row r="25" spans="1:12" ht="15.75" customHeight="1">
      <c r="A25" s="4" t="s">
        <v>212</v>
      </c>
      <c r="B25" s="23" t="s">
        <v>213</v>
      </c>
      <c r="C25" s="4"/>
      <c r="D25" s="14">
        <f>D22-D23-D24</f>
        <v>-3190765635</v>
      </c>
      <c r="E25" s="14">
        <f>E22-E23-E24</f>
        <v>-1449209684</v>
      </c>
      <c r="F25" s="14">
        <f>F22-F23-F24</f>
        <v>0</v>
      </c>
      <c r="G25" s="124">
        <f>G22-G23-G24</f>
        <v>-4639975319</v>
      </c>
      <c r="H25" s="124">
        <f>H22-H23-H24</f>
        <v>-1377114526</v>
      </c>
      <c r="I25" s="124">
        <v>-6244738399</v>
      </c>
      <c r="J25" s="124">
        <f>J22-J23-J24</f>
        <v>-4045996517</v>
      </c>
      <c r="L25" s="127"/>
    </row>
    <row r="26" spans="1:10" ht="15.75" customHeight="1">
      <c r="A26" s="6" t="s">
        <v>215</v>
      </c>
      <c r="B26" s="26" t="s">
        <v>216</v>
      </c>
      <c r="C26" s="6"/>
      <c r="D26" s="27"/>
      <c r="E26" s="27"/>
      <c r="F26" s="27"/>
      <c r="G26" s="27"/>
      <c r="H26" s="27"/>
      <c r="I26" s="27"/>
      <c r="J26" s="27"/>
    </row>
    <row r="27" ht="13.5" customHeight="1"/>
    <row r="28" spans="8:10" ht="14.25" customHeight="1">
      <c r="H28" s="146" t="s">
        <v>612</v>
      </c>
      <c r="I28" s="146"/>
      <c r="J28" s="146"/>
    </row>
    <row r="29" spans="1:10" ht="18" customHeight="1">
      <c r="A29" t="s">
        <v>351</v>
      </c>
      <c r="B29" t="s">
        <v>337</v>
      </c>
      <c r="D29" s="127"/>
      <c r="E29" s="127"/>
      <c r="F29" s="127"/>
      <c r="G29" s="127"/>
      <c r="H29" s="145" t="s">
        <v>44</v>
      </c>
      <c r="I29" s="145"/>
      <c r="J29" s="145"/>
    </row>
    <row r="30" spans="4:7" ht="14.25" customHeight="1">
      <c r="D30" s="127"/>
      <c r="E30" s="127"/>
      <c r="F30" s="127"/>
      <c r="G30" s="127"/>
    </row>
    <row r="31" spans="4:7" ht="12.75" customHeight="1">
      <c r="D31" s="127"/>
      <c r="E31" s="127"/>
      <c r="F31" s="127"/>
      <c r="G31" s="127"/>
    </row>
    <row r="32" spans="4:7" ht="12">
      <c r="D32" s="127"/>
      <c r="E32" s="127"/>
      <c r="F32" s="127"/>
      <c r="G32" s="127"/>
    </row>
  </sheetData>
  <mergeCells count="7">
    <mergeCell ref="H28:J28"/>
    <mergeCell ref="H29:J29"/>
    <mergeCell ref="A5:I5"/>
    <mergeCell ref="A1:B1"/>
    <mergeCell ref="A2:B2"/>
    <mergeCell ref="A3:B3"/>
    <mergeCell ref="H4:I4"/>
  </mergeCells>
  <printOptions horizontalCentered="1"/>
  <pageMargins left="0.35433070866141736" right="0.35433070866141736" top="0.1968503937007874" bottom="0.1968503937007874" header="0.11811023622047245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9"/>
  <sheetViews>
    <sheetView workbookViewId="0" topLeftCell="A8">
      <pane xSplit="1" ySplit="1" topLeftCell="B24" activePane="bottomRight" state="frozen"/>
      <selection pane="topLeft" activeCell="A8" sqref="A8"/>
      <selection pane="topRight" activeCell="B8" sqref="B8"/>
      <selection pane="bottomLeft" activeCell="A9" sqref="A9"/>
      <selection pane="bottomRight" activeCell="I17" sqref="I17"/>
    </sheetView>
  </sheetViews>
  <sheetFormatPr defaultColWidth="9.140625" defaultRowHeight="12"/>
  <cols>
    <col min="1" max="1" width="51.00390625" style="0" customWidth="1"/>
    <col min="2" max="2" width="6.421875" style="0" customWidth="1"/>
    <col min="3" max="3" width="6.7109375" style="0" customWidth="1"/>
    <col min="4" max="5" width="17.140625" style="0" hidden="1" customWidth="1"/>
    <col min="6" max="6" width="17.140625" style="0" customWidth="1"/>
    <col min="7" max="7" width="17.7109375" style="0" customWidth="1"/>
  </cols>
  <sheetData>
    <row r="1" spans="1:256" s="3" customFormat="1" ht="12">
      <c r="A1" s="149" t="s">
        <v>217</v>
      </c>
      <c r="B1" s="148"/>
      <c r="C1" s="3" t="s">
        <v>590</v>
      </c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3" customFormat="1" ht="12">
      <c r="A2" s="148" t="s">
        <v>218</v>
      </c>
      <c r="B2" s="148"/>
      <c r="C2" s="3" t="s">
        <v>627</v>
      </c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3" customFormat="1" ht="12">
      <c r="A3" s="148" t="s">
        <v>171</v>
      </c>
      <c r="B3" s="148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3:256" s="3" customFormat="1" ht="12">
      <c r="C4" s="136" t="s">
        <v>219</v>
      </c>
      <c r="D4" s="136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3" customFormat="1" ht="19.5" customHeight="1">
      <c r="A5" s="147" t="s">
        <v>220</v>
      </c>
      <c r="B5" s="148"/>
      <c r="C5" s="148"/>
      <c r="D5" s="148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8:256" s="3" customFormat="1" ht="12"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8:256" s="3" customFormat="1" ht="12.75" customHeight="1"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3" customFormat="1" ht="39.75" customHeight="1">
      <c r="A8" s="7" t="s">
        <v>55</v>
      </c>
      <c r="B8" s="18" t="s">
        <v>56</v>
      </c>
      <c r="C8" s="18" t="s">
        <v>57</v>
      </c>
      <c r="D8" s="18" t="s">
        <v>628</v>
      </c>
      <c r="E8" s="18" t="s">
        <v>629</v>
      </c>
      <c r="F8" s="18" t="s">
        <v>457</v>
      </c>
      <c r="G8" s="18" t="s">
        <v>456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7" ht="15" customHeight="1">
      <c r="A9" s="9" t="s">
        <v>221</v>
      </c>
      <c r="B9" s="28"/>
      <c r="C9" s="9"/>
      <c r="D9" s="9"/>
      <c r="E9" s="9"/>
      <c r="F9" s="9"/>
      <c r="G9" s="9"/>
    </row>
    <row r="10" spans="1:7" ht="15" customHeight="1">
      <c r="A10" s="5" t="s">
        <v>222</v>
      </c>
      <c r="B10" s="17" t="s">
        <v>160</v>
      </c>
      <c r="C10" s="5"/>
      <c r="D10" s="22">
        <v>54218706653</v>
      </c>
      <c r="E10" s="22">
        <v>23244562564</v>
      </c>
      <c r="F10" s="22">
        <f>D10+E10</f>
        <v>77463269217</v>
      </c>
      <c r="G10" s="22">
        <v>45049871279</v>
      </c>
    </row>
    <row r="11" spans="1:7" ht="15" customHeight="1">
      <c r="A11" s="5" t="s">
        <v>223</v>
      </c>
      <c r="B11" s="17" t="s">
        <v>161</v>
      </c>
      <c r="C11" s="5"/>
      <c r="D11" s="116">
        <v>-9119960964</v>
      </c>
      <c r="E11" s="116">
        <v>-16764129423</v>
      </c>
      <c r="F11" s="116">
        <f>D11+E11</f>
        <v>-25884090387</v>
      </c>
      <c r="G11" s="116">
        <v>-19653227905</v>
      </c>
    </row>
    <row r="12" spans="1:7" ht="15" customHeight="1">
      <c r="A12" s="5" t="s">
        <v>224</v>
      </c>
      <c r="B12" s="17" t="s">
        <v>162</v>
      </c>
      <c r="C12" s="5"/>
      <c r="D12" s="116">
        <v>-2699543218</v>
      </c>
      <c r="E12" s="116">
        <v>-3564525993</v>
      </c>
      <c r="F12" s="116">
        <f>D12+E12</f>
        <v>-6264069211</v>
      </c>
      <c r="G12" s="116">
        <v>-6038662937</v>
      </c>
    </row>
    <row r="13" spans="1:7" ht="15" customHeight="1">
      <c r="A13" s="5" t="s">
        <v>458</v>
      </c>
      <c r="B13" s="17" t="s">
        <v>163</v>
      </c>
      <c r="C13" s="5"/>
      <c r="D13" s="116">
        <v>-822992692</v>
      </c>
      <c r="E13" s="116"/>
      <c r="F13" s="116">
        <f>D13+E13</f>
        <v>-822992692</v>
      </c>
      <c r="G13" s="116">
        <v>-904987824</v>
      </c>
    </row>
    <row r="14" spans="1:7" ht="15" customHeight="1">
      <c r="A14" s="5" t="s">
        <v>459</v>
      </c>
      <c r="B14" s="17" t="s">
        <v>164</v>
      </c>
      <c r="C14" s="5"/>
      <c r="D14" s="22">
        <v>0</v>
      </c>
      <c r="E14" s="22"/>
      <c r="F14" s="22"/>
      <c r="G14" s="22"/>
    </row>
    <row r="15" spans="1:7" ht="15" customHeight="1">
      <c r="A15" s="5" t="s">
        <v>225</v>
      </c>
      <c r="B15" s="17" t="s">
        <v>165</v>
      </c>
      <c r="C15" s="5"/>
      <c r="D15" s="22">
        <v>14425314700</v>
      </c>
      <c r="E15" s="22">
        <v>111539309</v>
      </c>
      <c r="F15" s="22">
        <f>D15+E15</f>
        <v>14536854009</v>
      </c>
      <c r="G15" s="22">
        <v>3676982143</v>
      </c>
    </row>
    <row r="16" spans="1:7" ht="15" customHeight="1">
      <c r="A16" s="5" t="s">
        <v>226</v>
      </c>
      <c r="B16" s="17" t="s">
        <v>227</v>
      </c>
      <c r="C16" s="5"/>
      <c r="D16" s="116">
        <v>-12088904627</v>
      </c>
      <c r="E16" s="116">
        <v>-811308421</v>
      </c>
      <c r="F16" s="116">
        <f>D16+E16</f>
        <v>-12900213048</v>
      </c>
      <c r="G16" s="116">
        <v>-6473749091</v>
      </c>
    </row>
    <row r="17" spans="1:7" ht="15" customHeight="1">
      <c r="A17" s="4" t="s">
        <v>228</v>
      </c>
      <c r="B17" s="23" t="s">
        <v>185</v>
      </c>
      <c r="C17" s="4"/>
      <c r="D17" s="14">
        <v>43912619852</v>
      </c>
      <c r="E17" s="14">
        <f>SUM(E10:E16)</f>
        <v>2216138036</v>
      </c>
      <c r="F17" s="14">
        <f>SUM(F10:F16)</f>
        <v>46128757888</v>
      </c>
      <c r="G17" s="14">
        <v>15656225665</v>
      </c>
    </row>
    <row r="18" spans="1:7" ht="15" customHeight="1">
      <c r="A18" s="4" t="s">
        <v>229</v>
      </c>
      <c r="B18" s="23"/>
      <c r="C18" s="4"/>
      <c r="D18" s="4"/>
      <c r="E18" s="4"/>
      <c r="F18" s="22"/>
      <c r="G18" s="4"/>
    </row>
    <row r="19" spans="1:7" ht="15" customHeight="1">
      <c r="A19" s="5" t="s">
        <v>230</v>
      </c>
      <c r="B19" s="17" t="s">
        <v>187</v>
      </c>
      <c r="C19" s="5"/>
      <c r="D19" s="116">
        <v>-3250000</v>
      </c>
      <c r="E19" s="116">
        <v>-3493640</v>
      </c>
      <c r="F19" s="116">
        <f>D19+E19</f>
        <v>-6743640</v>
      </c>
      <c r="G19" s="22"/>
    </row>
    <row r="20" spans="1:7" ht="15" customHeight="1">
      <c r="A20" s="5" t="s">
        <v>231</v>
      </c>
      <c r="B20" s="17" t="s">
        <v>190</v>
      </c>
      <c r="C20" s="5"/>
      <c r="D20" s="22">
        <v>0</v>
      </c>
      <c r="E20" s="22">
        <v>8312500</v>
      </c>
      <c r="F20" s="22">
        <f>D20+E20</f>
        <v>8312500</v>
      </c>
      <c r="G20" s="22">
        <v>500000</v>
      </c>
    </row>
    <row r="21" spans="1:7" ht="15" customHeight="1">
      <c r="A21" s="5" t="s">
        <v>232</v>
      </c>
      <c r="B21" s="17" t="s">
        <v>193</v>
      </c>
      <c r="C21" s="5"/>
      <c r="D21" s="22">
        <v>0</v>
      </c>
      <c r="E21" s="22"/>
      <c r="F21" s="22"/>
      <c r="G21" s="116">
        <v>-4117850</v>
      </c>
    </row>
    <row r="22" spans="1:7" ht="15" customHeight="1">
      <c r="A22" s="5" t="s">
        <v>233</v>
      </c>
      <c r="B22" s="17" t="s">
        <v>195</v>
      </c>
      <c r="C22" s="5"/>
      <c r="D22" s="5">
        <v>0</v>
      </c>
      <c r="E22" s="5"/>
      <c r="F22" s="22"/>
      <c r="G22" s="22"/>
    </row>
    <row r="23" spans="1:7" ht="15" customHeight="1">
      <c r="A23" s="5" t="s">
        <v>234</v>
      </c>
      <c r="B23" s="17" t="s">
        <v>197</v>
      </c>
      <c r="C23" s="5"/>
      <c r="D23" s="5">
        <v>0</v>
      </c>
      <c r="E23" s="5"/>
      <c r="F23" s="22"/>
      <c r="G23" s="22"/>
    </row>
    <row r="24" spans="1:7" ht="15" customHeight="1">
      <c r="A24" s="5" t="s">
        <v>235</v>
      </c>
      <c r="B24" s="17" t="s">
        <v>236</v>
      </c>
      <c r="C24" s="5"/>
      <c r="D24" s="22">
        <v>18890650</v>
      </c>
      <c r="E24" s="22"/>
      <c r="F24" s="22">
        <f>D24+E24</f>
        <v>18890650</v>
      </c>
      <c r="G24" s="22">
        <v>537527990</v>
      </c>
    </row>
    <row r="25" spans="1:7" ht="15" customHeight="1">
      <c r="A25" s="5" t="s">
        <v>237</v>
      </c>
      <c r="B25" s="17" t="s">
        <v>238</v>
      </c>
      <c r="C25" s="5"/>
      <c r="D25" s="22">
        <v>2319627</v>
      </c>
      <c r="E25" s="22"/>
      <c r="F25" s="22">
        <f>D25+E25</f>
        <v>2319627</v>
      </c>
      <c r="G25" s="22">
        <v>10172371</v>
      </c>
    </row>
    <row r="26" spans="1:7" ht="15" customHeight="1">
      <c r="A26" s="4" t="s">
        <v>239</v>
      </c>
      <c r="B26" s="23" t="s">
        <v>198</v>
      </c>
      <c r="C26" s="4"/>
      <c r="D26" s="14">
        <v>17960277</v>
      </c>
      <c r="E26" s="14">
        <f>SUM(E19:E25)</f>
        <v>4818860</v>
      </c>
      <c r="F26" s="14">
        <f>SUM(F19:F25)</f>
        <v>22779137</v>
      </c>
      <c r="G26" s="14">
        <v>544082511</v>
      </c>
    </row>
    <row r="27" spans="1:7" ht="15" customHeight="1">
      <c r="A27" s="4" t="s">
        <v>240</v>
      </c>
      <c r="B27" s="23"/>
      <c r="C27" s="4"/>
      <c r="D27" s="4"/>
      <c r="E27" s="4"/>
      <c r="F27" s="22"/>
      <c r="G27" s="4"/>
    </row>
    <row r="28" spans="1:7" ht="15" customHeight="1">
      <c r="A28" s="5" t="s">
        <v>241</v>
      </c>
      <c r="B28" s="17" t="s">
        <v>200</v>
      </c>
      <c r="C28" s="5"/>
      <c r="D28" s="5"/>
      <c r="E28" s="5"/>
      <c r="F28" s="22"/>
      <c r="G28" s="5"/>
    </row>
    <row r="29" spans="1:7" ht="15" customHeight="1">
      <c r="A29" s="5" t="s">
        <v>460</v>
      </c>
      <c r="B29" s="17" t="s">
        <v>202</v>
      </c>
      <c r="C29" s="5"/>
      <c r="D29" s="5"/>
      <c r="E29" s="5"/>
      <c r="F29" s="22"/>
      <c r="G29" s="5"/>
    </row>
    <row r="30" spans="1:7" ht="15" customHeight="1">
      <c r="A30" s="5" t="s">
        <v>461</v>
      </c>
      <c r="B30" s="17" t="s">
        <v>242</v>
      </c>
      <c r="C30" s="5"/>
      <c r="D30" s="22">
        <v>200000000</v>
      </c>
      <c r="E30" s="22"/>
      <c r="F30" s="22">
        <f>D30+E30</f>
        <v>200000000</v>
      </c>
      <c r="G30" s="22">
        <v>2518600000</v>
      </c>
    </row>
    <row r="31" spans="1:7" ht="15" customHeight="1">
      <c r="A31" s="5" t="s">
        <v>462</v>
      </c>
      <c r="B31" s="17" t="s">
        <v>243</v>
      </c>
      <c r="C31" s="5"/>
      <c r="D31" s="116">
        <v>-45807748579</v>
      </c>
      <c r="E31" s="116">
        <v>-340000000</v>
      </c>
      <c r="F31" s="116">
        <f>D31+E31</f>
        <v>-46147748579</v>
      </c>
      <c r="G31" s="116">
        <v>-20406439958</v>
      </c>
    </row>
    <row r="32" spans="1:7" ht="15" customHeight="1">
      <c r="A32" s="5" t="s">
        <v>463</v>
      </c>
      <c r="B32" s="17" t="s">
        <v>244</v>
      </c>
      <c r="C32" s="5"/>
      <c r="D32" s="22"/>
      <c r="E32" s="22"/>
      <c r="F32" s="22"/>
      <c r="G32" s="22"/>
    </row>
    <row r="33" spans="1:7" ht="15" customHeight="1">
      <c r="A33" s="5" t="s">
        <v>245</v>
      </c>
      <c r="B33" s="17" t="s">
        <v>246</v>
      </c>
      <c r="C33" s="5"/>
      <c r="D33" s="22"/>
      <c r="E33" s="22"/>
      <c r="F33" s="22"/>
      <c r="G33" s="22"/>
    </row>
    <row r="34" spans="1:7" ht="15" customHeight="1">
      <c r="A34" s="4" t="s">
        <v>247</v>
      </c>
      <c r="B34" s="23" t="s">
        <v>204</v>
      </c>
      <c r="C34" s="4"/>
      <c r="D34" s="124">
        <v>-45607748579</v>
      </c>
      <c r="E34" s="124">
        <f>SUM(E28:E33)</f>
        <v>-340000000</v>
      </c>
      <c r="F34" s="124">
        <f>SUM(F28:F33)</f>
        <v>-45947748579</v>
      </c>
      <c r="G34" s="124">
        <v>-17887839958</v>
      </c>
    </row>
    <row r="35" spans="1:7" ht="15" customHeight="1">
      <c r="A35" s="4" t="s">
        <v>248</v>
      </c>
      <c r="B35" s="23" t="s">
        <v>206</v>
      </c>
      <c r="C35" s="4"/>
      <c r="D35" s="124">
        <v>-1677168450</v>
      </c>
      <c r="E35" s="124">
        <f>SUM(E17,E26,E34)</f>
        <v>1880956896</v>
      </c>
      <c r="F35" s="124">
        <f>SUM(F17,F26,F34)</f>
        <v>203788446</v>
      </c>
      <c r="G35" s="124">
        <v>-1687531782</v>
      </c>
    </row>
    <row r="36" spans="1:7" ht="15" customHeight="1">
      <c r="A36" s="5" t="s">
        <v>249</v>
      </c>
      <c r="B36" s="17" t="s">
        <v>213</v>
      </c>
      <c r="C36" s="5"/>
      <c r="D36" s="22">
        <v>2588531103</v>
      </c>
      <c r="E36" s="22">
        <v>86241299</v>
      </c>
      <c r="F36" s="22">
        <f>D36+E36</f>
        <v>2674772402</v>
      </c>
      <c r="G36" s="22">
        <v>2329666720</v>
      </c>
    </row>
    <row r="37" spans="1:7" ht="15" customHeight="1">
      <c r="A37" s="5" t="s">
        <v>250</v>
      </c>
      <c r="B37" s="17" t="s">
        <v>214</v>
      </c>
      <c r="C37" s="5"/>
      <c r="D37" s="22"/>
      <c r="E37" s="22"/>
      <c r="F37" s="22"/>
      <c r="G37" s="22"/>
    </row>
    <row r="38" spans="1:7" ht="15" customHeight="1">
      <c r="A38" s="29" t="s">
        <v>251</v>
      </c>
      <c r="B38" s="30" t="s">
        <v>216</v>
      </c>
      <c r="C38" s="29"/>
      <c r="D38" s="31">
        <v>911362653</v>
      </c>
      <c r="E38" s="31">
        <f>SUM(E35:E37)</f>
        <v>1967198195</v>
      </c>
      <c r="F38" s="31">
        <f>SUM(F35:F37)</f>
        <v>2878560848</v>
      </c>
      <c r="G38" s="31">
        <v>642134938</v>
      </c>
    </row>
    <row r="39" ht="14.25" customHeight="1"/>
    <row r="40" spans="4:7" ht="16.5" customHeight="1">
      <c r="D40" s="146" t="s">
        <v>613</v>
      </c>
      <c r="E40" s="146"/>
      <c r="F40" s="146"/>
      <c r="G40" s="146"/>
    </row>
    <row r="41" spans="1:7" ht="17.25" customHeight="1">
      <c r="A41" t="s">
        <v>352</v>
      </c>
      <c r="D41" s="145" t="s">
        <v>44</v>
      </c>
      <c r="E41" s="145"/>
      <c r="F41" s="145"/>
      <c r="G41" s="145"/>
    </row>
    <row r="49" ht="13.5" customHeight="1">
      <c r="A49" s="32"/>
    </row>
  </sheetData>
  <mergeCells count="6">
    <mergeCell ref="D40:G40"/>
    <mergeCell ref="D41:G41"/>
    <mergeCell ref="A5:D5"/>
    <mergeCell ref="A1:B1"/>
    <mergeCell ref="A2:B2"/>
    <mergeCell ref="A3:B3"/>
  </mergeCells>
  <printOptions horizontalCentered="1"/>
  <pageMargins left="0.251181102362205" right="0.15748031496063" top="0.590551181102362" bottom="0.590551181102362" header="0.31496062992126" footer="0.3149606299212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87"/>
  <sheetViews>
    <sheetView zoomScale="120" zoomScaleNormal="120" workbookViewId="0" topLeftCell="A1">
      <selection activeCell="D321" sqref="D321"/>
    </sheetView>
  </sheetViews>
  <sheetFormatPr defaultColWidth="9.140625" defaultRowHeight="12"/>
  <cols>
    <col min="1" max="1" width="28.00390625" style="35" customWidth="1"/>
    <col min="2" max="16" width="4.57421875" style="35" customWidth="1"/>
    <col min="17" max="17" width="15.57421875" style="35" customWidth="1"/>
    <col min="18" max="16384" width="9.140625" style="35" customWidth="1"/>
  </cols>
  <sheetData>
    <row r="1" spans="1:15" ht="18.75" customHeight="1">
      <c r="A1" s="193" t="s">
        <v>252</v>
      </c>
      <c r="B1" s="193"/>
      <c r="G1" s="36"/>
      <c r="J1" s="194" t="s">
        <v>253</v>
      </c>
      <c r="K1" s="194"/>
      <c r="L1" s="194"/>
      <c r="M1" s="194"/>
      <c r="N1" s="194"/>
      <c r="O1" s="194"/>
    </row>
    <row r="2" spans="1:15" ht="12.75" customHeight="1">
      <c r="A2" s="37"/>
      <c r="B2" s="38"/>
      <c r="G2" s="39"/>
      <c r="J2" s="195" t="s">
        <v>469</v>
      </c>
      <c r="K2" s="195"/>
      <c r="L2" s="195"/>
      <c r="M2" s="195"/>
      <c r="N2" s="195"/>
      <c r="O2" s="195"/>
    </row>
    <row r="3" spans="1:15" ht="12.75" customHeight="1">
      <c r="A3" s="38"/>
      <c r="B3" s="38"/>
      <c r="G3" s="39"/>
      <c r="J3" s="195" t="s">
        <v>474</v>
      </c>
      <c r="K3" s="195"/>
      <c r="L3" s="195"/>
      <c r="M3" s="195"/>
      <c r="N3" s="195"/>
      <c r="O3" s="195"/>
    </row>
    <row r="4" spans="1:14" ht="14.25" customHeight="1">
      <c r="A4" s="38"/>
      <c r="B4" s="38"/>
      <c r="G4" s="39"/>
      <c r="H4" s="39"/>
      <c r="I4" s="191"/>
      <c r="J4" s="191"/>
      <c r="K4" s="191"/>
      <c r="L4" s="191"/>
      <c r="M4" s="191"/>
      <c r="N4" s="191"/>
    </row>
    <row r="5" spans="1:16" ht="31.5" customHeight="1">
      <c r="A5" s="192" t="s">
        <v>594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</row>
    <row r="6" spans="1:16" ht="19.5" customHeight="1">
      <c r="A6" s="192" t="s">
        <v>615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</row>
    <row r="7" spans="1:8" ht="14.25" customHeight="1">
      <c r="A7" s="41"/>
      <c r="B7" s="41"/>
      <c r="C7" s="41"/>
      <c r="D7" s="41"/>
      <c r="E7" s="41"/>
      <c r="F7" s="41"/>
      <c r="G7" s="41"/>
      <c r="H7" s="41"/>
    </row>
    <row r="8" spans="1:8" s="45" customFormat="1" ht="20.25" customHeight="1">
      <c r="A8" s="43" t="s">
        <v>254</v>
      </c>
      <c r="B8" s="43"/>
      <c r="C8" s="44"/>
      <c r="D8" s="44"/>
      <c r="E8" s="44"/>
      <c r="F8" s="44"/>
      <c r="G8" s="44"/>
      <c r="H8" s="44"/>
    </row>
    <row r="9" spans="1:8" s="47" customFormat="1" ht="12">
      <c r="A9" s="46" t="s">
        <v>255</v>
      </c>
      <c r="C9" s="46" t="s">
        <v>256</v>
      </c>
      <c r="D9" s="46"/>
      <c r="E9" s="46"/>
      <c r="F9" s="46"/>
      <c r="H9" s="46"/>
    </row>
    <row r="10" spans="1:8" s="47" customFormat="1" ht="12">
      <c r="A10" s="46" t="s">
        <v>257</v>
      </c>
      <c r="C10" s="46" t="s">
        <v>258</v>
      </c>
      <c r="D10" s="46"/>
      <c r="E10" s="46"/>
      <c r="F10" s="46"/>
      <c r="H10" s="46"/>
    </row>
    <row r="11" spans="1:8" s="47" customFormat="1" ht="12">
      <c r="A11" s="46" t="s">
        <v>259</v>
      </c>
      <c r="C11" s="46" t="s">
        <v>260</v>
      </c>
      <c r="D11" s="46"/>
      <c r="E11" s="46"/>
      <c r="F11" s="46"/>
      <c r="H11" s="46"/>
    </row>
    <row r="12" spans="1:8" s="47" customFormat="1" ht="12">
      <c r="A12" s="46" t="s">
        <v>471</v>
      </c>
      <c r="C12" s="46"/>
      <c r="D12" s="46"/>
      <c r="E12" s="46"/>
      <c r="F12" s="46"/>
      <c r="H12" s="46"/>
    </row>
    <row r="13" spans="1:8" s="47" customFormat="1" ht="12">
      <c r="A13" s="46" t="s">
        <v>472</v>
      </c>
      <c r="C13" s="46"/>
      <c r="D13" s="46"/>
      <c r="E13" s="46"/>
      <c r="F13" s="46"/>
      <c r="H13" s="46"/>
    </row>
    <row r="14" spans="1:8" s="47" customFormat="1" ht="12">
      <c r="A14" s="46" t="s">
        <v>473</v>
      </c>
      <c r="C14" s="46"/>
      <c r="D14" s="46"/>
      <c r="E14" s="46"/>
      <c r="F14" s="46"/>
      <c r="H14" s="46"/>
    </row>
    <row r="15" spans="1:8" s="47" customFormat="1" ht="12">
      <c r="A15" s="46" t="s">
        <v>476</v>
      </c>
      <c r="C15" s="46"/>
      <c r="D15" s="46"/>
      <c r="E15" s="46"/>
      <c r="F15" s="46"/>
      <c r="H15" s="46"/>
    </row>
    <row r="16" spans="1:8" s="47" customFormat="1" ht="12">
      <c r="A16" s="46" t="s">
        <v>478</v>
      </c>
      <c r="C16" s="46"/>
      <c r="D16" s="46"/>
      <c r="E16" s="46"/>
      <c r="F16" s="46"/>
      <c r="H16" s="46"/>
    </row>
    <row r="17" spans="1:8" s="47" customFormat="1" ht="12">
      <c r="A17" s="46" t="s">
        <v>479</v>
      </c>
      <c r="C17" s="46"/>
      <c r="D17" s="46"/>
      <c r="E17" s="46"/>
      <c r="F17" s="46"/>
      <c r="H17" s="46"/>
    </row>
    <row r="18" spans="1:8" s="47" customFormat="1" ht="12.75" customHeight="1">
      <c r="A18" s="46" t="s">
        <v>475</v>
      </c>
      <c r="C18" s="46"/>
      <c r="D18" s="46"/>
      <c r="E18" s="46"/>
      <c r="F18" s="46"/>
      <c r="H18" s="46"/>
    </row>
    <row r="19" spans="1:8" s="47" customFormat="1" ht="13.5" customHeight="1">
      <c r="A19" s="46"/>
      <c r="B19" s="46"/>
      <c r="C19" s="46"/>
      <c r="D19" s="46"/>
      <c r="E19" s="46"/>
      <c r="F19" s="46"/>
      <c r="G19" s="46"/>
      <c r="H19" s="46"/>
    </row>
    <row r="20" spans="1:8" s="45" customFormat="1" ht="12">
      <c r="A20" s="48" t="s">
        <v>261</v>
      </c>
      <c r="B20" s="44"/>
      <c r="C20" s="44"/>
      <c r="D20" s="44"/>
      <c r="E20" s="44"/>
      <c r="F20" s="44"/>
      <c r="G20" s="44"/>
      <c r="H20" s="44"/>
    </row>
    <row r="21" spans="1:8" s="47" customFormat="1" ht="12">
      <c r="A21" s="46" t="s">
        <v>262</v>
      </c>
      <c r="C21" s="46" t="s">
        <v>477</v>
      </c>
      <c r="D21" s="46"/>
      <c r="E21" s="46"/>
      <c r="F21" s="46"/>
      <c r="H21" s="46"/>
    </row>
    <row r="22" spans="1:8" s="47" customFormat="1" ht="12">
      <c r="A22" s="46" t="s">
        <v>263</v>
      </c>
      <c r="C22" s="46" t="s">
        <v>264</v>
      </c>
      <c r="D22" s="46"/>
      <c r="E22" s="46"/>
      <c r="F22" s="46"/>
      <c r="H22" s="46"/>
    </row>
    <row r="23" spans="1:8" s="47" customFormat="1" ht="12">
      <c r="A23" s="46"/>
      <c r="B23" s="46"/>
      <c r="C23" s="46"/>
      <c r="D23" s="46"/>
      <c r="E23" s="46"/>
      <c r="F23" s="46"/>
      <c r="G23" s="46"/>
      <c r="H23" s="46"/>
    </row>
    <row r="24" spans="1:8" s="45" customFormat="1" ht="12">
      <c r="A24" s="48" t="s">
        <v>265</v>
      </c>
      <c r="B24" s="44"/>
      <c r="C24" s="44"/>
      <c r="D24" s="44"/>
      <c r="E24" s="44"/>
      <c r="F24" s="44"/>
      <c r="G24" s="44"/>
      <c r="H24" s="44"/>
    </row>
    <row r="25" spans="1:8" s="47" customFormat="1" ht="12">
      <c r="A25" s="46" t="s">
        <v>470</v>
      </c>
      <c r="B25" s="46"/>
      <c r="C25" s="46"/>
      <c r="D25" s="46"/>
      <c r="E25" s="46"/>
      <c r="F25" s="46"/>
      <c r="G25" s="46"/>
      <c r="H25" s="46"/>
    </row>
    <row r="26" spans="1:8" s="47" customFormat="1" ht="12">
      <c r="A26" s="46" t="s">
        <v>346</v>
      </c>
      <c r="B26" s="46"/>
      <c r="C26" s="46"/>
      <c r="D26" s="46"/>
      <c r="E26" s="46"/>
      <c r="F26" s="46"/>
      <c r="G26" s="46"/>
      <c r="H26" s="46"/>
    </row>
    <row r="27" spans="1:8" s="47" customFormat="1" ht="12">
      <c r="A27" s="46" t="s">
        <v>345</v>
      </c>
      <c r="B27" s="46"/>
      <c r="C27" s="46"/>
      <c r="D27" s="46"/>
      <c r="E27" s="46"/>
      <c r="F27" s="46"/>
      <c r="G27" s="46"/>
      <c r="H27" s="46"/>
    </row>
    <row r="28" spans="1:8" s="47" customFormat="1" ht="12">
      <c r="A28" s="46" t="s">
        <v>266</v>
      </c>
      <c r="G28" s="46"/>
      <c r="H28" s="46"/>
    </row>
    <row r="29" spans="2:8" s="47" customFormat="1" ht="13.5" customHeight="1">
      <c r="B29" s="46"/>
      <c r="C29" s="46"/>
      <c r="D29" s="46"/>
      <c r="E29" s="46"/>
      <c r="F29" s="46"/>
      <c r="G29" s="46"/>
      <c r="H29" s="46"/>
    </row>
    <row r="30" spans="1:8" s="45" customFormat="1" ht="12">
      <c r="A30" s="48" t="s">
        <v>267</v>
      </c>
      <c r="B30" s="44"/>
      <c r="C30" s="44"/>
      <c r="D30" s="44"/>
      <c r="E30" s="44"/>
      <c r="F30" s="44"/>
      <c r="G30" s="44"/>
      <c r="H30" s="44"/>
    </row>
    <row r="31" spans="1:8" s="47" customFormat="1" ht="12">
      <c r="A31" s="49" t="s">
        <v>489</v>
      </c>
      <c r="B31" s="46"/>
      <c r="C31" s="46"/>
      <c r="D31" s="46"/>
      <c r="E31" s="46"/>
      <c r="F31" s="46"/>
      <c r="G31" s="46"/>
      <c r="H31" s="46"/>
    </row>
    <row r="32" spans="1:8" s="47" customFormat="1" ht="12">
      <c r="A32" s="46" t="s">
        <v>480</v>
      </c>
      <c r="B32" s="46"/>
      <c r="C32" s="46"/>
      <c r="D32" s="46"/>
      <c r="E32" s="46"/>
      <c r="F32" s="46"/>
      <c r="G32" s="46"/>
      <c r="H32" s="46"/>
    </row>
    <row r="33" spans="1:8" s="47" customFormat="1" ht="12">
      <c r="A33" s="39" t="s">
        <v>481</v>
      </c>
      <c r="B33" s="46"/>
      <c r="C33" s="46"/>
      <c r="D33" s="46"/>
      <c r="E33" s="46"/>
      <c r="F33" s="46"/>
      <c r="G33" s="46"/>
      <c r="H33" s="46"/>
    </row>
    <row r="34" spans="1:8" s="47" customFormat="1" ht="12">
      <c r="A34" s="39" t="s">
        <v>482</v>
      </c>
      <c r="B34" s="46"/>
      <c r="C34" s="46"/>
      <c r="D34" s="46"/>
      <c r="E34" s="46"/>
      <c r="F34" s="46"/>
      <c r="G34" s="46"/>
      <c r="H34" s="46"/>
    </row>
    <row r="35" spans="1:8" s="47" customFormat="1" ht="12">
      <c r="A35" s="39"/>
      <c r="B35" s="46"/>
      <c r="C35" s="46"/>
      <c r="D35" s="46"/>
      <c r="E35" s="46"/>
      <c r="F35" s="46"/>
      <c r="G35" s="46"/>
      <c r="H35" s="46"/>
    </row>
    <row r="36" spans="1:8" s="47" customFormat="1" ht="12">
      <c r="A36" s="39" t="s">
        <v>483</v>
      </c>
      <c r="B36" s="46"/>
      <c r="C36" s="46"/>
      <c r="D36" s="46"/>
      <c r="E36" s="46"/>
      <c r="F36" s="46"/>
      <c r="G36" s="46"/>
      <c r="H36" s="46"/>
    </row>
    <row r="37" spans="1:8" s="47" customFormat="1" ht="12">
      <c r="A37" s="39" t="s">
        <v>484</v>
      </c>
      <c r="B37" s="46"/>
      <c r="C37" s="46"/>
      <c r="D37" s="46"/>
      <c r="E37" s="46"/>
      <c r="F37" s="46"/>
      <c r="G37" s="46"/>
      <c r="H37" s="46"/>
    </row>
    <row r="38" spans="1:8" s="47" customFormat="1" ht="12">
      <c r="A38" s="39"/>
      <c r="B38" s="46"/>
      <c r="C38" s="46"/>
      <c r="D38" s="46"/>
      <c r="E38" s="46"/>
      <c r="F38" s="46"/>
      <c r="G38" s="46"/>
      <c r="H38" s="46"/>
    </row>
    <row r="39" spans="1:8" s="47" customFormat="1" ht="12">
      <c r="A39" s="39" t="s">
        <v>485</v>
      </c>
      <c r="B39" s="46"/>
      <c r="C39" s="46"/>
      <c r="D39" s="46"/>
      <c r="E39" s="46"/>
      <c r="F39" s="46"/>
      <c r="G39" s="46"/>
      <c r="H39" s="46"/>
    </row>
    <row r="40" spans="1:8" s="47" customFormat="1" ht="12">
      <c r="A40" s="39" t="s">
        <v>486</v>
      </c>
      <c r="B40" s="46"/>
      <c r="C40" s="46"/>
      <c r="D40" s="46"/>
      <c r="E40" s="46"/>
      <c r="F40" s="46"/>
      <c r="G40" s="46"/>
      <c r="H40" s="46"/>
    </row>
    <row r="41" spans="1:8" s="47" customFormat="1" ht="12">
      <c r="A41" s="39"/>
      <c r="B41" s="46"/>
      <c r="C41" s="46"/>
      <c r="D41" s="46"/>
      <c r="E41" s="46"/>
      <c r="F41" s="46"/>
      <c r="G41" s="46"/>
      <c r="H41" s="46"/>
    </row>
    <row r="42" spans="1:8" s="47" customFormat="1" ht="13.5" customHeight="1">
      <c r="A42" s="49" t="s">
        <v>490</v>
      </c>
      <c r="B42" s="46"/>
      <c r="C42" s="46"/>
      <c r="D42" s="46"/>
      <c r="E42" s="46"/>
      <c r="F42" s="46"/>
      <c r="G42" s="46"/>
      <c r="H42" s="46"/>
    </row>
    <row r="43" spans="1:8" s="47" customFormat="1" ht="13.5" customHeight="1">
      <c r="A43" s="46" t="s">
        <v>498</v>
      </c>
      <c r="B43" s="46"/>
      <c r="C43" s="46"/>
      <c r="D43" s="46"/>
      <c r="E43" s="46"/>
      <c r="F43" s="46"/>
      <c r="G43" s="46"/>
      <c r="H43" s="46"/>
    </row>
    <row r="44" spans="1:8" s="47" customFormat="1" ht="13.5" customHeight="1">
      <c r="A44" s="46" t="s">
        <v>501</v>
      </c>
      <c r="B44" s="46"/>
      <c r="C44" s="46"/>
      <c r="D44" s="46"/>
      <c r="E44" s="46"/>
      <c r="F44" s="46"/>
      <c r="G44" s="46"/>
      <c r="H44" s="46"/>
    </row>
    <row r="45" spans="1:8" s="47" customFormat="1" ht="13.5" customHeight="1">
      <c r="A45" s="46" t="s">
        <v>499</v>
      </c>
      <c r="B45" s="46"/>
      <c r="C45" s="46"/>
      <c r="D45" s="46"/>
      <c r="E45" s="46"/>
      <c r="F45" s="46"/>
      <c r="G45" s="46"/>
      <c r="H45" s="46"/>
    </row>
    <row r="46" spans="1:8" s="47" customFormat="1" ht="13.5" customHeight="1">
      <c r="A46" s="46" t="s">
        <v>500</v>
      </c>
      <c r="B46" s="46"/>
      <c r="C46" s="46"/>
      <c r="D46" s="46"/>
      <c r="E46" s="46"/>
      <c r="F46" s="46"/>
      <c r="G46" s="46"/>
      <c r="H46" s="46"/>
    </row>
    <row r="47" spans="1:8" s="47" customFormat="1" ht="13.5" customHeight="1">
      <c r="A47" s="46"/>
      <c r="B47" s="46"/>
      <c r="C47" s="46"/>
      <c r="D47" s="46"/>
      <c r="E47" s="46"/>
      <c r="F47" s="46"/>
      <c r="G47" s="46"/>
      <c r="H47" s="46"/>
    </row>
    <row r="48" spans="1:8" s="47" customFormat="1" ht="13.5" customHeight="1">
      <c r="A48" s="46" t="s">
        <v>502</v>
      </c>
      <c r="B48" s="46"/>
      <c r="C48" s="46"/>
      <c r="D48" s="46"/>
      <c r="E48" s="46"/>
      <c r="F48" s="46"/>
      <c r="G48" s="46"/>
      <c r="H48" s="46"/>
    </row>
    <row r="49" spans="1:8" s="47" customFormat="1" ht="13.5" customHeight="1">
      <c r="A49" s="46" t="s">
        <v>503</v>
      </c>
      <c r="B49" s="46"/>
      <c r="C49" s="46"/>
      <c r="D49" s="46"/>
      <c r="E49" s="46"/>
      <c r="F49" s="46"/>
      <c r="G49" s="46"/>
      <c r="H49" s="46"/>
    </row>
    <row r="50" spans="1:8" s="47" customFormat="1" ht="13.5" customHeight="1">
      <c r="A50" s="46"/>
      <c r="B50" s="46"/>
      <c r="C50" s="46"/>
      <c r="D50" s="46"/>
      <c r="E50" s="46"/>
      <c r="F50" s="46"/>
      <c r="G50" s="46"/>
      <c r="H50" s="46"/>
    </row>
    <row r="51" spans="1:8" s="47" customFormat="1" ht="17.25" customHeight="1">
      <c r="A51" s="49" t="s">
        <v>491</v>
      </c>
      <c r="B51" s="46"/>
      <c r="C51" s="46"/>
      <c r="D51" s="46"/>
      <c r="E51" s="46"/>
      <c r="F51" s="46"/>
      <c r="H51" s="46"/>
    </row>
    <row r="52" spans="1:8" s="47" customFormat="1" ht="12">
      <c r="A52" s="46" t="s">
        <v>505</v>
      </c>
      <c r="B52" s="46"/>
      <c r="G52" s="46"/>
      <c r="H52" s="46"/>
    </row>
    <row r="53" spans="1:8" s="47" customFormat="1" ht="12">
      <c r="A53" s="46" t="s">
        <v>492</v>
      </c>
      <c r="B53" s="46"/>
      <c r="G53" s="46"/>
      <c r="H53" s="46"/>
    </row>
    <row r="54" spans="1:8" s="47" customFormat="1" ht="12.75" customHeight="1">
      <c r="A54" s="46"/>
      <c r="B54" s="46"/>
      <c r="G54" s="46"/>
      <c r="H54" s="46"/>
    </row>
    <row r="55" spans="1:8" s="47" customFormat="1" ht="12">
      <c r="A55" s="46" t="s">
        <v>506</v>
      </c>
      <c r="B55" s="46"/>
      <c r="G55" s="46"/>
      <c r="H55" s="46"/>
    </row>
    <row r="56" spans="1:8" s="47" customFormat="1" ht="12">
      <c r="A56" s="46" t="s">
        <v>487</v>
      </c>
      <c r="B56" s="46"/>
      <c r="G56" s="46"/>
      <c r="H56" s="46"/>
    </row>
    <row r="57" spans="1:8" s="47" customFormat="1" ht="13.5" customHeight="1">
      <c r="A57" s="46" t="s">
        <v>488</v>
      </c>
      <c r="B57" s="46"/>
      <c r="G57" s="46"/>
      <c r="H57" s="46"/>
    </row>
    <row r="58" spans="1:8" s="47" customFormat="1" ht="13.5" customHeight="1">
      <c r="A58" s="46"/>
      <c r="B58" s="46"/>
      <c r="G58" s="46"/>
      <c r="H58" s="46"/>
    </row>
    <row r="59" spans="1:8" s="47" customFormat="1" ht="16.5" customHeight="1">
      <c r="A59" s="49" t="s">
        <v>493</v>
      </c>
      <c r="B59" s="46"/>
      <c r="C59" s="46"/>
      <c r="D59" s="46"/>
      <c r="E59" s="46"/>
      <c r="F59" s="46"/>
      <c r="G59" s="46"/>
      <c r="H59" s="46"/>
    </row>
    <row r="60" spans="1:8" s="47" customFormat="1" ht="12">
      <c r="A60" s="46" t="s">
        <v>507</v>
      </c>
      <c r="B60" s="46"/>
      <c r="C60" s="46"/>
      <c r="D60" s="46"/>
      <c r="E60" s="46"/>
      <c r="F60" s="46"/>
      <c r="G60" s="46"/>
      <c r="H60" s="46"/>
    </row>
    <row r="61" spans="1:7" s="47" customFormat="1" ht="12">
      <c r="A61" s="46" t="s">
        <v>348</v>
      </c>
      <c r="B61" s="46"/>
      <c r="G61" s="46"/>
    </row>
    <row r="62" spans="1:7" s="47" customFormat="1" ht="12">
      <c r="A62" s="46" t="s">
        <v>347</v>
      </c>
      <c r="B62" s="46"/>
      <c r="G62" s="46"/>
    </row>
    <row r="63" spans="1:7" s="47" customFormat="1" ht="12.75" customHeight="1">
      <c r="A63" s="46"/>
      <c r="B63" s="46"/>
      <c r="G63" s="46"/>
    </row>
    <row r="64" spans="1:7" s="47" customFormat="1" ht="12">
      <c r="A64" s="122" t="s">
        <v>508</v>
      </c>
      <c r="B64" s="46"/>
      <c r="G64" s="46"/>
    </row>
    <row r="65" spans="1:7" s="47" customFormat="1" ht="12">
      <c r="A65" s="46" t="s">
        <v>494</v>
      </c>
      <c r="B65" s="46"/>
      <c r="G65" s="46"/>
    </row>
    <row r="66" spans="1:7" s="47" customFormat="1" ht="12">
      <c r="A66" s="46"/>
      <c r="B66" s="46"/>
      <c r="G66" s="46"/>
    </row>
    <row r="67" spans="1:8" s="47" customFormat="1" ht="19.5" customHeight="1">
      <c r="A67" s="49" t="s">
        <v>495</v>
      </c>
      <c r="B67" s="46"/>
      <c r="C67" s="46"/>
      <c r="D67" s="46"/>
      <c r="E67" s="46"/>
      <c r="F67" s="46"/>
      <c r="G67" s="46"/>
      <c r="H67" s="46"/>
    </row>
    <row r="68" spans="1:8" s="47" customFormat="1" ht="14.25" customHeight="1">
      <c r="A68" s="46" t="s">
        <v>509</v>
      </c>
      <c r="B68" s="46"/>
      <c r="C68" s="46"/>
      <c r="D68" s="46"/>
      <c r="E68" s="46"/>
      <c r="F68" s="46"/>
      <c r="G68" s="46"/>
      <c r="H68" s="46"/>
    </row>
    <row r="69" spans="1:8" s="47" customFormat="1" ht="12">
      <c r="A69" s="46" t="s">
        <v>350</v>
      </c>
      <c r="B69" s="46"/>
      <c r="C69" s="46"/>
      <c r="D69" s="46"/>
      <c r="E69" s="46"/>
      <c r="F69" s="46"/>
      <c r="G69" s="46"/>
      <c r="H69" s="46"/>
    </row>
    <row r="70" spans="1:8" s="47" customFormat="1" ht="12">
      <c r="A70" s="46" t="s">
        <v>349</v>
      </c>
      <c r="B70" s="46"/>
      <c r="C70" s="46"/>
      <c r="D70" s="46"/>
      <c r="E70" s="46"/>
      <c r="F70" s="46"/>
      <c r="G70" s="46"/>
      <c r="H70" s="46"/>
    </row>
    <row r="71" spans="1:8" s="47" customFormat="1" ht="12">
      <c r="A71" s="46"/>
      <c r="B71" s="46"/>
      <c r="C71" s="46"/>
      <c r="D71" s="46"/>
      <c r="E71" s="46"/>
      <c r="F71" s="46"/>
      <c r="G71" s="46"/>
      <c r="H71" s="46"/>
    </row>
    <row r="72" spans="1:8" s="47" customFormat="1" ht="12">
      <c r="A72" s="46" t="s">
        <v>510</v>
      </c>
      <c r="B72" s="46"/>
      <c r="C72" s="46"/>
      <c r="D72" s="46"/>
      <c r="E72" s="46"/>
      <c r="F72" s="46"/>
      <c r="G72" s="46"/>
      <c r="H72" s="46"/>
    </row>
    <row r="73" spans="1:8" s="47" customFormat="1" ht="12">
      <c r="A73" s="46" t="s">
        <v>353</v>
      </c>
      <c r="B73" s="46"/>
      <c r="C73" s="46"/>
      <c r="D73" s="46"/>
      <c r="E73" s="46"/>
      <c r="F73" s="46"/>
      <c r="G73" s="46"/>
      <c r="H73" s="46"/>
    </row>
    <row r="74" spans="1:8" s="47" customFormat="1" ht="12">
      <c r="A74" s="46"/>
      <c r="B74" s="46"/>
      <c r="C74" s="46"/>
      <c r="D74" s="46"/>
      <c r="E74" s="46"/>
      <c r="F74" s="46"/>
      <c r="G74" s="46"/>
      <c r="H74" s="46"/>
    </row>
    <row r="75" spans="1:8" s="47" customFormat="1" ht="12">
      <c r="A75" s="46" t="s">
        <v>511</v>
      </c>
      <c r="B75" s="46"/>
      <c r="C75" s="46"/>
      <c r="D75" s="46"/>
      <c r="E75" s="46"/>
      <c r="F75" s="46"/>
      <c r="G75" s="46"/>
      <c r="H75" s="46"/>
    </row>
    <row r="76" spans="1:8" s="47" customFormat="1" ht="12">
      <c r="A76" s="46" t="s">
        <v>512</v>
      </c>
      <c r="B76" s="46"/>
      <c r="C76" s="46"/>
      <c r="D76" s="46"/>
      <c r="E76" s="46"/>
      <c r="F76" s="46"/>
      <c r="G76" s="46"/>
      <c r="H76" s="46"/>
    </row>
    <row r="77" spans="1:8" s="47" customFormat="1" ht="18" customHeight="1">
      <c r="A77" s="46" t="s">
        <v>341</v>
      </c>
      <c r="B77" s="47" t="s">
        <v>268</v>
      </c>
      <c r="C77" s="46"/>
      <c r="D77" s="46"/>
      <c r="E77" s="46"/>
      <c r="F77" s="46"/>
      <c r="G77" s="46"/>
      <c r="H77" s="46"/>
    </row>
    <row r="78" spans="1:8" s="47" customFormat="1" ht="12">
      <c r="A78" s="46" t="s">
        <v>342</v>
      </c>
      <c r="B78" s="47" t="s">
        <v>269</v>
      </c>
      <c r="C78" s="46"/>
      <c r="D78" s="46"/>
      <c r="E78" s="46"/>
      <c r="F78" s="46"/>
      <c r="G78" s="46"/>
      <c r="H78" s="46"/>
    </row>
    <row r="79" spans="1:8" s="47" customFormat="1" ht="12">
      <c r="A79" s="46" t="s">
        <v>343</v>
      </c>
      <c r="B79" s="47" t="s">
        <v>270</v>
      </c>
      <c r="C79" s="46"/>
      <c r="D79" s="46"/>
      <c r="E79" s="46"/>
      <c r="F79" s="46"/>
      <c r="G79" s="46"/>
      <c r="H79" s="46"/>
    </row>
    <row r="80" spans="1:8" s="47" customFormat="1" ht="12">
      <c r="A80" s="46" t="s">
        <v>344</v>
      </c>
      <c r="B80" s="47" t="s">
        <v>271</v>
      </c>
      <c r="C80" s="46"/>
      <c r="D80" s="46"/>
      <c r="E80" s="46"/>
      <c r="F80" s="46"/>
      <c r="G80" s="46"/>
      <c r="H80" s="46"/>
    </row>
    <row r="81" spans="1:8" s="47" customFormat="1" ht="12">
      <c r="A81" s="46"/>
      <c r="C81" s="46"/>
      <c r="D81" s="46"/>
      <c r="E81" s="46"/>
      <c r="F81" s="46"/>
      <c r="G81" s="46"/>
      <c r="H81" s="46"/>
    </row>
    <row r="82" spans="1:8" s="47" customFormat="1" ht="13.5" customHeight="1">
      <c r="A82" s="46" t="s">
        <v>497</v>
      </c>
      <c r="C82" s="46"/>
      <c r="D82" s="46"/>
      <c r="E82" s="46"/>
      <c r="F82" s="46"/>
      <c r="G82" s="46"/>
      <c r="H82" s="46"/>
    </row>
    <row r="83" spans="1:8" s="47" customFormat="1" ht="13.5" customHeight="1">
      <c r="A83" s="46" t="s">
        <v>496</v>
      </c>
      <c r="C83" s="46"/>
      <c r="D83" s="46"/>
      <c r="E83" s="46"/>
      <c r="F83" s="46"/>
      <c r="G83" s="46"/>
      <c r="H83" s="46"/>
    </row>
    <row r="84" spans="1:8" s="47" customFormat="1" ht="12">
      <c r="A84" s="46"/>
      <c r="B84" s="46"/>
      <c r="C84" s="46"/>
      <c r="D84" s="46"/>
      <c r="E84" s="46"/>
      <c r="F84" s="46"/>
      <c r="G84" s="46"/>
      <c r="H84" s="46"/>
    </row>
    <row r="85" spans="1:8" s="47" customFormat="1" ht="15" customHeight="1">
      <c r="A85" s="46" t="s">
        <v>504</v>
      </c>
      <c r="B85" s="46"/>
      <c r="C85" s="46"/>
      <c r="D85" s="46"/>
      <c r="E85" s="46"/>
      <c r="F85" s="46"/>
      <c r="G85" s="46"/>
      <c r="H85" s="46"/>
    </row>
    <row r="86" spans="1:8" s="47" customFormat="1" ht="14.25" customHeight="1">
      <c r="A86" s="46" t="s">
        <v>513</v>
      </c>
      <c r="B86" s="46"/>
      <c r="C86" s="46"/>
      <c r="D86" s="46"/>
      <c r="E86" s="46"/>
      <c r="F86" s="46"/>
      <c r="G86" s="46"/>
      <c r="H86" s="46"/>
    </row>
    <row r="87" spans="1:8" s="47" customFormat="1" ht="12">
      <c r="A87" s="46" t="s">
        <v>514</v>
      </c>
      <c r="B87" s="46"/>
      <c r="C87" s="46"/>
      <c r="D87" s="46"/>
      <c r="E87" s="46"/>
      <c r="F87" s="46"/>
      <c r="G87" s="46"/>
      <c r="H87" s="46"/>
    </row>
    <row r="88" spans="1:8" s="47" customFormat="1" ht="12">
      <c r="A88" s="46" t="s">
        <v>515</v>
      </c>
      <c r="B88" s="46"/>
      <c r="C88" s="46"/>
      <c r="D88" s="46"/>
      <c r="E88" s="46"/>
      <c r="F88" s="46"/>
      <c r="G88" s="46"/>
      <c r="H88" s="46"/>
    </row>
    <row r="89" spans="1:8" s="47" customFormat="1" ht="12">
      <c r="A89" s="46"/>
      <c r="B89" s="46"/>
      <c r="C89" s="46"/>
      <c r="D89" s="46"/>
      <c r="E89" s="46"/>
      <c r="F89" s="46"/>
      <c r="G89" s="46"/>
      <c r="H89" s="46"/>
    </row>
    <row r="90" spans="1:8" s="47" customFormat="1" ht="12">
      <c r="A90" s="46" t="s">
        <v>516</v>
      </c>
      <c r="B90" s="46"/>
      <c r="C90" s="46"/>
      <c r="D90" s="46"/>
      <c r="E90" s="46"/>
      <c r="F90" s="46"/>
      <c r="G90" s="46"/>
      <c r="H90" s="46"/>
    </row>
    <row r="91" spans="1:8" s="47" customFormat="1" ht="12">
      <c r="A91" s="46" t="s">
        <v>517</v>
      </c>
      <c r="B91" s="46"/>
      <c r="C91" s="46"/>
      <c r="D91" s="46"/>
      <c r="E91" s="46"/>
      <c r="F91" s="46"/>
      <c r="G91" s="46"/>
      <c r="H91" s="46"/>
    </row>
    <row r="92" spans="1:8" s="47" customFormat="1" ht="12">
      <c r="A92" s="46" t="s">
        <v>518</v>
      </c>
      <c r="B92" s="46"/>
      <c r="C92" s="46"/>
      <c r="D92" s="46"/>
      <c r="E92" s="46"/>
      <c r="F92" s="46"/>
      <c r="G92" s="46"/>
      <c r="H92" s="46"/>
    </row>
    <row r="93" spans="1:8" s="47" customFormat="1" ht="12">
      <c r="A93" s="46"/>
      <c r="B93" s="46"/>
      <c r="C93" s="46"/>
      <c r="D93" s="46"/>
      <c r="E93" s="46"/>
      <c r="F93" s="46"/>
      <c r="G93" s="46"/>
      <c r="H93" s="46"/>
    </row>
    <row r="94" spans="1:8" s="47" customFormat="1" ht="17.25" customHeight="1">
      <c r="A94" s="46" t="s">
        <v>519</v>
      </c>
      <c r="B94" s="46"/>
      <c r="C94" s="46"/>
      <c r="D94" s="46"/>
      <c r="E94" s="46"/>
      <c r="F94" s="46"/>
      <c r="G94" s="46"/>
      <c r="H94" s="46"/>
    </row>
    <row r="95" spans="1:8" s="47" customFormat="1" ht="15.75" customHeight="1">
      <c r="A95" s="46" t="s">
        <v>520</v>
      </c>
      <c r="B95" s="46"/>
      <c r="C95" s="46"/>
      <c r="D95" s="46"/>
      <c r="E95" s="46"/>
      <c r="F95" s="46"/>
      <c r="G95" s="46"/>
      <c r="H95" s="46"/>
    </row>
    <row r="96" spans="1:8" s="47" customFormat="1" ht="12" customHeight="1">
      <c r="A96" s="46" t="s">
        <v>521</v>
      </c>
      <c r="B96" s="46"/>
      <c r="C96" s="46"/>
      <c r="D96" s="46"/>
      <c r="E96" s="46"/>
      <c r="F96" s="46"/>
      <c r="G96" s="46"/>
      <c r="H96" s="46"/>
    </row>
    <row r="97" spans="1:8" s="47" customFormat="1" ht="12" customHeight="1">
      <c r="A97" s="46"/>
      <c r="B97" s="46"/>
      <c r="C97" s="46"/>
      <c r="D97" s="46"/>
      <c r="E97" s="46"/>
      <c r="F97" s="46"/>
      <c r="G97" s="46"/>
      <c r="H97" s="46"/>
    </row>
    <row r="98" spans="1:8" s="47" customFormat="1" ht="12">
      <c r="A98" s="46" t="s">
        <v>522</v>
      </c>
      <c r="B98" s="46"/>
      <c r="C98" s="46"/>
      <c r="D98" s="46"/>
      <c r="E98" s="46"/>
      <c r="F98" s="46"/>
      <c r="G98" s="46"/>
      <c r="H98" s="46"/>
    </row>
    <row r="99" spans="1:8" s="47" customFormat="1" ht="12">
      <c r="A99" s="46" t="s">
        <v>523</v>
      </c>
      <c r="B99" s="46"/>
      <c r="C99" s="46"/>
      <c r="D99" s="46"/>
      <c r="E99" s="46"/>
      <c r="F99" s="46"/>
      <c r="G99" s="46"/>
      <c r="H99" s="46"/>
    </row>
    <row r="100" spans="1:8" s="47" customFormat="1" ht="12">
      <c r="A100" s="46"/>
      <c r="B100" s="46"/>
      <c r="C100" s="46"/>
      <c r="D100" s="46"/>
      <c r="E100" s="46"/>
      <c r="F100" s="46"/>
      <c r="G100" s="46"/>
      <c r="H100" s="46"/>
    </row>
    <row r="101" spans="1:8" s="47" customFormat="1" ht="15" customHeight="1">
      <c r="A101" s="46" t="s">
        <v>524</v>
      </c>
      <c r="B101" s="46"/>
      <c r="C101" s="46"/>
      <c r="D101" s="46"/>
      <c r="E101" s="46"/>
      <c r="F101" s="46"/>
      <c r="G101" s="46"/>
      <c r="H101" s="46"/>
    </row>
    <row r="102" spans="1:8" s="47" customFormat="1" ht="16.5" customHeight="1">
      <c r="A102" s="46" t="s">
        <v>525</v>
      </c>
      <c r="B102" s="46"/>
      <c r="C102" s="46"/>
      <c r="D102" s="46"/>
      <c r="E102" s="46"/>
      <c r="F102" s="46"/>
      <c r="G102" s="46"/>
      <c r="H102" s="46"/>
    </row>
    <row r="103" spans="1:8" s="47" customFormat="1" ht="12">
      <c r="A103" s="46" t="s">
        <v>526</v>
      </c>
      <c r="B103" s="46"/>
      <c r="C103" s="46"/>
      <c r="D103" s="46"/>
      <c r="E103" s="46"/>
      <c r="F103" s="46"/>
      <c r="G103" s="46"/>
      <c r="H103" s="46"/>
    </row>
    <row r="104" spans="1:8" s="47" customFormat="1" ht="12">
      <c r="A104" s="46" t="s">
        <v>527</v>
      </c>
      <c r="B104" s="46"/>
      <c r="C104" s="46"/>
      <c r="D104" s="46"/>
      <c r="E104" s="46"/>
      <c r="F104" s="46"/>
      <c r="G104" s="46"/>
      <c r="H104" s="46"/>
    </row>
    <row r="105" spans="1:8" s="47" customFormat="1" ht="12">
      <c r="A105" s="46" t="s">
        <v>528</v>
      </c>
      <c r="B105" s="46"/>
      <c r="C105" s="46"/>
      <c r="D105" s="46"/>
      <c r="E105" s="46"/>
      <c r="F105" s="46"/>
      <c r="G105" s="46"/>
      <c r="H105" s="46"/>
    </row>
    <row r="106" spans="1:8" s="47" customFormat="1" ht="12">
      <c r="A106" s="46"/>
      <c r="B106" s="46"/>
      <c r="C106" s="46"/>
      <c r="D106" s="46"/>
      <c r="E106" s="46"/>
      <c r="F106" s="46"/>
      <c r="G106" s="46"/>
      <c r="H106" s="46"/>
    </row>
    <row r="107" spans="1:8" s="47" customFormat="1" ht="17.25" customHeight="1">
      <c r="A107" s="46" t="s">
        <v>529</v>
      </c>
      <c r="B107" s="46"/>
      <c r="C107" s="46"/>
      <c r="D107" s="46"/>
      <c r="E107" s="46"/>
      <c r="F107" s="46"/>
      <c r="G107" s="46"/>
      <c r="H107" s="46"/>
    </row>
    <row r="108" spans="1:8" s="47" customFormat="1" ht="19.5" customHeight="1">
      <c r="A108" s="46" t="s">
        <v>530</v>
      </c>
      <c r="B108" s="46"/>
      <c r="C108" s="46"/>
      <c r="D108" s="46"/>
      <c r="E108" s="46"/>
      <c r="F108" s="46"/>
      <c r="G108" s="46"/>
      <c r="H108" s="46"/>
    </row>
    <row r="109" spans="1:8" s="47" customFormat="1" ht="17.25" customHeight="1">
      <c r="A109" s="46" t="s">
        <v>531</v>
      </c>
      <c r="B109" s="46"/>
      <c r="C109" s="46"/>
      <c r="D109" s="46"/>
      <c r="E109" s="46"/>
      <c r="F109" s="46"/>
      <c r="G109" s="46"/>
      <c r="H109" s="46"/>
    </row>
    <row r="110" spans="1:8" s="47" customFormat="1" ht="12">
      <c r="A110" s="46" t="s">
        <v>532</v>
      </c>
      <c r="B110" s="46"/>
      <c r="C110" s="46"/>
      <c r="D110" s="46"/>
      <c r="E110" s="46"/>
      <c r="F110" s="46"/>
      <c r="G110" s="46"/>
      <c r="H110" s="46"/>
    </row>
    <row r="111" spans="1:8" s="47" customFormat="1" ht="10.5" customHeight="1">
      <c r="A111" s="46"/>
      <c r="B111" s="46"/>
      <c r="C111" s="46"/>
      <c r="D111" s="46"/>
      <c r="E111" s="46"/>
      <c r="F111" s="46"/>
      <c r="G111" s="46"/>
      <c r="H111" s="46"/>
    </row>
    <row r="112" spans="1:8" s="47" customFormat="1" ht="12">
      <c r="A112" s="46" t="s">
        <v>533</v>
      </c>
      <c r="B112" s="46"/>
      <c r="C112" s="46"/>
      <c r="D112" s="46"/>
      <c r="E112" s="46"/>
      <c r="F112" s="46"/>
      <c r="G112" s="46"/>
      <c r="H112" s="46"/>
    </row>
    <row r="113" spans="1:8" s="47" customFormat="1" ht="12">
      <c r="A113" s="46" t="s">
        <v>534</v>
      </c>
      <c r="B113" s="46"/>
      <c r="C113" s="46"/>
      <c r="D113" s="46"/>
      <c r="E113" s="46"/>
      <c r="F113" s="46"/>
      <c r="G113" s="46"/>
      <c r="H113" s="46"/>
    </row>
    <row r="114" spans="1:8" s="47" customFormat="1" ht="9" customHeight="1">
      <c r="A114" s="46"/>
      <c r="B114" s="46"/>
      <c r="C114" s="46"/>
      <c r="D114" s="46"/>
      <c r="E114" s="46"/>
      <c r="F114" s="46"/>
      <c r="G114" s="46"/>
      <c r="H114" s="46"/>
    </row>
    <row r="115" spans="1:8" s="47" customFormat="1" ht="13.5" customHeight="1">
      <c r="A115" s="46" t="s">
        <v>535</v>
      </c>
      <c r="B115" s="46"/>
      <c r="C115" s="46"/>
      <c r="D115" s="46"/>
      <c r="E115" s="46"/>
      <c r="F115" s="46"/>
      <c r="G115" s="46"/>
      <c r="H115" s="46"/>
    </row>
    <row r="116" spans="1:8" s="47" customFormat="1" ht="12">
      <c r="A116" s="46" t="s">
        <v>536</v>
      </c>
      <c r="B116" s="46"/>
      <c r="C116" s="46"/>
      <c r="D116" s="46"/>
      <c r="E116" s="46"/>
      <c r="F116" s="46"/>
      <c r="G116" s="46"/>
      <c r="H116" s="46"/>
    </row>
    <row r="117" spans="1:8" s="47" customFormat="1" ht="9.75" customHeight="1">
      <c r="A117" s="46"/>
      <c r="B117" s="46"/>
      <c r="C117" s="46"/>
      <c r="D117" s="46"/>
      <c r="E117" s="46"/>
      <c r="F117" s="46"/>
      <c r="G117" s="46"/>
      <c r="H117" s="46"/>
    </row>
    <row r="118" spans="1:8" s="47" customFormat="1" ht="12">
      <c r="A118" s="46" t="s">
        <v>19</v>
      </c>
      <c r="B118" s="46"/>
      <c r="C118" s="46"/>
      <c r="D118" s="46"/>
      <c r="E118" s="46"/>
      <c r="F118" s="46"/>
      <c r="G118" s="46"/>
      <c r="H118" s="46"/>
    </row>
    <row r="119" spans="1:8" s="47" customFormat="1" ht="14.25" customHeight="1">
      <c r="A119" s="123" t="s">
        <v>537</v>
      </c>
      <c r="B119" s="46"/>
      <c r="C119" s="46"/>
      <c r="D119" s="46"/>
      <c r="E119" s="46"/>
      <c r="F119" s="46"/>
      <c r="G119" s="46"/>
      <c r="H119" s="46"/>
    </row>
    <row r="120" spans="1:8" s="47" customFormat="1" ht="15" customHeight="1">
      <c r="A120" s="46" t="s">
        <v>538</v>
      </c>
      <c r="B120" s="46"/>
      <c r="C120" s="46"/>
      <c r="D120" s="46"/>
      <c r="E120" s="46"/>
      <c r="F120" s="46"/>
      <c r="G120" s="46"/>
      <c r="H120" s="46"/>
    </row>
    <row r="121" spans="1:8" s="47" customFormat="1" ht="14.25" customHeight="1">
      <c r="A121" s="46" t="s">
        <v>539</v>
      </c>
      <c r="B121" s="46"/>
      <c r="C121" s="46"/>
      <c r="D121" s="46"/>
      <c r="E121" s="46"/>
      <c r="F121" s="46"/>
      <c r="G121" s="46"/>
      <c r="H121" s="46"/>
    </row>
    <row r="122" spans="1:8" s="47" customFormat="1" ht="14.25" customHeight="1">
      <c r="A122" s="46" t="s">
        <v>540</v>
      </c>
      <c r="B122" s="46"/>
      <c r="C122" s="46"/>
      <c r="D122" s="46"/>
      <c r="E122" s="46"/>
      <c r="F122" s="46"/>
      <c r="G122" s="46"/>
      <c r="H122" s="46"/>
    </row>
    <row r="123" spans="1:8" s="47" customFormat="1" ht="14.25" customHeight="1">
      <c r="A123" s="46" t="s">
        <v>541</v>
      </c>
      <c r="B123" s="46"/>
      <c r="C123" s="46"/>
      <c r="D123" s="46"/>
      <c r="E123" s="46"/>
      <c r="F123" s="46"/>
      <c r="G123" s="46"/>
      <c r="H123" s="46"/>
    </row>
    <row r="124" spans="1:8" s="47" customFormat="1" ht="13.5" customHeight="1">
      <c r="A124" s="46" t="s">
        <v>542</v>
      </c>
      <c r="B124" s="46"/>
      <c r="C124" s="46"/>
      <c r="D124" s="46"/>
      <c r="E124" s="46"/>
      <c r="F124" s="46"/>
      <c r="G124" s="46"/>
      <c r="H124" s="46"/>
    </row>
    <row r="125" spans="1:8" s="47" customFormat="1" ht="13.5" customHeight="1">
      <c r="A125" s="46" t="s">
        <v>543</v>
      </c>
      <c r="B125" s="46"/>
      <c r="C125" s="46"/>
      <c r="D125" s="46"/>
      <c r="E125" s="46"/>
      <c r="F125" s="46"/>
      <c r="G125" s="46"/>
      <c r="H125" s="46"/>
    </row>
    <row r="126" spans="1:8" s="47" customFormat="1" ht="11.25" customHeight="1">
      <c r="A126" s="46"/>
      <c r="B126" s="46"/>
      <c r="C126" s="46"/>
      <c r="D126" s="46"/>
      <c r="E126" s="46"/>
      <c r="F126" s="46"/>
      <c r="G126" s="46"/>
      <c r="H126" s="46"/>
    </row>
    <row r="127" spans="1:8" s="47" customFormat="1" ht="13.5" customHeight="1">
      <c r="A127" s="123" t="s">
        <v>544</v>
      </c>
      <c r="B127" s="46"/>
      <c r="C127" s="46"/>
      <c r="D127" s="46"/>
      <c r="E127" s="46"/>
      <c r="F127" s="46"/>
      <c r="G127" s="46"/>
      <c r="H127" s="46"/>
    </row>
    <row r="128" spans="1:8" s="47" customFormat="1" ht="13.5" customHeight="1">
      <c r="A128" s="46" t="s">
        <v>545</v>
      </c>
      <c r="B128" s="46"/>
      <c r="C128" s="46"/>
      <c r="D128" s="46"/>
      <c r="E128" s="46"/>
      <c r="F128" s="46"/>
      <c r="G128" s="46"/>
      <c r="H128" s="46"/>
    </row>
    <row r="129" spans="1:8" s="47" customFormat="1" ht="13.5" customHeight="1">
      <c r="A129" s="46" t="s">
        <v>546</v>
      </c>
      <c r="B129" s="46"/>
      <c r="C129" s="46"/>
      <c r="D129" s="46"/>
      <c r="E129" s="46"/>
      <c r="F129" s="46"/>
      <c r="G129" s="46"/>
      <c r="H129" s="46"/>
    </row>
    <row r="130" spans="1:8" s="47" customFormat="1" ht="12.75" customHeight="1">
      <c r="A130" s="46" t="s">
        <v>547</v>
      </c>
      <c r="B130" s="46"/>
      <c r="C130" s="46"/>
      <c r="D130" s="46"/>
      <c r="E130" s="46"/>
      <c r="F130" s="46"/>
      <c r="G130" s="46"/>
      <c r="H130" s="46"/>
    </row>
    <row r="131" spans="1:8" s="47" customFormat="1" ht="12.75" customHeight="1">
      <c r="A131" s="46" t="s">
        <v>548</v>
      </c>
      <c r="B131" s="46"/>
      <c r="C131" s="46"/>
      <c r="D131" s="46"/>
      <c r="E131" s="46"/>
      <c r="F131" s="46"/>
      <c r="G131" s="46"/>
      <c r="H131" s="46"/>
    </row>
    <row r="132" spans="1:8" s="47" customFormat="1" ht="13.5" customHeight="1">
      <c r="A132" s="46" t="s">
        <v>541</v>
      </c>
      <c r="B132" s="46"/>
      <c r="C132" s="46"/>
      <c r="D132" s="46"/>
      <c r="E132" s="46"/>
      <c r="F132" s="46"/>
      <c r="G132" s="46"/>
      <c r="H132" s="46"/>
    </row>
    <row r="133" spans="1:8" s="47" customFormat="1" ht="13.5" customHeight="1">
      <c r="A133" s="46" t="s">
        <v>549</v>
      </c>
      <c r="B133" s="46"/>
      <c r="C133" s="46"/>
      <c r="D133" s="46"/>
      <c r="E133" s="46"/>
      <c r="F133" s="46"/>
      <c r="G133" s="46"/>
      <c r="H133" s="46"/>
    </row>
    <row r="134" spans="1:8" s="47" customFormat="1" ht="13.5" customHeight="1">
      <c r="A134" s="46" t="s">
        <v>550</v>
      </c>
      <c r="B134" s="46"/>
      <c r="C134" s="46"/>
      <c r="D134" s="46"/>
      <c r="E134" s="46"/>
      <c r="F134" s="46"/>
      <c r="G134" s="46"/>
      <c r="H134" s="46"/>
    </row>
    <row r="135" spans="1:8" s="47" customFormat="1" ht="13.5" customHeight="1">
      <c r="A135" s="46" t="s">
        <v>551</v>
      </c>
      <c r="B135" s="46"/>
      <c r="C135" s="46"/>
      <c r="D135" s="46"/>
      <c r="E135" s="46"/>
      <c r="F135" s="46"/>
      <c r="G135" s="46"/>
      <c r="H135" s="46"/>
    </row>
    <row r="136" spans="1:8" s="47" customFormat="1" ht="16.5" customHeight="1">
      <c r="A136" s="46" t="s">
        <v>552</v>
      </c>
      <c r="B136" s="46"/>
      <c r="C136" s="46"/>
      <c r="D136" s="46"/>
      <c r="E136" s="46"/>
      <c r="F136" s="46"/>
      <c r="G136" s="46"/>
      <c r="H136" s="46"/>
    </row>
    <row r="137" spans="1:8" s="47" customFormat="1" ht="11.25" customHeight="1">
      <c r="A137" s="46"/>
      <c r="B137" s="46"/>
      <c r="C137" s="46"/>
      <c r="D137" s="46"/>
      <c r="E137" s="46"/>
      <c r="F137" s="46"/>
      <c r="G137" s="46"/>
      <c r="H137" s="46"/>
    </row>
    <row r="138" spans="1:8" s="47" customFormat="1" ht="13.5" customHeight="1">
      <c r="A138" s="123" t="s">
        <v>553</v>
      </c>
      <c r="B138" s="46"/>
      <c r="C138" s="46"/>
      <c r="D138" s="46"/>
      <c r="E138" s="46"/>
      <c r="F138" s="46"/>
      <c r="G138" s="46"/>
      <c r="H138" s="46"/>
    </row>
    <row r="139" spans="1:8" s="47" customFormat="1" ht="15" customHeight="1">
      <c r="A139" s="46" t="s">
        <v>13</v>
      </c>
      <c r="B139" s="46"/>
      <c r="C139" s="46"/>
      <c r="D139" s="46"/>
      <c r="E139" s="46"/>
      <c r="F139" s="46"/>
      <c r="G139" s="46"/>
      <c r="H139" s="46"/>
    </row>
    <row r="140" spans="1:8" s="47" customFormat="1" ht="13.5" customHeight="1">
      <c r="A140" s="46" t="s">
        <v>14</v>
      </c>
      <c r="B140" s="46"/>
      <c r="C140" s="46"/>
      <c r="D140" s="46"/>
      <c r="E140" s="46"/>
      <c r="F140" s="46"/>
      <c r="G140" s="46"/>
      <c r="H140" s="46"/>
    </row>
    <row r="141" spans="1:8" s="47" customFormat="1" ht="14.25" customHeight="1">
      <c r="A141" s="46" t="s">
        <v>15</v>
      </c>
      <c r="B141" s="46"/>
      <c r="C141" s="46"/>
      <c r="D141" s="46"/>
      <c r="E141" s="46"/>
      <c r="F141" s="46"/>
      <c r="G141" s="46"/>
      <c r="H141" s="46"/>
    </row>
    <row r="142" spans="1:8" s="47" customFormat="1" ht="14.25" customHeight="1">
      <c r="A142" s="46" t="s">
        <v>16</v>
      </c>
      <c r="B142" s="46"/>
      <c r="C142" s="46"/>
      <c r="D142" s="46"/>
      <c r="E142" s="46"/>
      <c r="F142" s="46"/>
      <c r="G142" s="46"/>
      <c r="H142" s="46"/>
    </row>
    <row r="143" spans="1:8" s="47" customFormat="1" ht="15" customHeight="1">
      <c r="A143" s="46" t="s">
        <v>17</v>
      </c>
      <c r="B143" s="46"/>
      <c r="C143" s="46"/>
      <c r="D143" s="46"/>
      <c r="E143" s="46"/>
      <c r="F143" s="46"/>
      <c r="G143" s="46"/>
      <c r="H143" s="46"/>
    </row>
    <row r="144" spans="1:8" s="47" customFormat="1" ht="13.5" customHeight="1">
      <c r="A144" s="46" t="s">
        <v>18</v>
      </c>
      <c r="B144" s="46"/>
      <c r="C144" s="46"/>
      <c r="D144" s="46"/>
      <c r="E144" s="46"/>
      <c r="F144" s="46"/>
      <c r="G144" s="46"/>
      <c r="H144" s="46"/>
    </row>
    <row r="145" spans="1:8" s="47" customFormat="1" ht="13.5" customHeight="1">
      <c r="A145" s="46"/>
      <c r="B145" s="46"/>
      <c r="C145" s="46"/>
      <c r="D145" s="46"/>
      <c r="E145" s="46"/>
      <c r="F145" s="46"/>
      <c r="G145" s="46"/>
      <c r="H145" s="46"/>
    </row>
    <row r="146" spans="1:8" s="47" customFormat="1" ht="13.5" customHeight="1">
      <c r="A146" s="46" t="s">
        <v>20</v>
      </c>
      <c r="B146" s="46"/>
      <c r="C146" s="46"/>
      <c r="D146" s="46"/>
      <c r="E146" s="46"/>
      <c r="F146" s="46"/>
      <c r="G146" s="46"/>
      <c r="H146" s="46"/>
    </row>
    <row r="147" spans="1:8" s="47" customFormat="1" ht="13.5" customHeight="1">
      <c r="A147" s="46" t="s">
        <v>21</v>
      </c>
      <c r="B147" s="46"/>
      <c r="C147" s="46"/>
      <c r="D147" s="46"/>
      <c r="E147" s="46"/>
      <c r="F147" s="46"/>
      <c r="G147" s="46"/>
      <c r="H147" s="46"/>
    </row>
    <row r="148" spans="1:8" s="47" customFormat="1" ht="15" customHeight="1">
      <c r="A148" s="46" t="s">
        <v>22</v>
      </c>
      <c r="B148" s="46"/>
      <c r="C148" s="46"/>
      <c r="D148" s="46"/>
      <c r="E148" s="46"/>
      <c r="F148" s="46"/>
      <c r="G148" s="46"/>
      <c r="H148" s="46"/>
    </row>
    <row r="149" spans="1:8" s="47" customFormat="1" ht="15" customHeight="1">
      <c r="A149" s="46" t="s">
        <v>23</v>
      </c>
      <c r="B149" s="46"/>
      <c r="C149" s="46"/>
      <c r="D149" s="46"/>
      <c r="E149" s="46"/>
      <c r="F149" s="46"/>
      <c r="G149" s="46"/>
      <c r="H149" s="46"/>
    </row>
    <row r="150" spans="1:8" s="47" customFormat="1" ht="15" customHeight="1">
      <c r="A150" s="46" t="s">
        <v>24</v>
      </c>
      <c r="B150" s="46"/>
      <c r="C150" s="46"/>
      <c r="D150" s="46"/>
      <c r="E150" s="46"/>
      <c r="F150" s="46"/>
      <c r="G150" s="46"/>
      <c r="H150" s="46"/>
    </row>
    <row r="151" spans="1:8" s="47" customFormat="1" ht="15" customHeight="1">
      <c r="A151" s="46" t="s">
        <v>25</v>
      </c>
      <c r="B151" s="46"/>
      <c r="C151" s="46"/>
      <c r="D151" s="46"/>
      <c r="E151" s="46"/>
      <c r="F151" s="46"/>
      <c r="G151" s="46"/>
      <c r="H151" s="46"/>
    </row>
    <row r="152" spans="1:8" s="47" customFormat="1" ht="15" customHeight="1">
      <c r="A152" s="46" t="s">
        <v>26</v>
      </c>
      <c r="B152" s="46"/>
      <c r="C152" s="46"/>
      <c r="D152" s="46"/>
      <c r="E152" s="46"/>
      <c r="F152" s="46"/>
      <c r="G152" s="46"/>
      <c r="H152" s="46"/>
    </row>
    <row r="153" spans="1:8" s="47" customFormat="1" ht="15" customHeight="1">
      <c r="A153" s="46"/>
      <c r="B153" s="46"/>
      <c r="C153" s="46"/>
      <c r="D153" s="46"/>
      <c r="E153" s="46"/>
      <c r="F153" s="46"/>
      <c r="G153" s="46"/>
      <c r="H153" s="46"/>
    </row>
    <row r="154" spans="1:8" s="47" customFormat="1" ht="15" customHeight="1">
      <c r="A154" s="46" t="s">
        <v>27</v>
      </c>
      <c r="B154" s="46"/>
      <c r="C154" s="46"/>
      <c r="D154" s="46"/>
      <c r="E154" s="46"/>
      <c r="F154" s="46"/>
      <c r="G154" s="46"/>
      <c r="H154" s="46"/>
    </row>
    <row r="155" spans="1:8" s="47" customFormat="1" ht="17.25" customHeight="1">
      <c r="A155" s="46" t="s">
        <v>28</v>
      </c>
      <c r="B155" s="46"/>
      <c r="C155" s="46"/>
      <c r="D155" s="46"/>
      <c r="E155" s="46"/>
      <c r="F155" s="46"/>
      <c r="G155" s="46"/>
      <c r="H155" s="46"/>
    </row>
    <row r="156" spans="1:8" s="47" customFormat="1" ht="15" customHeight="1">
      <c r="A156" s="46" t="s">
        <v>29</v>
      </c>
      <c r="B156" s="46"/>
      <c r="C156" s="46"/>
      <c r="D156" s="46"/>
      <c r="E156" s="46"/>
      <c r="F156" s="46"/>
      <c r="G156" s="46"/>
      <c r="H156" s="46"/>
    </row>
    <row r="157" spans="1:8" s="47" customFormat="1" ht="15.75" customHeight="1">
      <c r="A157" s="46" t="s">
        <v>30</v>
      </c>
      <c r="B157" s="46"/>
      <c r="C157" s="46"/>
      <c r="D157" s="46"/>
      <c r="E157" s="46"/>
      <c r="F157" s="46"/>
      <c r="G157" s="46"/>
      <c r="H157" s="46"/>
    </row>
    <row r="158" spans="1:8" s="47" customFormat="1" ht="13.5" customHeight="1">
      <c r="A158" s="46" t="s">
        <v>31</v>
      </c>
      <c r="B158" s="46"/>
      <c r="C158" s="46"/>
      <c r="D158" s="46"/>
      <c r="E158" s="46"/>
      <c r="F158" s="46"/>
      <c r="G158" s="46"/>
      <c r="H158" s="46"/>
    </row>
    <row r="159" spans="1:8" s="47" customFormat="1" ht="12">
      <c r="A159" s="46"/>
      <c r="B159" s="46"/>
      <c r="C159" s="46"/>
      <c r="D159" s="46"/>
      <c r="E159" s="46"/>
      <c r="F159" s="46"/>
      <c r="G159" s="46"/>
      <c r="H159" s="46"/>
    </row>
    <row r="160" spans="1:8" s="45" customFormat="1" ht="17.25" customHeight="1">
      <c r="A160" s="48" t="s">
        <v>272</v>
      </c>
      <c r="B160" s="44"/>
      <c r="C160" s="44"/>
      <c r="D160" s="44"/>
      <c r="E160" s="44"/>
      <c r="F160" s="44"/>
      <c r="G160" s="44"/>
      <c r="H160" s="44"/>
    </row>
    <row r="161" spans="1:8" s="47" customFormat="1" ht="21.75" customHeight="1">
      <c r="A161" s="49" t="s">
        <v>45</v>
      </c>
      <c r="B161" s="46"/>
      <c r="C161" s="46"/>
      <c r="D161" s="46"/>
      <c r="E161" s="46"/>
      <c r="F161" s="46"/>
      <c r="G161" s="46"/>
      <c r="H161" s="46"/>
    </row>
    <row r="162" spans="1:16" s="47" customFormat="1" ht="12.75" customHeight="1">
      <c r="A162" s="49"/>
      <c r="B162" s="46"/>
      <c r="C162" s="46"/>
      <c r="D162" s="46"/>
      <c r="E162" s="46"/>
      <c r="F162" s="46"/>
      <c r="G162" s="46"/>
      <c r="H162" s="46"/>
      <c r="M162" s="51" t="s">
        <v>36</v>
      </c>
      <c r="N162" s="51"/>
      <c r="O162" s="51"/>
      <c r="P162" s="51"/>
    </row>
    <row r="163" spans="1:16" s="54" customFormat="1" ht="18.75" customHeight="1">
      <c r="A163" s="179" t="s">
        <v>273</v>
      </c>
      <c r="B163" s="172"/>
      <c r="C163" s="172"/>
      <c r="D163" s="172"/>
      <c r="E163" s="172"/>
      <c r="F163" s="172"/>
      <c r="G163" s="172"/>
      <c r="H163" s="53"/>
      <c r="I163" s="53"/>
      <c r="J163" s="53"/>
      <c r="K163" s="179" t="s">
        <v>274</v>
      </c>
      <c r="L163" s="172"/>
      <c r="M163" s="173"/>
      <c r="N163" s="179" t="s">
        <v>58</v>
      </c>
      <c r="O163" s="172"/>
      <c r="P163" s="173"/>
    </row>
    <row r="164" spans="1:16" s="47" customFormat="1" ht="12">
      <c r="A164" s="77" t="s">
        <v>275</v>
      </c>
      <c r="B164" s="78"/>
      <c r="C164" s="78"/>
      <c r="D164" s="78"/>
      <c r="E164" s="78"/>
      <c r="F164" s="78"/>
      <c r="G164" s="78"/>
      <c r="H164" s="85"/>
      <c r="I164" s="85"/>
      <c r="J164" s="85"/>
      <c r="K164" s="180">
        <f>578015821+30441589</f>
        <v>608457410</v>
      </c>
      <c r="L164" s="181"/>
      <c r="M164" s="182"/>
      <c r="N164" s="180">
        <v>121004834</v>
      </c>
      <c r="O164" s="181"/>
      <c r="P164" s="182"/>
    </row>
    <row r="165" spans="1:16" s="47" customFormat="1" ht="12">
      <c r="A165" s="70" t="s">
        <v>276</v>
      </c>
      <c r="B165" s="71"/>
      <c r="C165" s="71"/>
      <c r="D165" s="71"/>
      <c r="E165" s="71"/>
      <c r="F165" s="71"/>
      <c r="G165" s="71"/>
      <c r="H165" s="86"/>
      <c r="I165" s="86"/>
      <c r="J165" s="86"/>
      <c r="K165" s="150">
        <f>333346832+1936756606</f>
        <v>2270103438</v>
      </c>
      <c r="L165" s="138"/>
      <c r="M165" s="139"/>
      <c r="N165" s="150">
        <v>2553767568</v>
      </c>
      <c r="O165" s="138"/>
      <c r="P165" s="139"/>
    </row>
    <row r="166" spans="1:16" s="47" customFormat="1" ht="12">
      <c r="A166" s="81" t="s">
        <v>277</v>
      </c>
      <c r="B166" s="82"/>
      <c r="C166" s="82"/>
      <c r="D166" s="82"/>
      <c r="E166" s="82"/>
      <c r="F166" s="82"/>
      <c r="G166" s="82"/>
      <c r="H166" s="87"/>
      <c r="I166" s="87"/>
      <c r="J166" s="82"/>
      <c r="K166" s="140"/>
      <c r="L166" s="141"/>
      <c r="M166" s="142"/>
      <c r="N166" s="140"/>
      <c r="O166" s="141"/>
      <c r="P166" s="142"/>
    </row>
    <row r="167" spans="1:16" s="54" customFormat="1" ht="18" customHeight="1">
      <c r="A167" s="52" t="s">
        <v>278</v>
      </c>
      <c r="B167" s="61"/>
      <c r="C167" s="61"/>
      <c r="D167" s="61"/>
      <c r="E167" s="61"/>
      <c r="F167" s="61"/>
      <c r="G167" s="61"/>
      <c r="H167" s="62"/>
      <c r="I167" s="62"/>
      <c r="J167" s="62"/>
      <c r="K167" s="168">
        <f>SUM(K164:M166)</f>
        <v>2878560848</v>
      </c>
      <c r="L167" s="169"/>
      <c r="M167" s="170"/>
      <c r="N167" s="168">
        <f>SUM(N164:P166)</f>
        <v>2674772402</v>
      </c>
      <c r="O167" s="169"/>
      <c r="P167" s="170"/>
    </row>
    <row r="168" spans="1:8" s="47" customFormat="1" ht="10.5" customHeight="1">
      <c r="A168" s="63"/>
      <c r="B168" s="46"/>
      <c r="C168" s="46"/>
      <c r="D168" s="46"/>
      <c r="E168" s="46"/>
      <c r="F168" s="46"/>
      <c r="G168" s="46"/>
      <c r="H168" s="46"/>
    </row>
    <row r="169" spans="1:9" s="74" customFormat="1" ht="16.5" customHeight="1">
      <c r="A169" s="73" t="s">
        <v>46</v>
      </c>
      <c r="B169" s="51"/>
      <c r="C169" s="51"/>
      <c r="D169" s="51"/>
      <c r="E169" s="51"/>
      <c r="F169" s="51"/>
      <c r="H169" s="191"/>
      <c r="I169" s="191"/>
    </row>
    <row r="170" spans="1:16" s="47" customFormat="1" ht="14.25" customHeight="1">
      <c r="A170" s="64"/>
      <c r="B170" s="46"/>
      <c r="C170" s="46"/>
      <c r="D170" s="46"/>
      <c r="E170" s="46"/>
      <c r="F170" s="46"/>
      <c r="H170" s="40"/>
      <c r="I170" s="40"/>
      <c r="M170" s="51" t="s">
        <v>36</v>
      </c>
      <c r="N170" s="51"/>
      <c r="O170" s="51"/>
      <c r="P170" s="51"/>
    </row>
    <row r="171" spans="1:16" s="54" customFormat="1" ht="18.75" customHeight="1">
      <c r="A171" s="179" t="s">
        <v>273</v>
      </c>
      <c r="B171" s="172"/>
      <c r="C171" s="172"/>
      <c r="D171" s="172"/>
      <c r="E171" s="172"/>
      <c r="F171" s="172"/>
      <c r="G171" s="172"/>
      <c r="H171" s="172"/>
      <c r="I171" s="172"/>
      <c r="J171" s="172"/>
      <c r="K171" s="179" t="s">
        <v>274</v>
      </c>
      <c r="L171" s="172"/>
      <c r="M171" s="173"/>
      <c r="N171" s="179" t="s">
        <v>58</v>
      </c>
      <c r="O171" s="172"/>
      <c r="P171" s="173"/>
    </row>
    <row r="172" spans="1:16" s="47" customFormat="1" ht="12">
      <c r="A172" s="77" t="s">
        <v>279</v>
      </c>
      <c r="B172" s="78"/>
      <c r="C172" s="78"/>
      <c r="D172" s="78"/>
      <c r="E172" s="78"/>
      <c r="F172" s="78"/>
      <c r="G172" s="78"/>
      <c r="H172" s="181"/>
      <c r="I172" s="181"/>
      <c r="J172" s="181"/>
      <c r="K172" s="180">
        <f>3038253400+586479832</f>
        <v>3624733232</v>
      </c>
      <c r="L172" s="181"/>
      <c r="M172" s="182"/>
      <c r="N172" s="180">
        <v>3826943663</v>
      </c>
      <c r="O172" s="181"/>
      <c r="P172" s="182"/>
    </row>
    <row r="173" spans="1:16" s="47" customFormat="1" ht="12">
      <c r="A173" s="70" t="s">
        <v>280</v>
      </c>
      <c r="B173" s="71"/>
      <c r="C173" s="71"/>
      <c r="D173" s="71"/>
      <c r="E173" s="71"/>
      <c r="F173" s="71"/>
      <c r="G173" s="71"/>
      <c r="H173" s="138"/>
      <c r="I173" s="138"/>
      <c r="J173" s="138"/>
      <c r="K173" s="150">
        <f>15800000+14400000</f>
        <v>30200000</v>
      </c>
      <c r="L173" s="138"/>
      <c r="M173" s="139"/>
      <c r="N173" s="150">
        <v>30200000</v>
      </c>
      <c r="O173" s="138"/>
      <c r="P173" s="139"/>
    </row>
    <row r="174" spans="1:16" s="47" customFormat="1" ht="12">
      <c r="A174" s="81"/>
      <c r="B174" s="82"/>
      <c r="C174" s="82"/>
      <c r="D174" s="82"/>
      <c r="E174" s="82"/>
      <c r="F174" s="82"/>
      <c r="G174" s="82"/>
      <c r="H174" s="141"/>
      <c r="I174" s="141"/>
      <c r="J174" s="141"/>
      <c r="K174" s="140"/>
      <c r="L174" s="141"/>
      <c r="M174" s="142"/>
      <c r="N174" s="83"/>
      <c r="O174" s="82"/>
      <c r="P174" s="84"/>
    </row>
    <row r="175" spans="1:16" s="54" customFormat="1" ht="18.75" customHeight="1">
      <c r="A175" s="52" t="s">
        <v>278</v>
      </c>
      <c r="B175" s="61"/>
      <c r="C175" s="61"/>
      <c r="D175" s="61"/>
      <c r="E175" s="61"/>
      <c r="F175" s="61"/>
      <c r="G175" s="61"/>
      <c r="H175" s="169"/>
      <c r="I175" s="169"/>
      <c r="J175" s="169"/>
      <c r="K175" s="168">
        <f>SUM(K172:M174)</f>
        <v>3654933232</v>
      </c>
      <c r="L175" s="169"/>
      <c r="M175" s="170"/>
      <c r="N175" s="168">
        <f>SUM(N172:P174)</f>
        <v>3857143663</v>
      </c>
      <c r="O175" s="169"/>
      <c r="P175" s="170"/>
    </row>
    <row r="176" spans="1:14" s="47" customFormat="1" ht="15" customHeight="1">
      <c r="A176" s="63"/>
      <c r="B176" s="46"/>
      <c r="C176" s="46"/>
      <c r="D176" s="46"/>
      <c r="E176" s="46"/>
      <c r="F176" s="46"/>
      <c r="G176" s="46"/>
      <c r="H176" s="67"/>
      <c r="I176" s="67"/>
      <c r="J176" s="67"/>
      <c r="K176" s="67"/>
      <c r="L176" s="67"/>
      <c r="M176" s="67"/>
      <c r="N176" s="67"/>
    </row>
    <row r="177" spans="1:14" s="74" customFormat="1" ht="14.25" customHeight="1">
      <c r="A177" s="73" t="s">
        <v>47</v>
      </c>
      <c r="B177" s="51"/>
      <c r="C177" s="51"/>
      <c r="D177" s="51"/>
      <c r="E177" s="51"/>
      <c r="F177" s="51"/>
      <c r="H177" s="51"/>
      <c r="I177" s="51"/>
      <c r="L177" s="51"/>
      <c r="N177" s="51"/>
    </row>
    <row r="178" spans="1:14" s="47" customFormat="1" ht="14.25" customHeight="1">
      <c r="A178" s="64"/>
      <c r="B178" s="46"/>
      <c r="C178" s="46"/>
      <c r="D178" s="46"/>
      <c r="E178" s="46"/>
      <c r="F178" s="46"/>
      <c r="H178" s="51"/>
      <c r="I178" s="51"/>
      <c r="L178" s="68"/>
      <c r="M178" s="51" t="s">
        <v>36</v>
      </c>
      <c r="N178" s="68"/>
    </row>
    <row r="179" spans="1:16" s="54" customFormat="1" ht="18.75" customHeight="1">
      <c r="A179" s="179" t="s">
        <v>273</v>
      </c>
      <c r="B179" s="172"/>
      <c r="C179" s="172"/>
      <c r="D179" s="172"/>
      <c r="E179" s="172"/>
      <c r="F179" s="172"/>
      <c r="G179" s="172"/>
      <c r="H179" s="53"/>
      <c r="I179" s="53"/>
      <c r="J179" s="53"/>
      <c r="K179" s="179" t="s">
        <v>274</v>
      </c>
      <c r="L179" s="172"/>
      <c r="M179" s="173"/>
      <c r="N179" s="179" t="s">
        <v>58</v>
      </c>
      <c r="O179" s="172"/>
      <c r="P179" s="173"/>
    </row>
    <row r="180" spans="1:16" s="47" customFormat="1" ht="12">
      <c r="A180" s="77" t="s">
        <v>281</v>
      </c>
      <c r="B180" s="78"/>
      <c r="C180" s="78"/>
      <c r="D180" s="78"/>
      <c r="E180" s="78"/>
      <c r="F180" s="78"/>
      <c r="G180" s="78"/>
      <c r="H180" s="85"/>
      <c r="I180" s="85"/>
      <c r="J180" s="78"/>
      <c r="K180" s="180"/>
      <c r="L180" s="181"/>
      <c r="M180" s="182"/>
      <c r="N180" s="180"/>
      <c r="O180" s="181"/>
      <c r="P180" s="182"/>
    </row>
    <row r="181" spans="1:16" s="47" customFormat="1" ht="12">
      <c r="A181" s="70" t="s">
        <v>282</v>
      </c>
      <c r="B181" s="71"/>
      <c r="C181" s="71"/>
      <c r="D181" s="71"/>
      <c r="E181" s="71"/>
      <c r="F181" s="71"/>
      <c r="G181" s="71"/>
      <c r="H181" s="86"/>
      <c r="I181" s="86"/>
      <c r="J181" s="86"/>
      <c r="K181" s="150">
        <f>1392199735+2667442980</f>
        <v>4059642715</v>
      </c>
      <c r="L181" s="138"/>
      <c r="M181" s="139"/>
      <c r="N181" s="150">
        <v>3024520716</v>
      </c>
      <c r="O181" s="138"/>
      <c r="P181" s="139"/>
    </row>
    <row r="182" spans="1:16" s="47" customFormat="1" ht="12">
      <c r="A182" s="70" t="s">
        <v>283</v>
      </c>
      <c r="B182" s="71"/>
      <c r="C182" s="71"/>
      <c r="D182" s="71"/>
      <c r="E182" s="71"/>
      <c r="F182" s="71"/>
      <c r="G182" s="71"/>
      <c r="H182" s="86"/>
      <c r="I182" s="86"/>
      <c r="J182" s="86"/>
      <c r="K182" s="150">
        <f>61190101+170758801</f>
        <v>231948902</v>
      </c>
      <c r="L182" s="138"/>
      <c r="M182" s="139"/>
      <c r="N182" s="150">
        <v>210365665</v>
      </c>
      <c r="O182" s="138"/>
      <c r="P182" s="139"/>
    </row>
    <row r="183" spans="1:16" s="47" customFormat="1" ht="12">
      <c r="A183" s="70" t="s">
        <v>284</v>
      </c>
      <c r="B183" s="71"/>
      <c r="C183" s="71"/>
      <c r="D183" s="71"/>
      <c r="E183" s="71"/>
      <c r="F183" s="71"/>
      <c r="G183" s="71"/>
      <c r="H183" s="86"/>
      <c r="I183" s="86"/>
      <c r="J183" s="86"/>
      <c r="K183" s="150">
        <v>631361467</v>
      </c>
      <c r="L183" s="138"/>
      <c r="M183" s="139"/>
      <c r="N183" s="150">
        <v>5204149407</v>
      </c>
      <c r="O183" s="138"/>
      <c r="P183" s="139"/>
    </row>
    <row r="184" spans="1:16" s="47" customFormat="1" ht="12">
      <c r="A184" s="70" t="s">
        <v>285</v>
      </c>
      <c r="B184" s="71"/>
      <c r="C184" s="71"/>
      <c r="D184" s="71"/>
      <c r="E184" s="71"/>
      <c r="F184" s="71"/>
      <c r="G184" s="71"/>
      <c r="H184" s="86"/>
      <c r="I184" s="86"/>
      <c r="J184" s="86"/>
      <c r="K184" s="150">
        <f>2489559796+4310035538</f>
        <v>6799595334</v>
      </c>
      <c r="L184" s="138"/>
      <c r="M184" s="139"/>
      <c r="N184" s="150">
        <v>9960819585</v>
      </c>
      <c r="O184" s="138"/>
      <c r="P184" s="139"/>
    </row>
    <row r="185" spans="1:16" s="47" customFormat="1" ht="12">
      <c r="A185" s="70" t="s">
        <v>286</v>
      </c>
      <c r="B185" s="71"/>
      <c r="C185" s="71"/>
      <c r="D185" s="71"/>
      <c r="E185" s="71"/>
      <c r="F185" s="71"/>
      <c r="G185" s="71"/>
      <c r="H185" s="86"/>
      <c r="I185" s="86"/>
      <c r="J185" s="71"/>
      <c r="K185" s="150">
        <f>17931500+1962000</f>
        <v>19893500</v>
      </c>
      <c r="L185" s="138"/>
      <c r="M185" s="139"/>
      <c r="N185" s="150">
        <v>1962000</v>
      </c>
      <c r="O185" s="138"/>
      <c r="P185" s="139"/>
    </row>
    <row r="186" spans="1:16" s="47" customFormat="1" ht="12">
      <c r="A186" s="81" t="s">
        <v>287</v>
      </c>
      <c r="B186" s="82"/>
      <c r="C186" s="82"/>
      <c r="D186" s="82"/>
      <c r="E186" s="82"/>
      <c r="F186" s="82"/>
      <c r="G186" s="82"/>
      <c r="H186" s="87"/>
      <c r="I186" s="87"/>
      <c r="J186" s="82"/>
      <c r="K186" s="150">
        <f>123152775+10511234</f>
        <v>133664009</v>
      </c>
      <c r="L186" s="138"/>
      <c r="M186" s="139"/>
      <c r="N186" s="150">
        <v>1293229343</v>
      </c>
      <c r="O186" s="138"/>
      <c r="P186" s="139"/>
    </row>
    <row r="187" spans="1:16" s="54" customFormat="1" ht="16.5" customHeight="1">
      <c r="A187" s="52" t="s">
        <v>278</v>
      </c>
      <c r="B187" s="61"/>
      <c r="C187" s="61"/>
      <c r="D187" s="61"/>
      <c r="E187" s="61"/>
      <c r="F187" s="61"/>
      <c r="G187" s="61"/>
      <c r="H187" s="62"/>
      <c r="I187" s="62"/>
      <c r="J187" s="62"/>
      <c r="K187" s="168">
        <f>SUM(K181:M186)</f>
        <v>11876105927</v>
      </c>
      <c r="L187" s="169"/>
      <c r="M187" s="170"/>
      <c r="N187" s="168">
        <f>SUM(N181:P186)</f>
        <v>19695046716</v>
      </c>
      <c r="O187" s="169"/>
      <c r="P187" s="170"/>
    </row>
    <row r="188" spans="1:16" s="47" customFormat="1" ht="24" customHeight="1">
      <c r="A188" s="46" t="s">
        <v>32</v>
      </c>
      <c r="B188" s="46"/>
      <c r="C188" s="46"/>
      <c r="D188" s="46"/>
      <c r="E188" s="46"/>
      <c r="F188" s="46"/>
      <c r="H188" s="69"/>
      <c r="K188" s="51"/>
      <c r="L188" s="51"/>
      <c r="M188" s="51"/>
      <c r="N188" s="51"/>
      <c r="O188" s="46"/>
      <c r="P188" s="46"/>
    </row>
    <row r="189" spans="1:14" s="47" customFormat="1" ht="12">
      <c r="A189" s="46" t="s">
        <v>288</v>
      </c>
      <c r="B189" s="46"/>
      <c r="C189" s="46"/>
      <c r="D189" s="46"/>
      <c r="E189" s="46"/>
      <c r="F189" s="46"/>
      <c r="G189" s="46"/>
      <c r="H189" s="57"/>
      <c r="I189" s="57"/>
      <c r="K189" s="196"/>
      <c r="L189" s="196"/>
      <c r="M189" s="196"/>
      <c r="N189" s="196"/>
    </row>
    <row r="190" spans="1:16" s="47" customFormat="1" ht="12">
      <c r="A190" s="46" t="s">
        <v>289</v>
      </c>
      <c r="B190" s="46"/>
      <c r="C190" s="46"/>
      <c r="D190" s="46"/>
      <c r="E190" s="46"/>
      <c r="F190" s="46"/>
      <c r="G190" s="46"/>
      <c r="J190" s="58"/>
      <c r="K190" s="196"/>
      <c r="L190" s="196"/>
      <c r="M190" s="196"/>
      <c r="N190" s="196"/>
      <c r="O190" s="196"/>
      <c r="P190" s="196"/>
    </row>
    <row r="191" spans="1:13" s="47" customFormat="1" ht="15.75" customHeight="1">
      <c r="A191" s="46"/>
      <c r="B191" s="46"/>
      <c r="C191" s="46"/>
      <c r="D191" s="46"/>
      <c r="E191" s="46"/>
      <c r="F191" s="46"/>
      <c r="G191" s="46"/>
      <c r="H191" s="46"/>
      <c r="I191" s="196"/>
      <c r="J191" s="196"/>
      <c r="K191" s="196"/>
      <c r="L191" s="196"/>
      <c r="M191" s="196"/>
    </row>
    <row r="192" spans="1:14" s="74" customFormat="1" ht="19.5" customHeight="1">
      <c r="A192" s="73" t="s">
        <v>48</v>
      </c>
      <c r="B192" s="51"/>
      <c r="C192" s="51"/>
      <c r="D192" s="51"/>
      <c r="E192" s="51"/>
      <c r="F192" s="51"/>
      <c r="H192" s="191"/>
      <c r="I192" s="191"/>
      <c r="L192" s="39"/>
      <c r="N192" s="39"/>
    </row>
    <row r="193" spans="1:14" s="47" customFormat="1" ht="15.75" customHeight="1">
      <c r="A193" s="64"/>
      <c r="B193" s="46"/>
      <c r="C193" s="46"/>
      <c r="D193" s="46"/>
      <c r="E193" s="46"/>
      <c r="F193" s="46"/>
      <c r="H193" s="40"/>
      <c r="I193" s="40"/>
      <c r="K193" s="69"/>
      <c r="L193" s="69"/>
      <c r="M193" s="51" t="s">
        <v>36</v>
      </c>
      <c r="N193" s="69"/>
    </row>
    <row r="194" spans="1:16" s="54" customFormat="1" ht="17.25" customHeight="1">
      <c r="A194" s="179" t="s">
        <v>273</v>
      </c>
      <c r="B194" s="172"/>
      <c r="C194" s="172"/>
      <c r="D194" s="172"/>
      <c r="E194" s="172"/>
      <c r="F194" s="172"/>
      <c r="G194" s="172"/>
      <c r="H194" s="53"/>
      <c r="I194" s="53"/>
      <c r="J194" s="53"/>
      <c r="K194" s="179" t="s">
        <v>274</v>
      </c>
      <c r="L194" s="172"/>
      <c r="M194" s="173"/>
      <c r="N194" s="179" t="s">
        <v>58</v>
      </c>
      <c r="O194" s="172"/>
      <c r="P194" s="173"/>
    </row>
    <row r="195" spans="1:16" s="47" customFormat="1" ht="12">
      <c r="A195" s="77" t="s">
        <v>290</v>
      </c>
      <c r="B195" s="78"/>
      <c r="C195" s="78"/>
      <c r="D195" s="78"/>
      <c r="E195" s="78"/>
      <c r="F195" s="78"/>
      <c r="G195" s="78"/>
      <c r="H195" s="85"/>
      <c r="I195" s="85"/>
      <c r="J195" s="85"/>
      <c r="K195" s="180">
        <v>92914582</v>
      </c>
      <c r="L195" s="181"/>
      <c r="M195" s="182"/>
      <c r="N195" s="180">
        <v>286823195</v>
      </c>
      <c r="O195" s="181"/>
      <c r="P195" s="182"/>
    </row>
    <row r="196" spans="1:16" s="47" customFormat="1" ht="12">
      <c r="A196" s="70" t="s">
        <v>33</v>
      </c>
      <c r="B196" s="71"/>
      <c r="C196" s="71"/>
      <c r="D196" s="71"/>
      <c r="E196" s="71"/>
      <c r="F196" s="71"/>
      <c r="G196" s="71"/>
      <c r="H196" s="86"/>
      <c r="I196" s="86"/>
      <c r="J196" s="71"/>
      <c r="K196" s="150"/>
      <c r="L196" s="138"/>
      <c r="M196" s="139"/>
      <c r="N196" s="150"/>
      <c r="O196" s="138"/>
      <c r="P196" s="139"/>
    </row>
    <row r="197" spans="1:16" s="47" customFormat="1" ht="12">
      <c r="A197" s="70" t="s">
        <v>34</v>
      </c>
      <c r="B197" s="71"/>
      <c r="C197" s="71"/>
      <c r="D197" s="71"/>
      <c r="E197" s="71"/>
      <c r="F197" s="71"/>
      <c r="G197" s="71"/>
      <c r="H197" s="86"/>
      <c r="I197" s="86"/>
      <c r="J197" s="86"/>
      <c r="K197" s="150"/>
      <c r="L197" s="138"/>
      <c r="M197" s="139"/>
      <c r="N197" s="150"/>
      <c r="O197" s="138"/>
      <c r="P197" s="139"/>
    </row>
    <row r="198" spans="1:16" s="47" customFormat="1" ht="12">
      <c r="A198" s="81" t="s">
        <v>35</v>
      </c>
      <c r="B198" s="82"/>
      <c r="C198" s="82"/>
      <c r="D198" s="82"/>
      <c r="E198" s="82"/>
      <c r="F198" s="82"/>
      <c r="G198" s="82"/>
      <c r="H198" s="87"/>
      <c r="I198" s="87"/>
      <c r="J198" s="87"/>
      <c r="K198" s="140"/>
      <c r="L198" s="141"/>
      <c r="M198" s="142"/>
      <c r="N198" s="140"/>
      <c r="O198" s="141"/>
      <c r="P198" s="142"/>
    </row>
    <row r="199" spans="1:16" s="54" customFormat="1" ht="18.75" customHeight="1">
      <c r="A199" s="52" t="s">
        <v>278</v>
      </c>
      <c r="B199" s="61"/>
      <c r="C199" s="61"/>
      <c r="D199" s="61"/>
      <c r="E199" s="61"/>
      <c r="F199" s="61"/>
      <c r="G199" s="61"/>
      <c r="H199" s="62"/>
      <c r="I199" s="62"/>
      <c r="J199" s="62"/>
      <c r="K199" s="168">
        <f>SUM(K195:M198)</f>
        <v>92914582</v>
      </c>
      <c r="L199" s="169"/>
      <c r="M199" s="170"/>
      <c r="N199" s="168">
        <f>SUM(N195:P198)</f>
        <v>286823195</v>
      </c>
      <c r="O199" s="169"/>
      <c r="P199" s="170"/>
    </row>
    <row r="200" spans="1:14" s="47" customFormat="1" ht="14.25" customHeight="1">
      <c r="A200" s="63"/>
      <c r="B200" s="46"/>
      <c r="C200" s="46"/>
      <c r="D200" s="46"/>
      <c r="E200" s="46"/>
      <c r="F200" s="46"/>
      <c r="G200" s="46"/>
      <c r="H200" s="67"/>
      <c r="I200" s="67"/>
      <c r="J200" s="67"/>
      <c r="K200" s="67"/>
      <c r="L200" s="67"/>
      <c r="M200" s="67"/>
      <c r="N200" s="67"/>
    </row>
    <row r="201" spans="1:14" s="74" customFormat="1" ht="15.75" customHeight="1">
      <c r="A201" s="73" t="s">
        <v>49</v>
      </c>
      <c r="B201" s="51"/>
      <c r="C201" s="51"/>
      <c r="D201" s="51"/>
      <c r="E201" s="51"/>
      <c r="F201" s="51"/>
      <c r="G201" s="51"/>
      <c r="H201" s="51"/>
      <c r="L201" s="51"/>
      <c r="M201" s="51"/>
      <c r="N201" s="51"/>
    </row>
    <row r="202" spans="1:14" s="47" customFormat="1" ht="12" customHeight="1">
      <c r="A202" s="64"/>
      <c r="B202" s="46"/>
      <c r="C202" s="46"/>
      <c r="D202" s="46"/>
      <c r="E202" s="46"/>
      <c r="F202" s="46"/>
      <c r="G202" s="46"/>
      <c r="H202" s="46"/>
      <c r="K202" s="69"/>
      <c r="L202" s="69"/>
      <c r="M202" s="51" t="s">
        <v>36</v>
      </c>
      <c r="N202" s="69"/>
    </row>
    <row r="203" spans="1:16" s="2" customFormat="1" ht="23.25" customHeight="1">
      <c r="A203" s="52" t="s">
        <v>291</v>
      </c>
      <c r="B203" s="179" t="s">
        <v>292</v>
      </c>
      <c r="C203" s="172"/>
      <c r="D203" s="173"/>
      <c r="E203" s="161" t="s">
        <v>37</v>
      </c>
      <c r="F203" s="162"/>
      <c r="G203" s="163"/>
      <c r="H203" s="161" t="s">
        <v>38</v>
      </c>
      <c r="I203" s="162"/>
      <c r="J203" s="163"/>
      <c r="K203" s="161" t="s">
        <v>39</v>
      </c>
      <c r="L203" s="162"/>
      <c r="M203" s="163"/>
      <c r="N203" s="179" t="s">
        <v>293</v>
      </c>
      <c r="O203" s="172"/>
      <c r="P203" s="173"/>
    </row>
    <row r="204" spans="1:16" s="47" customFormat="1" ht="19.5" customHeight="1">
      <c r="A204" s="88" t="s">
        <v>294</v>
      </c>
      <c r="B204" s="158"/>
      <c r="C204" s="159"/>
      <c r="D204" s="160"/>
      <c r="E204" s="158"/>
      <c r="F204" s="159"/>
      <c r="G204" s="160"/>
      <c r="H204" s="158"/>
      <c r="I204" s="159"/>
      <c r="J204" s="160"/>
      <c r="K204" s="158"/>
      <c r="L204" s="159"/>
      <c r="M204" s="160"/>
      <c r="N204" s="158"/>
      <c r="O204" s="159"/>
      <c r="P204" s="160"/>
    </row>
    <row r="205" spans="1:16" s="47" customFormat="1" ht="12">
      <c r="A205" s="89" t="s">
        <v>295</v>
      </c>
      <c r="B205" s="150">
        <v>28554378994</v>
      </c>
      <c r="C205" s="138"/>
      <c r="D205" s="139"/>
      <c r="E205" s="150">
        <v>55692764283</v>
      </c>
      <c r="F205" s="138"/>
      <c r="G205" s="139"/>
      <c r="H205" s="150">
        <v>11344365340</v>
      </c>
      <c r="I205" s="138"/>
      <c r="J205" s="139"/>
      <c r="K205" s="150">
        <f>179542400+639097397</f>
        <v>818639797</v>
      </c>
      <c r="L205" s="138"/>
      <c r="M205" s="139"/>
      <c r="N205" s="150">
        <f aca="true" t="shared" si="0" ref="N205:N210">SUM(B205:M205)</f>
        <v>96410148414</v>
      </c>
      <c r="O205" s="138"/>
      <c r="P205" s="139"/>
    </row>
    <row r="206" spans="1:16" s="47" customFormat="1" ht="12">
      <c r="A206" s="90" t="s">
        <v>554</v>
      </c>
      <c r="B206" s="150"/>
      <c r="C206" s="138"/>
      <c r="D206" s="139"/>
      <c r="E206" s="150">
        <v>172800000</v>
      </c>
      <c r="F206" s="138"/>
      <c r="G206" s="139"/>
      <c r="H206" s="150"/>
      <c r="I206" s="138"/>
      <c r="J206" s="139"/>
      <c r="K206" s="150"/>
      <c r="L206" s="138"/>
      <c r="M206" s="139"/>
      <c r="N206" s="150">
        <f t="shared" si="0"/>
        <v>172800000</v>
      </c>
      <c r="O206" s="138"/>
      <c r="P206" s="139"/>
    </row>
    <row r="207" spans="1:16" s="47" customFormat="1" ht="12">
      <c r="A207" s="90" t="s">
        <v>296</v>
      </c>
      <c r="B207" s="150"/>
      <c r="C207" s="138"/>
      <c r="D207" s="139"/>
      <c r="E207" s="150"/>
      <c r="F207" s="138"/>
      <c r="G207" s="139"/>
      <c r="H207" s="150"/>
      <c r="I207" s="138"/>
      <c r="J207" s="139"/>
      <c r="K207" s="155"/>
      <c r="L207" s="156"/>
      <c r="M207" s="157"/>
      <c r="N207" s="150">
        <f t="shared" si="0"/>
        <v>0</v>
      </c>
      <c r="O207" s="138"/>
      <c r="P207" s="139"/>
    </row>
    <row r="208" spans="1:16" s="47" customFormat="1" ht="12">
      <c r="A208" s="90" t="s">
        <v>297</v>
      </c>
      <c r="B208" s="150"/>
      <c r="C208" s="138"/>
      <c r="D208" s="139"/>
      <c r="E208" s="150"/>
      <c r="F208" s="138"/>
      <c r="G208" s="139"/>
      <c r="H208" s="150"/>
      <c r="I208" s="138"/>
      <c r="J208" s="139"/>
      <c r="K208" s="155"/>
      <c r="L208" s="156"/>
      <c r="M208" s="157"/>
      <c r="N208" s="150">
        <f t="shared" si="0"/>
        <v>0</v>
      </c>
      <c r="O208" s="138"/>
      <c r="P208" s="139"/>
    </row>
    <row r="209" spans="1:16" s="47" customFormat="1" ht="12">
      <c r="A209" s="90" t="s">
        <v>298</v>
      </c>
      <c r="B209" s="150"/>
      <c r="C209" s="138"/>
      <c r="D209" s="139"/>
      <c r="E209" s="150"/>
      <c r="F209" s="138"/>
      <c r="G209" s="139"/>
      <c r="H209" s="150"/>
      <c r="I209" s="138"/>
      <c r="J209" s="139"/>
      <c r="K209" s="150"/>
      <c r="L209" s="138"/>
      <c r="M209" s="139"/>
      <c r="N209" s="150">
        <f t="shared" si="0"/>
        <v>0</v>
      </c>
      <c r="O209" s="138"/>
      <c r="P209" s="139"/>
    </row>
    <row r="210" spans="1:16" s="47" customFormat="1" ht="12">
      <c r="A210" s="90" t="s">
        <v>299</v>
      </c>
      <c r="B210" s="150"/>
      <c r="C210" s="138"/>
      <c r="D210" s="139"/>
      <c r="E210" s="150"/>
      <c r="F210" s="138"/>
      <c r="G210" s="139"/>
      <c r="H210" s="150"/>
      <c r="I210" s="138"/>
      <c r="J210" s="139"/>
      <c r="K210" s="150"/>
      <c r="L210" s="138"/>
      <c r="M210" s="139"/>
      <c r="N210" s="150">
        <f t="shared" si="0"/>
        <v>0</v>
      </c>
      <c r="O210" s="138"/>
      <c r="P210" s="139"/>
    </row>
    <row r="211" spans="1:16" s="47" customFormat="1" ht="12">
      <c r="A211" s="89" t="s">
        <v>369</v>
      </c>
      <c r="B211" s="150">
        <f>B205+B206+B207+B208-B209-B210</f>
        <v>28554378994</v>
      </c>
      <c r="C211" s="138"/>
      <c r="D211" s="139"/>
      <c r="E211" s="150">
        <f>E205+E206+E207+E208-E209-E210</f>
        <v>55865564283</v>
      </c>
      <c r="F211" s="138"/>
      <c r="G211" s="139"/>
      <c r="H211" s="150">
        <f>H205+H206+H207+H208-H209-H210</f>
        <v>11344365340</v>
      </c>
      <c r="I211" s="138"/>
      <c r="J211" s="139"/>
      <c r="K211" s="150">
        <f>K205+K206+K207+K208-K209-K210</f>
        <v>818639797</v>
      </c>
      <c r="L211" s="138"/>
      <c r="M211" s="139"/>
      <c r="N211" s="152">
        <f>N205+N206+N207+N208-N209-N210</f>
        <v>96582948414</v>
      </c>
      <c r="O211" s="153"/>
      <c r="P211" s="154"/>
    </row>
    <row r="212" spans="1:16" s="47" customFormat="1" ht="12">
      <c r="A212" s="91" t="s">
        <v>300</v>
      </c>
      <c r="B212" s="155"/>
      <c r="C212" s="156"/>
      <c r="D212" s="157"/>
      <c r="E212" s="155"/>
      <c r="F212" s="156"/>
      <c r="G212" s="157"/>
      <c r="H212" s="155"/>
      <c r="I212" s="156"/>
      <c r="J212" s="157"/>
      <c r="K212" s="155"/>
      <c r="L212" s="156"/>
      <c r="M212" s="157"/>
      <c r="N212" s="150"/>
      <c r="O212" s="138"/>
      <c r="P212" s="139"/>
    </row>
    <row r="213" spans="1:16" s="47" customFormat="1" ht="12">
      <c r="A213" s="89" t="s">
        <v>301</v>
      </c>
      <c r="B213" s="150">
        <v>9291339976</v>
      </c>
      <c r="C213" s="138"/>
      <c r="D213" s="139"/>
      <c r="E213" s="150">
        <v>33144304348</v>
      </c>
      <c r="F213" s="138"/>
      <c r="G213" s="139"/>
      <c r="H213" s="150">
        <v>6752414738</v>
      </c>
      <c r="I213" s="138"/>
      <c r="J213" s="139"/>
      <c r="K213" s="150">
        <f>96956535+276063068</f>
        <v>373019603</v>
      </c>
      <c r="L213" s="138"/>
      <c r="M213" s="139"/>
      <c r="N213" s="150">
        <f>SUM(B213:M213)</f>
        <v>49561078665</v>
      </c>
      <c r="O213" s="138"/>
      <c r="P213" s="139"/>
    </row>
    <row r="214" spans="1:16" s="47" customFormat="1" ht="12">
      <c r="A214" s="90" t="s">
        <v>555</v>
      </c>
      <c r="B214" s="150">
        <f>30130968+334024452</f>
        <v>364155420</v>
      </c>
      <c r="C214" s="138"/>
      <c r="D214" s="139"/>
      <c r="E214" s="150">
        <f>154098138+818904750</f>
        <v>973002888</v>
      </c>
      <c r="F214" s="138"/>
      <c r="G214" s="139"/>
      <c r="H214" s="150">
        <f>15782190+432555984</f>
        <v>448338174</v>
      </c>
      <c r="I214" s="138"/>
      <c r="J214" s="139"/>
      <c r="K214" s="150">
        <f>2393460+26448618</f>
        <v>28842078</v>
      </c>
      <c r="L214" s="138"/>
      <c r="M214" s="139"/>
      <c r="N214" s="150">
        <f>SUM(B214:M214)</f>
        <v>1814338560</v>
      </c>
      <c r="O214" s="138"/>
      <c r="P214" s="139"/>
    </row>
    <row r="215" spans="1:16" s="47" customFormat="1" ht="12">
      <c r="A215" s="90" t="s">
        <v>302</v>
      </c>
      <c r="B215" s="150"/>
      <c r="C215" s="138"/>
      <c r="D215" s="139"/>
      <c r="E215" s="150"/>
      <c r="F215" s="138"/>
      <c r="G215" s="139"/>
      <c r="H215" s="150"/>
      <c r="I215" s="138"/>
      <c r="J215" s="139"/>
      <c r="K215" s="155"/>
      <c r="L215" s="156"/>
      <c r="M215" s="157"/>
      <c r="N215" s="150"/>
      <c r="O215" s="138"/>
      <c r="P215" s="139"/>
    </row>
    <row r="216" spans="1:16" s="47" customFormat="1" ht="12">
      <c r="A216" s="90" t="s">
        <v>298</v>
      </c>
      <c r="B216" s="150"/>
      <c r="C216" s="138"/>
      <c r="D216" s="139"/>
      <c r="E216" s="150"/>
      <c r="F216" s="138"/>
      <c r="G216" s="139"/>
      <c r="H216" s="150"/>
      <c r="I216" s="138"/>
      <c r="J216" s="139"/>
      <c r="K216" s="150"/>
      <c r="L216" s="138"/>
      <c r="M216" s="139"/>
      <c r="N216" s="150">
        <f>SUM(B216:M216)</f>
        <v>0</v>
      </c>
      <c r="O216" s="138"/>
      <c r="P216" s="139"/>
    </row>
    <row r="217" spans="1:16" s="47" customFormat="1" ht="12">
      <c r="A217" s="90" t="s">
        <v>299</v>
      </c>
      <c r="B217" s="150"/>
      <c r="C217" s="138"/>
      <c r="D217" s="139"/>
      <c r="E217" s="150"/>
      <c r="F217" s="138"/>
      <c r="G217" s="139"/>
      <c r="H217" s="150"/>
      <c r="I217" s="138"/>
      <c r="J217" s="139"/>
      <c r="K217" s="150"/>
      <c r="L217" s="138"/>
      <c r="M217" s="139"/>
      <c r="N217" s="150">
        <f>SUM(B217:M217)</f>
        <v>0</v>
      </c>
      <c r="O217" s="138"/>
      <c r="P217" s="139"/>
    </row>
    <row r="218" spans="1:16" s="47" customFormat="1" ht="12">
      <c r="A218" s="89" t="s">
        <v>369</v>
      </c>
      <c r="B218" s="150">
        <f>B213+B214-B216-B217</f>
        <v>9655495396</v>
      </c>
      <c r="C218" s="138"/>
      <c r="D218" s="139"/>
      <c r="E218" s="150">
        <f>E213+E214-E216-E217</f>
        <v>34117307236</v>
      </c>
      <c r="F218" s="138"/>
      <c r="G218" s="139"/>
      <c r="H218" s="150">
        <f>H213+H214-H216-H217</f>
        <v>7200752912</v>
      </c>
      <c r="I218" s="138"/>
      <c r="J218" s="139"/>
      <c r="K218" s="150">
        <f>K213+K214-K216-K217</f>
        <v>401861681</v>
      </c>
      <c r="L218" s="138"/>
      <c r="M218" s="139"/>
      <c r="N218" s="152">
        <f>N213+N214-N216-N217</f>
        <v>51375417225</v>
      </c>
      <c r="O218" s="153"/>
      <c r="P218" s="154"/>
    </row>
    <row r="219" spans="1:16" s="47" customFormat="1" ht="17.25" customHeight="1">
      <c r="A219" s="91" t="s">
        <v>303</v>
      </c>
      <c r="B219" s="155"/>
      <c r="C219" s="156"/>
      <c r="D219" s="157"/>
      <c r="E219" s="155"/>
      <c r="F219" s="156"/>
      <c r="G219" s="157"/>
      <c r="H219" s="155"/>
      <c r="I219" s="156"/>
      <c r="J219" s="157"/>
      <c r="K219" s="155"/>
      <c r="L219" s="156"/>
      <c r="M219" s="157"/>
      <c r="N219" s="155"/>
      <c r="O219" s="156"/>
      <c r="P219" s="157"/>
    </row>
    <row r="220" spans="1:16" s="47" customFormat="1" ht="12">
      <c r="A220" s="90" t="s">
        <v>304</v>
      </c>
      <c r="B220" s="150">
        <f>B205-B213</f>
        <v>19263039018</v>
      </c>
      <c r="C220" s="138"/>
      <c r="D220" s="139"/>
      <c r="E220" s="150">
        <f>E205-E213</f>
        <v>22548459935</v>
      </c>
      <c r="F220" s="138"/>
      <c r="G220" s="139"/>
      <c r="H220" s="150">
        <f>H205-H213</f>
        <v>4591950602</v>
      </c>
      <c r="I220" s="138"/>
      <c r="J220" s="139"/>
      <c r="K220" s="150">
        <f>K205-K213</f>
        <v>445620194</v>
      </c>
      <c r="L220" s="138"/>
      <c r="M220" s="139"/>
      <c r="N220" s="150">
        <f>SUM(B220:M220)</f>
        <v>46849069749</v>
      </c>
      <c r="O220" s="138"/>
      <c r="P220" s="139"/>
    </row>
    <row r="221" spans="1:16" s="47" customFormat="1" ht="12">
      <c r="A221" s="92" t="s">
        <v>370</v>
      </c>
      <c r="B221" s="140">
        <f>B211-B218</f>
        <v>18898883598</v>
      </c>
      <c r="C221" s="141"/>
      <c r="D221" s="142"/>
      <c r="E221" s="140">
        <f>E211-E218</f>
        <v>21748257047</v>
      </c>
      <c r="F221" s="141"/>
      <c r="G221" s="142"/>
      <c r="H221" s="140">
        <f>H211-H218</f>
        <v>4143612428</v>
      </c>
      <c r="I221" s="141"/>
      <c r="J221" s="142"/>
      <c r="K221" s="140">
        <f>K211-K218</f>
        <v>416778116</v>
      </c>
      <c r="L221" s="141"/>
      <c r="M221" s="142"/>
      <c r="N221" s="143">
        <f>N211-N218</f>
        <v>45207531189</v>
      </c>
      <c r="O221" s="144"/>
      <c r="P221" s="151"/>
    </row>
    <row r="222" spans="1:8" s="47" customFormat="1" ht="12">
      <c r="A222" s="50"/>
      <c r="B222" s="46"/>
      <c r="C222" s="46"/>
      <c r="D222" s="46"/>
      <c r="E222" s="46"/>
      <c r="F222" s="46"/>
      <c r="G222" s="46"/>
      <c r="H222" s="46"/>
    </row>
    <row r="223" spans="1:16" s="47" customFormat="1" ht="15.75" customHeight="1">
      <c r="A223" s="46" t="s">
        <v>354</v>
      </c>
      <c r="B223" s="46"/>
      <c r="C223" s="46"/>
      <c r="D223" s="46"/>
      <c r="E223" s="46"/>
      <c r="F223" s="46"/>
      <c r="G223" s="46"/>
      <c r="H223" s="46"/>
      <c r="K223" s="67"/>
      <c r="L223" s="67"/>
      <c r="M223" s="67"/>
      <c r="N223" s="199">
        <v>26411141357</v>
      </c>
      <c r="O223" s="199"/>
      <c r="P223" s="199"/>
    </row>
    <row r="224" spans="1:13" s="47" customFormat="1" ht="15.75" customHeight="1">
      <c r="A224" s="46" t="s">
        <v>355</v>
      </c>
      <c r="B224" s="46"/>
      <c r="C224" s="46"/>
      <c r="D224" s="46"/>
      <c r="E224" s="46"/>
      <c r="F224" s="46"/>
      <c r="G224" s="46"/>
      <c r="H224" s="46"/>
      <c r="J224" s="190"/>
      <c r="K224" s="190"/>
      <c r="L224" s="67"/>
      <c r="M224" s="67"/>
    </row>
    <row r="225" spans="1:8" s="47" customFormat="1" ht="12.75" customHeight="1">
      <c r="A225" s="50"/>
      <c r="B225" s="46"/>
      <c r="C225" s="46"/>
      <c r="D225" s="46"/>
      <c r="E225" s="46"/>
      <c r="F225" s="46"/>
      <c r="G225" s="46"/>
      <c r="H225" s="46"/>
    </row>
    <row r="226" spans="1:16" s="47" customFormat="1" ht="12.75" customHeight="1">
      <c r="A226" s="73" t="s">
        <v>598</v>
      </c>
      <c r="B226" s="51"/>
      <c r="C226" s="51"/>
      <c r="D226" s="51"/>
      <c r="E226" s="51"/>
      <c r="F226" s="51"/>
      <c r="G226" s="51"/>
      <c r="H226" s="51"/>
      <c r="I226" s="74"/>
      <c r="J226" s="74"/>
      <c r="K226" s="74"/>
      <c r="L226" s="51"/>
      <c r="M226" s="51"/>
      <c r="N226" s="51"/>
      <c r="O226" s="74"/>
      <c r="P226" s="74"/>
    </row>
    <row r="227" spans="1:14" s="47" customFormat="1" ht="12.75" customHeight="1">
      <c r="A227" s="64"/>
      <c r="B227" s="46"/>
      <c r="C227" s="46"/>
      <c r="D227" s="46"/>
      <c r="E227" s="46"/>
      <c r="F227" s="46"/>
      <c r="G227" s="46"/>
      <c r="H227" s="46"/>
      <c r="K227" s="69"/>
      <c r="L227" s="69"/>
      <c r="M227" s="51" t="s">
        <v>36</v>
      </c>
      <c r="N227" s="69"/>
    </row>
    <row r="228" spans="1:16" s="47" customFormat="1" ht="24.75" customHeight="1">
      <c r="A228" s="52" t="s">
        <v>291</v>
      </c>
      <c r="B228" s="161" t="s">
        <v>600</v>
      </c>
      <c r="C228" s="162"/>
      <c r="D228" s="163"/>
      <c r="E228" s="161" t="s">
        <v>601</v>
      </c>
      <c r="F228" s="162"/>
      <c r="G228" s="163"/>
      <c r="H228" s="164" t="s">
        <v>602</v>
      </c>
      <c r="I228" s="165"/>
      <c r="J228" s="166"/>
      <c r="K228" s="167" t="s">
        <v>603</v>
      </c>
      <c r="L228" s="165"/>
      <c r="M228" s="166"/>
      <c r="N228" s="179" t="s">
        <v>293</v>
      </c>
      <c r="O228" s="172"/>
      <c r="P228" s="173"/>
    </row>
    <row r="229" spans="1:16" s="47" customFormat="1" ht="15" customHeight="1">
      <c r="A229" s="88" t="s">
        <v>599</v>
      </c>
      <c r="B229" s="158"/>
      <c r="C229" s="159"/>
      <c r="D229" s="160"/>
      <c r="E229" s="158"/>
      <c r="F229" s="159"/>
      <c r="G229" s="160"/>
      <c r="H229" s="158"/>
      <c r="I229" s="159"/>
      <c r="J229" s="160"/>
      <c r="K229" s="158"/>
      <c r="L229" s="159"/>
      <c r="M229" s="160"/>
      <c r="N229" s="158"/>
      <c r="O229" s="159"/>
      <c r="P229" s="160"/>
    </row>
    <row r="230" spans="1:16" s="47" customFormat="1" ht="12.75" customHeight="1">
      <c r="A230" s="89" t="s">
        <v>295</v>
      </c>
      <c r="B230" s="150">
        <v>22040668802</v>
      </c>
      <c r="C230" s="138"/>
      <c r="D230" s="139"/>
      <c r="E230" s="150"/>
      <c r="F230" s="138"/>
      <c r="G230" s="139"/>
      <c r="H230" s="150"/>
      <c r="I230" s="138"/>
      <c r="J230" s="139"/>
      <c r="K230" s="150"/>
      <c r="L230" s="138"/>
      <c r="M230" s="139"/>
      <c r="N230" s="150">
        <f aca="true" t="shared" si="1" ref="N230:N235">SUM(B230:M230)</f>
        <v>22040668802</v>
      </c>
      <c r="O230" s="138"/>
      <c r="P230" s="139"/>
    </row>
    <row r="231" spans="1:16" s="47" customFormat="1" ht="12.75" customHeight="1">
      <c r="A231" s="90" t="s">
        <v>554</v>
      </c>
      <c r="B231" s="150"/>
      <c r="C231" s="138"/>
      <c r="D231" s="139"/>
      <c r="E231" s="150"/>
      <c r="F231" s="138"/>
      <c r="G231" s="139"/>
      <c r="H231" s="150"/>
      <c r="I231" s="138"/>
      <c r="J231" s="139"/>
      <c r="K231" s="150"/>
      <c r="L231" s="138"/>
      <c r="M231" s="139"/>
      <c r="N231" s="150">
        <f t="shared" si="1"/>
        <v>0</v>
      </c>
      <c r="O231" s="138"/>
      <c r="P231" s="139"/>
    </row>
    <row r="232" spans="1:16" s="47" customFormat="1" ht="12.75" customHeight="1">
      <c r="A232" s="90" t="s">
        <v>296</v>
      </c>
      <c r="B232" s="150"/>
      <c r="C232" s="138"/>
      <c r="D232" s="139"/>
      <c r="E232" s="150"/>
      <c r="F232" s="138"/>
      <c r="G232" s="139"/>
      <c r="H232" s="150"/>
      <c r="I232" s="138"/>
      <c r="J232" s="139"/>
      <c r="K232" s="155"/>
      <c r="L232" s="156"/>
      <c r="M232" s="157"/>
      <c r="N232" s="150">
        <f t="shared" si="1"/>
        <v>0</v>
      </c>
      <c r="O232" s="138"/>
      <c r="P232" s="139"/>
    </row>
    <row r="233" spans="1:16" s="47" customFormat="1" ht="12.75" customHeight="1">
      <c r="A233" s="90" t="s">
        <v>297</v>
      </c>
      <c r="B233" s="150"/>
      <c r="C233" s="138"/>
      <c r="D233" s="139"/>
      <c r="E233" s="150"/>
      <c r="F233" s="138"/>
      <c r="G233" s="139"/>
      <c r="H233" s="150"/>
      <c r="I233" s="138"/>
      <c r="J233" s="139"/>
      <c r="K233" s="155"/>
      <c r="L233" s="156"/>
      <c r="M233" s="157"/>
      <c r="N233" s="150">
        <f t="shared" si="1"/>
        <v>0</v>
      </c>
      <c r="O233" s="138"/>
      <c r="P233" s="139"/>
    </row>
    <row r="234" spans="1:16" s="47" customFormat="1" ht="12.75" customHeight="1">
      <c r="A234" s="90" t="s">
        <v>298</v>
      </c>
      <c r="B234" s="150"/>
      <c r="C234" s="138"/>
      <c r="D234" s="139"/>
      <c r="E234" s="150"/>
      <c r="F234" s="138"/>
      <c r="G234" s="139"/>
      <c r="H234" s="150"/>
      <c r="I234" s="138"/>
      <c r="J234" s="139"/>
      <c r="K234" s="150"/>
      <c r="L234" s="138"/>
      <c r="M234" s="139"/>
      <c r="N234" s="150">
        <f t="shared" si="1"/>
        <v>0</v>
      </c>
      <c r="O234" s="138"/>
      <c r="P234" s="139"/>
    </row>
    <row r="235" spans="1:16" s="47" customFormat="1" ht="12.75" customHeight="1">
      <c r="A235" s="90" t="s">
        <v>299</v>
      </c>
      <c r="B235" s="150"/>
      <c r="C235" s="138"/>
      <c r="D235" s="139"/>
      <c r="E235" s="150"/>
      <c r="F235" s="138"/>
      <c r="G235" s="139"/>
      <c r="H235" s="150"/>
      <c r="I235" s="138"/>
      <c r="J235" s="139"/>
      <c r="K235" s="150"/>
      <c r="L235" s="138"/>
      <c r="M235" s="139"/>
      <c r="N235" s="150">
        <f t="shared" si="1"/>
        <v>0</v>
      </c>
      <c r="O235" s="138"/>
      <c r="P235" s="139"/>
    </row>
    <row r="236" spans="1:16" s="47" customFormat="1" ht="12.75" customHeight="1">
      <c r="A236" s="89" t="s">
        <v>369</v>
      </c>
      <c r="B236" s="150">
        <f>B230+B231+B232+B233-B234-B235</f>
        <v>22040668802</v>
      </c>
      <c r="C236" s="138"/>
      <c r="D236" s="139"/>
      <c r="E236" s="150"/>
      <c r="F236" s="138"/>
      <c r="G236" s="139"/>
      <c r="H236" s="150"/>
      <c r="I236" s="138"/>
      <c r="J236" s="139"/>
      <c r="K236" s="150"/>
      <c r="L236" s="138"/>
      <c r="M236" s="139"/>
      <c r="N236" s="152">
        <f>N230+N231+N232+N233-N234-N235</f>
        <v>22040668802</v>
      </c>
      <c r="O236" s="153"/>
      <c r="P236" s="154"/>
    </row>
    <row r="237" spans="1:16" s="47" customFormat="1" ht="12.75" customHeight="1">
      <c r="A237" s="91" t="s">
        <v>300</v>
      </c>
      <c r="B237" s="155"/>
      <c r="C237" s="156"/>
      <c r="D237" s="157"/>
      <c r="E237" s="155"/>
      <c r="F237" s="156"/>
      <c r="G237" s="157"/>
      <c r="H237" s="155"/>
      <c r="I237" s="156"/>
      <c r="J237" s="157"/>
      <c r="K237" s="155"/>
      <c r="L237" s="156"/>
      <c r="M237" s="157"/>
      <c r="N237" s="150"/>
      <c r="O237" s="138"/>
      <c r="P237" s="139"/>
    </row>
    <row r="238" spans="1:16" s="47" customFormat="1" ht="12.75" customHeight="1">
      <c r="A238" s="89" t="s">
        <v>301</v>
      </c>
      <c r="B238" s="150">
        <v>1952212281</v>
      </c>
      <c r="C238" s="138"/>
      <c r="D238" s="139"/>
      <c r="E238" s="150"/>
      <c r="F238" s="138"/>
      <c r="G238" s="139"/>
      <c r="H238" s="150"/>
      <c r="I238" s="138"/>
      <c r="J238" s="139"/>
      <c r="K238" s="150"/>
      <c r="L238" s="138"/>
      <c r="M238" s="139"/>
      <c r="N238" s="150">
        <f>SUM(B238:M238)</f>
        <v>1952212281</v>
      </c>
      <c r="O238" s="138"/>
      <c r="P238" s="139"/>
    </row>
    <row r="239" spans="1:16" s="47" customFormat="1" ht="12.75" customHeight="1">
      <c r="A239" s="90" t="s">
        <v>555</v>
      </c>
      <c r="B239" s="150">
        <v>224913828</v>
      </c>
      <c r="C239" s="138"/>
      <c r="D239" s="139"/>
      <c r="E239" s="150"/>
      <c r="F239" s="138"/>
      <c r="G239" s="139"/>
      <c r="H239" s="150"/>
      <c r="I239" s="138"/>
      <c r="J239" s="139"/>
      <c r="K239" s="150"/>
      <c r="L239" s="138"/>
      <c r="M239" s="139"/>
      <c r="N239" s="150">
        <f>SUM(B239:M239)</f>
        <v>224913828</v>
      </c>
      <c r="O239" s="138"/>
      <c r="P239" s="139"/>
    </row>
    <row r="240" spans="1:16" s="47" customFormat="1" ht="12.75" customHeight="1">
      <c r="A240" s="90" t="s">
        <v>302</v>
      </c>
      <c r="B240" s="150"/>
      <c r="C240" s="138"/>
      <c r="D240" s="139"/>
      <c r="E240" s="150"/>
      <c r="F240" s="138"/>
      <c r="G240" s="139"/>
      <c r="H240" s="150"/>
      <c r="I240" s="138"/>
      <c r="J240" s="139"/>
      <c r="K240" s="155"/>
      <c r="L240" s="156"/>
      <c r="M240" s="157"/>
      <c r="N240" s="150"/>
      <c r="O240" s="138"/>
      <c r="P240" s="139"/>
    </row>
    <row r="241" spans="1:16" s="47" customFormat="1" ht="12.75" customHeight="1">
      <c r="A241" s="90" t="s">
        <v>298</v>
      </c>
      <c r="B241" s="150"/>
      <c r="C241" s="138"/>
      <c r="D241" s="139"/>
      <c r="E241" s="150"/>
      <c r="F241" s="138"/>
      <c r="G241" s="139"/>
      <c r="H241" s="150"/>
      <c r="I241" s="138"/>
      <c r="J241" s="139"/>
      <c r="K241" s="150"/>
      <c r="L241" s="138"/>
      <c r="M241" s="139"/>
      <c r="N241" s="150"/>
      <c r="O241" s="138"/>
      <c r="P241" s="139"/>
    </row>
    <row r="242" spans="1:16" s="47" customFormat="1" ht="12.75" customHeight="1">
      <c r="A242" s="90" t="s">
        <v>299</v>
      </c>
      <c r="B242" s="150"/>
      <c r="C242" s="138"/>
      <c r="D242" s="139"/>
      <c r="E242" s="150"/>
      <c r="F242" s="138"/>
      <c r="G242" s="139"/>
      <c r="H242" s="150"/>
      <c r="I242" s="138"/>
      <c r="J242" s="139"/>
      <c r="K242" s="150"/>
      <c r="L242" s="138"/>
      <c r="M242" s="139"/>
      <c r="N242" s="150"/>
      <c r="O242" s="138"/>
      <c r="P242" s="139"/>
    </row>
    <row r="243" spans="1:16" s="47" customFormat="1" ht="12.75" customHeight="1">
      <c r="A243" s="89" t="s">
        <v>369</v>
      </c>
      <c r="B243" s="150">
        <f>B238+B239-B241-B242</f>
        <v>2177126109</v>
      </c>
      <c r="C243" s="138"/>
      <c r="D243" s="139"/>
      <c r="E243" s="150"/>
      <c r="F243" s="138"/>
      <c r="G243" s="139"/>
      <c r="H243" s="150"/>
      <c r="I243" s="138"/>
      <c r="J243" s="139"/>
      <c r="K243" s="150"/>
      <c r="L243" s="138"/>
      <c r="M243" s="139"/>
      <c r="N243" s="152">
        <f>N238+N239-N241-N242</f>
        <v>2177126109</v>
      </c>
      <c r="O243" s="153"/>
      <c r="P243" s="154"/>
    </row>
    <row r="244" spans="1:16" s="47" customFormat="1" ht="12.75" customHeight="1">
      <c r="A244" s="91" t="s">
        <v>604</v>
      </c>
      <c r="B244" s="155"/>
      <c r="C244" s="156"/>
      <c r="D244" s="157"/>
      <c r="E244" s="155"/>
      <c r="F244" s="156"/>
      <c r="G244" s="157"/>
      <c r="H244" s="155"/>
      <c r="I244" s="156"/>
      <c r="J244" s="157"/>
      <c r="K244" s="155"/>
      <c r="L244" s="156"/>
      <c r="M244" s="157"/>
      <c r="N244" s="155"/>
      <c r="O244" s="156"/>
      <c r="P244" s="157"/>
    </row>
    <row r="245" spans="1:16" s="47" customFormat="1" ht="12.75" customHeight="1">
      <c r="A245" s="90" t="s">
        <v>304</v>
      </c>
      <c r="B245" s="150">
        <f>B230-B238</f>
        <v>20088456521</v>
      </c>
      <c r="C245" s="138"/>
      <c r="D245" s="139"/>
      <c r="E245" s="150"/>
      <c r="F245" s="138"/>
      <c r="G245" s="139"/>
      <c r="H245" s="150"/>
      <c r="I245" s="138"/>
      <c r="J245" s="139"/>
      <c r="K245" s="150"/>
      <c r="L245" s="138"/>
      <c r="M245" s="139"/>
      <c r="N245" s="150">
        <f>SUM(B245:M245)</f>
        <v>20088456521</v>
      </c>
      <c r="O245" s="138"/>
      <c r="P245" s="139"/>
    </row>
    <row r="246" spans="1:16" s="47" customFormat="1" ht="12.75" customHeight="1">
      <c r="A246" s="92" t="s">
        <v>370</v>
      </c>
      <c r="B246" s="140">
        <f>B236-B243</f>
        <v>19863542693</v>
      </c>
      <c r="C246" s="141"/>
      <c r="D246" s="142"/>
      <c r="E246" s="140"/>
      <c r="F246" s="141"/>
      <c r="G246" s="142"/>
      <c r="H246" s="140"/>
      <c r="I246" s="141"/>
      <c r="J246" s="142"/>
      <c r="K246" s="140"/>
      <c r="L246" s="141"/>
      <c r="M246" s="142"/>
      <c r="N246" s="143">
        <f>N236-N243</f>
        <v>19863542693</v>
      </c>
      <c r="O246" s="144"/>
      <c r="P246" s="151"/>
    </row>
    <row r="247" spans="1:8" s="47" customFormat="1" ht="15.75" customHeight="1">
      <c r="A247" s="50"/>
      <c r="B247" s="46"/>
      <c r="C247" s="46"/>
      <c r="D247" s="46"/>
      <c r="E247" s="46"/>
      <c r="F247" s="46"/>
      <c r="G247" s="46"/>
      <c r="H247" s="46"/>
    </row>
    <row r="248" spans="1:14" s="74" customFormat="1" ht="15" customHeight="1">
      <c r="A248" s="73" t="s">
        <v>357</v>
      </c>
      <c r="B248" s="51"/>
      <c r="C248" s="51"/>
      <c r="D248" s="51"/>
      <c r="E248" s="51"/>
      <c r="F248" s="51"/>
      <c r="H248" s="51"/>
      <c r="K248" s="191"/>
      <c r="L248" s="191"/>
      <c r="M248" s="191"/>
      <c r="N248" s="191"/>
    </row>
    <row r="249" spans="1:16" s="47" customFormat="1" ht="12.75" customHeight="1">
      <c r="A249" s="49"/>
      <c r="B249" s="46"/>
      <c r="C249" s="46"/>
      <c r="D249" s="46"/>
      <c r="E249" s="46"/>
      <c r="F249" s="46"/>
      <c r="H249" s="40"/>
      <c r="I249" s="40"/>
      <c r="M249" s="51" t="s">
        <v>36</v>
      </c>
      <c r="N249" s="39"/>
      <c r="O249" s="39"/>
      <c r="P249" s="39"/>
    </row>
    <row r="250" spans="1:16" s="54" customFormat="1" ht="19.5" customHeight="1">
      <c r="A250" s="179" t="s">
        <v>273</v>
      </c>
      <c r="B250" s="172"/>
      <c r="C250" s="172"/>
      <c r="D250" s="172"/>
      <c r="E250" s="172"/>
      <c r="F250" s="172"/>
      <c r="G250" s="172"/>
      <c r="H250" s="53"/>
      <c r="I250" s="53"/>
      <c r="J250" s="53"/>
      <c r="K250" s="179" t="s">
        <v>274</v>
      </c>
      <c r="L250" s="172"/>
      <c r="M250" s="173"/>
      <c r="N250" s="179" t="s">
        <v>58</v>
      </c>
      <c r="O250" s="172"/>
      <c r="P250" s="173"/>
    </row>
    <row r="251" spans="1:16" s="47" customFormat="1" ht="15" customHeight="1">
      <c r="A251" s="55" t="s">
        <v>358</v>
      </c>
      <c r="B251" s="46"/>
      <c r="C251" s="46"/>
      <c r="D251" s="46"/>
      <c r="E251" s="46"/>
      <c r="F251" s="46"/>
      <c r="G251" s="46"/>
      <c r="H251" s="56"/>
      <c r="I251" s="56"/>
      <c r="J251" s="56"/>
      <c r="K251" s="187">
        <v>25000000000</v>
      </c>
      <c r="L251" s="188"/>
      <c r="M251" s="189"/>
      <c r="N251" s="187">
        <v>25000000000</v>
      </c>
      <c r="O251" s="188"/>
      <c r="P251" s="189"/>
    </row>
    <row r="252" spans="1:16" s="47" customFormat="1" ht="15" customHeight="1">
      <c r="A252" s="55" t="s">
        <v>359</v>
      </c>
      <c r="B252" s="46"/>
      <c r="C252" s="46"/>
      <c r="D252" s="46"/>
      <c r="E252" s="46"/>
      <c r="F252" s="46"/>
      <c r="G252" s="46"/>
      <c r="H252" s="57"/>
      <c r="I252" s="57"/>
      <c r="J252" s="57"/>
      <c r="K252" s="197">
        <f>N252</f>
        <v>-25000000000</v>
      </c>
      <c r="L252" s="171"/>
      <c r="M252" s="198"/>
      <c r="N252" s="197">
        <v>-25000000000</v>
      </c>
      <c r="O252" s="171"/>
      <c r="P252" s="198"/>
    </row>
    <row r="253" spans="1:16" s="47" customFormat="1" ht="13.5" customHeight="1">
      <c r="A253" s="55"/>
      <c r="B253" s="46"/>
      <c r="C253" s="46"/>
      <c r="D253" s="46"/>
      <c r="E253" s="46"/>
      <c r="F253" s="46"/>
      <c r="G253" s="46"/>
      <c r="H253" s="59"/>
      <c r="I253" s="59"/>
      <c r="J253" s="60"/>
      <c r="K253" s="65"/>
      <c r="L253" s="59"/>
      <c r="M253" s="59"/>
      <c r="N253" s="65"/>
      <c r="O253" s="60"/>
      <c r="P253" s="66"/>
    </row>
    <row r="254" spans="1:16" s="54" customFormat="1" ht="18" customHeight="1">
      <c r="A254" s="52" t="s">
        <v>278</v>
      </c>
      <c r="B254" s="61"/>
      <c r="C254" s="61"/>
      <c r="D254" s="61"/>
      <c r="E254" s="61"/>
      <c r="F254" s="61"/>
      <c r="G254" s="61"/>
      <c r="H254" s="62"/>
      <c r="I254" s="62"/>
      <c r="J254" s="62"/>
      <c r="K254" s="168">
        <f>SUM(K251:M253)</f>
        <v>0</v>
      </c>
      <c r="L254" s="169"/>
      <c r="M254" s="170"/>
      <c r="N254" s="168">
        <f>SUM(N251:P253)</f>
        <v>0</v>
      </c>
      <c r="O254" s="169"/>
      <c r="P254" s="170"/>
    </row>
    <row r="255" spans="1:14" s="47" customFormat="1" ht="12">
      <c r="A255" s="50"/>
      <c r="B255" s="46"/>
      <c r="C255" s="46"/>
      <c r="D255" s="46"/>
      <c r="E255" s="46"/>
      <c r="F255" s="46"/>
      <c r="G255" s="46"/>
      <c r="H255" s="196"/>
      <c r="I255" s="196"/>
      <c r="K255" s="196"/>
      <c r="L255" s="196"/>
      <c r="M255" s="196"/>
      <c r="N255" s="196"/>
    </row>
    <row r="256" spans="1:9" s="47" customFormat="1" ht="15" customHeight="1">
      <c r="A256" s="49" t="s">
        <v>559</v>
      </c>
      <c r="B256" s="46"/>
      <c r="C256" s="46"/>
      <c r="D256" s="46"/>
      <c r="E256" s="46"/>
      <c r="F256" s="46"/>
      <c r="H256" s="191"/>
      <c r="I256" s="191"/>
    </row>
    <row r="257" spans="1:14" s="47" customFormat="1" ht="14.25" customHeight="1">
      <c r="A257" s="49"/>
      <c r="B257" s="46"/>
      <c r="C257" s="46"/>
      <c r="D257" s="46"/>
      <c r="E257" s="46"/>
      <c r="F257" s="46"/>
      <c r="H257" s="40"/>
      <c r="I257" s="40"/>
      <c r="K257" s="51"/>
      <c r="L257" s="51"/>
      <c r="M257" s="51" t="s">
        <v>36</v>
      </c>
      <c r="N257" s="51"/>
    </row>
    <row r="258" spans="1:16" s="54" customFormat="1" ht="17.25" customHeight="1">
      <c r="A258" s="179" t="s">
        <v>273</v>
      </c>
      <c r="B258" s="172"/>
      <c r="C258" s="172"/>
      <c r="D258" s="172"/>
      <c r="E258" s="172"/>
      <c r="F258" s="172"/>
      <c r="G258" s="172"/>
      <c r="H258" s="53"/>
      <c r="I258" s="53"/>
      <c r="J258" s="53"/>
      <c r="K258" s="179" t="s">
        <v>274</v>
      </c>
      <c r="L258" s="172"/>
      <c r="M258" s="173"/>
      <c r="N258" s="179" t="s">
        <v>58</v>
      </c>
      <c r="O258" s="172"/>
      <c r="P258" s="173"/>
    </row>
    <row r="259" spans="1:16" s="47" customFormat="1" ht="15.75" customHeight="1">
      <c r="A259" s="114" t="s">
        <v>560</v>
      </c>
      <c r="B259" s="78"/>
      <c r="C259" s="78"/>
      <c r="D259" s="78"/>
      <c r="E259" s="78"/>
      <c r="F259" s="78"/>
      <c r="G259" s="78"/>
      <c r="H259" s="85"/>
      <c r="I259" s="85"/>
      <c r="J259" s="85"/>
      <c r="K259" s="180">
        <f>19890872540+28606000000</f>
        <v>48496872540</v>
      </c>
      <c r="L259" s="181"/>
      <c r="M259" s="182"/>
      <c r="N259" s="180">
        <f>48881838780-150000000</f>
        <v>48731838780</v>
      </c>
      <c r="O259" s="181"/>
      <c r="P259" s="182"/>
    </row>
    <row r="260" spans="1:16" s="47" customFormat="1" ht="15.75" customHeight="1">
      <c r="A260" s="81" t="s">
        <v>561</v>
      </c>
      <c r="B260" s="82"/>
      <c r="C260" s="82"/>
      <c r="D260" s="82"/>
      <c r="E260" s="82"/>
      <c r="F260" s="82"/>
      <c r="G260" s="82"/>
      <c r="H260" s="87"/>
      <c r="I260" s="87"/>
      <c r="J260" s="87"/>
      <c r="K260" s="140">
        <f>1871402250+11144000000</f>
        <v>13015402250</v>
      </c>
      <c r="L260" s="141"/>
      <c r="M260" s="142"/>
      <c r="N260" s="140">
        <v>11144000000</v>
      </c>
      <c r="O260" s="141"/>
      <c r="P260" s="142"/>
    </row>
    <row r="261" spans="1:16" s="54" customFormat="1" ht="17.25" customHeight="1">
      <c r="A261" s="52" t="s">
        <v>278</v>
      </c>
      <c r="B261" s="61"/>
      <c r="C261" s="61"/>
      <c r="D261" s="61"/>
      <c r="E261" s="61"/>
      <c r="F261" s="61"/>
      <c r="G261" s="61"/>
      <c r="H261" s="62"/>
      <c r="I261" s="62"/>
      <c r="J261" s="62"/>
      <c r="K261" s="168">
        <f>SUM(K259:M260)</f>
        <v>61512274790</v>
      </c>
      <c r="L261" s="169"/>
      <c r="M261" s="170"/>
      <c r="N261" s="168">
        <f>SUM(N259:P260)</f>
        <v>59875838780</v>
      </c>
      <c r="O261" s="169"/>
      <c r="P261" s="170"/>
    </row>
    <row r="262" spans="1:8" s="47" customFormat="1" ht="15" customHeight="1">
      <c r="A262" s="63"/>
      <c r="B262" s="46"/>
      <c r="C262" s="46"/>
      <c r="D262" s="46"/>
      <c r="E262" s="46"/>
      <c r="F262" s="46"/>
      <c r="G262" s="46"/>
      <c r="H262" s="46"/>
    </row>
    <row r="263" spans="1:14" s="47" customFormat="1" ht="14.25" customHeight="1">
      <c r="A263" s="49" t="s">
        <v>616</v>
      </c>
      <c r="B263" s="46"/>
      <c r="C263" s="46"/>
      <c r="D263" s="46"/>
      <c r="E263" s="46"/>
      <c r="F263" s="46"/>
      <c r="G263" s="46"/>
      <c r="H263" s="46"/>
      <c r="N263" s="72"/>
    </row>
    <row r="264" spans="1:14" s="47" customFormat="1" ht="14.25" customHeight="1">
      <c r="A264" s="46" t="s">
        <v>617</v>
      </c>
      <c r="B264" s="46"/>
      <c r="C264" s="46"/>
      <c r="D264" s="46"/>
      <c r="E264" s="46"/>
      <c r="F264" s="46"/>
      <c r="G264" s="46"/>
      <c r="H264" s="46"/>
      <c r="N264" s="72"/>
    </row>
    <row r="265" spans="1:14" s="47" customFormat="1" ht="14.25" customHeight="1">
      <c r="A265" s="46" t="s">
        <v>618</v>
      </c>
      <c r="B265" s="46"/>
      <c r="C265" s="46"/>
      <c r="D265" s="46"/>
      <c r="E265" s="46"/>
      <c r="F265" s="46"/>
      <c r="G265" s="46"/>
      <c r="H265" s="46"/>
      <c r="N265" s="72"/>
    </row>
    <row r="266" spans="1:14" s="47" customFormat="1" ht="14.25" customHeight="1">
      <c r="A266" s="46" t="s">
        <v>362</v>
      </c>
      <c r="B266" s="46"/>
      <c r="C266" s="46"/>
      <c r="D266" s="46"/>
      <c r="E266" s="46"/>
      <c r="F266" s="46"/>
      <c r="G266" s="46"/>
      <c r="H266" s="46"/>
      <c r="N266" s="72"/>
    </row>
    <row r="267" spans="1:14" s="47" customFormat="1" ht="14.25" customHeight="1">
      <c r="A267" s="46"/>
      <c r="B267" s="46"/>
      <c r="C267" s="46"/>
      <c r="D267" s="46"/>
      <c r="E267" s="46"/>
      <c r="F267" s="46"/>
      <c r="G267" s="46"/>
      <c r="H267" s="46"/>
      <c r="N267" s="72"/>
    </row>
    <row r="268" spans="1:30" ht="17.25" customHeight="1">
      <c r="A268" s="2" t="s">
        <v>605</v>
      </c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</row>
    <row r="269" spans="1:30" ht="16.5" customHeight="1">
      <c r="A269" s="137" t="s">
        <v>607</v>
      </c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</row>
    <row r="270" spans="1:30" ht="16.5" customHeight="1">
      <c r="A270" s="137" t="s">
        <v>606</v>
      </c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</row>
    <row r="271" spans="1:30" ht="16.5" customHeight="1">
      <c r="A271" s="137" t="s">
        <v>608</v>
      </c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</row>
    <row r="272" spans="1:14" s="47" customFormat="1" ht="19.5" customHeight="1">
      <c r="A272" s="46"/>
      <c r="B272" s="46"/>
      <c r="C272" s="46"/>
      <c r="D272" s="46"/>
      <c r="E272" s="46"/>
      <c r="F272" s="46"/>
      <c r="G272" s="46"/>
      <c r="H272" s="46"/>
      <c r="N272" s="72"/>
    </row>
    <row r="273" spans="1:14" s="47" customFormat="1" ht="16.5" customHeight="1">
      <c r="A273" s="49" t="s">
        <v>619</v>
      </c>
      <c r="B273" s="46"/>
      <c r="C273" s="46"/>
      <c r="D273" s="46"/>
      <c r="E273" s="46"/>
      <c r="F273" s="46"/>
      <c r="G273" s="46"/>
      <c r="H273" s="46"/>
      <c r="N273" s="72"/>
    </row>
    <row r="274" spans="1:14" s="47" customFormat="1" ht="14.25" customHeight="1">
      <c r="A274" s="46" t="s">
        <v>0</v>
      </c>
      <c r="B274" s="46"/>
      <c r="C274" s="46"/>
      <c r="D274" s="46"/>
      <c r="E274" s="46"/>
      <c r="F274" s="46"/>
      <c r="G274" s="46"/>
      <c r="H274" s="46"/>
      <c r="N274" s="72"/>
    </row>
    <row r="275" spans="1:14" s="47" customFormat="1" ht="14.25" customHeight="1">
      <c r="A275" s="46" t="s">
        <v>1</v>
      </c>
      <c r="B275" s="46"/>
      <c r="C275" s="46"/>
      <c r="D275" s="46"/>
      <c r="E275" s="46"/>
      <c r="F275" s="46"/>
      <c r="G275" s="46"/>
      <c r="H275" s="46"/>
      <c r="N275" s="72"/>
    </row>
    <row r="276" spans="1:14" s="47" customFormat="1" ht="14.25" customHeight="1">
      <c r="A276" s="46" t="s">
        <v>2</v>
      </c>
      <c r="B276" s="46"/>
      <c r="C276" s="46"/>
      <c r="D276" s="46"/>
      <c r="E276" s="46"/>
      <c r="F276" s="46"/>
      <c r="G276" s="46"/>
      <c r="H276" s="46"/>
      <c r="N276" s="72"/>
    </row>
    <row r="277" spans="1:14" s="47" customFormat="1" ht="14.25" customHeight="1">
      <c r="A277" s="46" t="s">
        <v>6</v>
      </c>
      <c r="B277" s="46"/>
      <c r="C277" s="46"/>
      <c r="D277" s="46"/>
      <c r="E277" s="46"/>
      <c r="F277" s="46"/>
      <c r="G277" s="46"/>
      <c r="H277" s="46"/>
      <c r="N277" s="72"/>
    </row>
    <row r="278" spans="1:14" s="47" customFormat="1" ht="14.25" customHeight="1">
      <c r="A278" s="46" t="s">
        <v>3</v>
      </c>
      <c r="B278" s="46"/>
      <c r="C278" s="46"/>
      <c r="D278" s="46"/>
      <c r="E278" s="46"/>
      <c r="F278" s="46"/>
      <c r="G278" s="46"/>
      <c r="H278" s="46"/>
      <c r="N278" s="72"/>
    </row>
    <row r="279" spans="1:14" s="47" customFormat="1" ht="14.25" customHeight="1">
      <c r="A279" s="46" t="s">
        <v>4</v>
      </c>
      <c r="B279" s="46"/>
      <c r="C279" s="46"/>
      <c r="D279" s="46"/>
      <c r="E279" s="46"/>
      <c r="F279" s="46"/>
      <c r="G279" s="46"/>
      <c r="H279" s="46"/>
      <c r="N279" s="72"/>
    </row>
    <row r="280" spans="1:14" s="47" customFormat="1" ht="14.25" customHeight="1">
      <c r="A280" s="46" t="s">
        <v>5</v>
      </c>
      <c r="B280" s="46"/>
      <c r="C280" s="46"/>
      <c r="D280" s="46"/>
      <c r="E280" s="46"/>
      <c r="F280" s="46"/>
      <c r="G280" s="46"/>
      <c r="H280" s="46"/>
      <c r="N280" s="72"/>
    </row>
    <row r="281" spans="1:14" s="47" customFormat="1" ht="14.25" customHeight="1">
      <c r="A281" s="46"/>
      <c r="B281" s="46"/>
      <c r="C281" s="46"/>
      <c r="D281" s="46"/>
      <c r="E281" s="46"/>
      <c r="F281" s="46"/>
      <c r="G281" s="46"/>
      <c r="H281" s="46"/>
      <c r="N281" s="72"/>
    </row>
    <row r="282" spans="1:14" s="47" customFormat="1" ht="14.25" customHeight="1">
      <c r="A282" s="49" t="s">
        <v>7</v>
      </c>
      <c r="B282" s="46"/>
      <c r="C282" s="46"/>
      <c r="D282" s="46"/>
      <c r="E282" s="46"/>
      <c r="F282" s="46"/>
      <c r="G282" s="46"/>
      <c r="H282" s="46"/>
      <c r="N282" s="72"/>
    </row>
    <row r="283" spans="1:14" s="47" customFormat="1" ht="14.25" customHeight="1">
      <c r="A283" s="46" t="s">
        <v>8</v>
      </c>
      <c r="B283" s="46"/>
      <c r="C283" s="46"/>
      <c r="D283" s="46"/>
      <c r="E283" s="46"/>
      <c r="F283" s="46"/>
      <c r="G283" s="46"/>
      <c r="H283" s="46"/>
      <c r="N283" s="72"/>
    </row>
    <row r="284" spans="1:14" s="47" customFormat="1" ht="14.25" customHeight="1">
      <c r="A284" s="46" t="s">
        <v>1</v>
      </c>
      <c r="B284" s="46"/>
      <c r="C284" s="46"/>
      <c r="D284" s="46"/>
      <c r="E284" s="46"/>
      <c r="F284" s="46"/>
      <c r="G284" s="46"/>
      <c r="H284" s="46"/>
      <c r="N284" s="72"/>
    </row>
    <row r="285" spans="1:14" s="47" customFormat="1" ht="14.25" customHeight="1">
      <c r="A285" s="46" t="s">
        <v>2</v>
      </c>
      <c r="B285" s="46"/>
      <c r="C285" s="46"/>
      <c r="D285" s="46"/>
      <c r="E285" s="46"/>
      <c r="F285" s="46"/>
      <c r="G285" s="46"/>
      <c r="H285" s="46"/>
      <c r="N285" s="72"/>
    </row>
    <row r="286" spans="1:14" s="47" customFormat="1" ht="14.25" customHeight="1">
      <c r="A286" s="46" t="s">
        <v>6</v>
      </c>
      <c r="B286" s="46"/>
      <c r="C286" s="46"/>
      <c r="D286" s="46"/>
      <c r="E286" s="46"/>
      <c r="F286" s="46"/>
      <c r="G286" s="46"/>
      <c r="H286" s="46"/>
      <c r="N286" s="72"/>
    </row>
    <row r="287" spans="1:14" s="47" customFormat="1" ht="14.25" customHeight="1">
      <c r="A287" s="46" t="s">
        <v>9</v>
      </c>
      <c r="B287" s="46"/>
      <c r="C287" s="46"/>
      <c r="D287" s="46"/>
      <c r="E287" s="46"/>
      <c r="F287" s="46"/>
      <c r="G287" s="46"/>
      <c r="H287" s="46"/>
      <c r="N287" s="72"/>
    </row>
    <row r="288" spans="1:14" s="47" customFormat="1" ht="14.25" customHeight="1">
      <c r="A288" s="46" t="s">
        <v>10</v>
      </c>
      <c r="B288" s="46"/>
      <c r="C288" s="46"/>
      <c r="D288" s="46"/>
      <c r="E288" s="46"/>
      <c r="F288" s="46"/>
      <c r="G288" s="46"/>
      <c r="H288" s="46"/>
      <c r="N288" s="72"/>
    </row>
    <row r="289" spans="1:14" s="47" customFormat="1" ht="14.25" customHeight="1">
      <c r="A289" s="46"/>
      <c r="B289" s="46"/>
      <c r="C289" s="46"/>
      <c r="D289" s="46"/>
      <c r="E289" s="46"/>
      <c r="F289" s="46"/>
      <c r="G289" s="46"/>
      <c r="H289" s="46"/>
      <c r="N289" s="72"/>
    </row>
    <row r="290" spans="1:14" s="47" customFormat="1" ht="18.75" customHeight="1">
      <c r="A290" s="49" t="s">
        <v>50</v>
      </c>
      <c r="B290" s="46"/>
      <c r="C290" s="46"/>
      <c r="D290" s="46"/>
      <c r="E290" s="46"/>
      <c r="F290" s="46"/>
      <c r="H290" s="191"/>
      <c r="I290" s="191"/>
      <c r="K290" s="51"/>
      <c r="L290" s="51"/>
      <c r="M290" s="51" t="s">
        <v>36</v>
      </c>
      <c r="N290" s="51"/>
    </row>
    <row r="291" spans="1:16" s="54" customFormat="1" ht="19.5" customHeight="1">
      <c r="A291" s="179" t="s">
        <v>273</v>
      </c>
      <c r="B291" s="172"/>
      <c r="C291" s="172"/>
      <c r="D291" s="172"/>
      <c r="E291" s="172"/>
      <c r="F291" s="172"/>
      <c r="G291" s="172"/>
      <c r="H291" s="53"/>
      <c r="I291" s="53"/>
      <c r="J291" s="53"/>
      <c r="K291" s="179" t="s">
        <v>274</v>
      </c>
      <c r="L291" s="172"/>
      <c r="M291" s="173"/>
      <c r="N291" s="179" t="s">
        <v>58</v>
      </c>
      <c r="O291" s="172"/>
      <c r="P291" s="173"/>
    </row>
    <row r="292" spans="1:16" s="47" customFormat="1" ht="15" customHeight="1">
      <c r="A292" s="77" t="s">
        <v>305</v>
      </c>
      <c r="B292" s="78"/>
      <c r="C292" s="78"/>
      <c r="D292" s="78"/>
      <c r="E292" s="78"/>
      <c r="F292" s="78"/>
      <c r="G292" s="78"/>
      <c r="H292" s="85"/>
      <c r="I292" s="85"/>
      <c r="J292" s="85"/>
      <c r="K292" s="180">
        <f>4853803940+967753734</f>
        <v>5821557674</v>
      </c>
      <c r="L292" s="181"/>
      <c r="M292" s="182"/>
      <c r="N292" s="180">
        <v>5059896892</v>
      </c>
      <c r="O292" s="181"/>
      <c r="P292" s="182"/>
    </row>
    <row r="293" spans="1:16" s="47" customFormat="1" ht="15" customHeight="1">
      <c r="A293" s="70" t="s">
        <v>306</v>
      </c>
      <c r="B293" s="111"/>
      <c r="C293" s="111"/>
      <c r="D293" s="111"/>
      <c r="E293" s="111"/>
      <c r="F293" s="111"/>
      <c r="G293" s="111"/>
      <c r="H293" s="112"/>
      <c r="I293" s="112"/>
      <c r="J293" s="112"/>
      <c r="K293" s="150">
        <f>716794572</f>
        <v>716794572</v>
      </c>
      <c r="L293" s="138"/>
      <c r="M293" s="139"/>
      <c r="N293" s="150">
        <v>630054774</v>
      </c>
      <c r="O293" s="138"/>
      <c r="P293" s="139"/>
    </row>
    <row r="294" spans="1:16" s="47" customFormat="1" ht="15" customHeight="1">
      <c r="A294" s="70" t="s">
        <v>11</v>
      </c>
      <c r="B294" s="111"/>
      <c r="C294" s="111"/>
      <c r="D294" s="111"/>
      <c r="E294" s="111"/>
      <c r="F294" s="111"/>
      <c r="G294" s="111"/>
      <c r="H294" s="112"/>
      <c r="I294" s="112"/>
      <c r="J294" s="112"/>
      <c r="K294" s="150">
        <f>99694425+64469061</f>
        <v>164163486</v>
      </c>
      <c r="L294" s="138"/>
      <c r="M294" s="139"/>
      <c r="N294" s="150">
        <v>164163486</v>
      </c>
      <c r="O294" s="138"/>
      <c r="P294" s="139"/>
    </row>
    <row r="295" spans="1:16" s="47" customFormat="1" ht="15" customHeight="1">
      <c r="A295" s="70" t="s">
        <v>307</v>
      </c>
      <c r="B295" s="71"/>
      <c r="C295" s="71"/>
      <c r="D295" s="71"/>
      <c r="E295" s="71"/>
      <c r="F295" s="71"/>
      <c r="G295" s="71"/>
      <c r="H295" s="86"/>
      <c r="I295" s="86"/>
      <c r="J295" s="86"/>
      <c r="K295" s="150">
        <f>131325187+16931341</f>
        <v>148256528</v>
      </c>
      <c r="L295" s="138"/>
      <c r="M295" s="139"/>
      <c r="N295" s="150">
        <v>127404490</v>
      </c>
      <c r="O295" s="138"/>
      <c r="P295" s="139"/>
    </row>
    <row r="296" spans="1:16" s="47" customFormat="1" ht="15" customHeight="1">
      <c r="A296" s="70" t="s">
        <v>360</v>
      </c>
      <c r="B296" s="82"/>
      <c r="C296" s="82"/>
      <c r="D296" s="82"/>
      <c r="E296" s="82"/>
      <c r="F296" s="82"/>
      <c r="G296" s="82"/>
      <c r="H296" s="87"/>
      <c r="I296" s="87"/>
      <c r="J296" s="87"/>
      <c r="K296" s="150">
        <f>2374616027+322688648</f>
        <v>2697304675</v>
      </c>
      <c r="L296" s="138"/>
      <c r="M296" s="139"/>
      <c r="N296" s="140">
        <v>1896302693</v>
      </c>
      <c r="O296" s="141"/>
      <c r="P296" s="142"/>
    </row>
    <row r="297" spans="1:16" s="54" customFormat="1" ht="20.25" customHeight="1">
      <c r="A297" s="52" t="s">
        <v>278</v>
      </c>
      <c r="B297" s="61"/>
      <c r="C297" s="61"/>
      <c r="D297" s="61"/>
      <c r="E297" s="61"/>
      <c r="F297" s="61"/>
      <c r="G297" s="61"/>
      <c r="H297" s="62"/>
      <c r="I297" s="62"/>
      <c r="J297" s="62"/>
      <c r="K297" s="168">
        <f>SUM(K292:M296)</f>
        <v>9548076935</v>
      </c>
      <c r="L297" s="169"/>
      <c r="M297" s="170"/>
      <c r="N297" s="168">
        <f>SUM(N292:P296)</f>
        <v>7877822335</v>
      </c>
      <c r="O297" s="169"/>
      <c r="P297" s="170"/>
    </row>
    <row r="298" spans="1:18" s="47" customFormat="1" ht="17.25" customHeight="1">
      <c r="A298" s="46"/>
      <c r="B298" s="46"/>
      <c r="C298" s="46"/>
      <c r="D298" s="46"/>
      <c r="E298" s="46"/>
      <c r="F298" s="46"/>
      <c r="G298" s="46"/>
      <c r="H298" s="46"/>
      <c r="R298" s="54"/>
    </row>
    <row r="299" spans="1:14" s="47" customFormat="1" ht="22.5" customHeight="1">
      <c r="A299" s="49" t="s">
        <v>51</v>
      </c>
      <c r="B299" s="46"/>
      <c r="C299" s="46"/>
      <c r="D299" s="46"/>
      <c r="E299" s="46"/>
      <c r="F299" s="46"/>
      <c r="H299" s="191"/>
      <c r="I299" s="191"/>
      <c r="K299" s="51"/>
      <c r="L299" s="51"/>
      <c r="M299" s="51" t="s">
        <v>36</v>
      </c>
      <c r="N299" s="51"/>
    </row>
    <row r="300" spans="1:16" s="54" customFormat="1" ht="19.5" customHeight="1">
      <c r="A300" s="179" t="s">
        <v>273</v>
      </c>
      <c r="B300" s="172"/>
      <c r="C300" s="172"/>
      <c r="D300" s="172"/>
      <c r="E300" s="172"/>
      <c r="F300" s="172"/>
      <c r="G300" s="172"/>
      <c r="H300" s="53"/>
      <c r="I300" s="53"/>
      <c r="J300" s="53"/>
      <c r="K300" s="179" t="s">
        <v>274</v>
      </c>
      <c r="L300" s="172"/>
      <c r="M300" s="173"/>
      <c r="N300" s="179" t="s">
        <v>58</v>
      </c>
      <c r="O300" s="172"/>
      <c r="P300" s="173"/>
    </row>
    <row r="301" spans="1:16" s="47" customFormat="1" ht="17.25" customHeight="1">
      <c r="A301" s="114" t="s">
        <v>620</v>
      </c>
      <c r="B301" s="78"/>
      <c r="C301" s="78"/>
      <c r="D301" s="78"/>
      <c r="E301" s="78"/>
      <c r="F301" s="78"/>
      <c r="G301" s="78"/>
      <c r="H301" s="85"/>
      <c r="I301" s="85"/>
      <c r="J301" s="85"/>
      <c r="K301" s="180">
        <v>144000000</v>
      </c>
      <c r="L301" s="181"/>
      <c r="M301" s="182"/>
      <c r="N301" s="180"/>
      <c r="O301" s="181"/>
      <c r="P301" s="182"/>
    </row>
    <row r="302" spans="1:16" s="47" customFormat="1" ht="17.25" customHeight="1">
      <c r="A302" s="70" t="s">
        <v>556</v>
      </c>
      <c r="B302" s="111"/>
      <c r="C302" s="111"/>
      <c r="D302" s="111"/>
      <c r="E302" s="111"/>
      <c r="F302" s="111"/>
      <c r="G302" s="111"/>
      <c r="H302" s="112"/>
      <c r="I302" s="112"/>
      <c r="J302" s="112"/>
      <c r="K302" s="150">
        <f>235888000-135898375</f>
        <v>99989625</v>
      </c>
      <c r="L302" s="138"/>
      <c r="M302" s="139"/>
      <c r="N302" s="150">
        <v>235888000</v>
      </c>
      <c r="O302" s="138"/>
      <c r="P302" s="139"/>
    </row>
    <row r="303" spans="1:16" s="47" customFormat="1" ht="17.25" customHeight="1">
      <c r="A303" s="70" t="s">
        <v>363</v>
      </c>
      <c r="B303" s="71"/>
      <c r="C303" s="71"/>
      <c r="D303" s="71"/>
      <c r="E303" s="71"/>
      <c r="F303" s="71"/>
      <c r="G303" s="71"/>
      <c r="H303" s="86"/>
      <c r="I303" s="86"/>
      <c r="J303" s="86"/>
      <c r="K303" s="150">
        <v>13599041588</v>
      </c>
      <c r="L303" s="138"/>
      <c r="M303" s="139"/>
      <c r="N303" s="150">
        <v>11028298204</v>
      </c>
      <c r="O303" s="138"/>
      <c r="P303" s="139"/>
    </row>
    <row r="304" spans="1:16" s="47" customFormat="1" ht="17.25" customHeight="1">
      <c r="A304" s="70" t="s">
        <v>364</v>
      </c>
      <c r="B304" s="71"/>
      <c r="C304" s="71"/>
      <c r="D304" s="71"/>
      <c r="E304" s="71"/>
      <c r="F304" s="71"/>
      <c r="G304" s="71"/>
      <c r="H304" s="86"/>
      <c r="I304" s="86"/>
      <c r="J304" s="86"/>
      <c r="K304" s="150"/>
      <c r="L304" s="138"/>
      <c r="M304" s="139"/>
      <c r="N304" s="150">
        <v>84981697</v>
      </c>
      <c r="O304" s="138"/>
      <c r="P304" s="139"/>
    </row>
    <row r="305" spans="1:16" s="47" customFormat="1" ht="17.25" customHeight="1">
      <c r="A305" s="70" t="s">
        <v>361</v>
      </c>
      <c r="B305" s="109"/>
      <c r="C305" s="109"/>
      <c r="D305" s="109"/>
      <c r="E305" s="109"/>
      <c r="F305" s="109"/>
      <c r="G305" s="109"/>
      <c r="H305" s="110"/>
      <c r="I305" s="110"/>
      <c r="J305" s="110"/>
      <c r="K305" s="150"/>
      <c r="L305" s="138"/>
      <c r="M305" s="139"/>
      <c r="N305" s="150">
        <v>23205000</v>
      </c>
      <c r="O305" s="138"/>
      <c r="P305" s="139"/>
    </row>
    <row r="306" spans="1:16" s="47" customFormat="1" ht="17.25" customHeight="1">
      <c r="A306" s="70" t="s">
        <v>557</v>
      </c>
      <c r="B306" s="82"/>
      <c r="C306" s="82"/>
      <c r="D306" s="82"/>
      <c r="E306" s="82"/>
      <c r="F306" s="82"/>
      <c r="G306" s="82"/>
      <c r="H306" s="87"/>
      <c r="I306" s="87"/>
      <c r="J306" s="87"/>
      <c r="K306" s="140"/>
      <c r="L306" s="141"/>
      <c r="M306" s="142"/>
      <c r="N306" s="140">
        <v>55877911</v>
      </c>
      <c r="O306" s="141"/>
      <c r="P306" s="142"/>
    </row>
    <row r="307" spans="1:16" s="54" customFormat="1" ht="17.25" customHeight="1">
      <c r="A307" s="52" t="s">
        <v>278</v>
      </c>
      <c r="B307" s="61"/>
      <c r="C307" s="61"/>
      <c r="D307" s="61"/>
      <c r="E307" s="61"/>
      <c r="F307" s="61"/>
      <c r="G307" s="61"/>
      <c r="H307" s="62"/>
      <c r="I307" s="62"/>
      <c r="J307" s="62"/>
      <c r="K307" s="168">
        <f>SUM(K301:M306)</f>
        <v>13843031213</v>
      </c>
      <c r="L307" s="169"/>
      <c r="M307" s="170"/>
      <c r="N307" s="168">
        <f>SUM(N301:P306)</f>
        <v>11428250812</v>
      </c>
      <c r="O307" s="169"/>
      <c r="P307" s="170"/>
    </row>
    <row r="308" spans="1:14" s="47" customFormat="1" ht="15.75" customHeight="1">
      <c r="A308" s="46"/>
      <c r="B308" s="46"/>
      <c r="C308" s="46"/>
      <c r="D308" s="46"/>
      <c r="E308" s="46"/>
      <c r="F308" s="46"/>
      <c r="G308" s="46"/>
      <c r="H308" s="196"/>
      <c r="I308" s="196"/>
      <c r="N308" s="72"/>
    </row>
    <row r="309" spans="1:13" s="47" customFormat="1" ht="20.25" customHeight="1">
      <c r="A309" s="49" t="s">
        <v>52</v>
      </c>
      <c r="B309" s="46"/>
      <c r="C309" s="46"/>
      <c r="D309" s="46"/>
      <c r="E309" s="46"/>
      <c r="F309" s="46"/>
      <c r="H309" s="51"/>
      <c r="I309" s="51"/>
      <c r="M309" s="51" t="s">
        <v>36</v>
      </c>
    </row>
    <row r="310" spans="1:16" s="54" customFormat="1" ht="18" customHeight="1">
      <c r="A310" s="179" t="s">
        <v>273</v>
      </c>
      <c r="B310" s="172"/>
      <c r="C310" s="172"/>
      <c r="D310" s="172"/>
      <c r="E310" s="172"/>
      <c r="F310" s="172"/>
      <c r="G310" s="172"/>
      <c r="H310" s="53"/>
      <c r="I310" s="53"/>
      <c r="J310" s="53"/>
      <c r="K310" s="179" t="s">
        <v>274</v>
      </c>
      <c r="L310" s="172"/>
      <c r="M310" s="173"/>
      <c r="N310" s="179" t="s">
        <v>58</v>
      </c>
      <c r="O310" s="172"/>
      <c r="P310" s="173"/>
    </row>
    <row r="311" spans="1:17" s="47" customFormat="1" ht="15.75" customHeight="1">
      <c r="A311" s="70" t="s">
        <v>365</v>
      </c>
      <c r="B311" s="78"/>
      <c r="C311" s="78"/>
      <c r="D311" s="78"/>
      <c r="E311" s="78"/>
      <c r="F311" s="78"/>
      <c r="G311" s="78"/>
      <c r="H311" s="85"/>
      <c r="I311" s="85"/>
      <c r="J311" s="85"/>
      <c r="K311" s="180">
        <f>375327164+146800407</f>
        <v>522127571</v>
      </c>
      <c r="L311" s="181"/>
      <c r="M311" s="182"/>
      <c r="N311" s="180">
        <f>222262875+509068206</f>
        <v>731331081</v>
      </c>
      <c r="O311" s="181"/>
      <c r="P311" s="182"/>
      <c r="Q311" s="72"/>
    </row>
    <row r="312" spans="1:17" s="47" customFormat="1" ht="15.75" customHeight="1">
      <c r="A312" s="70" t="s">
        <v>340</v>
      </c>
      <c r="B312" s="111"/>
      <c r="C312" s="111"/>
      <c r="D312" s="111"/>
      <c r="E312" s="111"/>
      <c r="F312" s="111"/>
      <c r="G312" s="111"/>
      <c r="H312" s="112"/>
      <c r="I312" s="112"/>
      <c r="J312" s="112"/>
      <c r="K312" s="150">
        <v>637481140</v>
      </c>
      <c r="L312" s="138"/>
      <c r="M312" s="139"/>
      <c r="N312" s="150">
        <v>637481140</v>
      </c>
      <c r="O312" s="138"/>
      <c r="P312" s="139"/>
      <c r="Q312" s="72"/>
    </row>
    <row r="313" spans="1:17" s="47" customFormat="1" ht="15.75" customHeight="1">
      <c r="A313" s="70" t="s">
        <v>308</v>
      </c>
      <c r="B313" s="71"/>
      <c r="C313" s="71"/>
      <c r="D313" s="71"/>
      <c r="E313" s="71"/>
      <c r="F313" s="71"/>
      <c r="G313" s="71"/>
      <c r="H313" s="86"/>
      <c r="I313" s="86"/>
      <c r="J313" s="86"/>
      <c r="K313" s="150">
        <v>8233440</v>
      </c>
      <c r="L313" s="138"/>
      <c r="M313" s="139"/>
      <c r="N313" s="150">
        <v>8233440</v>
      </c>
      <c r="O313" s="138"/>
      <c r="P313" s="139"/>
      <c r="Q313" s="72"/>
    </row>
    <row r="314" spans="1:17" s="47" customFormat="1" ht="15.75" customHeight="1">
      <c r="A314" s="70" t="s">
        <v>622</v>
      </c>
      <c r="B314" s="71"/>
      <c r="C314" s="71"/>
      <c r="D314" s="71"/>
      <c r="E314" s="71"/>
      <c r="F314" s="71"/>
      <c r="G314" s="71"/>
      <c r="H314" s="86"/>
      <c r="I314" s="86"/>
      <c r="J314" s="86"/>
      <c r="K314" s="150">
        <f>53502002-18100000</f>
        <v>35402002</v>
      </c>
      <c r="L314" s="138"/>
      <c r="M314" s="139"/>
      <c r="N314" s="150">
        <f>68366238+114676315-18100000+150000000</f>
        <v>314942553</v>
      </c>
      <c r="O314" s="138"/>
      <c r="P314" s="139"/>
      <c r="Q314" s="72"/>
    </row>
    <row r="315" spans="1:16" s="47" customFormat="1" ht="15.75" customHeight="1">
      <c r="A315" s="70" t="s">
        <v>621</v>
      </c>
      <c r="B315" s="71"/>
      <c r="C315" s="71"/>
      <c r="D315" s="71"/>
      <c r="E315" s="71"/>
      <c r="F315" s="71"/>
      <c r="G315" s="71"/>
      <c r="H315" s="86"/>
      <c r="I315" s="86"/>
      <c r="J315" s="86"/>
      <c r="K315" s="150">
        <v>60027315</v>
      </c>
      <c r="L315" s="138"/>
      <c r="M315" s="139"/>
      <c r="N315" s="150"/>
      <c r="O315" s="138"/>
      <c r="P315" s="139"/>
    </row>
    <row r="316" spans="1:16" s="47" customFormat="1" ht="15.75" customHeight="1">
      <c r="A316" s="81" t="s">
        <v>558</v>
      </c>
      <c r="B316" s="71"/>
      <c r="C316" s="71"/>
      <c r="D316" s="71"/>
      <c r="E316" s="71"/>
      <c r="F316" s="71"/>
      <c r="G316" s="71"/>
      <c r="H316" s="86"/>
      <c r="I316" s="86"/>
      <c r="J316" s="86"/>
      <c r="K316" s="150">
        <f>9367278+11000000+6248000+9461000</f>
        <v>36076278</v>
      </c>
      <c r="L316" s="138"/>
      <c r="M316" s="139"/>
      <c r="N316" s="150">
        <v>9367278</v>
      </c>
      <c r="O316" s="138"/>
      <c r="P316" s="139"/>
    </row>
    <row r="317" spans="1:16" s="54" customFormat="1" ht="18.75" customHeight="1">
      <c r="A317" s="52" t="s">
        <v>278</v>
      </c>
      <c r="B317" s="61"/>
      <c r="C317" s="61"/>
      <c r="D317" s="61"/>
      <c r="E317" s="61"/>
      <c r="F317" s="61"/>
      <c r="G317" s="61"/>
      <c r="H317" s="62"/>
      <c r="I317" s="62"/>
      <c r="J317" s="62"/>
      <c r="K317" s="168">
        <f>SUM(K311:M316)</f>
        <v>1299347746</v>
      </c>
      <c r="L317" s="169"/>
      <c r="M317" s="170"/>
      <c r="N317" s="168">
        <f>SUM(N311:P316)</f>
        <v>1701355492</v>
      </c>
      <c r="O317" s="169"/>
      <c r="P317" s="170"/>
    </row>
    <row r="318" spans="1:8" s="47" customFormat="1" ht="19.5" customHeight="1">
      <c r="A318" s="46"/>
      <c r="B318" s="46"/>
      <c r="C318" s="46"/>
      <c r="D318" s="46"/>
      <c r="E318" s="46"/>
      <c r="F318" s="46"/>
      <c r="G318" s="46"/>
      <c r="H318" s="46"/>
    </row>
    <row r="319" spans="1:13" s="47" customFormat="1" ht="15" customHeight="1">
      <c r="A319" s="49" t="s">
        <v>53</v>
      </c>
      <c r="B319" s="46"/>
      <c r="C319" s="46"/>
      <c r="D319" s="46"/>
      <c r="E319" s="46"/>
      <c r="F319" s="46"/>
      <c r="G319" s="46"/>
      <c r="H319" s="46"/>
      <c r="M319" s="51" t="s">
        <v>36</v>
      </c>
    </row>
    <row r="320" spans="1:16" s="54" customFormat="1" ht="15.75" customHeight="1">
      <c r="A320" s="179" t="s">
        <v>273</v>
      </c>
      <c r="B320" s="172"/>
      <c r="C320" s="172"/>
      <c r="D320" s="172"/>
      <c r="E320" s="172"/>
      <c r="F320" s="172"/>
      <c r="G320" s="172"/>
      <c r="H320" s="53"/>
      <c r="I320" s="53"/>
      <c r="J320" s="53"/>
      <c r="K320" s="179" t="s">
        <v>274</v>
      </c>
      <c r="L320" s="172"/>
      <c r="M320" s="173"/>
      <c r="N320" s="179" t="s">
        <v>58</v>
      </c>
      <c r="O320" s="172"/>
      <c r="P320" s="173"/>
    </row>
    <row r="321" spans="1:16" s="47" customFormat="1" ht="16.5" customHeight="1">
      <c r="A321" s="96" t="s">
        <v>574</v>
      </c>
      <c r="B321" s="78"/>
      <c r="C321" s="78"/>
      <c r="D321" s="78"/>
      <c r="E321" s="78"/>
      <c r="F321" s="78"/>
      <c r="G321" s="78"/>
      <c r="H321" s="85"/>
      <c r="I321" s="56" t="s">
        <v>571</v>
      </c>
      <c r="J321" s="85"/>
      <c r="K321" s="180">
        <v>18412820000</v>
      </c>
      <c r="L321" s="181"/>
      <c r="M321" s="182"/>
      <c r="N321" s="180">
        <v>18412820000</v>
      </c>
      <c r="O321" s="181"/>
      <c r="P321" s="182"/>
    </row>
    <row r="322" spans="1:16" s="47" customFormat="1" ht="16.5" customHeight="1">
      <c r="A322" s="92" t="s">
        <v>575</v>
      </c>
      <c r="B322" s="82"/>
      <c r="C322" s="82"/>
      <c r="D322" s="82"/>
      <c r="E322" s="82"/>
      <c r="F322" s="82"/>
      <c r="G322" s="82"/>
      <c r="H322" s="87"/>
      <c r="I322" s="87" t="s">
        <v>572</v>
      </c>
      <c r="J322" s="87"/>
      <c r="K322" s="140">
        <v>26587180000</v>
      </c>
      <c r="L322" s="141"/>
      <c r="M322" s="142"/>
      <c r="N322" s="140">
        <v>26587180000</v>
      </c>
      <c r="O322" s="141"/>
      <c r="P322" s="142"/>
    </row>
    <row r="323" spans="1:16" s="54" customFormat="1" ht="18" customHeight="1">
      <c r="A323" s="52" t="s">
        <v>278</v>
      </c>
      <c r="B323" s="61"/>
      <c r="C323" s="61"/>
      <c r="D323" s="61"/>
      <c r="E323" s="61"/>
      <c r="F323" s="61"/>
      <c r="G323" s="61"/>
      <c r="H323" s="62"/>
      <c r="I323" s="62"/>
      <c r="J323" s="62"/>
      <c r="K323" s="168">
        <f>SUM(K321:M322)</f>
        <v>45000000000</v>
      </c>
      <c r="L323" s="169"/>
      <c r="M323" s="170"/>
      <c r="N323" s="168">
        <f>SUM(N321:P322)</f>
        <v>45000000000</v>
      </c>
      <c r="O323" s="169"/>
      <c r="P323" s="170"/>
    </row>
    <row r="324" spans="1:8" s="47" customFormat="1" ht="12">
      <c r="A324" s="46"/>
      <c r="B324" s="46"/>
      <c r="C324" s="46"/>
      <c r="D324" s="46"/>
      <c r="E324" s="46"/>
      <c r="F324" s="46"/>
      <c r="G324" s="46"/>
      <c r="H324" s="46"/>
    </row>
    <row r="325" spans="1:8" s="47" customFormat="1" ht="14.25" customHeight="1">
      <c r="A325" s="46" t="s">
        <v>573</v>
      </c>
      <c r="D325" s="46" t="s">
        <v>309</v>
      </c>
      <c r="E325" s="46"/>
      <c r="F325" s="46"/>
      <c r="G325" s="46"/>
      <c r="H325" s="46"/>
    </row>
    <row r="326" spans="1:8" s="47" customFormat="1" ht="14.25" customHeight="1">
      <c r="A326" s="49" t="s">
        <v>576</v>
      </c>
      <c r="B326" s="46"/>
      <c r="C326" s="46"/>
      <c r="D326" s="171">
        <v>4500000</v>
      </c>
      <c r="E326" s="171"/>
      <c r="F326" s="46"/>
      <c r="G326" s="46"/>
      <c r="H326" s="46"/>
    </row>
    <row r="327" spans="1:8" s="47" customFormat="1" ht="17.25" customHeight="1">
      <c r="A327" s="49" t="s">
        <v>577</v>
      </c>
      <c r="B327" s="46"/>
      <c r="C327" s="46"/>
      <c r="D327" s="171">
        <v>4500000</v>
      </c>
      <c r="E327" s="171"/>
      <c r="F327" s="46"/>
      <c r="G327" s="46"/>
      <c r="H327" s="46"/>
    </row>
    <row r="328" spans="1:8" s="47" customFormat="1" ht="14.25" customHeight="1">
      <c r="A328" s="46" t="s">
        <v>578</v>
      </c>
      <c r="B328" s="46"/>
      <c r="C328" s="46"/>
      <c r="D328" s="171">
        <v>4500000</v>
      </c>
      <c r="E328" s="171"/>
      <c r="F328" s="46"/>
      <c r="G328" s="46"/>
      <c r="H328" s="46"/>
    </row>
    <row r="329" spans="1:8" s="47" customFormat="1" ht="14.25" customHeight="1">
      <c r="A329" s="46" t="s">
        <v>579</v>
      </c>
      <c r="B329" s="46"/>
      <c r="C329" s="46"/>
      <c r="D329" s="46"/>
      <c r="E329" s="46"/>
      <c r="F329" s="46"/>
      <c r="G329" s="46"/>
      <c r="H329" s="46"/>
    </row>
    <row r="330" spans="1:8" s="47" customFormat="1" ht="15" customHeight="1">
      <c r="A330" s="49" t="s">
        <v>580</v>
      </c>
      <c r="B330" s="46"/>
      <c r="C330" s="46"/>
      <c r="D330" s="46"/>
      <c r="E330" s="46"/>
      <c r="F330" s="46"/>
      <c r="G330" s="46"/>
      <c r="H330" s="46"/>
    </row>
    <row r="331" spans="1:8" s="47" customFormat="1" ht="14.25" customHeight="1">
      <c r="A331" s="46" t="s">
        <v>578</v>
      </c>
      <c r="B331" s="46"/>
      <c r="C331" s="46"/>
      <c r="D331" s="46"/>
      <c r="E331" s="46"/>
      <c r="F331" s="46"/>
      <c r="G331" s="46"/>
      <c r="H331" s="46"/>
    </row>
    <row r="332" spans="1:8" s="47" customFormat="1" ht="14.25" customHeight="1">
      <c r="A332" s="46" t="s">
        <v>579</v>
      </c>
      <c r="B332" s="46"/>
      <c r="C332" s="46"/>
      <c r="D332" s="46"/>
      <c r="E332" s="46"/>
      <c r="F332" s="46"/>
      <c r="G332" s="46"/>
      <c r="H332" s="46"/>
    </row>
    <row r="333" spans="1:8" s="47" customFormat="1" ht="18" customHeight="1">
      <c r="A333" s="49" t="s">
        <v>581</v>
      </c>
      <c r="B333" s="46"/>
      <c r="C333" s="46"/>
      <c r="D333" s="46"/>
      <c r="E333" s="46"/>
      <c r="F333" s="46"/>
      <c r="G333" s="46"/>
      <c r="H333" s="46"/>
    </row>
    <row r="334" spans="1:8" s="47" customFormat="1" ht="14.25" customHeight="1">
      <c r="A334" s="46" t="s">
        <v>578</v>
      </c>
      <c r="B334" s="46"/>
      <c r="C334" s="46"/>
      <c r="D334" s="171">
        <v>4500000</v>
      </c>
      <c r="E334" s="171"/>
      <c r="F334" s="46"/>
      <c r="G334" s="46"/>
      <c r="H334" s="46"/>
    </row>
    <row r="335" spans="1:8" s="47" customFormat="1" ht="14.25" customHeight="1">
      <c r="A335" s="46" t="s">
        <v>579</v>
      </c>
      <c r="B335" s="46"/>
      <c r="C335" s="46"/>
      <c r="D335" s="46"/>
      <c r="E335" s="46"/>
      <c r="F335" s="46"/>
      <c r="G335" s="46"/>
      <c r="H335" s="46"/>
    </row>
    <row r="336" spans="1:8" s="47" customFormat="1" ht="14.25" customHeight="1">
      <c r="A336" s="46"/>
      <c r="B336" s="46"/>
      <c r="C336" s="46"/>
      <c r="D336" s="46"/>
      <c r="E336" s="46"/>
      <c r="F336" s="46"/>
      <c r="G336" s="46"/>
      <c r="H336" s="46"/>
    </row>
    <row r="337" spans="1:13" s="54" customFormat="1" ht="24" customHeight="1">
      <c r="A337" s="95" t="s">
        <v>562</v>
      </c>
      <c r="B337" s="93"/>
      <c r="C337" s="93"/>
      <c r="D337" s="93"/>
      <c r="E337" s="93"/>
      <c r="F337" s="93"/>
      <c r="G337" s="93"/>
      <c r="H337" s="93"/>
      <c r="M337" s="93" t="s">
        <v>36</v>
      </c>
    </row>
    <row r="338" spans="1:16" s="54" customFormat="1" ht="34.5" customHeight="1">
      <c r="A338" s="52" t="s">
        <v>310</v>
      </c>
      <c r="B338" s="161" t="s">
        <v>563</v>
      </c>
      <c r="C338" s="172"/>
      <c r="D338" s="173"/>
      <c r="E338" s="161" t="s">
        <v>565</v>
      </c>
      <c r="F338" s="172"/>
      <c r="G338" s="173"/>
      <c r="H338" s="161" t="s">
        <v>40</v>
      </c>
      <c r="I338" s="172"/>
      <c r="J338" s="173"/>
      <c r="K338" s="161" t="s">
        <v>564</v>
      </c>
      <c r="L338" s="172"/>
      <c r="M338" s="173"/>
      <c r="N338" s="161" t="s">
        <v>41</v>
      </c>
      <c r="O338" s="172"/>
      <c r="P338" s="173"/>
    </row>
    <row r="339" spans="1:16" s="2" customFormat="1" ht="18" customHeight="1">
      <c r="A339" s="88" t="s">
        <v>566</v>
      </c>
      <c r="B339" s="174">
        <v>45000000000</v>
      </c>
      <c r="C339" s="175"/>
      <c r="D339" s="176"/>
      <c r="E339" s="174">
        <v>1609818000</v>
      </c>
      <c r="F339" s="175"/>
      <c r="G339" s="176"/>
      <c r="H339" s="174">
        <v>1652254535</v>
      </c>
      <c r="I339" s="175"/>
      <c r="J339" s="176"/>
      <c r="K339" s="174">
        <v>990996407</v>
      </c>
      <c r="L339" s="175"/>
      <c r="M339" s="176"/>
      <c r="N339" s="174">
        <v>-50323823546</v>
      </c>
      <c r="O339" s="175"/>
      <c r="P339" s="176"/>
    </row>
    <row r="340" spans="1:16" s="2" customFormat="1" ht="15" customHeight="1">
      <c r="A340" s="70" t="s">
        <v>569</v>
      </c>
      <c r="B340" s="150"/>
      <c r="C340" s="138"/>
      <c r="D340" s="139"/>
      <c r="E340" s="150"/>
      <c r="F340" s="138"/>
      <c r="G340" s="139"/>
      <c r="H340" s="150"/>
      <c r="I340" s="138"/>
      <c r="J340" s="139"/>
      <c r="K340" s="150"/>
      <c r="L340" s="138"/>
      <c r="M340" s="139"/>
      <c r="N340" s="150">
        <v>-15061706243</v>
      </c>
      <c r="O340" s="138"/>
      <c r="P340" s="139"/>
    </row>
    <row r="341" spans="1:16" s="2" customFormat="1" ht="15" customHeight="1">
      <c r="A341" s="70" t="s">
        <v>567</v>
      </c>
      <c r="B341" s="150"/>
      <c r="C341" s="138"/>
      <c r="D341" s="139"/>
      <c r="E341" s="150"/>
      <c r="F341" s="138"/>
      <c r="G341" s="139"/>
      <c r="H341" s="150"/>
      <c r="I341" s="138"/>
      <c r="J341" s="139"/>
      <c r="K341" s="150"/>
      <c r="L341" s="138"/>
      <c r="M341" s="139"/>
      <c r="N341" s="150"/>
      <c r="O341" s="138"/>
      <c r="P341" s="139"/>
    </row>
    <row r="342" spans="1:16" s="2" customFormat="1" ht="15" customHeight="1">
      <c r="A342" s="125"/>
      <c r="B342" s="150"/>
      <c r="C342" s="138"/>
      <c r="D342" s="139"/>
      <c r="E342" s="150"/>
      <c r="F342" s="138"/>
      <c r="G342" s="139"/>
      <c r="H342" s="150"/>
      <c r="I342" s="138"/>
      <c r="J342" s="139"/>
      <c r="K342" s="150"/>
      <c r="L342" s="138"/>
      <c r="M342" s="139"/>
      <c r="N342" s="150"/>
      <c r="O342" s="138"/>
      <c r="P342" s="139"/>
    </row>
    <row r="343" spans="1:16" s="2" customFormat="1" ht="15" customHeight="1">
      <c r="A343" s="126" t="s">
        <v>568</v>
      </c>
      <c r="B343" s="152">
        <f>B339</f>
        <v>45000000000</v>
      </c>
      <c r="C343" s="153"/>
      <c r="D343" s="154"/>
      <c r="E343" s="152">
        <f>E339</f>
        <v>1609818000</v>
      </c>
      <c r="F343" s="153"/>
      <c r="G343" s="154"/>
      <c r="H343" s="152">
        <f>H339</f>
        <v>1652254535</v>
      </c>
      <c r="I343" s="153"/>
      <c r="J343" s="154"/>
      <c r="K343" s="152">
        <f>K339</f>
        <v>990996407</v>
      </c>
      <c r="L343" s="153"/>
      <c r="M343" s="154"/>
      <c r="N343" s="152">
        <f>SUM(N339:P342)</f>
        <v>-65385529789</v>
      </c>
      <c r="O343" s="153"/>
      <c r="P343" s="154"/>
    </row>
    <row r="344" spans="1:16" s="47" customFormat="1" ht="15" customHeight="1">
      <c r="A344" s="70" t="s">
        <v>623</v>
      </c>
      <c r="B344" s="150"/>
      <c r="C344" s="138"/>
      <c r="D344" s="139"/>
      <c r="E344" s="150"/>
      <c r="F344" s="138"/>
      <c r="G344" s="139"/>
      <c r="H344" s="150"/>
      <c r="I344" s="138"/>
      <c r="J344" s="139"/>
      <c r="K344" s="150"/>
      <c r="L344" s="138"/>
      <c r="M344" s="139"/>
      <c r="N344" s="150">
        <v>-6244738399</v>
      </c>
      <c r="O344" s="138"/>
      <c r="P344" s="139"/>
    </row>
    <row r="345" spans="1:16" s="47" customFormat="1" ht="15" customHeight="1">
      <c r="A345" s="70" t="s">
        <v>567</v>
      </c>
      <c r="B345" s="150"/>
      <c r="C345" s="138"/>
      <c r="D345" s="139"/>
      <c r="E345" s="150"/>
      <c r="F345" s="138"/>
      <c r="G345" s="139"/>
      <c r="H345" s="150"/>
      <c r="I345" s="138"/>
      <c r="J345" s="139"/>
      <c r="K345" s="150"/>
      <c r="L345" s="138"/>
      <c r="M345" s="139"/>
      <c r="N345" s="150"/>
      <c r="O345" s="138"/>
      <c r="P345" s="139"/>
    </row>
    <row r="346" spans="1:16" s="47" customFormat="1" ht="15" customHeight="1">
      <c r="A346" s="81"/>
      <c r="B346" s="140"/>
      <c r="C346" s="141"/>
      <c r="D346" s="142"/>
      <c r="E346" s="140"/>
      <c r="F346" s="141"/>
      <c r="G346" s="142"/>
      <c r="H346" s="140"/>
      <c r="I346" s="141"/>
      <c r="J346" s="142"/>
      <c r="K346" s="140"/>
      <c r="L346" s="141"/>
      <c r="M346" s="142"/>
      <c r="N346" s="140"/>
      <c r="O346" s="141"/>
      <c r="P346" s="142"/>
    </row>
    <row r="347" spans="1:16" s="97" customFormat="1" ht="21" customHeight="1">
      <c r="A347" s="76" t="s">
        <v>570</v>
      </c>
      <c r="B347" s="168">
        <f>B343</f>
        <v>45000000000</v>
      </c>
      <c r="C347" s="169"/>
      <c r="D347" s="170"/>
      <c r="E347" s="168">
        <f>E343</f>
        <v>1609818000</v>
      </c>
      <c r="F347" s="169"/>
      <c r="G347" s="170"/>
      <c r="H347" s="168">
        <f>H343</f>
        <v>1652254535</v>
      </c>
      <c r="I347" s="169"/>
      <c r="J347" s="170"/>
      <c r="K347" s="168">
        <f>K343</f>
        <v>990996407</v>
      </c>
      <c r="L347" s="169"/>
      <c r="M347" s="170"/>
      <c r="N347" s="168">
        <f>N343+N344</f>
        <v>-71630268188</v>
      </c>
      <c r="O347" s="169"/>
      <c r="P347" s="170"/>
    </row>
    <row r="348" spans="1:8" s="47" customFormat="1" ht="21" customHeight="1">
      <c r="A348" s="46"/>
      <c r="B348" s="46"/>
      <c r="C348" s="46"/>
      <c r="D348" s="46"/>
      <c r="E348" s="46"/>
      <c r="F348" s="46"/>
      <c r="G348" s="46"/>
      <c r="H348" s="46"/>
    </row>
    <row r="349" spans="1:8" s="47" customFormat="1" ht="21" customHeight="1">
      <c r="A349" s="48" t="s">
        <v>582</v>
      </c>
      <c r="B349" s="46"/>
      <c r="C349" s="46"/>
      <c r="D349" s="46"/>
      <c r="E349" s="46"/>
      <c r="F349" s="46"/>
      <c r="G349" s="46"/>
      <c r="H349" s="46"/>
    </row>
    <row r="350" spans="1:13" s="54" customFormat="1" ht="21.75" customHeight="1">
      <c r="A350" s="95" t="s">
        <v>583</v>
      </c>
      <c r="B350" s="93"/>
      <c r="C350" s="93"/>
      <c r="D350" s="93"/>
      <c r="E350" s="93"/>
      <c r="F350" s="93"/>
      <c r="G350" s="93"/>
      <c r="H350" s="93"/>
      <c r="M350" s="93" t="s">
        <v>36</v>
      </c>
    </row>
    <row r="351" spans="1:16" s="54" customFormat="1" ht="27.75" customHeight="1">
      <c r="A351" s="179" t="s">
        <v>273</v>
      </c>
      <c r="B351" s="172"/>
      <c r="C351" s="172"/>
      <c r="D351" s="172"/>
      <c r="E351" s="172"/>
      <c r="F351" s="172"/>
      <c r="G351" s="172"/>
      <c r="H351" s="172"/>
      <c r="I351" s="172"/>
      <c r="J351" s="173"/>
      <c r="K351" s="161" t="s">
        <v>625</v>
      </c>
      <c r="L351" s="172"/>
      <c r="M351" s="173"/>
      <c r="N351" s="161" t="s">
        <v>624</v>
      </c>
      <c r="O351" s="172"/>
      <c r="P351" s="173"/>
    </row>
    <row r="352" spans="1:16" s="2" customFormat="1" ht="15" customHeight="1">
      <c r="A352" s="77" t="s">
        <v>311</v>
      </c>
      <c r="B352" s="99"/>
      <c r="C352" s="99"/>
      <c r="D352" s="99"/>
      <c r="E352" s="99"/>
      <c r="F352" s="99"/>
      <c r="G352" s="99"/>
      <c r="H352" s="98"/>
      <c r="I352" s="98"/>
      <c r="J352" s="98"/>
      <c r="K352" s="174">
        <f>SUM(K353:M354)</f>
        <v>41286817728</v>
      </c>
      <c r="L352" s="175"/>
      <c r="M352" s="176"/>
      <c r="N352" s="174">
        <f>SUM(N353:P354)</f>
        <v>20169832284</v>
      </c>
      <c r="O352" s="175"/>
      <c r="P352" s="176"/>
    </row>
    <row r="353" spans="1:16" s="47" customFormat="1" ht="17.25" customHeight="1">
      <c r="A353" s="70" t="s">
        <v>312</v>
      </c>
      <c r="B353" s="71"/>
      <c r="C353" s="71"/>
      <c r="D353" s="71"/>
      <c r="E353" s="71"/>
      <c r="F353" s="71"/>
      <c r="G353" s="71"/>
      <c r="H353" s="86"/>
      <c r="I353" s="86"/>
      <c r="J353" s="86"/>
      <c r="K353" s="150">
        <f>30594055113+12164637797-1947130000</f>
        <v>40811562910</v>
      </c>
      <c r="L353" s="138"/>
      <c r="M353" s="139"/>
      <c r="N353" s="150">
        <f>13817599738+717504921+6814560359-1296849078</f>
        <v>20052815940</v>
      </c>
      <c r="O353" s="138"/>
      <c r="P353" s="139"/>
    </row>
    <row r="354" spans="1:16" s="47" customFormat="1" ht="17.25" customHeight="1">
      <c r="A354" s="70" t="s">
        <v>313</v>
      </c>
      <c r="B354" s="71"/>
      <c r="C354" s="71"/>
      <c r="D354" s="71"/>
      <c r="E354" s="71"/>
      <c r="F354" s="71"/>
      <c r="G354" s="71"/>
      <c r="H354" s="86"/>
      <c r="I354" s="86"/>
      <c r="J354" s="86"/>
      <c r="K354" s="150">
        <f>475254818</f>
        <v>475254818</v>
      </c>
      <c r="L354" s="138"/>
      <c r="M354" s="139"/>
      <c r="N354" s="150">
        <f>37681819+79334525</f>
        <v>117016344</v>
      </c>
      <c r="O354" s="138"/>
      <c r="P354" s="139"/>
    </row>
    <row r="355" spans="1:16" s="47" customFormat="1" ht="17.25" customHeight="1">
      <c r="A355" s="70" t="s">
        <v>314</v>
      </c>
      <c r="B355" s="71"/>
      <c r="C355" s="71"/>
      <c r="D355" s="71"/>
      <c r="E355" s="71"/>
      <c r="F355" s="71"/>
      <c r="G355" s="71"/>
      <c r="H355" s="100"/>
      <c r="I355" s="100"/>
      <c r="J355" s="100"/>
      <c r="K355" s="152">
        <f>SUM(K356:M357)</f>
        <v>0</v>
      </c>
      <c r="L355" s="153"/>
      <c r="M355" s="154"/>
      <c r="N355" s="152">
        <f>SUM(N356:P357)</f>
        <v>0</v>
      </c>
      <c r="O355" s="153"/>
      <c r="P355" s="154"/>
    </row>
    <row r="356" spans="1:16" s="47" customFormat="1" ht="17.25" customHeight="1">
      <c r="A356" s="70" t="s">
        <v>315</v>
      </c>
      <c r="B356" s="71"/>
      <c r="C356" s="71"/>
      <c r="D356" s="71"/>
      <c r="E356" s="71"/>
      <c r="F356" s="71"/>
      <c r="G356" s="71"/>
      <c r="H356" s="86"/>
      <c r="I356" s="86"/>
      <c r="J356" s="86"/>
      <c r="K356" s="150"/>
      <c r="L356" s="138"/>
      <c r="M356" s="139"/>
      <c r="N356" s="150"/>
      <c r="O356" s="138"/>
      <c r="P356" s="139"/>
    </row>
    <row r="357" spans="1:16" s="47" customFormat="1" ht="17.25" customHeight="1">
      <c r="A357" s="70" t="s">
        <v>316</v>
      </c>
      <c r="B357" s="71"/>
      <c r="C357" s="71"/>
      <c r="D357" s="71"/>
      <c r="E357" s="71"/>
      <c r="F357" s="71"/>
      <c r="G357" s="71"/>
      <c r="H357" s="86"/>
      <c r="I357" s="86"/>
      <c r="J357" s="86"/>
      <c r="K357" s="150"/>
      <c r="L357" s="138"/>
      <c r="M357" s="139"/>
      <c r="N357" s="150"/>
      <c r="O357" s="138"/>
      <c r="P357" s="139"/>
    </row>
    <row r="358" spans="1:16" s="2" customFormat="1" ht="17.25" customHeight="1">
      <c r="A358" s="70" t="s">
        <v>317</v>
      </c>
      <c r="B358" s="102"/>
      <c r="C358" s="102"/>
      <c r="D358" s="102"/>
      <c r="E358" s="102"/>
      <c r="F358" s="102"/>
      <c r="G358" s="102"/>
      <c r="H358" s="100"/>
      <c r="I358" s="100"/>
      <c r="J358" s="100"/>
      <c r="K358" s="152">
        <f>SUM(K359:M360)</f>
        <v>41286817728</v>
      </c>
      <c r="L358" s="153"/>
      <c r="M358" s="154"/>
      <c r="N358" s="152">
        <f>SUM(N359:P360)</f>
        <v>20169832284</v>
      </c>
      <c r="O358" s="153"/>
      <c r="P358" s="154"/>
    </row>
    <row r="359" spans="1:16" s="47" customFormat="1" ht="17.25" customHeight="1">
      <c r="A359" s="70" t="s">
        <v>312</v>
      </c>
      <c r="B359" s="71"/>
      <c r="C359" s="71"/>
      <c r="D359" s="71"/>
      <c r="E359" s="71"/>
      <c r="F359" s="71"/>
      <c r="G359" s="71"/>
      <c r="H359" s="86"/>
      <c r="I359" s="86"/>
      <c r="J359" s="86"/>
      <c r="K359" s="150">
        <f>K353-K356-K357</f>
        <v>40811562910</v>
      </c>
      <c r="L359" s="138"/>
      <c r="M359" s="139"/>
      <c r="N359" s="150">
        <f>N353-N356-N357</f>
        <v>20052815940</v>
      </c>
      <c r="O359" s="138"/>
      <c r="P359" s="139"/>
    </row>
    <row r="360" spans="1:16" s="47" customFormat="1" ht="17.25" customHeight="1">
      <c r="A360" s="81" t="s">
        <v>313</v>
      </c>
      <c r="B360" s="82"/>
      <c r="C360" s="82"/>
      <c r="D360" s="82"/>
      <c r="E360" s="82"/>
      <c r="F360" s="82"/>
      <c r="G360" s="82"/>
      <c r="H360" s="87"/>
      <c r="I360" s="101"/>
      <c r="J360" s="101"/>
      <c r="K360" s="140">
        <f>K354</f>
        <v>475254818</v>
      </c>
      <c r="L360" s="141"/>
      <c r="M360" s="142"/>
      <c r="N360" s="140">
        <f>N354</f>
        <v>117016344</v>
      </c>
      <c r="O360" s="141"/>
      <c r="P360" s="142"/>
    </row>
    <row r="361" spans="1:8" s="47" customFormat="1" ht="21.75" customHeight="1">
      <c r="A361" s="46"/>
      <c r="B361" s="46"/>
      <c r="C361" s="46"/>
      <c r="D361" s="46"/>
      <c r="E361" s="46"/>
      <c r="F361" s="46"/>
      <c r="G361" s="46"/>
      <c r="H361" s="46"/>
    </row>
    <row r="362" spans="1:14" s="47" customFormat="1" ht="18" customHeight="1">
      <c r="A362" s="49" t="s">
        <v>584</v>
      </c>
      <c r="B362" s="46"/>
      <c r="C362" s="46"/>
      <c r="D362" s="46"/>
      <c r="E362" s="46"/>
      <c r="F362" s="46"/>
      <c r="G362" s="46"/>
      <c r="H362" s="46"/>
      <c r="K362" s="103"/>
      <c r="L362" s="103"/>
      <c r="M362" s="51" t="s">
        <v>36</v>
      </c>
      <c r="N362" s="74"/>
    </row>
    <row r="363" spans="1:14" s="47" customFormat="1" ht="13.5" customHeight="1">
      <c r="A363" s="49"/>
      <c r="B363" s="46"/>
      <c r="C363" s="46"/>
      <c r="D363" s="46"/>
      <c r="E363" s="46"/>
      <c r="F363" s="46"/>
      <c r="G363" s="46"/>
      <c r="H363" s="46"/>
      <c r="K363" s="51"/>
      <c r="L363" s="51"/>
      <c r="M363" s="51"/>
      <c r="N363" s="51"/>
    </row>
    <row r="364" spans="1:16" s="54" customFormat="1" ht="25.5" customHeight="1">
      <c r="A364" s="179" t="s">
        <v>273</v>
      </c>
      <c r="B364" s="172"/>
      <c r="C364" s="172"/>
      <c r="D364" s="172"/>
      <c r="E364" s="172"/>
      <c r="F364" s="172"/>
      <c r="G364" s="172"/>
      <c r="H364" s="172"/>
      <c r="I364" s="172"/>
      <c r="J364" s="173"/>
      <c r="K364" s="161" t="s">
        <v>625</v>
      </c>
      <c r="L364" s="172"/>
      <c r="M364" s="173"/>
      <c r="N364" s="161" t="s">
        <v>624</v>
      </c>
      <c r="O364" s="172"/>
      <c r="P364" s="173"/>
    </row>
    <row r="365" spans="1:17" s="47" customFormat="1" ht="15.75" customHeight="1">
      <c r="A365" s="77" t="s">
        <v>318</v>
      </c>
      <c r="B365" s="78"/>
      <c r="C365" s="78"/>
      <c r="D365" s="78"/>
      <c r="E365" s="78"/>
      <c r="F365" s="78"/>
      <c r="G365" s="78"/>
      <c r="H365" s="85"/>
      <c r="I365" s="85"/>
      <c r="J365" s="85"/>
      <c r="K365" s="180">
        <f>990206117+580354043-693000</f>
        <v>1569867160</v>
      </c>
      <c r="L365" s="181"/>
      <c r="M365" s="182"/>
      <c r="N365" s="180">
        <f>909482017+455445861</f>
        <v>1364927878</v>
      </c>
      <c r="O365" s="181"/>
      <c r="P365" s="182"/>
      <c r="Q365" s="72"/>
    </row>
    <row r="366" spans="1:16" s="47" customFormat="1" ht="15.75" customHeight="1">
      <c r="A366" s="70" t="s">
        <v>319</v>
      </c>
      <c r="B366" s="71"/>
      <c r="C366" s="71"/>
      <c r="D366" s="71"/>
      <c r="E366" s="71"/>
      <c r="F366" s="71"/>
      <c r="G366" s="71"/>
      <c r="H366" s="86"/>
      <c r="I366" s="86"/>
      <c r="J366" s="86"/>
      <c r="K366" s="150">
        <f>126508241</f>
        <v>126508241</v>
      </c>
      <c r="L366" s="138"/>
      <c r="M366" s="139"/>
      <c r="N366" s="150">
        <f>124525492</f>
        <v>124525492</v>
      </c>
      <c r="O366" s="138"/>
      <c r="P366" s="139"/>
    </row>
    <row r="367" spans="1:16" s="47" customFormat="1" ht="15.75" customHeight="1">
      <c r="A367" s="70" t="s">
        <v>320</v>
      </c>
      <c r="B367" s="71"/>
      <c r="C367" s="71"/>
      <c r="D367" s="71"/>
      <c r="E367" s="71"/>
      <c r="F367" s="71"/>
      <c r="G367" s="71"/>
      <c r="H367" s="86"/>
      <c r="I367" s="86"/>
      <c r="J367" s="86"/>
      <c r="K367" s="150">
        <f>33931309+30489200</f>
        <v>64420509</v>
      </c>
      <c r="L367" s="138"/>
      <c r="M367" s="139"/>
      <c r="N367" s="150">
        <f>13042990+10360821</f>
        <v>23403811</v>
      </c>
      <c r="O367" s="138"/>
      <c r="P367" s="139"/>
    </row>
    <row r="368" spans="1:16" s="47" customFormat="1" ht="15.75" customHeight="1">
      <c r="A368" s="70" t="s">
        <v>321</v>
      </c>
      <c r="B368" s="71"/>
      <c r="C368" s="71"/>
      <c r="D368" s="71"/>
      <c r="E368" s="71"/>
      <c r="F368" s="71"/>
      <c r="G368" s="71"/>
      <c r="H368" s="86"/>
      <c r="I368" s="86"/>
      <c r="J368" s="86"/>
      <c r="K368" s="150">
        <f>12130416+434807872</f>
        <v>446938288</v>
      </c>
      <c r="L368" s="138"/>
      <c r="M368" s="139"/>
      <c r="N368" s="150">
        <f>24065544+497152822</f>
        <v>521218366</v>
      </c>
      <c r="O368" s="138"/>
      <c r="P368" s="139"/>
    </row>
    <row r="369" spans="1:16" s="47" customFormat="1" ht="15.75" customHeight="1">
      <c r="A369" s="70" t="s">
        <v>322</v>
      </c>
      <c r="B369" s="71"/>
      <c r="C369" s="71"/>
      <c r="D369" s="71"/>
      <c r="E369" s="71"/>
      <c r="F369" s="71"/>
      <c r="G369" s="71"/>
      <c r="H369" s="86"/>
      <c r="I369" s="86"/>
      <c r="J369" s="86"/>
      <c r="K369" s="150">
        <f>14768908</f>
        <v>14768908</v>
      </c>
      <c r="L369" s="138"/>
      <c r="M369" s="139"/>
      <c r="N369" s="150">
        <f>11878637+2101000</f>
        <v>13979637</v>
      </c>
      <c r="O369" s="138"/>
      <c r="P369" s="139"/>
    </row>
    <row r="370" spans="1:16" s="47" customFormat="1" ht="15.75" customHeight="1">
      <c r="A370" s="70" t="s">
        <v>323</v>
      </c>
      <c r="B370" s="71"/>
      <c r="C370" s="71"/>
      <c r="D370" s="71"/>
      <c r="E370" s="71"/>
      <c r="F370" s="71"/>
      <c r="G370" s="71"/>
      <c r="H370" s="86"/>
      <c r="I370" s="86"/>
      <c r="J370" s="86"/>
      <c r="K370" s="150"/>
      <c r="L370" s="138"/>
      <c r="M370" s="139"/>
      <c r="N370" s="150"/>
      <c r="O370" s="138"/>
      <c r="P370" s="139"/>
    </row>
    <row r="371" spans="1:16" s="47" customFormat="1" ht="15.75" customHeight="1">
      <c r="A371" s="70" t="s">
        <v>324</v>
      </c>
      <c r="B371" s="71"/>
      <c r="C371" s="71"/>
      <c r="D371" s="71"/>
      <c r="E371" s="71"/>
      <c r="F371" s="71"/>
      <c r="G371" s="71"/>
      <c r="H371" s="86"/>
      <c r="I371" s="86"/>
      <c r="J371" s="86"/>
      <c r="K371" s="150">
        <f>228328363+293264798</f>
        <v>521593161</v>
      </c>
      <c r="L371" s="138"/>
      <c r="M371" s="139"/>
      <c r="N371" s="150">
        <f>130575717+259130144</f>
        <v>389705861</v>
      </c>
      <c r="O371" s="138"/>
      <c r="P371" s="139"/>
    </row>
    <row r="372" spans="1:16" s="47" customFormat="1" ht="15.75" customHeight="1">
      <c r="A372" s="81" t="s">
        <v>325</v>
      </c>
      <c r="B372" s="82"/>
      <c r="C372" s="82"/>
      <c r="D372" s="82"/>
      <c r="E372" s="82"/>
      <c r="F372" s="82"/>
      <c r="G372" s="82"/>
      <c r="H372" s="87"/>
      <c r="I372" s="101"/>
      <c r="J372" s="101"/>
      <c r="K372" s="140">
        <f>305323362+82311235-22384688</f>
        <v>365249909</v>
      </c>
      <c r="L372" s="141"/>
      <c r="M372" s="142"/>
      <c r="N372" s="140">
        <f>254361076+36021052</f>
        <v>290382128</v>
      </c>
      <c r="O372" s="141"/>
      <c r="P372" s="142"/>
    </row>
    <row r="373" spans="1:16" s="47" customFormat="1" ht="17.25" customHeight="1">
      <c r="A373" s="52" t="s">
        <v>278</v>
      </c>
      <c r="B373" s="61"/>
      <c r="C373" s="61"/>
      <c r="D373" s="61"/>
      <c r="E373" s="61"/>
      <c r="F373" s="61"/>
      <c r="G373" s="61"/>
      <c r="H373" s="75"/>
      <c r="I373" s="75"/>
      <c r="J373" s="75"/>
      <c r="K373" s="200">
        <f>SUM(K365:M372)</f>
        <v>3109346176</v>
      </c>
      <c r="L373" s="201"/>
      <c r="M373" s="202"/>
      <c r="N373" s="200">
        <f>SUM(N365:P372)</f>
        <v>2728143173</v>
      </c>
      <c r="O373" s="201"/>
      <c r="P373" s="202"/>
    </row>
    <row r="374" spans="1:13" s="47" customFormat="1" ht="25.5" customHeight="1">
      <c r="A374" s="49" t="s">
        <v>585</v>
      </c>
      <c r="B374" s="46"/>
      <c r="C374" s="46"/>
      <c r="D374" s="46"/>
      <c r="E374" s="46"/>
      <c r="F374" s="46"/>
      <c r="G374" s="46"/>
      <c r="H374" s="46"/>
      <c r="M374" s="51" t="s">
        <v>36</v>
      </c>
    </row>
    <row r="375" spans="1:16" s="54" customFormat="1" ht="26.25" customHeight="1">
      <c r="A375" s="179" t="s">
        <v>310</v>
      </c>
      <c r="B375" s="172"/>
      <c r="C375" s="172"/>
      <c r="D375" s="172"/>
      <c r="E375" s="172"/>
      <c r="F375" s="172"/>
      <c r="G375" s="172"/>
      <c r="H375" s="53"/>
      <c r="I375" s="53"/>
      <c r="J375" s="53"/>
      <c r="K375" s="161" t="s">
        <v>625</v>
      </c>
      <c r="L375" s="172"/>
      <c r="M375" s="173"/>
      <c r="N375" s="161" t="s">
        <v>624</v>
      </c>
      <c r="O375" s="172"/>
      <c r="P375" s="173"/>
    </row>
    <row r="376" spans="1:16" s="47" customFormat="1" ht="15" customHeight="1">
      <c r="A376" s="77" t="s">
        <v>326</v>
      </c>
      <c r="B376" s="78"/>
      <c r="C376" s="78"/>
      <c r="D376" s="78"/>
      <c r="E376" s="78"/>
      <c r="F376" s="78"/>
      <c r="G376" s="78"/>
      <c r="H376" s="85"/>
      <c r="I376" s="85"/>
      <c r="J376" s="85"/>
      <c r="K376" s="180">
        <v>-4639975319</v>
      </c>
      <c r="L376" s="181"/>
      <c r="M376" s="182"/>
      <c r="N376" s="180">
        <v>-1765531443</v>
      </c>
      <c r="O376" s="181"/>
      <c r="P376" s="182"/>
    </row>
    <row r="377" spans="1:16" s="47" customFormat="1" ht="15" customHeight="1">
      <c r="A377" s="70" t="s">
        <v>327</v>
      </c>
      <c r="B377" s="71"/>
      <c r="C377" s="71"/>
      <c r="D377" s="71"/>
      <c r="E377" s="71"/>
      <c r="F377" s="71"/>
      <c r="G377" s="71"/>
      <c r="H377" s="86"/>
      <c r="I377" s="86"/>
      <c r="J377" s="86"/>
      <c r="K377" s="150"/>
      <c r="L377" s="138"/>
      <c r="M377" s="139"/>
      <c r="N377" s="150"/>
      <c r="O377" s="138"/>
      <c r="P377" s="139"/>
    </row>
    <row r="378" spans="1:16" s="47" customFormat="1" ht="15" customHeight="1">
      <c r="A378" s="70" t="s">
        <v>328</v>
      </c>
      <c r="B378" s="71"/>
      <c r="C378" s="71"/>
      <c r="D378" s="71"/>
      <c r="E378" s="71"/>
      <c r="F378" s="71"/>
      <c r="G378" s="71"/>
      <c r="H378" s="86"/>
      <c r="I378" s="86"/>
      <c r="J378" s="86"/>
      <c r="K378" s="150"/>
      <c r="L378" s="138"/>
      <c r="M378" s="139"/>
      <c r="N378" s="150"/>
      <c r="O378" s="138"/>
      <c r="P378" s="139"/>
    </row>
    <row r="379" spans="1:16" s="47" customFormat="1" ht="15" customHeight="1">
      <c r="A379" s="70" t="s">
        <v>329</v>
      </c>
      <c r="B379" s="71"/>
      <c r="C379" s="71"/>
      <c r="D379" s="71"/>
      <c r="E379" s="71"/>
      <c r="F379" s="71"/>
      <c r="G379" s="71"/>
      <c r="H379" s="86"/>
      <c r="I379" s="86"/>
      <c r="J379" s="86"/>
      <c r="K379" s="150">
        <f>K376</f>
        <v>-4639975319</v>
      </c>
      <c r="L379" s="138"/>
      <c r="M379" s="139"/>
      <c r="N379" s="150">
        <f>N376+N377-N378</f>
        <v>-1765531443</v>
      </c>
      <c r="O379" s="138"/>
      <c r="P379" s="139"/>
    </row>
    <row r="380" spans="1:16" s="47" customFormat="1" ht="15" customHeight="1">
      <c r="A380" s="70" t="s">
        <v>368</v>
      </c>
      <c r="B380" s="71"/>
      <c r="C380" s="71"/>
      <c r="D380" s="71"/>
      <c r="E380" s="71"/>
      <c r="F380" s="71"/>
      <c r="G380" s="71"/>
      <c r="H380" s="106"/>
      <c r="I380" s="86"/>
      <c r="J380" s="86"/>
      <c r="K380" s="186" t="s">
        <v>12</v>
      </c>
      <c r="L380" s="138"/>
      <c r="M380" s="139"/>
      <c r="N380" s="186" t="s">
        <v>12</v>
      </c>
      <c r="O380" s="138"/>
      <c r="P380" s="139"/>
    </row>
    <row r="381" spans="1:16" s="47" customFormat="1" ht="15" customHeight="1">
      <c r="A381" s="81" t="s">
        <v>330</v>
      </c>
      <c r="B381" s="82"/>
      <c r="C381" s="82"/>
      <c r="D381" s="82"/>
      <c r="E381" s="82"/>
      <c r="F381" s="82"/>
      <c r="G381" s="82"/>
      <c r="H381" s="87"/>
      <c r="I381" s="87"/>
      <c r="J381" s="87"/>
      <c r="K381" s="140"/>
      <c r="L381" s="141"/>
      <c r="M381" s="142"/>
      <c r="N381" s="140"/>
      <c r="O381" s="141"/>
      <c r="P381" s="142"/>
    </row>
    <row r="382" spans="1:14" s="47" customFormat="1" ht="14.25" customHeight="1">
      <c r="A382" s="46"/>
      <c r="B382" s="46"/>
      <c r="C382" s="46"/>
      <c r="D382" s="46"/>
      <c r="E382" s="46"/>
      <c r="F382" s="46"/>
      <c r="G382" s="46"/>
      <c r="H382" s="46"/>
      <c r="N382" s="72"/>
    </row>
    <row r="383" spans="1:8" s="47" customFormat="1" ht="28.5" customHeight="1">
      <c r="A383" s="49" t="s">
        <v>586</v>
      </c>
      <c r="B383" s="46"/>
      <c r="C383" s="46"/>
      <c r="D383" s="46"/>
      <c r="E383" s="46"/>
      <c r="F383" s="46"/>
      <c r="G383" s="46"/>
      <c r="H383" s="46"/>
    </row>
    <row r="384" spans="1:8" s="47" customFormat="1" ht="18.75" customHeight="1">
      <c r="A384" s="46" t="s">
        <v>626</v>
      </c>
      <c r="B384" s="46"/>
      <c r="C384" s="46"/>
      <c r="D384" s="46"/>
      <c r="E384" s="46"/>
      <c r="F384" s="46"/>
      <c r="G384" s="46"/>
      <c r="H384" s="46"/>
    </row>
    <row r="385" spans="1:14" s="47" customFormat="1" ht="14.25" customHeight="1">
      <c r="A385" s="46"/>
      <c r="B385" s="46"/>
      <c r="C385" s="46"/>
      <c r="D385" s="46"/>
      <c r="E385" s="46"/>
      <c r="F385" s="46"/>
      <c r="G385" s="46"/>
      <c r="H385" s="46"/>
      <c r="K385" s="68"/>
      <c r="L385" s="68"/>
      <c r="M385" s="51" t="s">
        <v>36</v>
      </c>
      <c r="N385" s="68"/>
    </row>
    <row r="386" spans="1:16" s="54" customFormat="1" ht="19.5" customHeight="1">
      <c r="A386" s="52" t="s">
        <v>331</v>
      </c>
      <c r="B386" s="107"/>
      <c r="C386" s="107"/>
      <c r="D386" s="107"/>
      <c r="E386" s="179" t="s">
        <v>332</v>
      </c>
      <c r="F386" s="172"/>
      <c r="G386" s="173"/>
      <c r="H386" s="179" t="s">
        <v>333</v>
      </c>
      <c r="I386" s="172"/>
      <c r="J386" s="172"/>
      <c r="K386" s="172"/>
      <c r="L386" s="172"/>
      <c r="M386" s="173"/>
      <c r="N386" s="179" t="s">
        <v>334</v>
      </c>
      <c r="O386" s="172"/>
      <c r="P386" s="173"/>
    </row>
    <row r="387" spans="1:16" s="47" customFormat="1" ht="19.5" customHeight="1">
      <c r="A387" s="108" t="s">
        <v>42</v>
      </c>
      <c r="B387" s="94"/>
      <c r="C387" s="94"/>
      <c r="D387" s="94"/>
      <c r="E387" s="108" t="s">
        <v>335</v>
      </c>
      <c r="F387" s="94"/>
      <c r="G387" s="94"/>
      <c r="H387" s="108" t="s">
        <v>356</v>
      </c>
      <c r="I387" s="94"/>
      <c r="J387" s="94"/>
      <c r="K387" s="79"/>
      <c r="L387" s="79"/>
      <c r="M387" s="79"/>
      <c r="N387" s="180">
        <f>20491294297+29523907176</f>
        <v>50015201473</v>
      </c>
      <c r="O387" s="181"/>
      <c r="P387" s="182"/>
    </row>
    <row r="388" spans="1:16" s="47" customFormat="1" ht="15" customHeight="1">
      <c r="A388" s="70" t="s">
        <v>43</v>
      </c>
      <c r="B388" s="115"/>
      <c r="C388" s="115"/>
      <c r="D388" s="115"/>
      <c r="E388" s="117"/>
      <c r="F388" s="115"/>
      <c r="G388" s="115"/>
      <c r="H388" s="117" t="s">
        <v>366</v>
      </c>
      <c r="I388" s="115"/>
      <c r="J388" s="115"/>
      <c r="K388" s="80"/>
      <c r="L388" s="80"/>
      <c r="M388" s="80"/>
      <c r="N388" s="150">
        <f>6121493572+5220221050</f>
        <v>11341714622</v>
      </c>
      <c r="O388" s="138"/>
      <c r="P388" s="139"/>
    </row>
    <row r="389" spans="1:16" s="47" customFormat="1" ht="15" customHeight="1">
      <c r="A389" s="70" t="s">
        <v>43</v>
      </c>
      <c r="B389" s="115"/>
      <c r="C389" s="115"/>
      <c r="D389" s="115"/>
      <c r="E389" s="117"/>
      <c r="F389" s="115"/>
      <c r="G389" s="115"/>
      <c r="H389" s="117" t="s">
        <v>367</v>
      </c>
      <c r="I389" s="115"/>
      <c r="J389" s="115"/>
      <c r="K389" s="80"/>
      <c r="L389" s="80"/>
      <c r="M389" s="80"/>
      <c r="N389" s="150">
        <v>1168223158</v>
      </c>
      <c r="O389" s="138"/>
      <c r="P389" s="139"/>
    </row>
    <row r="390" spans="1:16" s="47" customFormat="1" ht="14.25" customHeight="1">
      <c r="A390" s="81"/>
      <c r="B390" s="105"/>
      <c r="C390" s="105"/>
      <c r="D390" s="105"/>
      <c r="E390" s="104"/>
      <c r="F390" s="105"/>
      <c r="G390" s="105"/>
      <c r="H390" s="104"/>
      <c r="I390" s="105"/>
      <c r="J390" s="105"/>
      <c r="K390" s="105"/>
      <c r="L390" s="105"/>
      <c r="M390" s="105"/>
      <c r="N390" s="183"/>
      <c r="O390" s="184"/>
      <c r="P390" s="185"/>
    </row>
    <row r="391" spans="1:8" s="47" customFormat="1" ht="19.5" customHeight="1">
      <c r="A391" s="46"/>
      <c r="B391" s="46"/>
      <c r="C391" s="46"/>
      <c r="D391" s="46"/>
      <c r="E391" s="46"/>
      <c r="F391" s="46"/>
      <c r="G391" s="46"/>
      <c r="H391" s="46"/>
    </row>
    <row r="392" spans="1:16" s="47" customFormat="1" ht="20.25" customHeight="1">
      <c r="A392" s="46"/>
      <c r="B392" s="46"/>
      <c r="C392" s="46"/>
      <c r="D392" s="46"/>
      <c r="E392" s="46"/>
      <c r="F392" s="46"/>
      <c r="H392" s="46"/>
      <c r="I392" s="177" t="s">
        <v>614</v>
      </c>
      <c r="J392" s="177"/>
      <c r="K392" s="177"/>
      <c r="L392" s="177"/>
      <c r="M392" s="177"/>
      <c r="N392" s="177"/>
      <c r="O392" s="177"/>
      <c r="P392" s="177"/>
    </row>
    <row r="393" spans="1:16" s="2" customFormat="1" ht="18.75" customHeight="1">
      <c r="A393" s="63" t="s">
        <v>336</v>
      </c>
      <c r="B393" s="49"/>
      <c r="E393" s="49" t="s">
        <v>337</v>
      </c>
      <c r="F393" s="49"/>
      <c r="G393" s="49"/>
      <c r="H393" s="49"/>
      <c r="I393" s="178" t="s">
        <v>44</v>
      </c>
      <c r="J393" s="178"/>
      <c r="K393" s="178"/>
      <c r="L393" s="178"/>
      <c r="M393" s="178"/>
      <c r="N393" s="178"/>
      <c r="O393" s="178"/>
      <c r="P393" s="178"/>
    </row>
    <row r="394" s="47" customFormat="1" ht="12"/>
    <row r="405" spans="1:14" ht="15">
      <c r="A405" s="42"/>
      <c r="B405" s="42"/>
      <c r="C405" s="42"/>
      <c r="D405" s="42"/>
      <c r="E405" s="42"/>
      <c r="F405" s="42"/>
      <c r="G405" s="42"/>
      <c r="H405" s="42"/>
      <c r="I405" s="42"/>
      <c r="J405" s="42"/>
      <c r="K405" s="42"/>
      <c r="L405" s="42"/>
      <c r="M405" s="42"/>
      <c r="N405" s="42"/>
    </row>
    <row r="406" spans="1:14" ht="15">
      <c r="A406" s="42"/>
      <c r="B406" s="42"/>
      <c r="C406" s="42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</row>
    <row r="407" spans="1:14" ht="15">
      <c r="A407" s="42"/>
      <c r="B407" s="42"/>
      <c r="C407" s="42"/>
      <c r="D407" s="42"/>
      <c r="E407" s="42"/>
      <c r="F407" s="42"/>
      <c r="G407" s="42"/>
      <c r="H407" s="42"/>
      <c r="I407" s="42"/>
      <c r="J407" s="42"/>
      <c r="K407" s="42"/>
      <c r="L407" s="42"/>
      <c r="M407" s="42"/>
      <c r="N407" s="42"/>
    </row>
    <row r="408" spans="1:14" ht="15">
      <c r="A408" s="42"/>
      <c r="B408" s="42"/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</row>
    <row r="409" spans="1:14" ht="15">
      <c r="A409" s="42"/>
      <c r="B409" s="42"/>
      <c r="C409" s="42"/>
      <c r="D409" s="42"/>
      <c r="E409" s="42"/>
      <c r="F409" s="42"/>
      <c r="G409" s="42"/>
      <c r="H409" s="42"/>
      <c r="I409" s="42"/>
      <c r="J409" s="42"/>
      <c r="K409" s="42"/>
      <c r="L409" s="42"/>
      <c r="M409" s="42"/>
      <c r="N409" s="42"/>
    </row>
    <row r="410" spans="1:14" ht="15">
      <c r="A410" s="42"/>
      <c r="B410" s="42"/>
      <c r="C410" s="42"/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2"/>
    </row>
    <row r="411" spans="1:14" ht="15">
      <c r="A411" s="42"/>
      <c r="B411" s="42"/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</row>
    <row r="412" spans="1:14" ht="15">
      <c r="A412" s="42"/>
      <c r="B412" s="42"/>
      <c r="C412" s="42"/>
      <c r="D412" s="42"/>
      <c r="E412" s="42"/>
      <c r="F412" s="42"/>
      <c r="G412" s="42"/>
      <c r="H412" s="42"/>
      <c r="I412" s="42"/>
      <c r="J412" s="42"/>
      <c r="K412" s="42"/>
      <c r="L412" s="42"/>
      <c r="M412" s="42"/>
      <c r="N412" s="42"/>
    </row>
    <row r="413" spans="1:14" ht="15">
      <c r="A413" s="42"/>
      <c r="B413" s="42"/>
      <c r="C413" s="42"/>
      <c r="D413" s="42"/>
      <c r="E413" s="42"/>
      <c r="F413" s="42"/>
      <c r="G413" s="42"/>
      <c r="H413" s="42"/>
      <c r="I413" s="42"/>
      <c r="J413" s="42"/>
      <c r="K413" s="42"/>
      <c r="L413" s="42"/>
      <c r="M413" s="42"/>
      <c r="N413" s="42"/>
    </row>
    <row r="414" spans="1:14" ht="15">
      <c r="A414" s="42"/>
      <c r="B414" s="42"/>
      <c r="C414" s="42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</row>
    <row r="415" spans="1:14" ht="15">
      <c r="A415" s="42"/>
      <c r="B415" s="42"/>
      <c r="C415" s="42"/>
      <c r="D415" s="42"/>
      <c r="E415" s="42"/>
      <c r="F415" s="42"/>
      <c r="G415" s="42"/>
      <c r="H415" s="42"/>
      <c r="I415" s="42"/>
      <c r="J415" s="42"/>
      <c r="K415" s="42"/>
      <c r="L415" s="42"/>
      <c r="M415" s="42"/>
      <c r="N415" s="42"/>
    </row>
    <row r="416" spans="1:14" ht="15">
      <c r="A416" s="42"/>
      <c r="B416" s="42"/>
      <c r="C416" s="42"/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</row>
    <row r="417" spans="1:14" ht="15">
      <c r="A417" s="42"/>
      <c r="B417" s="42"/>
      <c r="C417" s="42"/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</row>
    <row r="418" spans="1:14" ht="15">
      <c r="A418" s="42"/>
      <c r="B418" s="42"/>
      <c r="C418" s="42"/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2"/>
    </row>
    <row r="419" spans="1:14" ht="15">
      <c r="A419" s="42"/>
      <c r="B419" s="42"/>
      <c r="C419" s="42"/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</row>
    <row r="420" spans="1:14" ht="15">
      <c r="A420" s="42"/>
      <c r="B420" s="42"/>
      <c r="C420" s="42"/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2"/>
    </row>
    <row r="421" spans="1:14" ht="15">
      <c r="A421" s="42"/>
      <c r="B421" s="42"/>
      <c r="C421" s="42"/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</row>
    <row r="422" spans="1:14" ht="15">
      <c r="A422" s="42"/>
      <c r="B422" s="42"/>
      <c r="C422" s="42"/>
      <c r="D422" s="42"/>
      <c r="E422" s="42"/>
      <c r="F422" s="42"/>
      <c r="G422" s="42"/>
      <c r="H422" s="42"/>
      <c r="I422" s="42"/>
      <c r="J422" s="42"/>
      <c r="K422" s="42"/>
      <c r="L422" s="42"/>
      <c r="M422" s="42"/>
      <c r="N422" s="42"/>
    </row>
    <row r="423" spans="1:14" ht="15">
      <c r="A423" s="42"/>
      <c r="B423" s="42"/>
      <c r="C423" s="42"/>
      <c r="D423" s="42"/>
      <c r="E423" s="42"/>
      <c r="F423" s="42"/>
      <c r="G423" s="42"/>
      <c r="H423" s="42"/>
      <c r="I423" s="42"/>
      <c r="J423" s="42"/>
      <c r="K423" s="42"/>
      <c r="L423" s="42"/>
      <c r="M423" s="42"/>
      <c r="N423" s="42"/>
    </row>
    <row r="424" spans="1:14" ht="15">
      <c r="A424" s="42"/>
      <c r="B424" s="42"/>
      <c r="C424" s="42"/>
      <c r="D424" s="42"/>
      <c r="E424" s="42"/>
      <c r="F424" s="42"/>
      <c r="G424" s="42"/>
      <c r="H424" s="42"/>
      <c r="I424" s="42"/>
      <c r="J424" s="42"/>
      <c r="K424" s="42"/>
      <c r="L424" s="42"/>
      <c r="M424" s="42"/>
      <c r="N424" s="42"/>
    </row>
    <row r="425" spans="1:14" ht="15">
      <c r="A425" s="42"/>
      <c r="B425" s="42"/>
      <c r="C425" s="42"/>
      <c r="D425" s="42"/>
      <c r="E425" s="42"/>
      <c r="F425" s="42"/>
      <c r="G425" s="42"/>
      <c r="H425" s="42"/>
      <c r="I425" s="42"/>
      <c r="J425" s="42"/>
      <c r="K425" s="42"/>
      <c r="L425" s="42"/>
      <c r="M425" s="42"/>
      <c r="N425" s="42"/>
    </row>
    <row r="426" spans="1:14" ht="15">
      <c r="A426" s="42"/>
      <c r="B426" s="42"/>
      <c r="C426" s="42"/>
      <c r="D426" s="42"/>
      <c r="E426" s="42"/>
      <c r="F426" s="42"/>
      <c r="G426" s="42"/>
      <c r="H426" s="42"/>
      <c r="I426" s="42"/>
      <c r="J426" s="42"/>
      <c r="K426" s="42"/>
      <c r="L426" s="42"/>
      <c r="M426" s="42"/>
      <c r="N426" s="42"/>
    </row>
    <row r="427" spans="1:14" ht="15">
      <c r="A427" s="42"/>
      <c r="B427" s="42"/>
      <c r="C427" s="42"/>
      <c r="D427" s="42"/>
      <c r="E427" s="42"/>
      <c r="F427" s="42"/>
      <c r="G427" s="42"/>
      <c r="H427" s="42"/>
      <c r="I427" s="42"/>
      <c r="J427" s="42"/>
      <c r="K427" s="42"/>
      <c r="L427" s="42"/>
      <c r="M427" s="42"/>
      <c r="N427" s="42"/>
    </row>
    <row r="428" spans="1:14" ht="15">
      <c r="A428" s="42"/>
      <c r="B428" s="42"/>
      <c r="C428" s="42"/>
      <c r="D428" s="42"/>
      <c r="E428" s="42"/>
      <c r="F428" s="42"/>
      <c r="G428" s="42"/>
      <c r="H428" s="42"/>
      <c r="I428" s="42"/>
      <c r="J428" s="42"/>
      <c r="K428" s="42"/>
      <c r="L428" s="42"/>
      <c r="M428" s="42"/>
      <c r="N428" s="42"/>
    </row>
    <row r="429" spans="1:14" ht="15">
      <c r="A429" s="42"/>
      <c r="B429" s="42"/>
      <c r="C429" s="42"/>
      <c r="D429" s="42"/>
      <c r="E429" s="42"/>
      <c r="F429" s="42"/>
      <c r="G429" s="42"/>
      <c r="H429" s="42"/>
      <c r="I429" s="42"/>
      <c r="J429" s="42"/>
      <c r="K429" s="42"/>
      <c r="L429" s="42"/>
      <c r="M429" s="42"/>
      <c r="N429" s="42"/>
    </row>
    <row r="430" spans="1:14" ht="15">
      <c r="A430" s="42"/>
      <c r="B430" s="42"/>
      <c r="C430" s="42"/>
      <c r="D430" s="42"/>
      <c r="E430" s="42"/>
      <c r="F430" s="42"/>
      <c r="G430" s="42"/>
      <c r="H430" s="42"/>
      <c r="I430" s="42"/>
      <c r="J430" s="42"/>
      <c r="K430" s="42"/>
      <c r="L430" s="42"/>
      <c r="M430" s="42"/>
      <c r="N430" s="42"/>
    </row>
    <row r="431" spans="1:14" ht="15">
      <c r="A431" s="42"/>
      <c r="B431" s="42"/>
      <c r="C431" s="42"/>
      <c r="D431" s="42"/>
      <c r="E431" s="42"/>
      <c r="F431" s="42"/>
      <c r="G431" s="42"/>
      <c r="H431" s="42"/>
      <c r="I431" s="42"/>
      <c r="J431" s="42"/>
      <c r="K431" s="42"/>
      <c r="L431" s="42"/>
      <c r="M431" s="42"/>
      <c r="N431" s="42"/>
    </row>
    <row r="432" spans="1:14" ht="15">
      <c r="A432" s="42"/>
      <c r="B432" s="42"/>
      <c r="C432" s="42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</row>
    <row r="433" spans="1:14" ht="15">
      <c r="A433" s="42"/>
      <c r="B433" s="42"/>
      <c r="C433" s="42"/>
      <c r="D433" s="42"/>
      <c r="E433" s="42"/>
      <c r="F433" s="42"/>
      <c r="G433" s="42"/>
      <c r="H433" s="42"/>
      <c r="I433" s="42"/>
      <c r="J433" s="42"/>
      <c r="K433" s="42"/>
      <c r="L433" s="42"/>
      <c r="M433" s="42"/>
      <c r="N433" s="42"/>
    </row>
    <row r="434" spans="1:14" ht="15">
      <c r="A434" s="42"/>
      <c r="B434" s="42"/>
      <c r="C434" s="42"/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</row>
    <row r="435" spans="1:14" ht="15">
      <c r="A435" s="42"/>
      <c r="B435" s="42"/>
      <c r="C435" s="42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</row>
    <row r="436" spans="1:14" ht="15">
      <c r="A436" s="42"/>
      <c r="B436" s="42"/>
      <c r="C436" s="42"/>
      <c r="D436" s="42"/>
      <c r="E436" s="42"/>
      <c r="F436" s="42"/>
      <c r="G436" s="42"/>
      <c r="H436" s="42"/>
      <c r="I436" s="42"/>
      <c r="J436" s="42"/>
      <c r="K436" s="42"/>
      <c r="L436" s="42"/>
      <c r="M436" s="42"/>
      <c r="N436" s="42"/>
    </row>
    <row r="437" spans="1:14" ht="15">
      <c r="A437" s="42"/>
      <c r="B437" s="42"/>
      <c r="C437" s="42"/>
      <c r="D437" s="42"/>
      <c r="E437" s="42"/>
      <c r="F437" s="42"/>
      <c r="G437" s="42"/>
      <c r="H437" s="42"/>
      <c r="I437" s="42"/>
      <c r="J437" s="42"/>
      <c r="K437" s="42"/>
      <c r="L437" s="42"/>
      <c r="M437" s="42"/>
      <c r="N437" s="42"/>
    </row>
    <row r="438" spans="1:14" ht="15">
      <c r="A438" s="42"/>
      <c r="B438" s="42"/>
      <c r="C438" s="42"/>
      <c r="D438" s="42"/>
      <c r="E438" s="42"/>
      <c r="F438" s="42"/>
      <c r="G438" s="42"/>
      <c r="H438" s="42"/>
      <c r="I438" s="42"/>
      <c r="J438" s="42"/>
      <c r="K438" s="42"/>
      <c r="L438" s="42"/>
      <c r="M438" s="42"/>
      <c r="N438" s="42"/>
    </row>
    <row r="439" spans="1:14" ht="15">
      <c r="A439" s="42"/>
      <c r="B439" s="42"/>
      <c r="C439" s="42"/>
      <c r="D439" s="42"/>
      <c r="E439" s="42"/>
      <c r="F439" s="42"/>
      <c r="G439" s="42"/>
      <c r="H439" s="42"/>
      <c r="I439" s="42"/>
      <c r="J439" s="42"/>
      <c r="K439" s="42"/>
      <c r="L439" s="42"/>
      <c r="M439" s="42"/>
      <c r="N439" s="42"/>
    </row>
    <row r="440" spans="1:14" ht="15">
      <c r="A440" s="42"/>
      <c r="B440" s="42"/>
      <c r="C440" s="42"/>
      <c r="D440" s="42"/>
      <c r="E440" s="42"/>
      <c r="F440" s="42"/>
      <c r="G440" s="42"/>
      <c r="H440" s="42"/>
      <c r="I440" s="42"/>
      <c r="J440" s="42"/>
      <c r="K440" s="42"/>
      <c r="L440" s="42"/>
      <c r="M440" s="42"/>
      <c r="N440" s="42"/>
    </row>
    <row r="441" spans="1:14" ht="15">
      <c r="A441" s="42"/>
      <c r="B441" s="42"/>
      <c r="C441" s="42"/>
      <c r="D441" s="42"/>
      <c r="E441" s="42"/>
      <c r="F441" s="42"/>
      <c r="G441" s="42"/>
      <c r="H441" s="42"/>
      <c r="I441" s="42"/>
      <c r="J441" s="42"/>
      <c r="K441" s="42"/>
      <c r="L441" s="42"/>
      <c r="M441" s="42"/>
      <c r="N441" s="42"/>
    </row>
    <row r="442" spans="1:14" ht="15">
      <c r="A442" s="42"/>
      <c r="B442" s="42"/>
      <c r="C442" s="42"/>
      <c r="D442" s="42"/>
      <c r="E442" s="42"/>
      <c r="F442" s="42"/>
      <c r="G442" s="42"/>
      <c r="H442" s="42"/>
      <c r="I442" s="42"/>
      <c r="J442" s="42"/>
      <c r="K442" s="42"/>
      <c r="L442" s="42"/>
      <c r="M442" s="42"/>
      <c r="N442" s="42"/>
    </row>
    <row r="443" spans="1:14" ht="15">
      <c r="A443" s="42"/>
      <c r="B443" s="42"/>
      <c r="C443" s="42"/>
      <c r="D443" s="42"/>
      <c r="E443" s="42"/>
      <c r="F443" s="42"/>
      <c r="G443" s="42"/>
      <c r="H443" s="42"/>
      <c r="I443" s="42"/>
      <c r="J443" s="42"/>
      <c r="K443" s="42"/>
      <c r="L443" s="42"/>
      <c r="M443" s="42"/>
      <c r="N443" s="42"/>
    </row>
    <row r="444" spans="1:14" ht="15">
      <c r="A444" s="42"/>
      <c r="B444" s="42"/>
      <c r="C444" s="42"/>
      <c r="D444" s="42"/>
      <c r="E444" s="42"/>
      <c r="F444" s="42"/>
      <c r="G444" s="42"/>
      <c r="H444" s="42"/>
      <c r="I444" s="42"/>
      <c r="J444" s="42"/>
      <c r="K444" s="42"/>
      <c r="L444" s="42"/>
      <c r="M444" s="42"/>
      <c r="N444" s="42"/>
    </row>
    <row r="445" spans="1:14" ht="15">
      <c r="A445" s="42"/>
      <c r="B445" s="42"/>
      <c r="C445" s="42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</row>
    <row r="446" spans="1:14" ht="15">
      <c r="A446" s="42"/>
      <c r="B446" s="42"/>
      <c r="C446" s="42"/>
      <c r="D446" s="42"/>
      <c r="E446" s="42"/>
      <c r="F446" s="42"/>
      <c r="G446" s="42"/>
      <c r="H446" s="42"/>
      <c r="I446" s="42"/>
      <c r="J446" s="42"/>
      <c r="K446" s="42"/>
      <c r="L446" s="42"/>
      <c r="M446" s="42"/>
      <c r="N446" s="42"/>
    </row>
    <row r="447" spans="1:14" ht="15">
      <c r="A447" s="42"/>
      <c r="B447" s="42"/>
      <c r="C447" s="42"/>
      <c r="D447" s="42"/>
      <c r="E447" s="42"/>
      <c r="F447" s="42"/>
      <c r="G447" s="42"/>
      <c r="H447" s="42"/>
      <c r="I447" s="42"/>
      <c r="J447" s="42"/>
      <c r="K447" s="42"/>
      <c r="L447" s="42"/>
      <c r="M447" s="42"/>
      <c r="N447" s="42"/>
    </row>
    <row r="448" spans="1:14" ht="15">
      <c r="A448" s="42"/>
      <c r="B448" s="42"/>
      <c r="C448" s="42"/>
      <c r="D448" s="42"/>
      <c r="E448" s="42"/>
      <c r="F448" s="42"/>
      <c r="G448" s="42"/>
      <c r="H448" s="42"/>
      <c r="I448" s="42"/>
      <c r="J448" s="42"/>
      <c r="K448" s="42"/>
      <c r="L448" s="42"/>
      <c r="M448" s="42"/>
      <c r="N448" s="42"/>
    </row>
    <row r="449" spans="1:14" ht="15">
      <c r="A449" s="42"/>
      <c r="B449" s="42"/>
      <c r="C449" s="42"/>
      <c r="D449" s="42"/>
      <c r="E449" s="42"/>
      <c r="F449" s="42"/>
      <c r="G449" s="42"/>
      <c r="H449" s="42"/>
      <c r="I449" s="42"/>
      <c r="J449" s="42"/>
      <c r="K449" s="42"/>
      <c r="L449" s="42"/>
      <c r="M449" s="42"/>
      <c r="N449" s="42"/>
    </row>
    <row r="450" spans="1:14" ht="15">
      <c r="A450" s="42"/>
      <c r="B450" s="42"/>
      <c r="C450" s="42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</row>
    <row r="451" spans="1:14" ht="15">
      <c r="A451" s="42"/>
      <c r="B451" s="42"/>
      <c r="C451" s="42"/>
      <c r="D451" s="42"/>
      <c r="E451" s="42"/>
      <c r="F451" s="42"/>
      <c r="G451" s="42"/>
      <c r="H451" s="42"/>
      <c r="I451" s="42"/>
      <c r="J451" s="42"/>
      <c r="K451" s="42"/>
      <c r="L451" s="42"/>
      <c r="M451" s="42"/>
      <c r="N451" s="42"/>
    </row>
    <row r="452" spans="1:14" ht="15">
      <c r="A452" s="42"/>
      <c r="B452" s="42"/>
      <c r="C452" s="42"/>
      <c r="D452" s="42"/>
      <c r="E452" s="42"/>
      <c r="F452" s="42"/>
      <c r="G452" s="42"/>
      <c r="H452" s="42"/>
      <c r="I452" s="42"/>
      <c r="J452" s="42"/>
      <c r="K452" s="42"/>
      <c r="L452" s="42"/>
      <c r="M452" s="42"/>
      <c r="N452" s="42"/>
    </row>
    <row r="453" spans="1:14" ht="15">
      <c r="A453" s="42"/>
      <c r="B453" s="42"/>
      <c r="C453" s="42"/>
      <c r="D453" s="42"/>
      <c r="E453" s="42"/>
      <c r="F453" s="42"/>
      <c r="G453" s="42"/>
      <c r="H453" s="42"/>
      <c r="I453" s="42"/>
      <c r="J453" s="42"/>
      <c r="K453" s="42"/>
      <c r="L453" s="42"/>
      <c r="M453" s="42"/>
      <c r="N453" s="42"/>
    </row>
    <row r="454" spans="1:14" ht="15">
      <c r="A454" s="42"/>
      <c r="B454" s="42"/>
      <c r="C454" s="42"/>
      <c r="D454" s="42"/>
      <c r="E454" s="42"/>
      <c r="F454" s="42"/>
      <c r="G454" s="42"/>
      <c r="H454" s="42"/>
      <c r="I454" s="42"/>
      <c r="J454" s="42"/>
      <c r="K454" s="42"/>
      <c r="L454" s="42"/>
      <c r="M454" s="42"/>
      <c r="N454" s="42"/>
    </row>
    <row r="455" spans="1:14" ht="15">
      <c r="A455" s="42"/>
      <c r="B455" s="42"/>
      <c r="C455" s="42"/>
      <c r="D455" s="42"/>
      <c r="E455" s="42"/>
      <c r="F455" s="42"/>
      <c r="G455" s="42"/>
      <c r="H455" s="42"/>
      <c r="I455" s="42"/>
      <c r="J455" s="42"/>
      <c r="K455" s="42"/>
      <c r="L455" s="42"/>
      <c r="M455" s="42"/>
      <c r="N455" s="42"/>
    </row>
    <row r="456" spans="1:14" ht="15">
      <c r="A456" s="42"/>
      <c r="B456" s="42"/>
      <c r="C456" s="42"/>
      <c r="D456" s="42"/>
      <c r="E456" s="42"/>
      <c r="F456" s="42"/>
      <c r="G456" s="42"/>
      <c r="H456" s="42"/>
      <c r="I456" s="42"/>
      <c r="J456" s="42"/>
      <c r="K456" s="42"/>
      <c r="L456" s="42"/>
      <c r="M456" s="42"/>
      <c r="N456" s="42"/>
    </row>
    <row r="457" spans="1:14" ht="15">
      <c r="A457" s="42"/>
      <c r="B457" s="42"/>
      <c r="C457" s="42"/>
      <c r="D457" s="42"/>
      <c r="E457" s="42"/>
      <c r="F457" s="42"/>
      <c r="G457" s="42"/>
      <c r="H457" s="42"/>
      <c r="I457" s="42"/>
      <c r="J457" s="42"/>
      <c r="K457" s="42"/>
      <c r="L457" s="42"/>
      <c r="M457" s="42"/>
      <c r="N457" s="42"/>
    </row>
    <row r="458" spans="1:14" ht="15">
      <c r="A458" s="42"/>
      <c r="B458" s="42"/>
      <c r="C458" s="42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</row>
    <row r="459" spans="1:14" ht="15">
      <c r="A459" s="42"/>
      <c r="B459" s="42"/>
      <c r="C459" s="42"/>
      <c r="D459" s="42"/>
      <c r="E459" s="42"/>
      <c r="F459" s="42"/>
      <c r="G459" s="42"/>
      <c r="H459" s="42"/>
      <c r="I459" s="42"/>
      <c r="J459" s="42"/>
      <c r="K459" s="42"/>
      <c r="L459" s="42"/>
      <c r="M459" s="42"/>
      <c r="N459" s="42"/>
    </row>
    <row r="460" spans="1:14" ht="15">
      <c r="A460" s="42"/>
      <c r="B460" s="42"/>
      <c r="C460" s="42"/>
      <c r="D460" s="42"/>
      <c r="E460" s="42"/>
      <c r="F460" s="42"/>
      <c r="G460" s="42"/>
      <c r="H460" s="42"/>
      <c r="I460" s="42"/>
      <c r="J460" s="42"/>
      <c r="K460" s="42"/>
      <c r="L460" s="42"/>
      <c r="M460" s="42"/>
      <c r="N460" s="42"/>
    </row>
    <row r="461" spans="1:14" ht="15">
      <c r="A461" s="42"/>
      <c r="B461" s="42"/>
      <c r="C461" s="42"/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2"/>
    </row>
    <row r="462" spans="1:14" ht="15">
      <c r="A462" s="42"/>
      <c r="B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</row>
    <row r="463" spans="1:14" ht="15">
      <c r="A463" s="42"/>
      <c r="B463" s="42"/>
      <c r="C463" s="42"/>
      <c r="D463" s="42"/>
      <c r="E463" s="42"/>
      <c r="F463" s="42"/>
      <c r="G463" s="42"/>
      <c r="H463" s="42"/>
      <c r="I463" s="42"/>
      <c r="J463" s="42"/>
      <c r="K463" s="42"/>
      <c r="L463" s="42"/>
      <c r="M463" s="42"/>
      <c r="N463" s="42"/>
    </row>
    <row r="464" spans="1:14" ht="15">
      <c r="A464" s="42"/>
      <c r="B464" s="42"/>
      <c r="C464" s="42"/>
      <c r="D464" s="42"/>
      <c r="E464" s="42"/>
      <c r="F464" s="42"/>
      <c r="G464" s="42"/>
      <c r="H464" s="42"/>
      <c r="I464" s="42"/>
      <c r="J464" s="42"/>
      <c r="K464" s="42"/>
      <c r="L464" s="42"/>
      <c r="M464" s="42"/>
      <c r="N464" s="42"/>
    </row>
    <row r="465" spans="1:14" ht="15">
      <c r="A465" s="42"/>
      <c r="B465" s="42"/>
      <c r="C465" s="42"/>
      <c r="D465" s="42"/>
      <c r="E465" s="42"/>
      <c r="F465" s="42"/>
      <c r="G465" s="42"/>
      <c r="H465" s="42"/>
      <c r="I465" s="42"/>
      <c r="J465" s="42"/>
      <c r="K465" s="42"/>
      <c r="L465" s="42"/>
      <c r="M465" s="42"/>
      <c r="N465" s="42"/>
    </row>
    <row r="466" spans="1:14" ht="15">
      <c r="A466" s="42"/>
      <c r="B466" s="42"/>
      <c r="C466" s="42"/>
      <c r="D466" s="42"/>
      <c r="E466" s="42"/>
      <c r="F466" s="42"/>
      <c r="G466" s="42"/>
      <c r="H466" s="42"/>
      <c r="I466" s="42"/>
      <c r="J466" s="42"/>
      <c r="K466" s="42"/>
      <c r="L466" s="42"/>
      <c r="M466" s="42"/>
      <c r="N466" s="42"/>
    </row>
    <row r="467" spans="1:14" ht="15">
      <c r="A467" s="42"/>
      <c r="B467" s="42"/>
      <c r="C467" s="42"/>
      <c r="D467" s="42"/>
      <c r="E467" s="42"/>
      <c r="F467" s="42"/>
      <c r="G467" s="42"/>
      <c r="H467" s="42"/>
      <c r="I467" s="42"/>
      <c r="J467" s="42"/>
      <c r="K467" s="42"/>
      <c r="L467" s="42"/>
      <c r="M467" s="42"/>
      <c r="N467" s="42"/>
    </row>
    <row r="468" spans="1:14" ht="15">
      <c r="A468" s="42"/>
      <c r="B468" s="42"/>
      <c r="C468" s="42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</row>
    <row r="469" spans="1:14" ht="15">
      <c r="A469" s="42"/>
      <c r="B469" s="42"/>
      <c r="C469" s="42"/>
      <c r="D469" s="42"/>
      <c r="E469" s="42"/>
      <c r="F469" s="42"/>
      <c r="G469" s="42"/>
      <c r="H469" s="42"/>
      <c r="I469" s="42"/>
      <c r="J469" s="42"/>
      <c r="K469" s="42"/>
      <c r="L469" s="42"/>
      <c r="M469" s="42"/>
      <c r="N469" s="42"/>
    </row>
    <row r="470" spans="1:14" ht="15">
      <c r="A470" s="42"/>
      <c r="B470" s="42"/>
      <c r="C470" s="42"/>
      <c r="D470" s="42"/>
      <c r="E470" s="42"/>
      <c r="F470" s="42"/>
      <c r="G470" s="42"/>
      <c r="H470" s="42"/>
      <c r="I470" s="42"/>
      <c r="J470" s="42"/>
      <c r="K470" s="42"/>
      <c r="L470" s="42"/>
      <c r="M470" s="42"/>
      <c r="N470" s="42"/>
    </row>
    <row r="471" spans="1:14" ht="15">
      <c r="A471" s="42"/>
      <c r="B471" s="42"/>
      <c r="C471" s="42"/>
      <c r="D471" s="42"/>
      <c r="E471" s="42"/>
      <c r="F471" s="42"/>
      <c r="G471" s="42"/>
      <c r="H471" s="42"/>
      <c r="I471" s="42"/>
      <c r="J471" s="42"/>
      <c r="K471" s="42"/>
      <c r="L471" s="42"/>
      <c r="M471" s="42"/>
      <c r="N471" s="42"/>
    </row>
    <row r="472" spans="1:14" ht="15">
      <c r="A472" s="42"/>
      <c r="B472" s="42"/>
      <c r="C472" s="42"/>
      <c r="D472" s="42"/>
      <c r="E472" s="42"/>
      <c r="F472" s="42"/>
      <c r="G472" s="42"/>
      <c r="H472" s="42"/>
      <c r="I472" s="42"/>
      <c r="J472" s="42"/>
      <c r="K472" s="42"/>
      <c r="L472" s="42"/>
      <c r="M472" s="42"/>
      <c r="N472" s="42"/>
    </row>
    <row r="473" spans="1:14" ht="15">
      <c r="A473" s="42"/>
      <c r="B473" s="42"/>
      <c r="C473" s="42"/>
      <c r="D473" s="42"/>
      <c r="E473" s="42"/>
      <c r="F473" s="42"/>
      <c r="G473" s="42"/>
      <c r="H473" s="42"/>
      <c r="I473" s="42"/>
      <c r="J473" s="42"/>
      <c r="K473" s="42"/>
      <c r="L473" s="42"/>
      <c r="M473" s="42"/>
      <c r="N473" s="42"/>
    </row>
    <row r="474" spans="1:14" ht="15">
      <c r="A474" s="42"/>
      <c r="B474" s="42"/>
      <c r="C474" s="42"/>
      <c r="D474" s="42"/>
      <c r="E474" s="42"/>
      <c r="F474" s="42"/>
      <c r="G474" s="42"/>
      <c r="H474" s="42"/>
      <c r="I474" s="42"/>
      <c r="J474" s="42"/>
      <c r="K474" s="42"/>
      <c r="L474" s="42"/>
      <c r="M474" s="42"/>
      <c r="N474" s="42"/>
    </row>
    <row r="475" spans="1:14" ht="15">
      <c r="A475" s="42"/>
      <c r="B475" s="42"/>
      <c r="C475" s="42"/>
      <c r="D475" s="42"/>
      <c r="E475" s="42"/>
      <c r="F475" s="42"/>
      <c r="G475" s="42"/>
      <c r="H475" s="42"/>
      <c r="I475" s="42"/>
      <c r="J475" s="42"/>
      <c r="K475" s="42"/>
      <c r="L475" s="42"/>
      <c r="M475" s="42"/>
      <c r="N475" s="42"/>
    </row>
    <row r="476" spans="1:14" ht="15">
      <c r="A476" s="42"/>
      <c r="B476" s="42"/>
      <c r="C476" s="42"/>
      <c r="D476" s="42"/>
      <c r="E476" s="42"/>
      <c r="F476" s="42"/>
      <c r="G476" s="42"/>
      <c r="H476" s="42"/>
      <c r="I476" s="42"/>
      <c r="J476" s="42"/>
      <c r="K476" s="42"/>
      <c r="L476" s="42"/>
      <c r="M476" s="42"/>
      <c r="N476" s="42"/>
    </row>
    <row r="477" spans="1:14" ht="15">
      <c r="A477" s="42"/>
      <c r="B477" s="42"/>
      <c r="C477" s="42"/>
      <c r="D477" s="42"/>
      <c r="E477" s="42"/>
      <c r="F477" s="42"/>
      <c r="G477" s="42"/>
      <c r="H477" s="42"/>
      <c r="I477" s="42"/>
      <c r="J477" s="42"/>
      <c r="K477" s="42"/>
      <c r="L477" s="42"/>
      <c r="M477" s="42"/>
      <c r="N477" s="42"/>
    </row>
    <row r="478" spans="1:14" ht="15">
      <c r="A478" s="42"/>
      <c r="B478" s="42"/>
      <c r="C478" s="42"/>
      <c r="D478" s="42"/>
      <c r="E478" s="42"/>
      <c r="F478" s="42"/>
      <c r="G478" s="42"/>
      <c r="H478" s="42"/>
      <c r="I478" s="42"/>
      <c r="J478" s="42"/>
      <c r="K478" s="42"/>
      <c r="L478" s="42"/>
      <c r="M478" s="42"/>
      <c r="N478" s="42"/>
    </row>
    <row r="479" spans="1:14" ht="15">
      <c r="A479" s="42"/>
      <c r="B479" s="42"/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</row>
    <row r="480" spans="1:14" ht="15">
      <c r="A480" s="42"/>
      <c r="B480" s="42"/>
      <c r="C480" s="42"/>
      <c r="D480" s="42"/>
      <c r="E480" s="42"/>
      <c r="F480" s="42"/>
      <c r="G480" s="42"/>
      <c r="H480" s="42"/>
      <c r="I480" s="42"/>
      <c r="J480" s="42"/>
      <c r="K480" s="42"/>
      <c r="L480" s="42"/>
      <c r="M480" s="42"/>
      <c r="N480" s="42"/>
    </row>
    <row r="481" spans="1:14" ht="15">
      <c r="A481" s="42"/>
      <c r="B481" s="42"/>
      <c r="C481" s="42"/>
      <c r="D481" s="42"/>
      <c r="E481" s="42"/>
      <c r="F481" s="42"/>
      <c r="G481" s="42"/>
      <c r="H481" s="42"/>
      <c r="I481" s="42"/>
      <c r="J481" s="42"/>
      <c r="K481" s="42"/>
      <c r="L481" s="42"/>
      <c r="M481" s="42"/>
      <c r="N481" s="42"/>
    </row>
    <row r="482" spans="1:14" ht="15">
      <c r="A482" s="42"/>
      <c r="B482" s="42"/>
      <c r="C482" s="42"/>
      <c r="D482" s="42"/>
      <c r="E482" s="42"/>
      <c r="F482" s="42"/>
      <c r="G482" s="42"/>
      <c r="H482" s="42"/>
      <c r="I482" s="42"/>
      <c r="J482" s="42"/>
      <c r="K482" s="42"/>
      <c r="L482" s="42"/>
      <c r="M482" s="42"/>
      <c r="N482" s="42"/>
    </row>
    <row r="483" spans="1:14" ht="15">
      <c r="A483" s="42"/>
      <c r="B483" s="42"/>
      <c r="C483" s="42"/>
      <c r="D483" s="42"/>
      <c r="E483" s="42"/>
      <c r="F483" s="42"/>
      <c r="G483" s="42"/>
      <c r="H483" s="42"/>
      <c r="I483" s="42"/>
      <c r="J483" s="42"/>
      <c r="K483" s="42"/>
      <c r="L483" s="42"/>
      <c r="M483" s="42"/>
      <c r="N483" s="42"/>
    </row>
    <row r="484" spans="1:14" ht="15">
      <c r="A484" s="42"/>
      <c r="B484" s="42"/>
      <c r="C484" s="42"/>
      <c r="D484" s="42"/>
      <c r="E484" s="42"/>
      <c r="F484" s="42"/>
      <c r="G484" s="42"/>
      <c r="H484" s="42"/>
      <c r="I484" s="42"/>
      <c r="J484" s="42"/>
      <c r="K484" s="42"/>
      <c r="L484" s="42"/>
      <c r="M484" s="42"/>
      <c r="N484" s="42"/>
    </row>
    <row r="485" spans="1:14" ht="15">
      <c r="A485" s="42"/>
      <c r="B485" s="42"/>
      <c r="C485" s="42"/>
      <c r="D485" s="42"/>
      <c r="E485" s="42"/>
      <c r="F485" s="42"/>
      <c r="G485" s="42"/>
      <c r="H485" s="42"/>
      <c r="I485" s="42"/>
      <c r="J485" s="42"/>
      <c r="K485" s="42"/>
      <c r="L485" s="42"/>
      <c r="M485" s="42"/>
      <c r="N485" s="42"/>
    </row>
    <row r="486" spans="1:14" ht="15">
      <c r="A486" s="42"/>
      <c r="B486" s="42"/>
      <c r="C486" s="42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</row>
    <row r="487" spans="1:14" ht="15">
      <c r="A487" s="42"/>
      <c r="B487" s="42"/>
      <c r="C487" s="42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</row>
    <row r="488" spans="1:14" ht="15">
      <c r="A488" s="42"/>
      <c r="B488" s="42"/>
      <c r="C488" s="42"/>
      <c r="D488" s="42"/>
      <c r="E488" s="42"/>
      <c r="F488" s="42"/>
      <c r="G488" s="42"/>
      <c r="H488" s="42"/>
      <c r="I488" s="42"/>
      <c r="J488" s="42"/>
      <c r="K488" s="42"/>
      <c r="L488" s="42"/>
      <c r="M488" s="42"/>
      <c r="N488" s="42"/>
    </row>
    <row r="489" spans="1:14" ht="15">
      <c r="A489" s="42"/>
      <c r="B489" s="42"/>
      <c r="C489" s="42"/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</row>
    <row r="490" spans="1:14" ht="15">
      <c r="A490" s="42"/>
      <c r="B490" s="42"/>
      <c r="C490" s="42"/>
      <c r="D490" s="42"/>
      <c r="E490" s="42"/>
      <c r="F490" s="42"/>
      <c r="G490" s="42"/>
      <c r="H490" s="42"/>
      <c r="I490" s="42"/>
      <c r="J490" s="42"/>
      <c r="K490" s="42"/>
      <c r="L490" s="42"/>
      <c r="M490" s="42"/>
      <c r="N490" s="42"/>
    </row>
    <row r="491" spans="1:14" ht="15">
      <c r="A491" s="42"/>
      <c r="B491" s="42"/>
      <c r="C491" s="42"/>
      <c r="D491" s="42"/>
      <c r="E491" s="42"/>
      <c r="F491" s="42"/>
      <c r="G491" s="42"/>
      <c r="H491" s="42"/>
      <c r="I491" s="42"/>
      <c r="J491" s="42"/>
      <c r="K491" s="42"/>
      <c r="L491" s="42"/>
      <c r="M491" s="42"/>
      <c r="N491" s="42"/>
    </row>
    <row r="492" spans="1:14" ht="15">
      <c r="A492" s="42"/>
      <c r="B492" s="42"/>
      <c r="C492" s="42"/>
      <c r="D492" s="42"/>
      <c r="E492" s="42"/>
      <c r="F492" s="42"/>
      <c r="G492" s="42"/>
      <c r="H492" s="42"/>
      <c r="I492" s="42"/>
      <c r="J492" s="42"/>
      <c r="K492" s="42"/>
      <c r="L492" s="42"/>
      <c r="M492" s="42"/>
      <c r="N492" s="42"/>
    </row>
    <row r="493" spans="1:14" ht="15">
      <c r="A493" s="42"/>
      <c r="B493" s="42"/>
      <c r="C493" s="42"/>
      <c r="D493" s="42"/>
      <c r="E493" s="42"/>
      <c r="F493" s="42"/>
      <c r="G493" s="42"/>
      <c r="H493" s="42"/>
      <c r="I493" s="42"/>
      <c r="J493" s="42"/>
      <c r="K493" s="42"/>
      <c r="L493" s="42"/>
      <c r="M493" s="42"/>
      <c r="N493" s="42"/>
    </row>
    <row r="494" spans="1:14" ht="15">
      <c r="A494" s="42"/>
      <c r="B494" s="42"/>
      <c r="C494" s="42"/>
      <c r="D494" s="42"/>
      <c r="E494" s="42"/>
      <c r="F494" s="42"/>
      <c r="G494" s="42"/>
      <c r="H494" s="42"/>
      <c r="I494" s="42"/>
      <c r="J494" s="42"/>
      <c r="K494" s="42"/>
      <c r="L494" s="42"/>
      <c r="M494" s="42"/>
      <c r="N494" s="42"/>
    </row>
    <row r="495" spans="1:14" ht="15">
      <c r="A495" s="42"/>
      <c r="B495" s="42"/>
      <c r="C495" s="42"/>
      <c r="D495" s="42"/>
      <c r="E495" s="42"/>
      <c r="F495" s="42"/>
      <c r="G495" s="42"/>
      <c r="H495" s="42"/>
      <c r="I495" s="42"/>
      <c r="J495" s="42"/>
      <c r="K495" s="42"/>
      <c r="L495" s="42"/>
      <c r="M495" s="42"/>
      <c r="N495" s="42"/>
    </row>
    <row r="496" spans="1:14" ht="15">
      <c r="A496" s="42"/>
      <c r="B496" s="42"/>
      <c r="C496" s="42"/>
      <c r="D496" s="42"/>
      <c r="E496" s="42"/>
      <c r="F496" s="42"/>
      <c r="G496" s="42"/>
      <c r="H496" s="42"/>
      <c r="I496" s="42"/>
      <c r="J496" s="42"/>
      <c r="K496" s="42"/>
      <c r="L496" s="42"/>
      <c r="M496" s="42"/>
      <c r="N496" s="42"/>
    </row>
    <row r="497" spans="1:14" ht="15">
      <c r="A497" s="42"/>
      <c r="B497" s="42"/>
      <c r="C497" s="42"/>
      <c r="D497" s="42"/>
      <c r="E497" s="42"/>
      <c r="F497" s="42"/>
      <c r="G497" s="42"/>
      <c r="H497" s="42"/>
      <c r="I497" s="42"/>
      <c r="J497" s="42"/>
      <c r="K497" s="42"/>
      <c r="L497" s="42"/>
      <c r="M497" s="42"/>
      <c r="N497" s="42"/>
    </row>
    <row r="498" spans="1:14" ht="15">
      <c r="A498" s="42"/>
      <c r="B498" s="42"/>
      <c r="C498" s="42"/>
      <c r="D498" s="42"/>
      <c r="E498" s="42"/>
      <c r="F498" s="42"/>
      <c r="G498" s="42"/>
      <c r="H498" s="42"/>
      <c r="I498" s="42"/>
      <c r="J498" s="42"/>
      <c r="K498" s="42"/>
      <c r="L498" s="42"/>
      <c r="M498" s="42"/>
      <c r="N498" s="42"/>
    </row>
    <row r="499" spans="1:14" ht="15">
      <c r="A499" s="42"/>
      <c r="B499" s="42"/>
      <c r="C499" s="42"/>
      <c r="D499" s="42"/>
      <c r="E499" s="42"/>
      <c r="F499" s="42"/>
      <c r="G499" s="42"/>
      <c r="H499" s="42"/>
      <c r="I499" s="42"/>
      <c r="J499" s="42"/>
      <c r="K499" s="42"/>
      <c r="L499" s="42"/>
      <c r="M499" s="42"/>
      <c r="N499" s="42"/>
    </row>
    <row r="500" spans="1:14" ht="15">
      <c r="A500" s="42"/>
      <c r="B500" s="42"/>
      <c r="C500" s="42"/>
      <c r="D500" s="42"/>
      <c r="E500" s="42"/>
      <c r="F500" s="42"/>
      <c r="G500" s="42"/>
      <c r="H500" s="42"/>
      <c r="I500" s="42"/>
      <c r="J500" s="42"/>
      <c r="K500" s="42"/>
      <c r="L500" s="42"/>
      <c r="M500" s="42"/>
      <c r="N500" s="42"/>
    </row>
    <row r="501" spans="1:14" ht="15">
      <c r="A501" s="42"/>
      <c r="B501" s="42"/>
      <c r="C501" s="42"/>
      <c r="D501" s="42"/>
      <c r="E501" s="42"/>
      <c r="F501" s="42"/>
      <c r="G501" s="42"/>
      <c r="H501" s="42"/>
      <c r="I501" s="42"/>
      <c r="J501" s="42"/>
      <c r="K501" s="42"/>
      <c r="L501" s="42"/>
      <c r="M501" s="42"/>
      <c r="N501" s="42"/>
    </row>
    <row r="502" spans="1:14" ht="15">
      <c r="A502" s="42"/>
      <c r="B502" s="42"/>
      <c r="C502" s="42"/>
      <c r="D502" s="42"/>
      <c r="E502" s="42"/>
      <c r="F502" s="42"/>
      <c r="G502" s="42"/>
      <c r="H502" s="42"/>
      <c r="I502" s="42"/>
      <c r="J502" s="42"/>
      <c r="K502" s="42"/>
      <c r="L502" s="42"/>
      <c r="M502" s="42"/>
      <c r="N502" s="42"/>
    </row>
    <row r="503" spans="1:14" ht="15">
      <c r="A503" s="42"/>
      <c r="B503" s="42"/>
      <c r="C503" s="42"/>
      <c r="D503" s="42"/>
      <c r="E503" s="42"/>
      <c r="F503" s="42"/>
      <c r="G503" s="42"/>
      <c r="H503" s="42"/>
      <c r="I503" s="42"/>
      <c r="J503" s="42"/>
      <c r="K503" s="42"/>
      <c r="L503" s="42"/>
      <c r="M503" s="42"/>
      <c r="N503" s="42"/>
    </row>
    <row r="504" spans="1:14" ht="15">
      <c r="A504" s="42"/>
      <c r="B504" s="42"/>
      <c r="C504" s="42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</row>
    <row r="505" spans="1:14" ht="15">
      <c r="A505" s="42"/>
      <c r="B505" s="42"/>
      <c r="C505" s="42"/>
      <c r="D505" s="42"/>
      <c r="E505" s="42"/>
      <c r="F505" s="42"/>
      <c r="G505" s="42"/>
      <c r="H505" s="42"/>
      <c r="I505" s="42"/>
      <c r="J505" s="42"/>
      <c r="K505" s="42"/>
      <c r="L505" s="42"/>
      <c r="M505" s="42"/>
      <c r="N505" s="42"/>
    </row>
    <row r="506" spans="1:14" ht="15">
      <c r="A506" s="42"/>
      <c r="B506" s="42"/>
      <c r="C506" s="42"/>
      <c r="D506" s="42"/>
      <c r="E506" s="42"/>
      <c r="F506" s="42"/>
      <c r="G506" s="42"/>
      <c r="H506" s="42"/>
      <c r="I506" s="42"/>
      <c r="J506" s="42"/>
      <c r="K506" s="42"/>
      <c r="L506" s="42"/>
      <c r="M506" s="42"/>
      <c r="N506" s="42"/>
    </row>
    <row r="507" spans="1:14" ht="15">
      <c r="A507" s="42"/>
      <c r="B507" s="42"/>
      <c r="C507" s="42"/>
      <c r="D507" s="42"/>
      <c r="E507" s="42"/>
      <c r="F507" s="42"/>
      <c r="G507" s="42"/>
      <c r="H507" s="42"/>
      <c r="I507" s="42"/>
      <c r="J507" s="42"/>
      <c r="K507" s="42"/>
      <c r="L507" s="42"/>
      <c r="M507" s="42"/>
      <c r="N507" s="42"/>
    </row>
    <row r="508" spans="1:14" ht="15">
      <c r="A508" s="42"/>
      <c r="B508" s="42"/>
      <c r="C508" s="42"/>
      <c r="D508" s="42"/>
      <c r="E508" s="42"/>
      <c r="F508" s="42"/>
      <c r="G508" s="42"/>
      <c r="H508" s="42"/>
      <c r="I508" s="42"/>
      <c r="J508" s="42"/>
      <c r="K508" s="42"/>
      <c r="L508" s="42"/>
      <c r="M508" s="42"/>
      <c r="N508" s="42"/>
    </row>
    <row r="509" spans="1:14" ht="15">
      <c r="A509" s="42"/>
      <c r="B509" s="42"/>
      <c r="C509" s="42"/>
      <c r="D509" s="42"/>
      <c r="E509" s="42"/>
      <c r="F509" s="42"/>
      <c r="G509" s="42"/>
      <c r="H509" s="42"/>
      <c r="I509" s="42"/>
      <c r="J509" s="42"/>
      <c r="K509" s="42"/>
      <c r="L509" s="42"/>
      <c r="M509" s="42"/>
      <c r="N509" s="42"/>
    </row>
    <row r="510" spans="1:14" ht="15">
      <c r="A510" s="42"/>
      <c r="B510" s="42"/>
      <c r="C510" s="42"/>
      <c r="D510" s="42"/>
      <c r="E510" s="42"/>
      <c r="F510" s="42"/>
      <c r="G510" s="42"/>
      <c r="H510" s="42"/>
      <c r="I510" s="42"/>
      <c r="J510" s="42"/>
      <c r="K510" s="42"/>
      <c r="L510" s="42"/>
      <c r="M510" s="42"/>
      <c r="N510" s="42"/>
    </row>
    <row r="511" spans="1:14" ht="15">
      <c r="A511" s="42"/>
      <c r="B511" s="42"/>
      <c r="C511" s="42"/>
      <c r="D511" s="42"/>
      <c r="E511" s="42"/>
      <c r="F511" s="42"/>
      <c r="G511" s="42"/>
      <c r="H511" s="42"/>
      <c r="I511" s="42"/>
      <c r="J511" s="42"/>
      <c r="K511" s="42"/>
      <c r="L511" s="42"/>
      <c r="M511" s="42"/>
      <c r="N511" s="42"/>
    </row>
    <row r="512" spans="1:14" ht="15">
      <c r="A512" s="42"/>
      <c r="B512" s="42"/>
      <c r="C512" s="42"/>
      <c r="D512" s="42"/>
      <c r="E512" s="42"/>
      <c r="F512" s="42"/>
      <c r="G512" s="42"/>
      <c r="H512" s="42"/>
      <c r="I512" s="42"/>
      <c r="J512" s="42"/>
      <c r="K512" s="42"/>
      <c r="L512" s="42"/>
      <c r="M512" s="42"/>
      <c r="N512" s="42"/>
    </row>
    <row r="513" spans="1:14" ht="15">
      <c r="A513" s="42"/>
      <c r="B513" s="42"/>
      <c r="C513" s="42"/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</row>
    <row r="514" spans="1:14" ht="15">
      <c r="A514" s="42"/>
      <c r="B514" s="42"/>
      <c r="C514" s="42"/>
      <c r="D514" s="42"/>
      <c r="E514" s="42"/>
      <c r="F514" s="42"/>
      <c r="G514" s="42"/>
      <c r="H514" s="42"/>
      <c r="I514" s="42"/>
      <c r="J514" s="42"/>
      <c r="K514" s="42"/>
      <c r="L514" s="42"/>
      <c r="M514" s="42"/>
      <c r="N514" s="42"/>
    </row>
    <row r="515" spans="1:14" ht="15">
      <c r="A515" s="42"/>
      <c r="B515" s="42"/>
      <c r="C515" s="42"/>
      <c r="D515" s="42"/>
      <c r="E515" s="42"/>
      <c r="F515" s="42"/>
      <c r="G515" s="42"/>
      <c r="H515" s="42"/>
      <c r="I515" s="42"/>
      <c r="J515" s="42"/>
      <c r="K515" s="42"/>
      <c r="L515" s="42"/>
      <c r="M515" s="42"/>
      <c r="N515" s="42"/>
    </row>
    <row r="516" spans="1:14" ht="15">
      <c r="A516" s="42"/>
      <c r="B516" s="42"/>
      <c r="C516" s="42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</row>
    <row r="517" spans="1:14" ht="15">
      <c r="A517" s="42"/>
      <c r="B517" s="42"/>
      <c r="C517" s="42"/>
      <c r="D517" s="42"/>
      <c r="E517" s="42"/>
      <c r="F517" s="42"/>
      <c r="G517" s="42"/>
      <c r="H517" s="42"/>
      <c r="I517" s="42"/>
      <c r="J517" s="42"/>
      <c r="K517" s="42"/>
      <c r="L517" s="42"/>
      <c r="M517" s="42"/>
      <c r="N517" s="42"/>
    </row>
    <row r="518" spans="1:14" ht="15">
      <c r="A518" s="42"/>
      <c r="B518" s="42"/>
      <c r="C518" s="42"/>
      <c r="D518" s="42"/>
      <c r="E518" s="42"/>
      <c r="F518" s="42"/>
      <c r="G518" s="42"/>
      <c r="H518" s="42"/>
      <c r="I518" s="42"/>
      <c r="J518" s="42"/>
      <c r="K518" s="42"/>
      <c r="L518" s="42"/>
      <c r="M518" s="42"/>
      <c r="N518" s="42"/>
    </row>
    <row r="519" spans="1:14" ht="15">
      <c r="A519" s="42"/>
      <c r="B519" s="42"/>
      <c r="C519" s="42"/>
      <c r="D519" s="42"/>
      <c r="E519" s="42"/>
      <c r="F519" s="42"/>
      <c r="G519" s="42"/>
      <c r="H519" s="42"/>
      <c r="I519" s="42"/>
      <c r="J519" s="42"/>
      <c r="K519" s="42"/>
      <c r="L519" s="42"/>
      <c r="M519" s="42"/>
      <c r="N519" s="42"/>
    </row>
    <row r="520" spans="1:14" ht="15">
      <c r="A520" s="42"/>
      <c r="B520" s="42"/>
      <c r="C520" s="42"/>
      <c r="D520" s="42"/>
      <c r="E520" s="42"/>
      <c r="F520" s="42"/>
      <c r="G520" s="42"/>
      <c r="H520" s="42"/>
      <c r="I520" s="42"/>
      <c r="J520" s="42"/>
      <c r="K520" s="42"/>
      <c r="L520" s="42"/>
      <c r="M520" s="42"/>
      <c r="N520" s="42"/>
    </row>
    <row r="521" spans="1:14" ht="15">
      <c r="A521" s="42"/>
      <c r="B521" s="42"/>
      <c r="C521" s="42"/>
      <c r="D521" s="42"/>
      <c r="E521" s="42"/>
      <c r="F521" s="42"/>
      <c r="G521" s="42"/>
      <c r="H521" s="42"/>
      <c r="I521" s="42"/>
      <c r="J521" s="42"/>
      <c r="K521" s="42"/>
      <c r="L521" s="42"/>
      <c r="M521" s="42"/>
      <c r="N521" s="42"/>
    </row>
    <row r="522" spans="1:14" ht="15">
      <c r="A522" s="42"/>
      <c r="B522" s="42"/>
      <c r="C522" s="42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</row>
    <row r="523" spans="1:14" ht="15">
      <c r="A523" s="42"/>
      <c r="B523" s="42"/>
      <c r="C523" s="42"/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2"/>
    </row>
    <row r="524" spans="1:14" ht="15">
      <c r="A524" s="42"/>
      <c r="B524" s="42"/>
      <c r="C524" s="42"/>
      <c r="D524" s="42"/>
      <c r="E524" s="42"/>
      <c r="F524" s="42"/>
      <c r="G524" s="42"/>
      <c r="H524" s="42"/>
      <c r="I524" s="42"/>
      <c r="J524" s="42"/>
      <c r="K524" s="42"/>
      <c r="L524" s="42"/>
      <c r="M524" s="42"/>
      <c r="N524" s="42"/>
    </row>
    <row r="525" spans="1:14" ht="15">
      <c r="A525" s="42"/>
      <c r="B525" s="42"/>
      <c r="C525" s="42"/>
      <c r="D525" s="42"/>
      <c r="E525" s="42"/>
      <c r="F525" s="42"/>
      <c r="G525" s="42"/>
      <c r="H525" s="42"/>
      <c r="I525" s="42"/>
      <c r="J525" s="42"/>
      <c r="K525" s="42"/>
      <c r="L525" s="42"/>
      <c r="M525" s="42"/>
      <c r="N525" s="42"/>
    </row>
    <row r="526" spans="1:14" ht="15">
      <c r="A526" s="42"/>
      <c r="B526" s="42"/>
      <c r="C526" s="42"/>
      <c r="D526" s="42"/>
      <c r="E526" s="42"/>
      <c r="F526" s="42"/>
      <c r="G526" s="42"/>
      <c r="H526" s="42"/>
      <c r="I526" s="42"/>
      <c r="J526" s="42"/>
      <c r="K526" s="42"/>
      <c r="L526" s="42"/>
      <c r="M526" s="42"/>
      <c r="N526" s="42"/>
    </row>
    <row r="527" spans="1:14" ht="15">
      <c r="A527" s="42"/>
      <c r="B527" s="42"/>
      <c r="C527" s="42"/>
      <c r="D527" s="42"/>
      <c r="E527" s="42"/>
      <c r="F527" s="42"/>
      <c r="G527" s="42"/>
      <c r="H527" s="42"/>
      <c r="I527" s="42"/>
      <c r="J527" s="42"/>
      <c r="K527" s="42"/>
      <c r="L527" s="42"/>
      <c r="M527" s="42"/>
      <c r="N527" s="42"/>
    </row>
    <row r="528" spans="1:14" ht="15">
      <c r="A528" s="42"/>
      <c r="B528" s="42"/>
      <c r="C528" s="42"/>
      <c r="D528" s="42"/>
      <c r="E528" s="42"/>
      <c r="F528" s="42"/>
      <c r="G528" s="42"/>
      <c r="H528" s="42"/>
      <c r="I528" s="42"/>
      <c r="J528" s="42"/>
      <c r="K528" s="42"/>
      <c r="L528" s="42"/>
      <c r="M528" s="42"/>
      <c r="N528" s="42"/>
    </row>
    <row r="529" spans="1:14" ht="15">
      <c r="A529" s="42"/>
      <c r="B529" s="42"/>
      <c r="C529" s="42"/>
      <c r="D529" s="42"/>
      <c r="E529" s="42"/>
      <c r="F529" s="42"/>
      <c r="G529" s="42"/>
      <c r="H529" s="42"/>
      <c r="I529" s="42"/>
      <c r="J529" s="42"/>
      <c r="K529" s="42"/>
      <c r="L529" s="42"/>
      <c r="M529" s="42"/>
      <c r="N529" s="42"/>
    </row>
    <row r="530" spans="1:14" ht="15">
      <c r="A530" s="42"/>
      <c r="B530" s="42"/>
      <c r="C530" s="42"/>
      <c r="D530" s="42"/>
      <c r="E530" s="42"/>
      <c r="F530" s="42"/>
      <c r="G530" s="42"/>
      <c r="H530" s="42"/>
      <c r="I530" s="42"/>
      <c r="J530" s="42"/>
      <c r="K530" s="42"/>
      <c r="L530" s="42"/>
      <c r="M530" s="42"/>
      <c r="N530" s="42"/>
    </row>
    <row r="531" spans="1:14" ht="15">
      <c r="A531" s="42"/>
      <c r="B531" s="42"/>
      <c r="C531" s="42"/>
      <c r="D531" s="42"/>
      <c r="E531" s="42"/>
      <c r="F531" s="42"/>
      <c r="G531" s="42"/>
      <c r="H531" s="42"/>
      <c r="I531" s="42"/>
      <c r="J531" s="42"/>
      <c r="K531" s="42"/>
      <c r="L531" s="42"/>
      <c r="M531" s="42"/>
      <c r="N531" s="42"/>
    </row>
    <row r="532" spans="1:14" ht="15">
      <c r="A532" s="42"/>
      <c r="B532" s="42"/>
      <c r="C532" s="42"/>
      <c r="D532" s="42"/>
      <c r="E532" s="42"/>
      <c r="F532" s="42"/>
      <c r="G532" s="42"/>
      <c r="H532" s="42"/>
      <c r="I532" s="42"/>
      <c r="J532" s="42"/>
      <c r="K532" s="42"/>
      <c r="L532" s="42"/>
      <c r="M532" s="42"/>
      <c r="N532" s="42"/>
    </row>
    <row r="533" spans="1:14" ht="15">
      <c r="A533" s="42"/>
      <c r="B533" s="42"/>
      <c r="C533" s="42"/>
      <c r="D533" s="42"/>
      <c r="E533" s="42"/>
      <c r="F533" s="42"/>
      <c r="G533" s="42"/>
      <c r="H533" s="42"/>
      <c r="I533" s="42"/>
      <c r="J533" s="42"/>
      <c r="K533" s="42"/>
      <c r="L533" s="42"/>
      <c r="M533" s="42"/>
      <c r="N533" s="42"/>
    </row>
    <row r="534" spans="1:14" ht="15">
      <c r="A534" s="42"/>
      <c r="B534" s="42"/>
      <c r="C534" s="42"/>
      <c r="D534" s="42"/>
      <c r="E534" s="42"/>
      <c r="F534" s="42"/>
      <c r="G534" s="42"/>
      <c r="H534" s="42"/>
      <c r="I534" s="42"/>
      <c r="J534" s="42"/>
      <c r="K534" s="42"/>
      <c r="L534" s="42"/>
      <c r="M534" s="42"/>
      <c r="N534" s="42"/>
    </row>
    <row r="535" spans="1:14" ht="15">
      <c r="A535" s="42"/>
      <c r="B535" s="42"/>
      <c r="C535" s="42"/>
      <c r="D535" s="42"/>
      <c r="E535" s="42"/>
      <c r="F535" s="42"/>
      <c r="G535" s="42"/>
      <c r="H535" s="42"/>
      <c r="I535" s="42"/>
      <c r="J535" s="42"/>
      <c r="K535" s="42"/>
      <c r="L535" s="42"/>
      <c r="M535" s="42"/>
      <c r="N535" s="42"/>
    </row>
    <row r="536" spans="1:14" ht="15">
      <c r="A536" s="42"/>
      <c r="B536" s="42"/>
      <c r="C536" s="42"/>
      <c r="D536" s="42"/>
      <c r="E536" s="42"/>
      <c r="F536" s="42"/>
      <c r="G536" s="42"/>
      <c r="H536" s="42"/>
      <c r="I536" s="42"/>
      <c r="J536" s="42"/>
      <c r="K536" s="42"/>
      <c r="L536" s="42"/>
      <c r="M536" s="42"/>
      <c r="N536" s="42"/>
    </row>
    <row r="537" spans="1:14" ht="15">
      <c r="A537" s="42"/>
      <c r="B537" s="42"/>
      <c r="C537" s="42"/>
      <c r="D537" s="42"/>
      <c r="E537" s="42"/>
      <c r="F537" s="42"/>
      <c r="G537" s="42"/>
      <c r="H537" s="42"/>
      <c r="I537" s="42"/>
      <c r="J537" s="42"/>
      <c r="K537" s="42"/>
      <c r="L537" s="42"/>
      <c r="M537" s="42"/>
      <c r="N537" s="42"/>
    </row>
    <row r="538" spans="1:14" ht="15">
      <c r="A538" s="42"/>
      <c r="B538" s="42"/>
      <c r="C538" s="42"/>
      <c r="D538" s="42"/>
      <c r="E538" s="42"/>
      <c r="F538" s="42"/>
      <c r="G538" s="42"/>
      <c r="H538" s="42"/>
      <c r="I538" s="42"/>
      <c r="J538" s="42"/>
      <c r="K538" s="42"/>
      <c r="L538" s="42"/>
      <c r="M538" s="42"/>
      <c r="N538" s="42"/>
    </row>
    <row r="539" spans="1:14" ht="15">
      <c r="A539" s="42"/>
      <c r="B539" s="42"/>
      <c r="C539" s="42"/>
      <c r="D539" s="42"/>
      <c r="E539" s="42"/>
      <c r="F539" s="42"/>
      <c r="G539" s="42"/>
      <c r="H539" s="42"/>
      <c r="I539" s="42"/>
      <c r="J539" s="42"/>
      <c r="K539" s="42"/>
      <c r="L539" s="42"/>
      <c r="M539" s="42"/>
      <c r="N539" s="42"/>
    </row>
    <row r="540" spans="1:14" ht="15">
      <c r="A540" s="42"/>
      <c r="B540" s="42"/>
      <c r="C540" s="42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</row>
    <row r="541" spans="1:14" ht="15">
      <c r="A541" s="42"/>
      <c r="B541" s="42"/>
      <c r="C541" s="42"/>
      <c r="D541" s="42"/>
      <c r="E541" s="42"/>
      <c r="F541" s="42"/>
      <c r="G541" s="42"/>
      <c r="H541" s="42"/>
      <c r="I541" s="42"/>
      <c r="J541" s="42"/>
      <c r="K541" s="42"/>
      <c r="L541" s="42"/>
      <c r="M541" s="42"/>
      <c r="N541" s="42"/>
    </row>
    <row r="542" spans="1:14" ht="15">
      <c r="A542" s="42"/>
      <c r="B542" s="42"/>
      <c r="C542" s="42"/>
      <c r="D542" s="42"/>
      <c r="E542" s="42"/>
      <c r="F542" s="42"/>
      <c r="G542" s="42"/>
      <c r="H542" s="42"/>
      <c r="I542" s="42"/>
      <c r="J542" s="42"/>
      <c r="K542" s="42"/>
      <c r="L542" s="42"/>
      <c r="M542" s="42"/>
      <c r="N542" s="42"/>
    </row>
    <row r="543" spans="1:14" ht="15">
      <c r="A543" s="42"/>
      <c r="B543" s="42"/>
      <c r="C543" s="42"/>
      <c r="D543" s="42"/>
      <c r="E543" s="42"/>
      <c r="F543" s="42"/>
      <c r="G543" s="42"/>
      <c r="H543" s="42"/>
      <c r="I543" s="42"/>
      <c r="J543" s="42"/>
      <c r="K543" s="42"/>
      <c r="L543" s="42"/>
      <c r="M543" s="42"/>
      <c r="N543" s="42"/>
    </row>
    <row r="544" spans="1:14" ht="15">
      <c r="A544" s="42"/>
      <c r="B544" s="42"/>
      <c r="C544" s="42"/>
      <c r="D544" s="42"/>
      <c r="E544" s="42"/>
      <c r="F544" s="42"/>
      <c r="G544" s="42"/>
      <c r="H544" s="42"/>
      <c r="I544" s="42"/>
      <c r="J544" s="42"/>
      <c r="K544" s="42"/>
      <c r="L544" s="42"/>
      <c r="M544" s="42"/>
      <c r="N544" s="42"/>
    </row>
    <row r="545" spans="1:14" ht="15">
      <c r="A545" s="42"/>
      <c r="B545" s="42"/>
      <c r="C545" s="42"/>
      <c r="D545" s="42"/>
      <c r="E545" s="42"/>
      <c r="F545" s="42"/>
      <c r="G545" s="42"/>
      <c r="H545" s="42"/>
      <c r="I545" s="42"/>
      <c r="J545" s="42"/>
      <c r="K545" s="42"/>
      <c r="L545" s="42"/>
      <c r="M545" s="42"/>
      <c r="N545" s="42"/>
    </row>
    <row r="546" spans="1:14" ht="15">
      <c r="A546" s="42"/>
      <c r="B546" s="42"/>
      <c r="C546" s="42"/>
      <c r="D546" s="42"/>
      <c r="E546" s="42"/>
      <c r="F546" s="42"/>
      <c r="G546" s="42"/>
      <c r="H546" s="42"/>
      <c r="I546" s="42"/>
      <c r="J546" s="42"/>
      <c r="K546" s="42"/>
      <c r="L546" s="42"/>
      <c r="M546" s="42"/>
      <c r="N546" s="42"/>
    </row>
    <row r="547" spans="1:14" ht="15">
      <c r="A547" s="42"/>
      <c r="B547" s="42"/>
      <c r="C547" s="42"/>
      <c r="D547" s="42"/>
      <c r="E547" s="42"/>
      <c r="F547" s="42"/>
      <c r="G547" s="42"/>
      <c r="H547" s="42"/>
      <c r="I547" s="42"/>
      <c r="J547" s="42"/>
      <c r="K547" s="42"/>
      <c r="L547" s="42"/>
      <c r="M547" s="42"/>
      <c r="N547" s="42"/>
    </row>
    <row r="548" spans="1:14" ht="15">
      <c r="A548" s="42"/>
      <c r="B548" s="42"/>
      <c r="C548" s="42"/>
      <c r="D548" s="42"/>
      <c r="E548" s="42"/>
      <c r="F548" s="42"/>
      <c r="G548" s="42"/>
      <c r="H548" s="42"/>
      <c r="I548" s="42"/>
      <c r="J548" s="42"/>
      <c r="K548" s="42"/>
      <c r="L548" s="42"/>
      <c r="M548" s="42"/>
      <c r="N548" s="42"/>
    </row>
    <row r="549" spans="1:14" ht="15">
      <c r="A549" s="42"/>
      <c r="B549" s="42"/>
      <c r="C549" s="42"/>
      <c r="D549" s="42"/>
      <c r="E549" s="42"/>
      <c r="F549" s="42"/>
      <c r="G549" s="42"/>
      <c r="H549" s="42"/>
      <c r="I549" s="42"/>
      <c r="J549" s="42"/>
      <c r="K549" s="42"/>
      <c r="L549" s="42"/>
      <c r="M549" s="42"/>
      <c r="N549" s="42"/>
    </row>
    <row r="550" spans="1:14" ht="15">
      <c r="A550" s="42"/>
      <c r="B550" s="42"/>
      <c r="C550" s="42"/>
      <c r="D550" s="42"/>
      <c r="E550" s="42"/>
      <c r="F550" s="42"/>
      <c r="G550" s="42"/>
      <c r="H550" s="42"/>
      <c r="I550" s="42"/>
      <c r="J550" s="42"/>
      <c r="K550" s="42"/>
      <c r="L550" s="42"/>
      <c r="M550" s="42"/>
      <c r="N550" s="42"/>
    </row>
    <row r="551" spans="1:14" ht="15">
      <c r="A551" s="42"/>
      <c r="B551" s="42"/>
      <c r="C551" s="42"/>
      <c r="D551" s="42"/>
      <c r="E551" s="42"/>
      <c r="F551" s="42"/>
      <c r="G551" s="42"/>
      <c r="H551" s="42"/>
      <c r="I551" s="42"/>
      <c r="J551" s="42"/>
      <c r="K551" s="42"/>
      <c r="L551" s="42"/>
      <c r="M551" s="42"/>
      <c r="N551" s="42"/>
    </row>
    <row r="552" spans="1:14" ht="15">
      <c r="A552" s="42"/>
      <c r="B552" s="42"/>
      <c r="C552" s="42"/>
      <c r="D552" s="42"/>
      <c r="E552" s="42"/>
      <c r="F552" s="42"/>
      <c r="G552" s="42"/>
      <c r="H552" s="42"/>
      <c r="I552" s="42"/>
      <c r="J552" s="42"/>
      <c r="K552" s="42"/>
      <c r="L552" s="42"/>
      <c r="M552" s="42"/>
      <c r="N552" s="42"/>
    </row>
    <row r="553" spans="1:14" ht="15">
      <c r="A553" s="42"/>
      <c r="B553" s="42"/>
      <c r="C553" s="42"/>
      <c r="D553" s="42"/>
      <c r="E553" s="42"/>
      <c r="F553" s="42"/>
      <c r="G553" s="42"/>
      <c r="H553" s="42"/>
      <c r="I553" s="42"/>
      <c r="J553" s="42"/>
      <c r="K553" s="42"/>
      <c r="L553" s="42"/>
      <c r="M553" s="42"/>
      <c r="N553" s="42"/>
    </row>
    <row r="554" spans="1:14" ht="15">
      <c r="A554" s="42"/>
      <c r="B554" s="42"/>
      <c r="C554" s="42"/>
      <c r="D554" s="42"/>
      <c r="E554" s="42"/>
      <c r="F554" s="42"/>
      <c r="G554" s="42"/>
      <c r="H554" s="42"/>
      <c r="I554" s="42"/>
      <c r="J554" s="42"/>
      <c r="K554" s="42"/>
      <c r="L554" s="42"/>
      <c r="M554" s="42"/>
      <c r="N554" s="42"/>
    </row>
    <row r="555" spans="1:14" ht="15">
      <c r="A555" s="42"/>
      <c r="B555" s="42"/>
      <c r="C555" s="42"/>
      <c r="D555" s="42"/>
      <c r="E555" s="42"/>
      <c r="F555" s="42"/>
      <c r="G555" s="42"/>
      <c r="H555" s="42"/>
      <c r="I555" s="42"/>
      <c r="J555" s="42"/>
      <c r="K555" s="42"/>
      <c r="L555" s="42"/>
      <c r="M555" s="42"/>
      <c r="N555" s="42"/>
    </row>
    <row r="556" spans="1:14" ht="15">
      <c r="A556" s="42"/>
      <c r="B556" s="42"/>
      <c r="C556" s="42"/>
      <c r="D556" s="42"/>
      <c r="E556" s="42"/>
      <c r="F556" s="42"/>
      <c r="G556" s="42"/>
      <c r="H556" s="42"/>
      <c r="I556" s="42"/>
      <c r="J556" s="42"/>
      <c r="K556" s="42"/>
      <c r="L556" s="42"/>
      <c r="M556" s="42"/>
      <c r="N556" s="42"/>
    </row>
    <row r="557" spans="1:14" ht="15">
      <c r="A557" s="42"/>
      <c r="B557" s="42"/>
      <c r="C557" s="42"/>
      <c r="D557" s="42"/>
      <c r="E557" s="42"/>
      <c r="F557" s="42"/>
      <c r="G557" s="42"/>
      <c r="H557" s="42"/>
      <c r="I557" s="42"/>
      <c r="J557" s="42"/>
      <c r="K557" s="42"/>
      <c r="L557" s="42"/>
      <c r="M557" s="42"/>
      <c r="N557" s="42"/>
    </row>
    <row r="558" spans="1:14" ht="15">
      <c r="A558" s="42"/>
      <c r="B558" s="42"/>
      <c r="C558" s="42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</row>
    <row r="559" spans="1:14" ht="15">
      <c r="A559" s="42"/>
      <c r="B559" s="42"/>
      <c r="C559" s="42"/>
      <c r="D559" s="42"/>
      <c r="E559" s="42"/>
      <c r="F559" s="42"/>
      <c r="G559" s="42"/>
      <c r="H559" s="42"/>
      <c r="I559" s="42"/>
      <c r="J559" s="42"/>
      <c r="K559" s="42"/>
      <c r="L559" s="42"/>
      <c r="M559" s="42"/>
      <c r="N559" s="42"/>
    </row>
    <row r="560" spans="1:14" ht="15">
      <c r="A560" s="42"/>
      <c r="B560" s="42"/>
      <c r="C560" s="42"/>
      <c r="D560" s="42"/>
      <c r="E560" s="42"/>
      <c r="F560" s="42"/>
      <c r="G560" s="42"/>
      <c r="H560" s="42"/>
      <c r="I560" s="42"/>
      <c r="J560" s="42"/>
      <c r="K560" s="42"/>
      <c r="L560" s="42"/>
      <c r="M560" s="42"/>
      <c r="N560" s="42"/>
    </row>
    <row r="561" spans="1:14" ht="15">
      <c r="A561" s="42"/>
      <c r="B561" s="42"/>
      <c r="C561" s="42"/>
      <c r="D561" s="42"/>
      <c r="E561" s="42"/>
      <c r="F561" s="42"/>
      <c r="G561" s="42"/>
      <c r="H561" s="42"/>
      <c r="I561" s="42"/>
      <c r="J561" s="42"/>
      <c r="K561" s="42"/>
      <c r="L561" s="42"/>
      <c r="M561" s="42"/>
      <c r="N561" s="42"/>
    </row>
    <row r="562" spans="1:14" ht="15">
      <c r="A562" s="42"/>
      <c r="B562" s="42"/>
      <c r="C562" s="42"/>
      <c r="D562" s="42"/>
      <c r="E562" s="42"/>
      <c r="F562" s="42"/>
      <c r="G562" s="42"/>
      <c r="H562" s="42"/>
      <c r="I562" s="42"/>
      <c r="J562" s="42"/>
      <c r="K562" s="42"/>
      <c r="L562" s="42"/>
      <c r="M562" s="42"/>
      <c r="N562" s="42"/>
    </row>
    <row r="563" spans="1:14" ht="15">
      <c r="A563" s="42"/>
      <c r="B563" s="42"/>
      <c r="C563" s="42"/>
      <c r="D563" s="42"/>
      <c r="E563" s="42"/>
      <c r="F563" s="42"/>
      <c r="G563" s="42"/>
      <c r="H563" s="42"/>
      <c r="I563" s="42"/>
      <c r="J563" s="42"/>
      <c r="K563" s="42"/>
      <c r="L563" s="42"/>
      <c r="M563" s="42"/>
      <c r="N563" s="42"/>
    </row>
    <row r="564" spans="1:14" ht="15">
      <c r="A564" s="42"/>
      <c r="B564" s="42"/>
      <c r="C564" s="42"/>
      <c r="D564" s="42"/>
      <c r="E564" s="42"/>
      <c r="F564" s="42"/>
      <c r="G564" s="42"/>
      <c r="H564" s="42"/>
      <c r="I564" s="42"/>
      <c r="J564" s="42"/>
      <c r="K564" s="42"/>
      <c r="L564" s="42"/>
      <c r="M564" s="42"/>
      <c r="N564" s="42"/>
    </row>
    <row r="565" spans="1:14" ht="15">
      <c r="A565" s="42"/>
      <c r="B565" s="42"/>
      <c r="C565" s="42"/>
      <c r="D565" s="42"/>
      <c r="E565" s="42"/>
      <c r="F565" s="42"/>
      <c r="G565" s="42"/>
      <c r="H565" s="42"/>
      <c r="I565" s="42"/>
      <c r="J565" s="42"/>
      <c r="K565" s="42"/>
      <c r="L565" s="42"/>
      <c r="M565" s="42"/>
      <c r="N565" s="42"/>
    </row>
    <row r="566" spans="1:14" ht="15">
      <c r="A566" s="42"/>
      <c r="B566" s="42"/>
      <c r="C566" s="42"/>
      <c r="D566" s="42"/>
      <c r="E566" s="42"/>
      <c r="F566" s="42"/>
      <c r="G566" s="42"/>
      <c r="H566" s="42"/>
      <c r="I566" s="42"/>
      <c r="J566" s="42"/>
      <c r="K566" s="42"/>
      <c r="L566" s="42"/>
      <c r="M566" s="42"/>
      <c r="N566" s="42"/>
    </row>
    <row r="567" spans="1:14" ht="15">
      <c r="A567" s="42"/>
      <c r="B567" s="42"/>
      <c r="C567" s="42"/>
      <c r="D567" s="42"/>
      <c r="E567" s="42"/>
      <c r="F567" s="42"/>
      <c r="G567" s="42"/>
      <c r="H567" s="42"/>
      <c r="I567" s="42"/>
      <c r="J567" s="42"/>
      <c r="K567" s="42"/>
      <c r="L567" s="42"/>
      <c r="M567" s="42"/>
      <c r="N567" s="42"/>
    </row>
    <row r="568" spans="1:14" ht="15">
      <c r="A568" s="42"/>
      <c r="B568" s="42"/>
      <c r="C568" s="42"/>
      <c r="D568" s="42"/>
      <c r="E568" s="42"/>
      <c r="F568" s="42"/>
      <c r="G568" s="42"/>
      <c r="H568" s="42"/>
      <c r="I568" s="42"/>
      <c r="J568" s="42"/>
      <c r="K568" s="42"/>
      <c r="L568" s="42"/>
      <c r="M568" s="42"/>
      <c r="N568" s="42"/>
    </row>
    <row r="569" spans="1:14" ht="15">
      <c r="A569" s="42"/>
      <c r="B569" s="42"/>
      <c r="C569" s="42"/>
      <c r="D569" s="42"/>
      <c r="E569" s="42"/>
      <c r="F569" s="42"/>
      <c r="G569" s="42"/>
      <c r="H569" s="42"/>
      <c r="I569" s="42"/>
      <c r="J569" s="42"/>
      <c r="K569" s="42"/>
      <c r="L569" s="42"/>
      <c r="M569" s="42"/>
      <c r="N569" s="42"/>
    </row>
    <row r="570" spans="1:14" ht="15">
      <c r="A570" s="42"/>
      <c r="B570" s="42"/>
      <c r="C570" s="42"/>
      <c r="D570" s="42"/>
      <c r="E570" s="42"/>
      <c r="F570" s="42"/>
      <c r="G570" s="42"/>
      <c r="H570" s="42"/>
      <c r="I570" s="42"/>
      <c r="J570" s="42"/>
      <c r="K570" s="42"/>
      <c r="L570" s="42"/>
      <c r="M570" s="42"/>
      <c r="N570" s="42"/>
    </row>
    <row r="571" spans="1:14" ht="15">
      <c r="A571" s="42"/>
      <c r="B571" s="42"/>
      <c r="C571" s="42"/>
      <c r="D571" s="42"/>
      <c r="E571" s="42"/>
      <c r="F571" s="42"/>
      <c r="G571" s="42"/>
      <c r="H571" s="42"/>
      <c r="I571" s="42"/>
      <c r="J571" s="42"/>
      <c r="K571" s="42"/>
      <c r="L571" s="42"/>
      <c r="M571" s="42"/>
      <c r="N571" s="42"/>
    </row>
    <row r="572" spans="1:14" ht="15">
      <c r="A572" s="42"/>
      <c r="B572" s="42"/>
      <c r="C572" s="42"/>
      <c r="D572" s="42"/>
      <c r="E572" s="42"/>
      <c r="F572" s="42"/>
      <c r="G572" s="42"/>
      <c r="H572" s="42"/>
      <c r="I572" s="42"/>
      <c r="J572" s="42"/>
      <c r="K572" s="42"/>
      <c r="L572" s="42"/>
      <c r="M572" s="42"/>
      <c r="N572" s="42"/>
    </row>
    <row r="573" spans="1:14" ht="15">
      <c r="A573" s="42"/>
      <c r="B573" s="42"/>
      <c r="C573" s="42"/>
      <c r="D573" s="42"/>
      <c r="E573" s="42"/>
      <c r="F573" s="42"/>
      <c r="G573" s="42"/>
      <c r="H573" s="42"/>
      <c r="I573" s="42"/>
      <c r="J573" s="42"/>
      <c r="K573" s="42"/>
      <c r="L573" s="42"/>
      <c r="M573" s="42"/>
      <c r="N573" s="42"/>
    </row>
    <row r="574" spans="1:14" ht="15">
      <c r="A574" s="42"/>
      <c r="B574" s="42"/>
      <c r="C574" s="42"/>
      <c r="D574" s="42"/>
      <c r="E574" s="42"/>
      <c r="F574" s="42"/>
      <c r="G574" s="42"/>
      <c r="H574" s="42"/>
      <c r="I574" s="42"/>
      <c r="J574" s="42"/>
      <c r="K574" s="42"/>
      <c r="L574" s="42"/>
      <c r="M574" s="42"/>
      <c r="N574" s="42"/>
    </row>
    <row r="575" spans="1:14" ht="15">
      <c r="A575" s="42"/>
      <c r="B575" s="42"/>
      <c r="C575" s="42"/>
      <c r="D575" s="42"/>
      <c r="E575" s="42"/>
      <c r="F575" s="42"/>
      <c r="G575" s="42"/>
      <c r="H575" s="42"/>
      <c r="I575" s="42"/>
      <c r="J575" s="42"/>
      <c r="K575" s="42"/>
      <c r="L575" s="42"/>
      <c r="M575" s="42"/>
      <c r="N575" s="42"/>
    </row>
    <row r="576" spans="1:14" ht="15">
      <c r="A576" s="42"/>
      <c r="B576" s="42"/>
      <c r="C576" s="42"/>
      <c r="D576" s="42"/>
      <c r="E576" s="42"/>
      <c r="F576" s="42"/>
      <c r="G576" s="42"/>
      <c r="H576" s="42"/>
      <c r="I576" s="42"/>
      <c r="J576" s="42"/>
      <c r="K576" s="42"/>
      <c r="L576" s="42"/>
      <c r="M576" s="42"/>
      <c r="N576" s="42"/>
    </row>
    <row r="577" spans="1:14" ht="15">
      <c r="A577" s="42"/>
      <c r="B577" s="42"/>
      <c r="C577" s="42"/>
      <c r="D577" s="42"/>
      <c r="E577" s="42"/>
      <c r="F577" s="42"/>
      <c r="G577" s="42"/>
      <c r="H577" s="42"/>
      <c r="I577" s="42"/>
      <c r="J577" s="42"/>
      <c r="K577" s="42"/>
      <c r="L577" s="42"/>
      <c r="M577" s="42"/>
      <c r="N577" s="42"/>
    </row>
    <row r="578" spans="1:14" ht="15">
      <c r="A578" s="42"/>
      <c r="B578" s="42"/>
      <c r="C578" s="42"/>
      <c r="D578" s="42"/>
      <c r="E578" s="42"/>
      <c r="F578" s="42"/>
      <c r="G578" s="42"/>
      <c r="H578" s="42"/>
      <c r="I578" s="42"/>
      <c r="J578" s="42"/>
      <c r="K578" s="42"/>
      <c r="L578" s="42"/>
      <c r="M578" s="42"/>
      <c r="N578" s="42"/>
    </row>
    <row r="579" spans="1:14" ht="15">
      <c r="A579" s="42"/>
      <c r="B579" s="42"/>
      <c r="C579" s="42"/>
      <c r="D579" s="42"/>
      <c r="E579" s="42"/>
      <c r="F579" s="42"/>
      <c r="G579" s="42"/>
      <c r="H579" s="42"/>
      <c r="I579" s="42"/>
      <c r="J579" s="42"/>
      <c r="K579" s="42"/>
      <c r="L579" s="42"/>
      <c r="M579" s="42"/>
      <c r="N579" s="42"/>
    </row>
    <row r="580" spans="1:14" ht="15">
      <c r="A580" s="42"/>
      <c r="B580" s="42"/>
      <c r="C580" s="42"/>
      <c r="D580" s="42"/>
      <c r="E580" s="42"/>
      <c r="F580" s="42"/>
      <c r="G580" s="42"/>
      <c r="H580" s="42"/>
      <c r="I580" s="42"/>
      <c r="J580" s="42"/>
      <c r="K580" s="42"/>
      <c r="L580" s="42"/>
      <c r="M580" s="42"/>
      <c r="N580" s="42"/>
    </row>
    <row r="581" spans="1:14" ht="15">
      <c r="A581" s="42"/>
      <c r="B581" s="42"/>
      <c r="C581" s="42"/>
      <c r="D581" s="42"/>
      <c r="E581" s="42"/>
      <c r="F581" s="42"/>
      <c r="G581" s="42"/>
      <c r="H581" s="42"/>
      <c r="I581" s="42"/>
      <c r="J581" s="42"/>
      <c r="K581" s="42"/>
      <c r="L581" s="42"/>
      <c r="M581" s="42"/>
      <c r="N581" s="42"/>
    </row>
    <row r="582" spans="1:14" ht="15">
      <c r="A582" s="42"/>
      <c r="B582" s="42"/>
      <c r="C582" s="42"/>
      <c r="D582" s="42"/>
      <c r="E582" s="42"/>
      <c r="F582" s="42"/>
      <c r="G582" s="42"/>
      <c r="H582" s="42"/>
      <c r="I582" s="42"/>
      <c r="J582" s="42"/>
      <c r="K582" s="42"/>
      <c r="L582" s="42"/>
      <c r="M582" s="42"/>
      <c r="N582" s="42"/>
    </row>
    <row r="583" spans="1:14" ht="15">
      <c r="A583" s="42"/>
      <c r="B583" s="42"/>
      <c r="C583" s="42"/>
      <c r="D583" s="42"/>
      <c r="E583" s="42"/>
      <c r="F583" s="42"/>
      <c r="G583" s="42"/>
      <c r="H583" s="42"/>
      <c r="I583" s="42"/>
      <c r="J583" s="42"/>
      <c r="K583" s="42"/>
      <c r="L583" s="42"/>
      <c r="M583" s="42"/>
      <c r="N583" s="42"/>
    </row>
    <row r="584" spans="1:14" ht="15">
      <c r="A584" s="42"/>
      <c r="B584" s="42"/>
      <c r="C584" s="42"/>
      <c r="D584" s="42"/>
      <c r="E584" s="42"/>
      <c r="F584" s="42"/>
      <c r="G584" s="42"/>
      <c r="H584" s="42"/>
      <c r="I584" s="42"/>
      <c r="J584" s="42"/>
      <c r="K584" s="42"/>
      <c r="L584" s="42"/>
      <c r="M584" s="42"/>
      <c r="N584" s="42"/>
    </row>
    <row r="585" spans="1:14" ht="15">
      <c r="A585" s="42"/>
      <c r="B585" s="42"/>
      <c r="C585" s="42"/>
      <c r="D585" s="42"/>
      <c r="E585" s="42"/>
      <c r="F585" s="42"/>
      <c r="G585" s="42"/>
      <c r="H585" s="42"/>
      <c r="I585" s="42"/>
      <c r="J585" s="42"/>
      <c r="K585" s="42"/>
      <c r="L585" s="42"/>
      <c r="M585" s="42"/>
      <c r="N585" s="42"/>
    </row>
    <row r="586" spans="1:14" ht="15">
      <c r="A586" s="42"/>
      <c r="B586" s="42"/>
      <c r="C586" s="42"/>
      <c r="D586" s="42"/>
      <c r="E586" s="42"/>
      <c r="F586" s="42"/>
      <c r="G586" s="42"/>
      <c r="H586" s="42"/>
      <c r="I586" s="42"/>
      <c r="J586" s="42"/>
      <c r="K586" s="42"/>
      <c r="L586" s="42"/>
      <c r="M586" s="42"/>
      <c r="N586" s="42"/>
    </row>
    <row r="587" spans="1:14" ht="15">
      <c r="A587" s="42"/>
      <c r="B587" s="42"/>
      <c r="C587" s="42"/>
      <c r="D587" s="42"/>
      <c r="E587" s="42"/>
      <c r="F587" s="42"/>
      <c r="G587" s="42"/>
      <c r="H587" s="42"/>
      <c r="I587" s="42"/>
      <c r="J587" s="42"/>
      <c r="K587" s="42"/>
      <c r="L587" s="42"/>
      <c r="M587" s="42"/>
      <c r="N587" s="42"/>
    </row>
  </sheetData>
  <mergeCells count="467">
    <mergeCell ref="N294:P294"/>
    <mergeCell ref="N302:P302"/>
    <mergeCell ref="N379:P379"/>
    <mergeCell ref="K379:M379"/>
    <mergeCell ref="N378:P378"/>
    <mergeCell ref="N377:P377"/>
    <mergeCell ref="N373:P373"/>
    <mergeCell ref="K373:M373"/>
    <mergeCell ref="K378:M378"/>
    <mergeCell ref="K377:M377"/>
    <mergeCell ref="N210:P210"/>
    <mergeCell ref="N217:P217"/>
    <mergeCell ref="N216:P216"/>
    <mergeCell ref="N215:P215"/>
    <mergeCell ref="N214:P214"/>
    <mergeCell ref="N213:P213"/>
    <mergeCell ref="N212:P212"/>
    <mergeCell ref="N220:P220"/>
    <mergeCell ref="N219:P219"/>
    <mergeCell ref="N218:P218"/>
    <mergeCell ref="N211:P211"/>
    <mergeCell ref="K207:M207"/>
    <mergeCell ref="K206:M206"/>
    <mergeCell ref="K205:M205"/>
    <mergeCell ref="N209:P209"/>
    <mergeCell ref="N208:P208"/>
    <mergeCell ref="N207:P207"/>
    <mergeCell ref="N206:P206"/>
    <mergeCell ref="N205:P205"/>
    <mergeCell ref="K166:M166"/>
    <mergeCell ref="N166:P166"/>
    <mergeCell ref="N172:P172"/>
    <mergeCell ref="N173:P173"/>
    <mergeCell ref="K167:M167"/>
    <mergeCell ref="N167:P167"/>
    <mergeCell ref="K172:M172"/>
    <mergeCell ref="K173:M173"/>
    <mergeCell ref="K171:M171"/>
    <mergeCell ref="N171:P171"/>
    <mergeCell ref="N375:P375"/>
    <mergeCell ref="K376:M376"/>
    <mergeCell ref="K375:M375"/>
    <mergeCell ref="N369:P369"/>
    <mergeCell ref="N376:P376"/>
    <mergeCell ref="N368:P368"/>
    <mergeCell ref="K371:M371"/>
    <mergeCell ref="K370:M370"/>
    <mergeCell ref="N371:P371"/>
    <mergeCell ref="N370:P370"/>
    <mergeCell ref="K358:M358"/>
    <mergeCell ref="N358:P358"/>
    <mergeCell ref="K357:M357"/>
    <mergeCell ref="K365:M365"/>
    <mergeCell ref="K364:M364"/>
    <mergeCell ref="N365:P365"/>
    <mergeCell ref="N364:P364"/>
    <mergeCell ref="K356:M356"/>
    <mergeCell ref="N357:P357"/>
    <mergeCell ref="N356:P356"/>
    <mergeCell ref="K355:M355"/>
    <mergeCell ref="K354:M354"/>
    <mergeCell ref="N355:P355"/>
    <mergeCell ref="N354:P354"/>
    <mergeCell ref="K353:M353"/>
    <mergeCell ref="N344:P344"/>
    <mergeCell ref="K344:M344"/>
    <mergeCell ref="H345:J345"/>
    <mergeCell ref="E345:G345"/>
    <mergeCell ref="N345:P345"/>
    <mergeCell ref="K345:M345"/>
    <mergeCell ref="H344:J344"/>
    <mergeCell ref="E344:G344"/>
    <mergeCell ref="N338:P338"/>
    <mergeCell ref="K338:M338"/>
    <mergeCell ref="H339:J339"/>
    <mergeCell ref="E339:G339"/>
    <mergeCell ref="N339:P339"/>
    <mergeCell ref="K339:M339"/>
    <mergeCell ref="H338:J338"/>
    <mergeCell ref="E338:G338"/>
    <mergeCell ref="N315:P315"/>
    <mergeCell ref="K315:M315"/>
    <mergeCell ref="N314:P314"/>
    <mergeCell ref="K314:M314"/>
    <mergeCell ref="N313:P313"/>
    <mergeCell ref="N312:P312"/>
    <mergeCell ref="N311:P311"/>
    <mergeCell ref="H308:I308"/>
    <mergeCell ref="K304:M304"/>
    <mergeCell ref="A310:G310"/>
    <mergeCell ref="K310:M310"/>
    <mergeCell ref="N310:P310"/>
    <mergeCell ref="N307:P307"/>
    <mergeCell ref="N301:P301"/>
    <mergeCell ref="K301:M301"/>
    <mergeCell ref="N306:P306"/>
    <mergeCell ref="K307:M307"/>
    <mergeCell ref="K306:M306"/>
    <mergeCell ref="N303:P303"/>
    <mergeCell ref="K303:M303"/>
    <mergeCell ref="N305:P305"/>
    <mergeCell ref="N304:P304"/>
    <mergeCell ref="K305:M305"/>
    <mergeCell ref="H299:I299"/>
    <mergeCell ref="N297:P297"/>
    <mergeCell ref="K297:M297"/>
    <mergeCell ref="A300:G300"/>
    <mergeCell ref="K300:M300"/>
    <mergeCell ref="N300:P300"/>
    <mergeCell ref="A291:G291"/>
    <mergeCell ref="K291:M291"/>
    <mergeCell ref="N291:P291"/>
    <mergeCell ref="N292:P292"/>
    <mergeCell ref="K292:M292"/>
    <mergeCell ref="H290:I290"/>
    <mergeCell ref="N261:P261"/>
    <mergeCell ref="K261:M261"/>
    <mergeCell ref="K313:M313"/>
    <mergeCell ref="K312:M312"/>
    <mergeCell ref="K311:M311"/>
    <mergeCell ref="N296:P296"/>
    <mergeCell ref="N295:P295"/>
    <mergeCell ref="K296:M296"/>
    <mergeCell ref="N293:P293"/>
    <mergeCell ref="N260:P260"/>
    <mergeCell ref="N259:P259"/>
    <mergeCell ref="K260:M260"/>
    <mergeCell ref="K259:M259"/>
    <mergeCell ref="H256:I256"/>
    <mergeCell ref="A258:G258"/>
    <mergeCell ref="K258:M258"/>
    <mergeCell ref="N258:P258"/>
    <mergeCell ref="N250:P250"/>
    <mergeCell ref="N221:P221"/>
    <mergeCell ref="H255:I255"/>
    <mergeCell ref="K255:N255"/>
    <mergeCell ref="K254:M254"/>
    <mergeCell ref="N254:P254"/>
    <mergeCell ref="K252:M252"/>
    <mergeCell ref="N252:P252"/>
    <mergeCell ref="N228:P228"/>
    <mergeCell ref="N223:P223"/>
    <mergeCell ref="E220:G220"/>
    <mergeCell ref="E219:G219"/>
    <mergeCell ref="A250:G250"/>
    <mergeCell ref="H220:J220"/>
    <mergeCell ref="H219:J219"/>
    <mergeCell ref="B220:D220"/>
    <mergeCell ref="B219:D219"/>
    <mergeCell ref="B221:D221"/>
    <mergeCell ref="H221:J221"/>
    <mergeCell ref="E221:G221"/>
    <mergeCell ref="B218:D218"/>
    <mergeCell ref="B217:D217"/>
    <mergeCell ref="H218:J218"/>
    <mergeCell ref="H217:J217"/>
    <mergeCell ref="B216:D216"/>
    <mergeCell ref="B215:D215"/>
    <mergeCell ref="B214:D214"/>
    <mergeCell ref="B213:D213"/>
    <mergeCell ref="B212:D212"/>
    <mergeCell ref="B211:D211"/>
    <mergeCell ref="B210:D210"/>
    <mergeCell ref="B209:D209"/>
    <mergeCell ref="B208:D208"/>
    <mergeCell ref="B207:D207"/>
    <mergeCell ref="B206:D206"/>
    <mergeCell ref="B205:D205"/>
    <mergeCell ref="B204:D204"/>
    <mergeCell ref="E218:G218"/>
    <mergeCell ref="E217:G217"/>
    <mergeCell ref="E216:G216"/>
    <mergeCell ref="E215:G215"/>
    <mergeCell ref="E214:G214"/>
    <mergeCell ref="E213:G213"/>
    <mergeCell ref="E212:G212"/>
    <mergeCell ref="E211:G211"/>
    <mergeCell ref="E210:G210"/>
    <mergeCell ref="E209:G209"/>
    <mergeCell ref="E208:G208"/>
    <mergeCell ref="E207:G207"/>
    <mergeCell ref="E206:G206"/>
    <mergeCell ref="E205:G205"/>
    <mergeCell ref="E204:G204"/>
    <mergeCell ref="N199:P199"/>
    <mergeCell ref="K199:M199"/>
    <mergeCell ref="K204:M204"/>
    <mergeCell ref="N204:P204"/>
    <mergeCell ref="B203:D203"/>
    <mergeCell ref="E203:G203"/>
    <mergeCell ref="N203:P203"/>
    <mergeCell ref="N195:P195"/>
    <mergeCell ref="N196:P196"/>
    <mergeCell ref="K197:M197"/>
    <mergeCell ref="K198:M198"/>
    <mergeCell ref="N197:P197"/>
    <mergeCell ref="N198:P198"/>
    <mergeCell ref="N194:P194"/>
    <mergeCell ref="K189:N189"/>
    <mergeCell ref="N190:P190"/>
    <mergeCell ref="K190:M190"/>
    <mergeCell ref="K194:M194"/>
    <mergeCell ref="K191:M191"/>
    <mergeCell ref="H210:J210"/>
    <mergeCell ref="H216:J216"/>
    <mergeCell ref="H215:J215"/>
    <mergeCell ref="H214:J214"/>
    <mergeCell ref="H213:J213"/>
    <mergeCell ref="K214:M214"/>
    <mergeCell ref="K213:M213"/>
    <mergeCell ref="K212:M212"/>
    <mergeCell ref="K185:M185"/>
    <mergeCell ref="K195:M195"/>
    <mergeCell ref="K196:M196"/>
    <mergeCell ref="K211:M211"/>
    <mergeCell ref="K210:M210"/>
    <mergeCell ref="K209:M209"/>
    <mergeCell ref="K208:M208"/>
    <mergeCell ref="N185:P185"/>
    <mergeCell ref="H212:J212"/>
    <mergeCell ref="K186:M186"/>
    <mergeCell ref="K187:M187"/>
    <mergeCell ref="N186:P186"/>
    <mergeCell ref="N187:P187"/>
    <mergeCell ref="H203:J203"/>
    <mergeCell ref="K203:M203"/>
    <mergeCell ref="H209:J209"/>
    <mergeCell ref="H211:J211"/>
    <mergeCell ref="K183:M183"/>
    <mergeCell ref="N182:P182"/>
    <mergeCell ref="N183:P183"/>
    <mergeCell ref="K184:M184"/>
    <mergeCell ref="N184:P184"/>
    <mergeCell ref="K181:M181"/>
    <mergeCell ref="N180:P180"/>
    <mergeCell ref="N181:P181"/>
    <mergeCell ref="K182:M182"/>
    <mergeCell ref="K180:M180"/>
    <mergeCell ref="K175:M175"/>
    <mergeCell ref="N175:P175"/>
    <mergeCell ref="K174:M174"/>
    <mergeCell ref="K179:M179"/>
    <mergeCell ref="N179:P179"/>
    <mergeCell ref="H208:J208"/>
    <mergeCell ref="H207:J207"/>
    <mergeCell ref="H206:J206"/>
    <mergeCell ref="H169:I169"/>
    <mergeCell ref="I191:J191"/>
    <mergeCell ref="H192:I192"/>
    <mergeCell ref="A171:G171"/>
    <mergeCell ref="H171:J171"/>
    <mergeCell ref="H205:J205"/>
    <mergeCell ref="H204:J204"/>
    <mergeCell ref="A179:G179"/>
    <mergeCell ref="H174:J174"/>
    <mergeCell ref="H175:J175"/>
    <mergeCell ref="H172:J172"/>
    <mergeCell ref="H173:J173"/>
    <mergeCell ref="A194:G194"/>
    <mergeCell ref="N164:P164"/>
    <mergeCell ref="N165:P165"/>
    <mergeCell ref="K164:M164"/>
    <mergeCell ref="K165:M165"/>
    <mergeCell ref="A6:P6"/>
    <mergeCell ref="A163:G163"/>
    <mergeCell ref="A1:B1"/>
    <mergeCell ref="I4:N4"/>
    <mergeCell ref="A5:P5"/>
    <mergeCell ref="K163:M163"/>
    <mergeCell ref="N163:P163"/>
    <mergeCell ref="J1:O1"/>
    <mergeCell ref="J2:O2"/>
    <mergeCell ref="J3:O3"/>
    <mergeCell ref="K215:M215"/>
    <mergeCell ref="K220:M220"/>
    <mergeCell ref="K219:M219"/>
    <mergeCell ref="K218:M218"/>
    <mergeCell ref="K217:M217"/>
    <mergeCell ref="K293:M293"/>
    <mergeCell ref="K302:M302"/>
    <mergeCell ref="K216:M216"/>
    <mergeCell ref="K221:M221"/>
    <mergeCell ref="K250:M250"/>
    <mergeCell ref="K295:M295"/>
    <mergeCell ref="K294:M294"/>
    <mergeCell ref="N251:P251"/>
    <mergeCell ref="K251:M251"/>
    <mergeCell ref="J224:K224"/>
    <mergeCell ref="K248:N248"/>
    <mergeCell ref="N229:P229"/>
    <mergeCell ref="N230:P230"/>
    <mergeCell ref="N231:P231"/>
    <mergeCell ref="N232:P232"/>
    <mergeCell ref="N233:P233"/>
    <mergeCell ref="N234:P234"/>
    <mergeCell ref="K316:M316"/>
    <mergeCell ref="N316:P316"/>
    <mergeCell ref="K317:M317"/>
    <mergeCell ref="N317:P317"/>
    <mergeCell ref="A320:G320"/>
    <mergeCell ref="K322:M322"/>
    <mergeCell ref="N322:P322"/>
    <mergeCell ref="K323:M323"/>
    <mergeCell ref="N323:P323"/>
    <mergeCell ref="N321:P321"/>
    <mergeCell ref="N320:P320"/>
    <mergeCell ref="K321:M321"/>
    <mergeCell ref="K320:M320"/>
    <mergeCell ref="N346:P346"/>
    <mergeCell ref="E347:G347"/>
    <mergeCell ref="H347:J347"/>
    <mergeCell ref="K347:M347"/>
    <mergeCell ref="N347:P347"/>
    <mergeCell ref="E346:G346"/>
    <mergeCell ref="H346:J346"/>
    <mergeCell ref="K346:M346"/>
    <mergeCell ref="A351:J351"/>
    <mergeCell ref="K359:M359"/>
    <mergeCell ref="N359:P359"/>
    <mergeCell ref="K360:M360"/>
    <mergeCell ref="N360:P360"/>
    <mergeCell ref="N351:P351"/>
    <mergeCell ref="K352:M352"/>
    <mergeCell ref="N353:P353"/>
    <mergeCell ref="N352:P352"/>
    <mergeCell ref="K351:M351"/>
    <mergeCell ref="A364:J364"/>
    <mergeCell ref="K372:M372"/>
    <mergeCell ref="N372:P372"/>
    <mergeCell ref="A375:G375"/>
    <mergeCell ref="K367:M367"/>
    <mergeCell ref="K366:M366"/>
    <mergeCell ref="N367:P367"/>
    <mergeCell ref="N366:P366"/>
    <mergeCell ref="K369:M369"/>
    <mergeCell ref="K368:M368"/>
    <mergeCell ref="N389:P389"/>
    <mergeCell ref="N390:P390"/>
    <mergeCell ref="K380:M380"/>
    <mergeCell ref="N380:P380"/>
    <mergeCell ref="K381:M381"/>
    <mergeCell ref="N381:P381"/>
    <mergeCell ref="B342:D342"/>
    <mergeCell ref="B343:D343"/>
    <mergeCell ref="I392:P392"/>
    <mergeCell ref="I393:P393"/>
    <mergeCell ref="E386:G386"/>
    <mergeCell ref="H386:M386"/>
    <mergeCell ref="N388:P388"/>
    <mergeCell ref="N387:P387"/>
    <mergeCell ref="N386:P386"/>
    <mergeCell ref="B346:D346"/>
    <mergeCell ref="B347:D347"/>
    <mergeCell ref="D326:E326"/>
    <mergeCell ref="D327:E327"/>
    <mergeCell ref="D328:E328"/>
    <mergeCell ref="D334:E334"/>
    <mergeCell ref="B338:D338"/>
    <mergeCell ref="B339:D339"/>
    <mergeCell ref="B344:D344"/>
    <mergeCell ref="B345:D345"/>
    <mergeCell ref="E342:G342"/>
    <mergeCell ref="K340:M340"/>
    <mergeCell ref="N340:P340"/>
    <mergeCell ref="B341:D341"/>
    <mergeCell ref="E341:G341"/>
    <mergeCell ref="H341:J341"/>
    <mergeCell ref="K341:M341"/>
    <mergeCell ref="N341:P341"/>
    <mergeCell ref="B340:D340"/>
    <mergeCell ref="E340:G340"/>
    <mergeCell ref="H340:J340"/>
    <mergeCell ref="H342:J342"/>
    <mergeCell ref="K342:M342"/>
    <mergeCell ref="N342:P342"/>
    <mergeCell ref="E343:G343"/>
    <mergeCell ref="H343:J343"/>
    <mergeCell ref="K343:M343"/>
    <mergeCell ref="N343:P343"/>
    <mergeCell ref="B228:D228"/>
    <mergeCell ref="E228:G228"/>
    <mergeCell ref="H228:J228"/>
    <mergeCell ref="K228:M228"/>
    <mergeCell ref="B230:D230"/>
    <mergeCell ref="E230:G230"/>
    <mergeCell ref="H230:J230"/>
    <mergeCell ref="K230:M230"/>
    <mergeCell ref="B229:D229"/>
    <mergeCell ref="E229:G229"/>
    <mergeCell ref="H229:J229"/>
    <mergeCell ref="K229:M229"/>
    <mergeCell ref="B232:D232"/>
    <mergeCell ref="E232:G232"/>
    <mergeCell ref="H232:J232"/>
    <mergeCell ref="K232:M232"/>
    <mergeCell ref="B231:D231"/>
    <mergeCell ref="E231:G231"/>
    <mergeCell ref="H231:J231"/>
    <mergeCell ref="K231:M231"/>
    <mergeCell ref="B233:D233"/>
    <mergeCell ref="E233:G233"/>
    <mergeCell ref="H233:J233"/>
    <mergeCell ref="K233:M233"/>
    <mergeCell ref="B234:D234"/>
    <mergeCell ref="E234:G234"/>
    <mergeCell ref="H234:J234"/>
    <mergeCell ref="K234:M234"/>
    <mergeCell ref="N235:P235"/>
    <mergeCell ref="B236:D236"/>
    <mergeCell ref="E236:G236"/>
    <mergeCell ref="H236:J236"/>
    <mergeCell ref="K236:M236"/>
    <mergeCell ref="N236:P236"/>
    <mergeCell ref="B235:D235"/>
    <mergeCell ref="E235:G235"/>
    <mergeCell ref="H235:J235"/>
    <mergeCell ref="K235:M235"/>
    <mergeCell ref="N237:P237"/>
    <mergeCell ref="B238:D238"/>
    <mergeCell ref="E238:G238"/>
    <mergeCell ref="H238:J238"/>
    <mergeCell ref="K238:M238"/>
    <mergeCell ref="N238:P238"/>
    <mergeCell ref="B237:D237"/>
    <mergeCell ref="E237:G237"/>
    <mergeCell ref="H237:J237"/>
    <mergeCell ref="K237:M237"/>
    <mergeCell ref="N239:P239"/>
    <mergeCell ref="B240:D240"/>
    <mergeCell ref="E240:G240"/>
    <mergeCell ref="H240:J240"/>
    <mergeCell ref="K240:M240"/>
    <mergeCell ref="N240:P240"/>
    <mergeCell ref="B239:D239"/>
    <mergeCell ref="E239:G239"/>
    <mergeCell ref="H239:J239"/>
    <mergeCell ref="K239:M239"/>
    <mergeCell ref="N241:P241"/>
    <mergeCell ref="B242:D242"/>
    <mergeCell ref="E242:G242"/>
    <mergeCell ref="H242:J242"/>
    <mergeCell ref="K242:M242"/>
    <mergeCell ref="N242:P242"/>
    <mergeCell ref="B241:D241"/>
    <mergeCell ref="E241:G241"/>
    <mergeCell ref="H241:J241"/>
    <mergeCell ref="K241:M241"/>
    <mergeCell ref="N243:P243"/>
    <mergeCell ref="B244:D244"/>
    <mergeCell ref="E244:G244"/>
    <mergeCell ref="H244:J244"/>
    <mergeCell ref="K244:M244"/>
    <mergeCell ref="N244:P244"/>
    <mergeCell ref="B243:D243"/>
    <mergeCell ref="E243:G243"/>
    <mergeCell ref="H243:J243"/>
    <mergeCell ref="K243:M243"/>
    <mergeCell ref="N245:P245"/>
    <mergeCell ref="B246:D246"/>
    <mergeCell ref="E246:G246"/>
    <mergeCell ref="H246:J246"/>
    <mergeCell ref="K246:M246"/>
    <mergeCell ref="N246:P246"/>
    <mergeCell ref="B245:D245"/>
    <mergeCell ref="E245:G245"/>
    <mergeCell ref="H245:J245"/>
    <mergeCell ref="K245:M245"/>
  </mergeCells>
  <printOptions horizontalCentered="1"/>
  <pageMargins left="0.5" right="0.25" top="0.75" bottom="0.75" header="0.25" footer="0.5"/>
  <pageSetup horizontalDpi="600" verticalDpi="600" orientation="portrait" paperSize="9" r:id="rId1"/>
  <headerFooter alignWithMargins="0">
    <oddFooter>&amp;C&amp;"Arial,Italic"&amp;7&amp;A&amp;R&amp;8&amp;P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LAPTOP I3,I5,I7</cp:lastModifiedBy>
  <cp:lastPrinted>2015-07-30T06:45:42Z</cp:lastPrinted>
  <dcterms:created xsi:type="dcterms:W3CDTF">2011-01-11T01:32:30Z</dcterms:created>
  <dcterms:modified xsi:type="dcterms:W3CDTF">2015-07-30T06:53:47Z</dcterms:modified>
  <cp:category/>
  <cp:version/>
  <cp:contentType/>
  <cp:contentStatus/>
</cp:coreProperties>
</file>