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15" yWindow="65401" windowWidth="9675" windowHeight="9510" tabRatio="797" activeTab="3"/>
  </bookViews>
  <sheets>
    <sheet name="BCDKT" sheetId="1" r:id="rId1"/>
    <sheet name="KQKD" sheetId="2" r:id="rId2"/>
    <sheet name="LCTT" sheetId="3" r:id="rId3"/>
    <sheet name="Thuyet minh" sheetId="4" r:id="rId4"/>
  </sheets>
  <externalReferences>
    <externalReference r:id="rId7"/>
    <externalReference r:id="rId8"/>
  </externalReferences>
  <definedNames>
    <definedName name="_xlnm.Print_Titles" localSheetId="0">'BCDKT'!$5:$8</definedName>
    <definedName name="_xlnm.Print_Titles" localSheetId="2">'LCTT'!$5:$11</definedName>
    <definedName name="_xlnm.Print_Titles" localSheetId="3">'Thuyet minh'!$4:$6</definedName>
  </definedNames>
  <calcPr fullCalcOnLoad="1"/>
</workbook>
</file>

<file path=xl/comments1.xml><?xml version="1.0" encoding="utf-8"?>
<comments xmlns="http://schemas.openxmlformats.org/spreadsheetml/2006/main">
  <authors>
    <author>TCKT</author>
    <author>Do Khac Hung</author>
  </authors>
  <commentList>
    <comment ref="I89" authorId="0">
      <text>
        <r>
          <rPr>
            <b/>
            <sz val="8"/>
            <rFont val="Tahoma"/>
            <family val="2"/>
          </rPr>
          <t>TCKT:</t>
        </r>
        <r>
          <rPr>
            <sz val="8"/>
            <rFont val="Tahoma"/>
            <family val="2"/>
          </rPr>
          <t xml:space="preserve">
Trừ phí cấp quyền KTKS từ năm 2016 đến 2022
 </t>
        </r>
      </text>
    </comment>
    <comment ref="J89" authorId="0">
      <text>
        <r>
          <rPr>
            <b/>
            <sz val="8"/>
            <rFont val="Tahoma"/>
            <family val="2"/>
          </rPr>
          <t>TCKT:</t>
        </r>
        <r>
          <rPr>
            <sz val="8"/>
            <rFont val="Tahoma"/>
            <family val="2"/>
          </rPr>
          <t xml:space="preserve">
Trừ phí cấp quyền KTKS từ năm 2016 đến 2022
 </t>
        </r>
      </text>
    </comment>
    <comment ref="I102" authorId="1">
      <text>
        <r>
          <rPr>
            <b/>
            <sz val="9"/>
            <rFont val="Tahoma"/>
            <family val="2"/>
          </rPr>
          <t>Do Khac Hung:</t>
        </r>
        <r>
          <rPr>
            <sz val="9"/>
            <rFont val="Tahoma"/>
            <family val="2"/>
          </rPr>
          <t xml:space="preserve">
Phí cấp quyền KT từ 2016 đến 2026 + đặt cọc lái xe
</t>
        </r>
      </text>
    </comment>
    <comment ref="J102" authorId="1">
      <text>
        <r>
          <rPr>
            <b/>
            <sz val="9"/>
            <rFont val="Tahoma"/>
            <family val="2"/>
          </rPr>
          <t>Do Khac Hung:</t>
        </r>
        <r>
          <rPr>
            <sz val="9"/>
            <rFont val="Tahoma"/>
            <family val="2"/>
          </rPr>
          <t xml:space="preserve">
TCKT:
Trừ phí cấp quyền KTKS từ năm 2016 đến 2022
 </t>
        </r>
      </text>
    </comment>
  </commentList>
</comments>
</file>

<file path=xl/comments4.xml><?xml version="1.0" encoding="utf-8"?>
<comments xmlns="http://schemas.openxmlformats.org/spreadsheetml/2006/main">
  <authors>
    <author>Đỗ Khắc Hùng</author>
  </authors>
  <commentList>
    <comment ref="B13" authorId="0">
      <text>
        <r>
          <rPr>
            <b/>
            <sz val="9"/>
            <rFont val="Tahoma"/>
            <family val="2"/>
          </rPr>
          <t>Đỗ Khắc Hùng:</t>
        </r>
        <r>
          <rPr>
            <sz val="9"/>
            <rFont val="Tahoma"/>
            <family val="2"/>
          </rPr>
          <t xml:space="preserve">
 SCIC : 5.876.280CP/12.600.000CP</t>
        </r>
      </text>
    </comment>
  </commentList>
</comments>
</file>

<file path=xl/sharedStrings.xml><?xml version="1.0" encoding="utf-8"?>
<sst xmlns="http://schemas.openxmlformats.org/spreadsheetml/2006/main" count="1305" uniqueCount="887">
  <si>
    <t>(Theo phương pháp gián tiếp) (*)</t>
  </si>
  <si>
    <t>CÔNG TY CỔ PHẦN CƠ KHÍ VÀ KHOÁNG SẢN HÀ GIANG</t>
  </si>
  <si>
    <t>Giá vốn hàng bán</t>
  </si>
  <si>
    <t>Chi phí bán hàng</t>
  </si>
  <si>
    <t>Các khoản phải thu ngắn hạn</t>
  </si>
  <si>
    <t>Phải thu nội bộ ngắn hạn</t>
  </si>
  <si>
    <t>Phải thu theo tiến độ hế hoạch hợp đồng xây dựng</t>
  </si>
  <si>
    <t>Dự phòng phải thu ngắn hạn khó đòi (*)</t>
  </si>
  <si>
    <t>Hàng tồn kho</t>
  </si>
  <si>
    <t>Dự phòng giảm giá hàng tồn kho (*)</t>
  </si>
  <si>
    <t>Tài sản ngắn hạn khác</t>
  </si>
  <si>
    <t>Chi phí trả trước ngắn hạn</t>
  </si>
  <si>
    <t>Thuế GTGT được khấu trừ</t>
  </si>
  <si>
    <t>Thuế và các khoản khác phải thu Nhà nước</t>
  </si>
  <si>
    <t>Các khoản phải thu dài hạn khác.</t>
  </si>
  <si>
    <t>B -</t>
  </si>
  <si>
    <t>Tài sản cố định</t>
  </si>
  <si>
    <t>Tài sản cố định hữu hình</t>
  </si>
  <si>
    <t>- Nguyên giá</t>
  </si>
  <si>
    <t>- Giá trị hao mòn lũy kế (*)</t>
  </si>
  <si>
    <t>Tài sản cố định vô hình</t>
  </si>
  <si>
    <t>Tài sản dài hạn khác</t>
  </si>
  <si>
    <t>Chi phí trả trước dài hạn</t>
  </si>
  <si>
    <t>Tài sản Thuế thu nhập hoãn lại</t>
  </si>
  <si>
    <t>TỔNG CỘNG TÀI SẢN (270=100+200)</t>
  </si>
  <si>
    <t>Nợ ngắn hạn</t>
  </si>
  <si>
    <t>Thuế và các khoản phải nộp Nhà nước</t>
  </si>
  <si>
    <t>Phải trả người lao động</t>
  </si>
  <si>
    <t>Nợ dài hạn</t>
  </si>
  <si>
    <t>Phải trả dài hạn khác</t>
  </si>
  <si>
    <t xml:space="preserve">   - Các khoản tương đương tiền</t>
  </si>
  <si>
    <t>Dự phòng phải trả dài hạn</t>
  </si>
  <si>
    <t>Vốn chủ sở hữu</t>
  </si>
  <si>
    <t>Quỹ đầu tư phát triển</t>
  </si>
  <si>
    <t>Quỹ khác thuộc vốn chủ sở hữu</t>
  </si>
  <si>
    <t>Nguồn kinh phí</t>
  </si>
  <si>
    <t>TỔNG CỘNG NGUỒN VỐN  (440 =300+400)</t>
  </si>
  <si>
    <t>Nguồn kinh phí và quỹ khác</t>
  </si>
  <si>
    <t>Nguồn kinh phí đã hình thành TSCĐ</t>
  </si>
  <si>
    <t>B.</t>
  </si>
  <si>
    <t>Giám đốc</t>
  </si>
  <si>
    <t xml:space="preserve">   - Tiền mặt</t>
  </si>
  <si>
    <t xml:space="preserve">   - Ngoại tệ gửi ngân hàng (USD)</t>
  </si>
  <si>
    <t xml:space="preserve">                                        Cộng</t>
  </si>
  <si>
    <t>2- Các khoản đầu tư tài chính ngắn hạn:</t>
  </si>
  <si>
    <t>Cộng</t>
  </si>
  <si>
    <t>26</t>
  </si>
  <si>
    <t>27</t>
  </si>
  <si>
    <t>61</t>
  </si>
  <si>
    <t>Số đầu năm</t>
  </si>
  <si>
    <t xml:space="preserve"> - Công ty có vốn góp vào Quỹ bảo lãnh tính dụng DN vừa và nhỏ của Tỉnh Hà Giang không thời hạn</t>
  </si>
  <si>
    <t xml:space="preserve"> - Bảo hiểm y tế</t>
  </si>
  <si>
    <t xml:space="preserve"> e- Các loại quỹ của Công ty: </t>
  </si>
  <si>
    <t xml:space="preserve">       - Doanh thu bán hàng sản phẩm  (Mã số 10)</t>
  </si>
  <si>
    <t xml:space="preserve"> - Kinh phí công đoàn</t>
  </si>
  <si>
    <t xml:space="preserve"> - Các khoản phải trả phải nộp khác</t>
  </si>
  <si>
    <t>a- Tài sản thuế thu nhập hoãn lại:</t>
  </si>
  <si>
    <t>b- Thuế thu nhập hoãn lại phải trả</t>
  </si>
  <si>
    <t>a- Bảng đối chiếu biến động của vốn chủ sở hữu</t>
  </si>
  <si>
    <t>Vốn khác của chủ sở hữu</t>
  </si>
  <si>
    <t>Thặng dư vốn cổ phần</t>
  </si>
  <si>
    <t xml:space="preserve"> - Tăng vốn trong năm trước</t>
  </si>
  <si>
    <t xml:space="preserve"> - Lãi trong năm trước</t>
  </si>
  <si>
    <t xml:space="preserve"> - Giảm vốn trong năm trước</t>
  </si>
  <si>
    <t xml:space="preserve"> - Lỗ trong năm trước</t>
  </si>
  <si>
    <t xml:space="preserve"> - Giảm khác</t>
  </si>
  <si>
    <t>Điện thoại: 02193 866 708 - Fax: 02193 867 068</t>
  </si>
  <si>
    <t xml:space="preserve"> - Tăng vốn trong năm nay</t>
  </si>
  <si>
    <t xml:space="preserve"> - Lãi trong năm nay</t>
  </si>
  <si>
    <t xml:space="preserve"> - Giảm vốn trong năm nay</t>
  </si>
  <si>
    <t xml:space="preserve"> c- Các giao dịch về vốn với các chủ sở hữu và phân phối cổ tức, chia lợi nhuận</t>
  </si>
  <si>
    <t xml:space="preserve"> - Vốn đầu tư của chủ sở hữu</t>
  </si>
  <si>
    <t xml:space="preserve">  - Cổ tức, lợi nhuận đã chia</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</si>
  <si>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</si>
  <si>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</si>
  <si>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</si>
  <si>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Số lượng cổ phiếu đăng ký phát hành</t>
  </si>
  <si>
    <t xml:space="preserve">   + Cổ phiếu phổ thông</t>
  </si>
  <si>
    <t xml:space="preserve">   + Cổ phiếu ưu đãi</t>
  </si>
  <si>
    <t xml:space="preserve"> - Số lượng cổ phiếu đang lưu hành</t>
  </si>
  <si>
    <t xml:space="preserve">       - Doanh thu cung cấp dịch vụ khác</t>
  </si>
  <si>
    <t xml:space="preserve"> - Quỹ khen thưởng, phúc lợi</t>
  </si>
  <si>
    <t xml:space="preserve"> - Giá vốn của dịch vụ đã cung cấp khác</t>
  </si>
  <si>
    <t xml:space="preserve"> - Lỗ bán ngoại tệ đã thực hiện</t>
  </si>
  <si>
    <t xml:space="preserve"> - Dự phòng giảm giá các khoản đầu tư ngắn hạn, dài hạn</t>
  </si>
  <si>
    <t xml:space="preserve"> - Chi phí tài chính khác</t>
  </si>
  <si>
    <t xml:space="preserve"> - Chi phí thuế TNDN hoãn lại phát sinh từ việc hoàn nhập thế TN hoãn lại</t>
  </si>
  <si>
    <t xml:space="preserve"> - Tổng chi phí thuế thu nhập doanh nghiệp hoãn lại</t>
  </si>
  <si>
    <t xml:space="preserve"> - Chi phí nguyên vật liệu</t>
  </si>
  <si>
    <t xml:space="preserve"> - Chi phí nhân công</t>
  </si>
  <si>
    <t xml:space="preserve"> - Chi phí khấu hao TSCĐ</t>
  </si>
  <si>
    <t xml:space="preserve"> - Chi phí dịch vụ mua ngoài</t>
  </si>
  <si>
    <t xml:space="preserve"> - Chi phí khác bằng tiền</t>
  </si>
  <si>
    <t xml:space="preserve"> - Chi phí bằng tiền khác</t>
  </si>
  <si>
    <t xml:space="preserve"> - Thuế, phí và lệ phí</t>
  </si>
  <si>
    <t>Doanh thu bán hàng và cung cấp dịch vụ</t>
  </si>
  <si>
    <t>Người lập biểu</t>
  </si>
  <si>
    <t>Kế toán trưởng</t>
  </si>
  <si>
    <t>GIÁM ĐỐC CÔNG TY</t>
  </si>
  <si>
    <t xml:space="preserve"> - Chiết khấu thanh toán, lãi tiền hàng trả chậm</t>
  </si>
  <si>
    <t xml:space="preserve">  (Ký, họ tên)</t>
  </si>
  <si>
    <t>(Ký, họ tên)</t>
  </si>
  <si>
    <t>Đỗ Khắc Hùng</t>
  </si>
  <si>
    <t>Tổng cộng</t>
  </si>
  <si>
    <t>Số dư đầu năm</t>
  </si>
  <si>
    <t>1.</t>
  </si>
  <si>
    <t>01</t>
  </si>
  <si>
    <t>2.</t>
  </si>
  <si>
    <t>02</t>
  </si>
  <si>
    <t>3.</t>
  </si>
  <si>
    <t>10</t>
  </si>
  <si>
    <t>4.</t>
  </si>
  <si>
    <t>11</t>
  </si>
  <si>
    <t>5.</t>
  </si>
  <si>
    <t>20</t>
  </si>
  <si>
    <t>6.</t>
  </si>
  <si>
    <t>21</t>
  </si>
  <si>
    <t>7.</t>
  </si>
  <si>
    <t>22</t>
  </si>
  <si>
    <t>23</t>
  </si>
  <si>
    <t>8.</t>
  </si>
  <si>
    <t>24</t>
  </si>
  <si>
    <t>9.</t>
  </si>
  <si>
    <t>25</t>
  </si>
  <si>
    <t>10.</t>
  </si>
  <si>
    <t>30</t>
  </si>
  <si>
    <t>11.</t>
  </si>
  <si>
    <t>31</t>
  </si>
  <si>
    <t>12.</t>
  </si>
  <si>
    <t>32</t>
  </si>
  <si>
    <t>13.</t>
  </si>
  <si>
    <t>40</t>
  </si>
  <si>
    <t>50</t>
  </si>
  <si>
    <t>15.</t>
  </si>
  <si>
    <t>51</t>
  </si>
  <si>
    <t>16.</t>
  </si>
  <si>
    <t>52</t>
  </si>
  <si>
    <t>17.</t>
  </si>
  <si>
    <t>60</t>
  </si>
  <si>
    <t>18.</t>
  </si>
  <si>
    <t>70</t>
  </si>
  <si>
    <t>A -</t>
  </si>
  <si>
    <t>I.</t>
  </si>
  <si>
    <t>II.</t>
  </si>
  <si>
    <t>III.</t>
  </si>
  <si>
    <t>IV.</t>
  </si>
  <si>
    <t>V.</t>
  </si>
  <si>
    <t>A.</t>
  </si>
  <si>
    <t>Tiền và các khoản tương đương tiền</t>
  </si>
  <si>
    <t>Tiền</t>
  </si>
  <si>
    <t>Các khoản tương đương tiền</t>
  </si>
  <si>
    <t>%</t>
  </si>
  <si>
    <t>Khoản mục</t>
  </si>
  <si>
    <t>CÔNG TY CP CƠ KHÍ VÀ KHOÁNG SẢN HÀ GIANG</t>
  </si>
  <si>
    <t xml:space="preserve"> - Chi phí vật liệu, công cụ</t>
  </si>
  <si>
    <t xml:space="preserve"> - Lãi tiền gửi, tiền cho vay</t>
  </si>
  <si>
    <t xml:space="preserve"> - Cổ tức, lợi nhuận được chia</t>
  </si>
  <si>
    <t xml:space="preserve"> - Lãi chênh lệch tỷ giá đã thực hiện </t>
  </si>
  <si>
    <t xml:space="preserve">Cộng </t>
  </si>
  <si>
    <t>1- Hình thức sở hữu vốn: Công ty cổ phần</t>
  </si>
  <si>
    <t xml:space="preserve"> - TSCĐ hữu hình phản ánh trên Bảng cân đối kế toán tính theo nguyên giá, hao mòn lũy kế và giá trị còn lại</t>
  </si>
  <si>
    <t>4. Tiền thu hồi cho vay, bán lại các công cụ nợ của đơn vị  khác</t>
  </si>
  <si>
    <t>BÁO CÁO TÀI CHÍNH</t>
  </si>
  <si>
    <t>Các khoản giảm trừ doanh thu</t>
  </si>
  <si>
    <t>Doanh thu hoạt động tài chính</t>
  </si>
  <si>
    <t>Chi phí tài chính</t>
  </si>
  <si>
    <t>Chi phí quản lý doanh nghiệp</t>
  </si>
  <si>
    <t>Thu nhập khác</t>
  </si>
  <si>
    <t>Chi phí khác</t>
  </si>
  <si>
    <t>Chi phí thuế TNDN hiện hành</t>
  </si>
  <si>
    <t>Chi phí thuế TNDN hoãn lại</t>
  </si>
  <si>
    <t>Công ty cổ phần cơ khí và Khoáng sản Hà Giang</t>
  </si>
  <si>
    <t>03</t>
  </si>
  <si>
    <t>04</t>
  </si>
  <si>
    <t>05</t>
  </si>
  <si>
    <t>06</t>
  </si>
  <si>
    <t>Chi phí xây dựng cơ bản dở dang</t>
  </si>
  <si>
    <t>Lợi nhuận sau thuế chưa phân phối</t>
  </si>
  <si>
    <t>Công ty Cổ phần cơ khí và Khoáng sản Hà Giang</t>
  </si>
  <si>
    <t>33</t>
  </si>
  <si>
    <t>35</t>
  </si>
  <si>
    <t>36</t>
  </si>
  <si>
    <t xml:space="preserve">  + Quyết định thành lập số 2050/QĐ-UBND ngày 30/9/2005 của Ủy ban nhân dân tỉnh Hà Giang</t>
  </si>
  <si>
    <t>Trịnh Ngọc Hiếu</t>
  </si>
  <si>
    <t>1. Lợi nhuận trước thuế</t>
  </si>
  <si>
    <t>2. Điều chỉnh cho các khoản:</t>
  </si>
  <si>
    <t>08</t>
  </si>
  <si>
    <t>2. Tiền thu từ thanh lý, nhượng bán TSCĐ và các tài sản dài hạn khác</t>
  </si>
  <si>
    <t>1. Tiền thu từ phát hành cổ phiếu, nhận vốn góp của chủ sở hữu</t>
  </si>
  <si>
    <t xml:space="preserve">         GIÁM ĐỐC</t>
  </si>
  <si>
    <t>09</t>
  </si>
  <si>
    <t>Lưu chuyển tiền thuần từ hoạt động kinh doanh</t>
  </si>
  <si>
    <t>II. LƯU CHUYỂN TIỀN TỪ HOẠT ĐỘNG ĐẦU TƯ</t>
  </si>
  <si>
    <t>1. Tiền chi để mua sắm và xây dựng TSCĐ và các tài sản dài hạn khác</t>
  </si>
  <si>
    <t>3. Tiền chi cho vay, mua các công cụ nợ của 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</si>
  <si>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</si>
  <si>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</si>
  <si>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</si>
  <si>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</si>
  <si>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</si>
  <si>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5. Tiền chi trả nợ thuê tài chính</t>
  </si>
  <si>
    <t>6. Cổ tức, lợi nhuận đã trả cho chủ sở hữu</t>
  </si>
  <si>
    <t>Lưu chuyển tiền thuần từ hoạt động tài chính</t>
  </si>
  <si>
    <t>Lưu chuyển tiền thuần trong kỳ (50 = 20+30+40)</t>
  </si>
  <si>
    <t xml:space="preserve">                           Kế toán trưởng</t>
  </si>
  <si>
    <t xml:space="preserve"> - Đánh giá lại tỷ giá cuối kỳ chưa thực hiện </t>
  </si>
  <si>
    <t xml:space="preserve"> - Lãi tiền vay Ngân hàng </t>
  </si>
  <si>
    <t>Công ty Cổ phần cơ khí &amp; Khoáng sản Hà Giang</t>
  </si>
  <si>
    <t>Quỹ khen thưởng, phúc lợi</t>
  </si>
  <si>
    <t>Thuyết
 minh</t>
  </si>
  <si>
    <t xml:space="preserve"> - Giá vốn Kim loại Antimon</t>
  </si>
  <si>
    <t>Nguyên tắc ghi nhận hàng tồn kho:  - Hạch toán theo phương pháp kê khai thường xuyên.</t>
  </si>
  <si>
    <t xml:space="preserve"> - Thuế TNDN hoãn lại phát sinh từ việc hoàn nhập thuế thu nhập hoàn lại phải trả</t>
  </si>
  <si>
    <t>Số cuối kỳ</t>
  </si>
  <si>
    <t>1 - Nguyên giá TSCĐ hữu hình</t>
  </si>
  <si>
    <t>2 - Giá trị hao mòn lũy kế</t>
  </si>
  <si>
    <t>Tài sản</t>
  </si>
  <si>
    <t>Tài sản cố định thuê tài chính</t>
  </si>
  <si>
    <t>Bất động sản đầu tư</t>
  </si>
  <si>
    <t>Đầu tư vào công ty con</t>
  </si>
  <si>
    <t>Nguồn vốn</t>
  </si>
  <si>
    <t>Phải trả theo tiến độ hế hoạch hợp đồng xây dựng</t>
  </si>
  <si>
    <t>Quỹ phát triển khoa học và công nghệ</t>
  </si>
  <si>
    <t>Chênh lệch đánh giá lại tài sản</t>
  </si>
  <si>
    <t>Chênh lệch tỷ giá hối đoái</t>
  </si>
  <si>
    <t>Nguồn vốn đầu tư XDCB</t>
  </si>
  <si>
    <t>Quỹ hỗ trợ sắp xếp doanh nghiệp</t>
  </si>
  <si>
    <t>19.</t>
  </si>
  <si>
    <t>Lãi cơ bản trên cổ phiếu (*)</t>
  </si>
  <si>
    <t xml:space="preserve"> - Các khoản dự phòng</t>
  </si>
  <si>
    <t xml:space="preserve"> - Lãi lỗ từ hoạt động đầu tư</t>
  </si>
  <si>
    <t xml:space="preserve"> - Chi phí lãi vay </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</si>
  <si>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</si>
  <si>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</si>
  <si>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</si>
  <si>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</si>
  <si>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r>
      <t xml:space="preserve">TÀI SẢN NGẮN HẠN </t>
    </r>
    <r>
      <rPr>
        <sz val="9"/>
        <rFont val="Times New Roman"/>
        <family val="1"/>
      </rPr>
      <t>(100=110+120+130+140+150)</t>
    </r>
  </si>
  <si>
    <t>Phải thu dài hạn của khách hàng</t>
  </si>
  <si>
    <t>Phải thu dài hạn khác</t>
  </si>
  <si>
    <t>Dự phòng phải thu dài hạn khó đòi (*)</t>
  </si>
  <si>
    <t>VI.</t>
  </si>
  <si>
    <r>
      <t xml:space="preserve">NỢ PHẢI TRẢ  </t>
    </r>
    <r>
      <rPr>
        <sz val="9"/>
        <rFont val="Times New Roman"/>
        <family val="1"/>
      </rPr>
      <t>(300=310+330)</t>
    </r>
  </si>
  <si>
    <t xml:space="preserve"> - Sản xuất, gia công các mặt hàng cơ khí;</t>
  </si>
  <si>
    <t xml:space="preserve"> - Xây lắp các công trình điện vừa và nhỏ có cấp điện áp đến 35kv;</t>
  </si>
  <si>
    <t xml:space="preserve"> - Tổ chức các dịnh vụ kinh doanh xuất nhập khẩu;</t>
  </si>
  <si>
    <t xml:space="preserve"> - Xây dựng và lắp đặt các công trình công nghiệp, giao thông và xây dựng;</t>
  </si>
  <si>
    <t xml:space="preserve"> - Bán lẻ trong siêu thị, trung tâm thương mại;</t>
  </si>
  <si>
    <t xml:space="preserve"> - Kinh doanh khách sạn;</t>
  </si>
  <si>
    <t xml:space="preserve"> - Dịch vụ phục vụ đồ uống: quán rượu, bia, quầy bar;</t>
  </si>
  <si>
    <t xml:space="preserve"> - Dịch vụ tắm hơi, massage và các dịch vụ tăng cường sức khỏe tương tự (trừ hoạt động thể thao);</t>
  </si>
  <si>
    <t xml:space="preserve"> - Kinh doanh bất động sản, quyền sử dụng đất thuộc chủ sở hữu, chủ sử dụng hoặc đi thuê;</t>
  </si>
  <si>
    <t xml:space="preserve"> - Tổ chức thăm dò và chế biến các loại khoáng sản;</t>
  </si>
  <si>
    <t xml:space="preserve"> - Khai thác quặng kim loại khác không chứa sắt;</t>
  </si>
  <si>
    <t xml:space="preserve"> - Khai thác quặng kim loại quý hiếm;</t>
  </si>
  <si>
    <t xml:space="preserve"> - Xây dựng và lắp đặt các công trình giao thông.</t>
  </si>
  <si>
    <t>……</t>
  </si>
  <si>
    <t xml:space="preserve"> - Mua trong năm</t>
  </si>
  <si>
    <t xml:space="preserve"> - Đầu tư XDCB hoàn thành</t>
  </si>
  <si>
    <t xml:space="preserve"> - Tăng khác</t>
  </si>
  <si>
    <t xml:space="preserve"> - Chuyển sang BĐS đầu tư</t>
  </si>
  <si>
    <t xml:space="preserve"> - Thanh lý, nhượng bán</t>
  </si>
  <si>
    <t xml:space="preserve"> - Chuyển sang bất động sản ĐT</t>
  </si>
  <si>
    <t xml:space="preserve"> - Bảo hiểm thất nghiệp</t>
  </si>
  <si>
    <t xml:space="preserve">  - Chi phí kinh doanh Bất động sản đầu tư </t>
  </si>
  <si>
    <t xml:space="preserve">  - Hao hụt, mất mát hàng tồn kho </t>
  </si>
  <si>
    <t xml:space="preserve">  - Dự phòng giảm giá hàng tồn kho </t>
  </si>
  <si>
    <t xml:space="preserve"> - Thuế TNDN hoãn lại phát sinh từ các khoản lỗ tính thuế và ưu đãi thuế chưa sử dụng</t>
  </si>
  <si>
    <t>Hoàng Lê Khanh</t>
  </si>
  <si>
    <t>Đơn vị tính: Đồng</t>
  </si>
  <si>
    <t>Giám Đốc</t>
  </si>
  <si>
    <t xml:space="preserve">          Người lập biểu                                   Kế toán trưởng</t>
  </si>
  <si>
    <t xml:space="preserve">Thuyết minh
_____
</t>
  </si>
  <si>
    <t xml:space="preserve">                    Đỗ Khắc Hùng</t>
  </si>
  <si>
    <t xml:space="preserve">         Hoàng Lê Khanh</t>
  </si>
  <si>
    <t xml:space="preserve">            Hoàng Lê Khanh                                   Đỗ Khắc Hùng</t>
  </si>
  <si>
    <t xml:space="preserve">               Mẫu số B03-DN</t>
  </si>
  <si>
    <t xml:space="preserve"> - Chi phí nhân viên quản lý -Chi nhánh</t>
  </si>
  <si>
    <t xml:space="preserve"> - Phải thu khác</t>
  </si>
  <si>
    <t xml:space="preserve">Phương pháp lập dự phòng giảm giá hàng tồn kho: Áp dụng theo TT số 228/2009/TT-BTC </t>
  </si>
  <si>
    <t xml:space="preserve"> - Thuế thu nhập doanh nghiệp</t>
  </si>
  <si>
    <t xml:space="preserve"> - Thuế tài nguyên</t>
  </si>
  <si>
    <t xml:space="preserve"> - Thuế nhà đất và tiền thuê đất</t>
  </si>
  <si>
    <t xml:space="preserve"> - Các khoản phí, lệ phí và các khoản phải nộp khác</t>
  </si>
  <si>
    <t xml:space="preserve"> - Tài sản thuế thu nhập hoãn lại liên quan đến khoản lỗ tính thuế chưa sử dụng</t>
  </si>
  <si>
    <t xml:space="preserve"> - Tổng quỹ lương thực hiện</t>
  </si>
  <si>
    <t xml:space="preserve"> - Tổng số lao động bình quân</t>
  </si>
  <si>
    <t xml:space="preserve"> - Lương bình quân/tháng</t>
  </si>
  <si>
    <t xml:space="preserve"> - Tổng thu nhập</t>
  </si>
  <si>
    <t xml:space="preserve"> - Thu nhập bình quân/tháng</t>
  </si>
  <si>
    <t>3- Ngành nghề đăng ký kinh doanh:</t>
  </si>
  <si>
    <t>III- Chuẩn mực và Chế độ kế toán áp dụng:</t>
  </si>
  <si>
    <t>2- Tuyên bố về việc tuân thủ Chuẩn mực kế toán và Chế độ kế toán :</t>
  </si>
  <si>
    <t>IV- Các chính sách kế toán áp dụng:</t>
  </si>
  <si>
    <t>V- Thông tin bổ sung cho các khoản mục trình bày trong Bảng cân đối kế toán:</t>
  </si>
  <si>
    <t>1- Tiền :</t>
  </si>
  <si>
    <t>…</t>
  </si>
  <si>
    <t xml:space="preserve"> - Lỗ chênh lệch tỷ giá (vàng)</t>
  </si>
  <si>
    <t xml:space="preserve"> - Chi phí nhân viên quản lý - Công ty</t>
  </si>
  <si>
    <t>BẢNG CÂN ĐỐI KẾ TOÁN</t>
  </si>
  <si>
    <t xml:space="preserve">BÁO CÁO KẾT QUẢ  HOẠT ĐỘNG KINH DOANH </t>
  </si>
  <si>
    <r>
      <t xml:space="preserve">  + Vốn điều lệ 126.000.000.000 đồng. (Đ</t>
    </r>
    <r>
      <rPr>
        <i/>
        <sz val="9"/>
        <rFont val="Times New Roman"/>
        <family val="1"/>
      </rPr>
      <t>ã tăng vốn điều lệ lần thứ ba )</t>
    </r>
  </si>
  <si>
    <t xml:space="preserve"> - Công ty áp dụng phương pháp khấu hao đường thẳng theo Thông tư 45/2013/TT-BTC</t>
  </si>
  <si>
    <t xml:space="preserve"> - Đã Thực hiện theo Kết luận của Thanh tra tỉnh Hà Giang năm 2012.</t>
  </si>
  <si>
    <r>
      <t xml:space="preserve">Lợi nhuận khác </t>
    </r>
    <r>
      <rPr>
        <sz val="10"/>
        <rFont val="Times New Roman"/>
        <family val="1"/>
      </rPr>
      <t>(40=31-32)</t>
    </r>
  </si>
  <si>
    <t>BÁO CÁO LƯU CHUYỂN TIỀN TỆ</t>
  </si>
  <si>
    <t xml:space="preserve">  - Thuế thu nhập cá nhân</t>
  </si>
  <si>
    <t xml:space="preserve"> - Tiền thù lao HĐQT và BKS</t>
  </si>
  <si>
    <t xml:space="preserve">  + Giấy chứng nhận đăng ký kinh doanh lần đầu số: 1003000027 cấp ngày 28/2/2006 do Sở KH&amp;ĐT Hà Giang cấp</t>
  </si>
  <si>
    <t xml:space="preserve">                                                       Số: 5100101762 thay đổi lần thứ 6 ngày 12/9/2013 do Sở KH&amp;ĐT Hà Giang cấp</t>
  </si>
  <si>
    <t xml:space="preserve"> - Thuế xuất khẩu Kim loại Antimon</t>
  </si>
  <si>
    <t xml:space="preserve"> - Công ty có vốn góp theo hình thức mua cổ phần tại DN cùng ngành nghề.</t>
  </si>
  <si>
    <t>Cổ phiếu quỹ</t>
  </si>
  <si>
    <t>Mẫu số B01-DN</t>
  </si>
  <si>
    <t>Mẫu số B02-DN</t>
  </si>
  <si>
    <t>Mẫu số B09 – DN</t>
  </si>
  <si>
    <t xml:space="preserve"> - Tiền phí cấp quyền KTKS theo QĐ 3068 của BTNMT</t>
  </si>
  <si>
    <t xml:space="preserve"> - Tiền đóng góp nâng cấp XDCSHT theo QĐ 2621/2012 của UBND tỉnh Hà Giang</t>
  </si>
  <si>
    <t>Đầu tư tài chính ngắn hạn</t>
  </si>
  <si>
    <t>Chứng khoán kinh doanh</t>
  </si>
  <si>
    <t>Dự phòng giảm giá chứng khoán kinh doanh (*)</t>
  </si>
  <si>
    <t>Đầu tư nắm giữ đến ngày đáo hạn</t>
  </si>
  <si>
    <t>Phải thu ngắn hạn của khách hàng</t>
  </si>
  <si>
    <t>Trả trước cho người bán ngắn hạn</t>
  </si>
  <si>
    <t>Phải thu về cho vay ngắn hạn</t>
  </si>
  <si>
    <t>Tài sản thiếu chờ sử lý</t>
  </si>
  <si>
    <t>Giao dịch mua bán lại trái phiếu Chính phủ</t>
  </si>
  <si>
    <t>Trả trước cho người bán dài hạn</t>
  </si>
  <si>
    <t>Vốn kinh doanh ở đơn vị trực thuộc</t>
  </si>
  <si>
    <t>Phải thu nội bộ dài hạn</t>
  </si>
  <si>
    <t>Phải thu về cho vay dài hạn</t>
  </si>
  <si>
    <t>Tài sản dở dang dài hạn</t>
  </si>
  <si>
    <t>Chi phí sản xuất, kinh doanh dở dang dài hạn</t>
  </si>
  <si>
    <t>Đầu tư tài chính dài hạn</t>
  </si>
  <si>
    <t>Đầu tư vào công ty liên doanh, liên kết</t>
  </si>
  <si>
    <t>Đầu tư góp vốn vào đơn vị khác</t>
  </si>
  <si>
    <t>Dự phòng đầu tư tài chính dài hạn (*)</t>
  </si>
  <si>
    <t>Thiết bị, vật tư, phụ tùng thay thế dài hạn</t>
  </si>
  <si>
    <r>
      <t xml:space="preserve">TÀI SẢN DÀI HẠN </t>
    </r>
    <r>
      <rPr>
        <sz val="9"/>
        <rFont val="Times New Roman"/>
        <family val="1"/>
      </rPr>
      <t>(200=210+220+230+240+250+260)</t>
    </r>
  </si>
  <si>
    <t>Phải trả người bán ngắn hạn</t>
  </si>
  <si>
    <t>Người mua trả tiền trước ngắn hạn</t>
  </si>
  <si>
    <t>Chi phí phải trả ngắn hạn</t>
  </si>
  <si>
    <t>Phải trả nội bộ ngắn hạn</t>
  </si>
  <si>
    <t>Doanh thu chưa thực hiện ngắn hạn</t>
  </si>
  <si>
    <t>Phải trả ngắn hạn khác</t>
  </si>
  <si>
    <t>Vay và nợ thuê tài chính ngắn hạn</t>
  </si>
  <si>
    <t>Dự phòng phải trả ngắn hạn</t>
  </si>
  <si>
    <t>Quỹ bình ổn giá</t>
  </si>
  <si>
    <t>14.</t>
  </si>
  <si>
    <t>Phải trả người bán dài hạn</t>
  </si>
  <si>
    <t>Chi phí phải trả dài hạn</t>
  </si>
  <si>
    <t>Phải trả nội bộ về vốn kinh doanh</t>
  </si>
  <si>
    <t>Phải trả nội bộ dài hạn</t>
  </si>
  <si>
    <t>Doanh thu chưa thực hiện dài hạn</t>
  </si>
  <si>
    <t>Vay và nợ thuê tài chính dài hạn</t>
  </si>
  <si>
    <t>Cổ phiếu ưu đãi</t>
  </si>
  <si>
    <t xml:space="preserve"> - Cổ phiếu phổ thông có quyền biểu quyết</t>
  </si>
  <si>
    <t>411a</t>
  </si>
  <si>
    <t xml:space="preserve"> - Cổ phiếu ưu đãi</t>
  </si>
  <si>
    <t>411b</t>
  </si>
  <si>
    <t>Vốn góp của chủ sở hữu</t>
  </si>
  <si>
    <t>Quyền chọn chuyển đổi trái phiếu</t>
  </si>
  <si>
    <t>Cổ phiếu quỹ (*)</t>
  </si>
  <si>
    <t xml:space="preserve"> - LNST chưa phân phối lũy kế đến cuối kỳ trước</t>
  </si>
  <si>
    <t>421a</t>
  </si>
  <si>
    <t xml:space="preserve"> - LNST chưa phân phối lũy kế kỳ này</t>
  </si>
  <si>
    <t>421b</t>
  </si>
  <si>
    <t xml:space="preserve"> - Trong đó: Chi phí lãi vay</t>
  </si>
  <si>
    <t>Lãi suy giảm trên cổ phiếu (*)</t>
  </si>
  <si>
    <t>71</t>
  </si>
  <si>
    <t>I.  LƯU CHUYỂN TIỀN TỪ HOẠT ĐỘNG KINH DOANH</t>
  </si>
  <si>
    <t xml:space="preserve"> - Khấu hao tài sản cố định và BĐS ĐT</t>
  </si>
  <si>
    <t xml:space="preserve"> - Các khoản dđiều chỉnh khác</t>
  </si>
  <si>
    <t>07</t>
  </si>
  <si>
    <t xml:space="preserve"> - Tăng, giảm chứng khoán kinh doanh</t>
  </si>
  <si>
    <t>3. Tiền thu từ đi vay</t>
  </si>
  <si>
    <t>4. Tiền trả nợ gốc vay</t>
  </si>
  <si>
    <t>Tiền và tương đương tiền đầu kỳ</t>
  </si>
  <si>
    <t>Ảnh hưởng của thay đổi tỷ giá hối đoái quy đổi ngoại tệ</t>
  </si>
  <si>
    <t>Tiền và tương đương tiền cuối kỳ (70=50+60+61)</t>
  </si>
  <si>
    <t xml:space="preserve"> - Tăng, giảm các khoản phải thu</t>
  </si>
  <si>
    <t xml:space="preserve"> - Tăng, giảm hàng tồn kho</t>
  </si>
  <si>
    <t xml:space="preserve"> - Tăng, giảm các khoản phải trả (không kể lãi vay phải trả, thuế TNDN phải nộp)</t>
  </si>
  <si>
    <t xml:space="preserve"> - Tăng, giảm chi phí trả trước</t>
  </si>
  <si>
    <t>Mã
số
______</t>
  </si>
  <si>
    <t xml:space="preserve">3. Lợi nhuận từ hoạt động kinh doanh trước thay đổi vốn lưu động </t>
  </si>
  <si>
    <t>4- Chu kỳ hoạt động sản xuất, kinh doanh thông thường:</t>
  </si>
  <si>
    <t xml:space="preserve"> - Công ty hoạt động năm thứ 10 theo hình thức Công ty cổ phần và là năm thứ 10 có lãi liên tục.</t>
  </si>
  <si>
    <t>6- Cấu trúc Doanh nghiệp:</t>
  </si>
  <si>
    <t xml:space="preserve">1- Chế độ kế toán áp dụng: </t>
  </si>
  <si>
    <t>Do vậy trên BCTC này phản ánh một số chỉ tiêu đầu kỳ 01/01/2015 khác với trình bày trên BCTC kết thúc tại ngày 31/12/2014</t>
  </si>
  <si>
    <t>2. Các loại tỷ giá áp dụng: Công ty áp dụng chính sách tỷ giá theo Thông tư số 179/2012/TT-BTC</t>
  </si>
  <si>
    <t>3. Nguyên tắc xác định lãi suất thực tế: Áp dụng lãi suất thực tế tại thời điểm phát sinh của NH giao dịch trong kỳ</t>
  </si>
  <si>
    <t>4. Nguyên tắc ghi nhận các khoản tiền và tương đương tiền :</t>
  </si>
  <si>
    <t xml:space="preserve"> - Tiền và các khoản tương đương tiền là các khoản tiền mặt hoặc có gốc ngoại tệ hiện có tại quỹ và tiền gửi ngân hàng, vàng bạc, kim loại </t>
  </si>
  <si>
    <t>quý hiếm của Công ty dược quy đổi sang VND đến thời điểm lập báo cáo.</t>
  </si>
  <si>
    <r>
      <t xml:space="preserve">Phương pháp chuyển đổi đồng tiền khác ra đồng tiền sử dụng trong kế toán: </t>
    </r>
    <r>
      <rPr>
        <i/>
        <sz val="9"/>
        <rFont val="Times New Roman"/>
        <family val="1"/>
      </rPr>
      <t xml:space="preserve"> theo tỷ giá hiện hành của NH giao dịch.</t>
    </r>
  </si>
  <si>
    <t>bồi thường, nhận ủy thác thu hộ, tài sản thiếu.</t>
  </si>
  <si>
    <t>7. Nguyên tắc ghi nhận hàng tồn kho:</t>
  </si>
  <si>
    <t>Phương pháp hạch toán hàng tồn kho: Ghi nhận theo phương pháp tính giá bình quân trong kỳ.</t>
  </si>
  <si>
    <t xml:space="preserve"> Hàng tồn kho của Công ty được tính ghi theo giá gốc + Chi phí vận chuyển (nếu có)</t>
  </si>
  <si>
    <t>9. Nguyên tắc kế toán các hợp đồng hợp tác kinh doanh: Công ty không có phát sinh trong kỳ</t>
  </si>
  <si>
    <t>TSCĐ được phân loại theo mục đích sử dụng  để theo dõi và phân bổ hao mòn cho phù hợp</t>
  </si>
  <si>
    <t>14. Nguyên tắc ghi nhận và vốn hóa các khoản chi phí đi vay: Chi phí vay được hạch toán vào chi phí vay trong kỳ</t>
  </si>
  <si>
    <t>Các chi phí liên quan đến khoản dự phòng được bù đắp vào các khoản đã lập dự phòng trước đó.</t>
  </si>
  <si>
    <t>Trong kỳ Công ty đang theo dõi khoản dự phòng phục hồi môi trường mỏ Antimon Mậu Duệ</t>
  </si>
  <si>
    <t>được ghi nhận số tiền nhận được của khách hàng trả trước cho một hay nhiều kỳ kế toán.</t>
  </si>
  <si>
    <t>18. Nguyên tắc ghi nhận trái phiếu chuyển đổi: Không phát sinh trong kỳ</t>
  </si>
  <si>
    <t>19. Nguyên tắc ghi nhận vốn chủ sở hữu: Vốn góp đầu tư của cổ đông được ghi nhận theo giấy phép ĐKKD.</t>
  </si>
  <si>
    <t>Đến thời điểm lập báo cáo tài chính các cổ đông đã góp đầy đủ. Vốn chủ sở hữu phản ánh nguồn  vốn góp và lợi nhuận kinh doanh</t>
  </si>
  <si>
    <t xml:space="preserve">21. Nguyên tắc xác định các khoản giảm trừ doanh thu: </t>
  </si>
  <si>
    <t>Doanh thu bán hàng: bao gồm các sản phẩm được ghi trong giấy phép kinh doanh</t>
  </si>
  <si>
    <t>Doanh thu hoạt động tài chính: Phản ánh các khoản tiền lãi gửi, lãi chậm trả, lãi vay</t>
  </si>
  <si>
    <t>Thu nhập khác: phản ánh các khoản thu nhập không nằm trong giấy phép ĐKKD.</t>
  </si>
  <si>
    <t xml:space="preserve">22. Nguyên tắc kế toán giá vốn hàng bán: </t>
  </si>
  <si>
    <t xml:space="preserve">24. Nguyên tắc kế toán chi phí bán hàng, chi phí quản lý: </t>
  </si>
  <si>
    <t>Chi phí bán hàng là các khoản liên quan đến khâu bán hàng và cung cấp dịch vụ.</t>
  </si>
  <si>
    <t>25. Nguyên tắc và phương pháp ghi nhận chi phí thuế TNDN hiện hành, chi phí thuế TNDN hoãn lại:</t>
  </si>
  <si>
    <t>Các khoản chi phí liên quan đến quản lý, điều hành công ty mà không phục cho cho sản xuất trực tiếp.</t>
  </si>
  <si>
    <t xml:space="preserve">   - Tiền gửi ngân hàng không kỳ hạn</t>
  </si>
  <si>
    <t>theo tỷ giá của NH giao dịch.</t>
  </si>
  <si>
    <t>Đơn vị tính: VNĐ</t>
  </si>
  <si>
    <t>a, Chứng khoán kinh doanh:</t>
  </si>
  <si>
    <t xml:space="preserve"> - Tổng giá trị cổ phiếu:</t>
  </si>
  <si>
    <t xml:space="preserve"> - Tổng giá trị trái phiếu:</t>
  </si>
  <si>
    <t xml:space="preserve"> - Các khoản đầu tư khác:</t>
  </si>
  <si>
    <t>Đầu năm</t>
  </si>
  <si>
    <t>Giá gốc</t>
  </si>
  <si>
    <t>Dự phòng</t>
  </si>
  <si>
    <t>GT hợp lý</t>
  </si>
  <si>
    <t>….</t>
  </si>
  <si>
    <t xml:space="preserve"> - Lý do thay đổi:</t>
  </si>
  <si>
    <t xml:space="preserve"> + Về số lượng</t>
  </si>
  <si>
    <t xml:space="preserve"> + Về giá trị</t>
  </si>
  <si>
    <t>b, Đầu tư nắm giữ đến ngày đáo hạn:</t>
  </si>
  <si>
    <t>Giá trị sổ sách</t>
  </si>
  <si>
    <t>b1, Ngắn hạn</t>
  </si>
  <si>
    <t xml:space="preserve"> - Tiền gửi có kỳ hạn</t>
  </si>
  <si>
    <t xml:space="preserve"> - Trái phiếu</t>
  </si>
  <si>
    <t xml:space="preserve"> - Các khoản đầu tư khác</t>
  </si>
  <si>
    <t>b2, Dài hạn</t>
  </si>
  <si>
    <t>c, Đầu tư góp vốn vào đơn vị khác</t>
  </si>
  <si>
    <t>3. Phải thu của khách hàng:</t>
  </si>
  <si>
    <t>a) Phải thu của khách hàng ngắn hạn:</t>
  </si>
  <si>
    <t>Khách hàng khác</t>
  </si>
  <si>
    <t>b) Phải thu của khách hàng dài hạn:</t>
  </si>
  <si>
    <t>c) Phải thu của khách hàng là các bên liên quan</t>
  </si>
  <si>
    <t>4. Phải thu khác</t>
  </si>
  <si>
    <t>Giá trị</t>
  </si>
  <si>
    <t>a) Ngắn hạn:</t>
  </si>
  <si>
    <t xml:space="preserve"> - Phải thu về cổ tức và lợi nhuận được chia</t>
  </si>
  <si>
    <t>b) Dài hạn:</t>
  </si>
  <si>
    <t>5, Tài sản thiếu chờ xử lý:</t>
  </si>
  <si>
    <t>Số lượng</t>
  </si>
  <si>
    <t>b) Hàng tồn kho</t>
  </si>
  <si>
    <t>c) Tài sản cố định</t>
  </si>
  <si>
    <t>d) Tài sản khác</t>
  </si>
  <si>
    <t>6, Nợ xấu:</t>
  </si>
  <si>
    <t>GT có 
thể thu hồi</t>
  </si>
  <si>
    <t xml:space="preserve"> - Tổng giá trị các khoản phải thu, cho vay quá hạn nhưng có khả năng thu hồi</t>
  </si>
  <si>
    <t xml:space="preserve"> - Khả năng thu hồi nợ phải thu quá hạn</t>
  </si>
  <si>
    <t xml:space="preserve">   - Nguyên liệu, vật liệu </t>
  </si>
  <si>
    <t xml:space="preserve">  - Công cụ, dụng cụ </t>
  </si>
  <si>
    <t xml:space="preserve"> - Thành phẩm </t>
  </si>
  <si>
    <t xml:space="preserve">  - Chi phí sản xuất kinh doanh dở dang</t>
  </si>
  <si>
    <t>7, Hàng tồn kho:</t>
  </si>
  <si>
    <t>8, Tài sản dở dang dài hạn:</t>
  </si>
  <si>
    <t>a) Chi phí sản xuất kinh doanh dài hạn</t>
  </si>
  <si>
    <t>b) Xây dựng cơ bản dở dang:</t>
  </si>
  <si>
    <t>9. Tăng, giảm tài sản cố định hữu hình:</t>
  </si>
  <si>
    <t xml:space="preserve"> + Tại ngày đầu năm</t>
  </si>
  <si>
    <t xml:space="preserve"> - Nguyên giá TSCĐ cuối năm đã khấu hao hết nhưng vẫn còn sử dụng:</t>
  </si>
  <si>
    <t xml:space="preserve"> - Nguyên giá TSCĐ cuối năm chờ thanh lý:</t>
  </si>
  <si>
    <t>10. Tăng, giảm tài sản cố định vô hình:</t>
  </si>
  <si>
    <t>1 - Nguyên giá TSCĐ vô hình</t>
  </si>
  <si>
    <t xml:space="preserve"> - Tăng do hợp nhất kinh doanh</t>
  </si>
  <si>
    <t>3 - Giá trị còn lại TSCĐ vô hình</t>
  </si>
  <si>
    <t>Quyền KT
 khoáng sản</t>
  </si>
  <si>
    <t>Quyền sử 
dụng Đất</t>
  </si>
  <si>
    <t xml:space="preserve"> - Tạo ra từ nội bộ DN</t>
  </si>
  <si>
    <t>11. Tăng, giảm tài sản cố định thuê tài chính:</t>
  </si>
  <si>
    <t>12. Tăng, giảm bất động sản đầu tư:</t>
  </si>
  <si>
    <t>Trong kỳ đơn vị không phát sinh</t>
  </si>
  <si>
    <t>13. Chi phí trả trước:</t>
  </si>
  <si>
    <t>Bản quyền, 
bằng sáng chế</t>
  </si>
  <si>
    <t xml:space="preserve"> - Chi phí đi vay</t>
  </si>
  <si>
    <t xml:space="preserve"> - Các khoản khác</t>
  </si>
  <si>
    <t>a) Dài hạn:</t>
  </si>
  <si>
    <t>14. Tài sản khác:</t>
  </si>
  <si>
    <t>15. Vay và nợ thuê tài chính:</t>
  </si>
  <si>
    <t>Số có KN trả nợ</t>
  </si>
  <si>
    <t>Số có 
KN trả nợ</t>
  </si>
  <si>
    <t>Trong năm</t>
  </si>
  <si>
    <t>Tăng</t>
  </si>
  <si>
    <t>Giảm</t>
  </si>
  <si>
    <t>a) Vay ngắn hạn</t>
  </si>
  <si>
    <t>b) Vay dài hạn</t>
  </si>
  <si>
    <t>c) Các khoản nợ thuê tài chính:</t>
  </si>
  <si>
    <t>d) Số vay và nợ thuê Tài chính quá hạn chưa thanh toán</t>
  </si>
  <si>
    <t xml:space="preserve"> - Vay</t>
  </si>
  <si>
    <t xml:space="preserve"> - Nợ thuê tài chính</t>
  </si>
  <si>
    <t xml:space="preserve"> - Lý do chưa thanh toán</t>
  </si>
  <si>
    <t>Gốc</t>
  </si>
  <si>
    <t>Lãi</t>
  </si>
  <si>
    <t>16. Phải trả người bán:</t>
  </si>
  <si>
    <t>a) Các khoản phải trả người bán ngắn hạn</t>
  </si>
  <si>
    <t>Chi tiết chiếm 10%</t>
  </si>
  <si>
    <t>b) Các khoản phải trả người bán dài hạn</t>
  </si>
  <si>
    <t>c) Số nợ quá hạn chưa thanh toán</t>
  </si>
  <si>
    <t>d) Phải trả cho người bán là các bên liên quan</t>
  </si>
  <si>
    <t>17. Thuế và các khoản phải nộp Nhà nước:</t>
  </si>
  <si>
    <t>Số PN 
trong năm</t>
  </si>
  <si>
    <t>Số đã thực 
nộp trong năm</t>
  </si>
  <si>
    <t>a) Số phải nộp:</t>
  </si>
  <si>
    <t>b) Số phải thu:</t>
  </si>
  <si>
    <t>18. Chi phí phải trả:</t>
  </si>
  <si>
    <t xml:space="preserve"> -Trích trước chi phí lương trong thời gian nghỉ phép</t>
  </si>
  <si>
    <t xml:space="preserve"> - Chi phí trích trước tạm tính giá vốn hàng hóa, thành phẩm BĐS</t>
  </si>
  <si>
    <t xml:space="preserve"> - Lãi vay</t>
  </si>
  <si>
    <t>19. Phải trả khác</t>
  </si>
  <si>
    <t xml:space="preserve"> - Bảo hiểm xã hội</t>
  </si>
  <si>
    <t>20. Doanh thu chưa thực hiện:</t>
  </si>
  <si>
    <t xml:space="preserve"> - Doanh thu nhận trước</t>
  </si>
  <si>
    <t xml:space="preserve"> - Doanh thu từ chương trình khách hàng truyền thống</t>
  </si>
  <si>
    <t xml:space="preserve"> - Các khoản doanh thu chưa thực hiện khác</t>
  </si>
  <si>
    <t>c) Khả năng không thực hiện được hợp đồng với khách hàng:</t>
  </si>
  <si>
    <t>21. Trái phiếu phát hành:</t>
  </si>
  <si>
    <t>22. Cổ phiếu ưu đãi phân loại là nợ phải trả:</t>
  </si>
  <si>
    <t>23. Dự phòng phải trả:</t>
  </si>
  <si>
    <t xml:space="preserve"> - Dự phòng bảo hành công trình</t>
  </si>
  <si>
    <t xml:space="preserve"> - Dự phòng phải trả khác</t>
  </si>
  <si>
    <t>24. Tài sản thuế thu nhập hoãn lại và thuế thu nhập hoãn lại phải trả:</t>
  </si>
  <si>
    <t>25. Vốn chủ sở hữu:</t>
  </si>
  <si>
    <t xml:space="preserve"> - Thuế suất thuế TNDN sử dụng để xác định giá trị tài sản thuế thu nhập hoãn lại</t>
  </si>
  <si>
    <t xml:space="preserve"> - Tài sản thuế thu nhập hoãn lại liên quan đến khoản chênh lệch tạm thời được khấu trừ</t>
  </si>
  <si>
    <t xml:space="preserve"> - Số bù trừ với thuế thu nhập hoãn lại phải trả</t>
  </si>
  <si>
    <t>Tài sản thuế thu nhập hoãn lại</t>
  </si>
  <si>
    <t xml:space="preserve"> - Tài sản thuế thu nhập hoãn lại phải trả phát sinh từ các khoản chênh lệch tạm thời chịu thuế</t>
  </si>
  <si>
    <t xml:space="preserve"> - Số bù trừ với tài sản thuế thu nhập hoãn lại</t>
  </si>
  <si>
    <t>Quỹ ĐTPT</t>
  </si>
  <si>
    <t>Các khoản mục thuộc vốn chủ sở hữu</t>
  </si>
  <si>
    <t>Thặng dư 
vốn CP</t>
  </si>
  <si>
    <t>Số dư năm trước</t>
  </si>
  <si>
    <t xml:space="preserve"> - Giám khác</t>
  </si>
  <si>
    <t xml:space="preserve"> - Lỗ trong năm nay</t>
  </si>
  <si>
    <t>Số dư đầu năm nay</t>
  </si>
  <si>
    <t>b- Chi tiết vốn góp của chủ sở hữu</t>
  </si>
  <si>
    <t xml:space="preserve"> + Vốn góp đầu năm</t>
  </si>
  <si>
    <t xml:space="preserve"> + Vốn góp tăng trong năm</t>
  </si>
  <si>
    <t xml:space="preserve"> + Vốn góp giảm trong năm</t>
  </si>
  <si>
    <t xml:space="preserve"> + Vốn góp cuối năm</t>
  </si>
  <si>
    <t xml:space="preserve"> d- Cổ phiếu:</t>
  </si>
  <si>
    <t xml:space="preserve"> - Số lượng cổ phiếu đã bán ra công chúng</t>
  </si>
  <si>
    <t xml:space="preserve"> - Số lượng cổ phiếu được mua lại ( cổ phiếu quỹ)</t>
  </si>
  <si>
    <t>đ- Cổ tức</t>
  </si>
  <si>
    <t xml:space="preserve"> - Cổ tức của cổ phiếu ưu đãi  luỹ kế chưa được ghi nhận</t>
  </si>
  <si>
    <t xml:space="preserve"> g- Thu nhập và chi phí ghi trực tiếp vào vốn chủ sở hữu:</t>
  </si>
  <si>
    <t>26. Chênh lệch đánh giá lại tài sản:</t>
  </si>
  <si>
    <t>Lý do thay đổi</t>
  </si>
  <si>
    <t>27. Chênh lệch tỷ giá:</t>
  </si>
  <si>
    <t xml:space="preserve"> - Chênh lệch do tỷ giá chuyển đổi BCTC sang VNĐ</t>
  </si>
  <si>
    <t xml:space="preserve"> - Chênh lệch do tỷ giá</t>
  </si>
  <si>
    <t>Năm trước</t>
  </si>
  <si>
    <t>Năm nay</t>
  </si>
  <si>
    <t>28. Nguồn kinh phí:</t>
  </si>
  <si>
    <t xml:space="preserve"> - Nguồn kinh phí được cấp</t>
  </si>
  <si>
    <t xml:space="preserve"> - Chi sự nghiệp</t>
  </si>
  <si>
    <t xml:space="preserve"> - Nguồn kinh phí còn lại cuối năm</t>
  </si>
  <si>
    <t>29. Các khoản mục ngoài bảng:</t>
  </si>
  <si>
    <t>a) Tài sản thuê ngoài</t>
  </si>
  <si>
    <t>b) Tài sản nhận giữ hộ:</t>
  </si>
  <si>
    <t>c) Ngoại tệ các loại:</t>
  </si>
  <si>
    <t>Nhân dân tệ ( CNY)</t>
  </si>
  <si>
    <t>Dolal Mỹ ( USD)</t>
  </si>
  <si>
    <t>d) Kim khí quý, đá quý:</t>
  </si>
  <si>
    <t>Vàng SJC miếng</t>
  </si>
  <si>
    <t>đ) Nợ khó đòi đã xử lý</t>
  </si>
  <si>
    <t>e) Các thông tin khác về khoản mục ngoài bảng Bảng cân đối kế toán</t>
  </si>
  <si>
    <t>VII-Thông tin bổ sung cho các khoản mục trình bày trong Báo cáo kết quả HĐKD:</t>
  </si>
  <si>
    <t>1. Tổng doanh thu bán hàng và cung cấp dịch vụ (Mã số 01):</t>
  </si>
  <si>
    <t>a) Doanh thu:</t>
  </si>
  <si>
    <t xml:space="preserve"> Đơn vị tính: đồng VN</t>
  </si>
  <si>
    <t>b) Doanh thu các bên liên quan:</t>
  </si>
  <si>
    <t>c) Doanh thu cho thuê tài sản</t>
  </si>
  <si>
    <t>2. Các khoản giảm trừ Doanh thu</t>
  </si>
  <si>
    <t>3. Giá vốn hàng bán:</t>
  </si>
  <si>
    <t>4. Doanh thu hoạt động tài chính  (Mã số 21):</t>
  </si>
  <si>
    <t>5. Chi phí tài chính:</t>
  </si>
  <si>
    <t>6. Thu nhập khác:</t>
  </si>
  <si>
    <t>7. Chi phí khác</t>
  </si>
  <si>
    <t xml:space="preserve"> - Giá trị còn lại của TSCĐ Thanh lý nhượng bán</t>
  </si>
  <si>
    <t>8. Chi phí bán hàng và chi phí quản lý doanh nghiệp:</t>
  </si>
  <si>
    <t>a) Các khoản chi phí quản lý doanh nghiệp phát sinh trong kỳ:</t>
  </si>
  <si>
    <t>b) Các khoản chi phí bán hàng phát sinh trong kỳ:</t>
  </si>
  <si>
    <t>c) Các khoản giảm chi phí bán hàng và chi phí quản lý doanh nghiệp:</t>
  </si>
  <si>
    <t>9. Chi phí sản xuất kinh doanh theo yếu tố</t>
  </si>
  <si>
    <t>10. Chi phí thuế thu nhập hiện hành:</t>
  </si>
  <si>
    <t xml:space="preserve"> - Chi phí thuế thu nhập doanh nghiệp tính trên thu nhập chịu thuế năm hiện hành:</t>
  </si>
  <si>
    <t xml:space="preserve"> - Điều chỉnh chi phí thuế TNDN của các năm trước vào chi phí thuế TNDN năm nay</t>
  </si>
  <si>
    <t xml:space="preserve"> 11. Chi phí thuế thu nhập doanh nghiệp hoãn lại</t>
  </si>
  <si>
    <t xml:space="preserve"> - Chi phí thuế TNDN hoãn lại phát sinh từ các khoản chênh lệch tạm thời phải chịu thuế</t>
  </si>
  <si>
    <t xml:space="preserve"> - Thuế TNDN hoãn lại phát sinh từ các khoản chênh lệch tạm thời được khấu trừ</t>
  </si>
  <si>
    <t>VIII- Thông tin bổ sung cho các khoản mục trình bày trong Báo cáo lưu chuyển tiền tệ:</t>
  </si>
  <si>
    <t>1. Các giao dịch không bằng tiền ảnh hưởng đến báo cáo LCTT trong tương lai:</t>
  </si>
  <si>
    <t xml:space="preserve"> - Mua doanh nghiệp thông qua phát hành cổ phiếu</t>
  </si>
  <si>
    <t xml:space="preserve"> - Chuyển nợ thành vốn chủ sở hữu</t>
  </si>
  <si>
    <t xml:space="preserve"> - Mua tài sản bằng các khoản nợ liên quan trực tiếp hoặc thông qua nghiệp vụ cho thuê tài chính</t>
  </si>
  <si>
    <t xml:space="preserve"> - Các giao dịch phi tiền tệ khác</t>
  </si>
  <si>
    <t>2. Các khoản tiền do DN nắm giữ nhưng không được sử dụng:</t>
  </si>
  <si>
    <t>3. Số tiền đi vay thực thu trong kỳ</t>
  </si>
  <si>
    <t>4. Số tiền đã thực trả gốc vay trong kỳ</t>
  </si>
  <si>
    <t>IX.  Những thông tin khác:</t>
  </si>
  <si>
    <t>2. Những sự kiện phát sinh sau ngày kết thúc kỳ kế toán năm</t>
  </si>
  <si>
    <t>3. Thông tin so sánh</t>
  </si>
  <si>
    <t>4. Thông tin khác</t>
  </si>
  <si>
    <t xml:space="preserve"> - Tài sản do Chi nhánh Hà Nội quản lý bao gồm: Nguyên giá tài sản là 930.338.270 đồng ; Tiền mặt là 30 tỷ đồng.</t>
  </si>
  <si>
    <t>chi phí tài chính, các khoản phải trả không có tính chất thương mại như Bảo hiểm, đi mượn, tiền phạt, bồi thường, tài sản thừa chờ sử lý.</t>
  </si>
  <si>
    <t>phẩm nhập kho hoàn thành trong kỳ. Các chi phí được tập hợp riêng và phân bổ cho từng loại sản phẩm theo bản chất phù hợp</t>
  </si>
  <si>
    <t>BẢN THUYẾT MINH BÁO CÁO TÀI CHÍNH</t>
  </si>
  <si>
    <t>Mã số</t>
  </si>
  <si>
    <t>Số cuối quý</t>
  </si>
  <si>
    <t>VI.1</t>
  </si>
  <si>
    <t>VI.2</t>
  </si>
  <si>
    <t xml:space="preserve">   - Đơn vị hạch toán theo các qui định của TT 200/2014; Luật Kế toán số 03/2003/QH11 và các chuẩn mực Kế toán Việt Nam hiện hành</t>
  </si>
  <si>
    <t>VI.2.a</t>
  </si>
  <si>
    <t>VI.3.a</t>
  </si>
  <si>
    <t>VI.4.a</t>
  </si>
  <si>
    <t xml:space="preserve">Phải thu ngắn hạn khác </t>
  </si>
  <si>
    <t>VI.5</t>
  </si>
  <si>
    <t>VI.7</t>
  </si>
  <si>
    <t>VI.13.a</t>
  </si>
  <si>
    <t>VI.14.a</t>
  </si>
  <si>
    <t>VI.3.b</t>
  </si>
  <si>
    <t>VI.4.b</t>
  </si>
  <si>
    <t>VI.9</t>
  </si>
  <si>
    <t>VI.11</t>
  </si>
  <si>
    <t>VI.10</t>
  </si>
  <si>
    <t>VI.12</t>
  </si>
  <si>
    <t>VI.8.a</t>
  </si>
  <si>
    <t>VI.8.b</t>
  </si>
  <si>
    <t>VI.2.c</t>
  </si>
  <si>
    <t>VI.2.b2</t>
  </si>
  <si>
    <t>VI.2.b1</t>
  </si>
  <si>
    <t>VI.13.b</t>
  </si>
  <si>
    <t>VI.14.b</t>
  </si>
  <si>
    <t>VI.24a</t>
  </si>
  <si>
    <t>VI.16.a</t>
  </si>
  <si>
    <t>VI.17.b</t>
  </si>
  <si>
    <t>VI.17.a</t>
  </si>
  <si>
    <t>VI.19.a</t>
  </si>
  <si>
    <t>VI.15.a</t>
  </si>
  <si>
    <t>VI.23.a</t>
  </si>
  <si>
    <t>VI.20.a</t>
  </si>
  <si>
    <t>VI.18.a</t>
  </si>
  <si>
    <t>VI.21.2</t>
  </si>
  <si>
    <t>VI.16.b</t>
  </si>
  <si>
    <t>VI.18.b</t>
  </si>
  <si>
    <t>VI.20.b</t>
  </si>
  <si>
    <t>VI.19.b</t>
  </si>
  <si>
    <t>VI.15.b</t>
  </si>
  <si>
    <t>VI.22</t>
  </si>
  <si>
    <t>VI.23.b</t>
  </si>
  <si>
    <t>VI.25</t>
  </si>
  <si>
    <t>VI.28</t>
  </si>
  <si>
    <t xml:space="preserve"> - Quỹ phát triển khoa học</t>
  </si>
  <si>
    <t>VI.25.e</t>
  </si>
  <si>
    <t xml:space="preserve"> - Quỹ bình ổn giá</t>
  </si>
  <si>
    <t>VI.25.a</t>
  </si>
  <si>
    <t>VII.1a</t>
  </si>
  <si>
    <t>VII.2</t>
  </si>
  <si>
    <t>VII.3</t>
  </si>
  <si>
    <t>VII.4</t>
  </si>
  <si>
    <t>VII.5</t>
  </si>
  <si>
    <t>VII.6</t>
  </si>
  <si>
    <t>VII.7</t>
  </si>
  <si>
    <t>VII.8a</t>
  </si>
  <si>
    <t>VII.8b</t>
  </si>
  <si>
    <t>VII.10</t>
  </si>
  <si>
    <t>VII.11</t>
  </si>
  <si>
    <t>VIII.4</t>
  </si>
  <si>
    <t>VIII.3</t>
  </si>
  <si>
    <t>Quỹ khác 
thuộc vốn CSH</t>
  </si>
  <si>
    <t>LNsau thuế
 chưa PP</t>
  </si>
  <si>
    <t>1. Nguyên tắc chuyển đổi Báo cáo tài chính: Công ty không có ảnh hưởng trong việc chuyển đổi báo cáo tài chính.</t>
  </si>
  <si>
    <t>Chi phí QLDN phản ánh toàn bộ chi phí QL chung của bộ phận quản lý gián tiếp không trực tiếp sản xuất như bộ phận văn phòng Công ty.</t>
  </si>
  <si>
    <t>Đối 
tượng nợ</t>
  </si>
  <si>
    <t xml:space="preserve">Mã số </t>
  </si>
  <si>
    <t>Người mua trả tiền trước dài hạn</t>
  </si>
  <si>
    <t>Thuế thu nhập hoãn lại phải trả</t>
  </si>
  <si>
    <t>VI.24.a</t>
  </si>
  <si>
    <t xml:space="preserve">Lũy kế từ đầu năm đến cuối quý này
</t>
  </si>
  <si>
    <t xml:space="preserve">Lũy kế từ đầu năm đến cuối quý này </t>
  </si>
  <si>
    <t xml:space="preserve">Thuyết
 minh
_____
</t>
  </si>
  <si>
    <t>Mã 
số
____</t>
  </si>
  <si>
    <t>Chỉ tiêu
_________________________________</t>
  </si>
  <si>
    <t>TT
__</t>
  </si>
  <si>
    <t>Doanh thu thuần về bán hàng và cung cấp
 dịch vụ ( 10=01-02)</t>
  </si>
  <si>
    <t xml:space="preserve">Lợi nhuận gộp về bán hàng và cung cấp
 dịch vụ (20=10-11) </t>
  </si>
  <si>
    <t>Lợi nhuận thuần từ hoạt động 
kinh doanh (30=20+(21-22)-(24+25)</t>
  </si>
  <si>
    <t>Tổng lợi nhuận kế toán trước thuế 
(50=30+40)</t>
  </si>
  <si>
    <t xml:space="preserve">                                    </t>
  </si>
  <si>
    <t xml:space="preserve">                                      </t>
  </si>
  <si>
    <t xml:space="preserve">Chỉ tiêu
__________________________________  </t>
  </si>
  <si>
    <t>Địa chỉ: Số 390 đường Nguyễn Trãi - TP Hà Giang - Tỉnh Hà Giang</t>
  </si>
  <si>
    <t>Số 390 đường Nguyễn Trãi - TP Hà Giang - Tỉnh Hà Giang</t>
  </si>
  <si>
    <t>Địa chỉ: 390 đường Nguyễn Trãi - TP Hà Giang - Tỉnh Hà Giang</t>
  </si>
  <si>
    <t>I- Đặc điểm hoạt động của Doanh nghiệp</t>
  </si>
  <si>
    <t xml:space="preserve"> - Danh sách các đơn vị trực thuộc không có tư cách pháp nhân hạch toán phụ thuộc: gồm:</t>
  </si>
  <si>
    <t>2- Phân xưởng khai thác Antimon</t>
  </si>
  <si>
    <t>3- Phân xưởng Luyện Antimon</t>
  </si>
  <si>
    <t>1 - Chi nhánh Hà Nội</t>
  </si>
  <si>
    <t>1 - Công ty Cổ phần khai thác, chế biến khoáng sản Hải Dương (KHD)</t>
  </si>
  <si>
    <t xml:space="preserve"> + Tỷ lệ nắm giữ vốn: 35,7%</t>
  </si>
  <si>
    <t xml:space="preserve">  + Địa chỉ: Khu 2, thị trấn Phú Thứ, huyện Kinh Môn, tỉnh Hải Dương</t>
  </si>
  <si>
    <t xml:space="preserve"> + Địa chỉ: Xã Mậu Duệ huyện Yên Minh Tỉnh Hà Giang</t>
  </si>
  <si>
    <t xml:space="preserve"> + Địa chỉ: Số 53 Quang Trung - Hoàn Kiếm - Hà Nội</t>
  </si>
  <si>
    <t xml:space="preserve"> - Áp dụng chế độ Kế toán theo TT 200/2014/TT-BTC , ngày 22/12/2014 thay thế QĐ số 15/2006/QĐ-BTC ngày 20/03/2006 của BTC.</t>
  </si>
  <si>
    <r>
      <t xml:space="preserve">2- Lĩnh vực kinh doanh:  </t>
    </r>
    <r>
      <rPr>
        <i/>
        <sz val="9"/>
        <rFont val="Times New Roman"/>
        <family val="1"/>
      </rPr>
      <t>Công ty hoạt động thuộc lĩnh vực Công nghiệp khai thác và chế biến khoáng sản trong nước.</t>
    </r>
  </si>
  <si>
    <t xml:space="preserve">5. Nguyên tắc xác định các khoản đầu tư tài chính: Các khoản đầu tư vào Công ty liên kết được theo dõi và ghi nhận theo giá gốc cộng các </t>
  </si>
  <si>
    <t>chi phí giao dịch liên quan trực tiếp đến giao dịch đó. Bao gồm:</t>
  </si>
  <si>
    <t xml:space="preserve">6. Nguyên tắc kế toán nợ phải thu: Các khoản nợ phải thu được theo dõi chi tiết. Nếu khác đồng VN thì quy đổi theo tỷ giá giao dịch. </t>
  </si>
  <si>
    <t xml:space="preserve">Được phân loại dài hạn hoặc ngắn hạn bao gồm các khoản mang tính chất mua-bán, các khoản tạo doanh thu tài chính, các khoản cho mượn, </t>
  </si>
  <si>
    <t xml:space="preserve">10. Nguyễn tắc kế toán thuế TNDN hoãn lại: Việc ghi nhận thuế TN hoãn lại phải trả được bù trừ trong năm theo nguyên tắc chỉ thực hiện </t>
  </si>
  <si>
    <t>khi lập bảng cân đối kế toán, không ghi nhận trên sổ kế toán.</t>
  </si>
  <si>
    <t xml:space="preserve">11. Nguyên tắckế toán chi phí trả trước: Là các khoản chi phí liên quan đến hoạt động SXKD nhiều kỳ được phân bổ không quá 3 năm </t>
  </si>
  <si>
    <t>Việc phân bổ căn cứ vào tính chất, mức độ từng loại chi phí với tiêu thức phù hợp được phân dài hạn hoặc ngắn hạn tùy theo tính chất.</t>
  </si>
  <si>
    <t>12. Nguyên tắc kế toán nợ phải trả: Bao gồm các khoản mua hàng hóa DV, tài sản với người bán độc lập, các khoản nội bộ, liên quan đến</t>
  </si>
  <si>
    <t xml:space="preserve">13. Nguyên tắc ghi nhận vay và nợ thuê tài chính: Phản ánh tình hình vay và thanh toán vay không thể hiện các khoản vay dưới hình thức </t>
  </si>
  <si>
    <t>phát hành trái phiếu hoặc cổ phần ưu đãi. Khoản này được lập sổ theo dõi chi tiết.</t>
  </si>
  <si>
    <t>15. Nguyên tắc ghi nhận chi phí phải trả: Bao gồm các khoản phải trả đã thực hiện nhưng chưa trả do chưa đầy đủ chứng từ</t>
  </si>
  <si>
    <t>Các khoản phải trả cho người lao động trích trước nhưng chưa trả, các khản dự phòng nhưng chưa xác định được thời gian trả cụ thể.</t>
  </si>
  <si>
    <t>16. Nguyên tắc và phương pháp các khoản dự phòng phải trả: Các khoản dự phòng hiện có dựa trên ước tính đáng tin cậy và hợp lý.</t>
  </si>
  <si>
    <t>17. Nguyên tắc ghi nhận doanh thu chưa thực hiện:  Doanh thu được ghi nhận phù hợp với bản chất và được phân bổ theo giá trị thực tế</t>
  </si>
  <si>
    <t xml:space="preserve">20. Nguyên tắc và phương pháp ghi nhận doanh thu: Doanh thu được ghi nhận tại thời điểm phát sinh và chắc chắn thu được lợi ích phù hợp </t>
  </si>
  <si>
    <t>với bản chất được xác định khi đã chuyển giao rủi ro và lợi ích cho người mua, xác định được các chi phí liên quan đến giao dịch bán hàng</t>
  </si>
  <si>
    <t>Gồm các khoản: chiết khấu thương mại, giảm giá hàng bán và hàng bán bị trả lại. Không phản ánh các khoản thuế liên quan đến doanh thu</t>
  </si>
  <si>
    <t xml:space="preserve">23. Nguyên tắc kế toán chi phí tài chính: Là các khoản liên quan đến hoạt động tài chính như: lãi vay, các khoản lỗ đầu tư tài chính, lỗ bán </t>
  </si>
  <si>
    <t>ngoại tệ, lỗ tỷ giá hối đoái, dự phòng giảm giá chứng khoán kinh doanh, tốn thất đầu tư vào đơn vị khác.</t>
  </si>
  <si>
    <t>Phản ánh các chi phí trực tiếp liên quan đến việc tạo ra sản phẩm trong kỳ. Giá vốn được hạch toán phân bổ cho toàn bộ hàng hóa thành phẩm</t>
  </si>
  <si>
    <t xml:space="preserve">Hiện Công ty đang hưởng ưu đãi thuế TNDN 10% trong 15 năm kể từ 2006 </t>
  </si>
  <si>
    <t>Cuối quý</t>
  </si>
  <si>
    <t>a) Tiền</t>
  </si>
  <si>
    <t>Công ty CP tập đoàn khoáng sản và thương mại VQB</t>
  </si>
  <si>
    <t xml:space="preserve"> - Ký cược, ký quỹ mua CP Hải Dương</t>
  </si>
  <si>
    <t>Cộng:</t>
  </si>
  <si>
    <t xml:space="preserve"> - Phải thu tiền BH các loại của người lao động công ty</t>
  </si>
  <si>
    <t xml:space="preserve"> - Cho mượn các khoản tạm ứng công tác</t>
  </si>
  <si>
    <t xml:space="preserve"> - Thông tin về các khoản tiền phạt, phải thu về lãi trả chậm. Phát sinh từ các khoản nợ quá hạn nhưng không được ghi nhận doanh thu</t>
  </si>
  <si>
    <t xml:space="preserve">                                                            Cộng :</t>
  </si>
  <si>
    <t xml:space="preserve"> Dự án thăm dò mỏ Bó mới giai đoạn I</t>
  </si>
  <si>
    <t xml:space="preserve"> Dự án Nhà máy tuyển quặng antimon Mậu Duệ</t>
  </si>
  <si>
    <t xml:space="preserve"> Dự án xây dựng trụ sở Văn phòng HGM</t>
  </si>
  <si>
    <t xml:space="preserve"> - Giá trị còn lại cuối kỳ của TSCĐ hữu hình dùng để thế chấp, cầm cố, đảm bảo vay:</t>
  </si>
  <si>
    <t>Nhà cửa vật kiến trúc</t>
  </si>
  <si>
    <t>Máy móc
 thiết bị</t>
  </si>
  <si>
    <t>Phương tiện,
VT truyền dẫn</t>
  </si>
  <si>
    <t>3 - Giá trị còn lại TSCĐ hữu hình</t>
  </si>
  <si>
    <t>Tài sản vô 
hình khác</t>
  </si>
  <si>
    <t xml:space="preserve"> - Công cụ, dụng cụ xuất dùng Văn phòng công ty</t>
  </si>
  <si>
    <t xml:space="preserve"> - Công cụ, dụng cụ xuất dùng Phân xưởng Luyện antimon</t>
  </si>
  <si>
    <t xml:space="preserve"> - Công cụ, dụng cụ xuất dùng PX khai thác antimon</t>
  </si>
  <si>
    <t xml:space="preserve"> - Công cụ, dụng cụ xuất dùng CNHN</t>
  </si>
  <si>
    <t xml:space="preserve"> - Ký quỹ phục hồi môi trường mỏ Chì kẽm Bắc Mê</t>
  </si>
  <si>
    <t xml:space="preserve"> - Ký quỹ phục hồi môi trường mỏ Mậu Duệ Yên Minh</t>
  </si>
  <si>
    <t xml:space="preserve"> - Ký quỹ phục hồi môi trường bãi thải I mỏ Mậu Duệ</t>
  </si>
  <si>
    <t xml:space="preserve"> - Đặt cọc thuê VP chi nhánh tại Hà Nội</t>
  </si>
  <si>
    <t xml:space="preserve"> - Đặt cọc thuê dụng cụ</t>
  </si>
  <si>
    <t xml:space="preserve"> - Phải trả cho các đối tượng khác</t>
  </si>
  <si>
    <t xml:space="preserve"> - Thuế phí bảo vệ môi trường </t>
  </si>
  <si>
    <t xml:space="preserve"> - Các khoản trích trước khác: Phí kiểm toán</t>
  </si>
  <si>
    <t xml:space="preserve"> - Phải trả về cổ phần hóa tiền lãi</t>
  </si>
  <si>
    <t xml:space="preserve"> - Dự phòng Chi phí phục hồi môi trường mỏ Antimon Mậu Duệ đến năm 2026</t>
  </si>
  <si>
    <t>Tăng giảm</t>
  </si>
  <si>
    <t xml:space="preserve"> - Tổng công ty đầu tư và kinh doanh vốn Nhà Nước (SCIC)</t>
  </si>
  <si>
    <t xml:space="preserve"> - Vốn góp của cổ đông khác </t>
  </si>
  <si>
    <t>Lượng CP</t>
  </si>
  <si>
    <t xml:space="preserve"> - Các khoản bị phạt, truy thu</t>
  </si>
  <si>
    <t>Tỷ lệ %</t>
  </si>
  <si>
    <t>Giá trị VND</t>
  </si>
  <si>
    <t>Cuối kỳ</t>
  </si>
  <si>
    <t xml:space="preserve"> - Danh sách Công ty liên kết: gồm</t>
  </si>
  <si>
    <t>Số dư cuối kỳ</t>
  </si>
  <si>
    <t>Kỳ này</t>
  </si>
  <si>
    <t>Kỳ trước</t>
  </si>
  <si>
    <t xml:space="preserve"> - Số liệu đầu kỳ năm 2014 lấy theo BCTC đã được kiểm toán bởi Công ty TNHH Deloitte Việt Nam</t>
  </si>
  <si>
    <t>Trái phiếu chuyển đổi</t>
  </si>
  <si>
    <t>Trong đó Nhà nước (SCIC) chiếm  46,637% vốn điều lệ.</t>
  </si>
  <si>
    <t xml:space="preserve"> - Danh sách Công ty đầu tư: gồm</t>
  </si>
  <si>
    <t xml:space="preserve">1 - Công ty Cổ phần Gang thép Cao Bằng </t>
  </si>
  <si>
    <t xml:space="preserve">  + Địa chỉ: Số 52 Phố Kim Đồng, Phường Hợp Giang, TP Cao Bằng, tỉnh Cao Bằng.</t>
  </si>
  <si>
    <t xml:space="preserve"> + Tỷ lệ nắm giữ vốn: 9,58%</t>
  </si>
  <si>
    <t xml:space="preserve"> Dự án thăm dò nâng cấp trữ lượng mỏ Mậu Duệ</t>
  </si>
  <si>
    <t xml:space="preserve"> - Nguyên giá TSCĐ cuối năm đã khấu hao hết nhưng vẫn còn sử dụng: 2.697.435.901 đồng</t>
  </si>
  <si>
    <t xml:space="preserve"> ………………</t>
  </si>
  <si>
    <t xml:space="preserve"> - Thuế GTGT chưa đề nghị hoàn của CNHN đến T3/2015</t>
  </si>
  <si>
    <t xml:space="preserve"> - Tiền đặt cọc lái xe</t>
  </si>
  <si>
    <t xml:space="preserve"> + Doanh thu kim loại Antimony</t>
  </si>
  <si>
    <t xml:space="preserve">      + Điều chỉnh giảm Doanh thu do giá bán giảm:</t>
  </si>
  <si>
    <t xml:space="preserve"> - Nhượng bán gạch xỉ</t>
  </si>
  <si>
    <t xml:space="preserve"> - Giá vốn của Gạch xỉ tự đóng</t>
  </si>
  <si>
    <t xml:space="preserve"> - Các khoản tài trợ, hỗ trợ khác</t>
  </si>
  <si>
    <t xml:space="preserve"> - Điều chỉnh cổ tức năm 2014 phải trả theo NQ của Đại hội đồng cổ đông thường niên năm 2015</t>
  </si>
  <si>
    <t xml:space="preserve">8. Nguyên tắc ghi nhận và khấu hao TSCĐ,BĐS ĐT, TSCĐ thuê Tài chính </t>
  </si>
  <si>
    <t>Tuân thủ theo các chế độ hiện hành.</t>
  </si>
  <si>
    <t xml:space="preserve">26. Các nguyên tắc và phương pháp kế toán khác: </t>
  </si>
  <si>
    <t>Thiết bị, dụng 
cụ quản lý</t>
  </si>
  <si>
    <t xml:space="preserve"> - Khấu hao trong kỳ</t>
  </si>
  <si>
    <t>VI.25b</t>
  </si>
  <si>
    <t>Lợi nhuận sau thuế thu nhập 
doanh nghiệp (60=50-51-52)</t>
  </si>
  <si>
    <r>
      <t>NGUỒN VỐN CHỦ SỞ HỮU</t>
    </r>
    <r>
      <rPr>
        <sz val="9"/>
        <rFont val="Times New Roman"/>
        <family val="1"/>
      </rPr>
      <t xml:space="preserve"> (400=410+430)</t>
    </r>
  </si>
  <si>
    <t>b, Công ty CP gang thép Cao Bằng</t>
  </si>
  <si>
    <t>c, Quỹ bảo lãnh tín dụng DNVVN Hà Giang</t>
  </si>
  <si>
    <t>Số liệu tại ngày 31/12/2014</t>
  </si>
  <si>
    <t>Tên tài khoản</t>
  </si>
  <si>
    <t>TT</t>
  </si>
  <si>
    <t>Dự phòng tổn thất tài sản</t>
  </si>
  <si>
    <t>Chi phí trả trước</t>
  </si>
  <si>
    <t>Cầm cố, thế chấp, ký quỹ, ký cược</t>
  </si>
  <si>
    <t>Dự phòng phải thu khó đòi</t>
  </si>
  <si>
    <t>Số dư cuối</t>
  </si>
  <si>
    <t>Số dư đầu</t>
  </si>
  <si>
    <t>Cầm cố, ký quỹ, ký cược NH</t>
  </si>
  <si>
    <t>TK</t>
  </si>
  <si>
    <t>Số liệu điều chỉnh lại theo TT 200/2014 tại ngày 01/01/2015</t>
  </si>
  <si>
    <t>5- Đặc điểm hoạt động của Doanh nghiệp trong năm tài chính có ảnh hưởng đến Báo cáo Tài chính:</t>
  </si>
  <si>
    <t xml:space="preserve"> - Cho thuê địa điểm kinh doanh</t>
  </si>
  <si>
    <t>Số điều chỉnh (+-)</t>
  </si>
  <si>
    <t>1. Những khoản nợ tiềm tàng: không</t>
  </si>
  <si>
    <t>Lý do: Trong kỳ mua lại phần vốn của SCIC tại Công ty CP khai thác, chế biến khoáng sản Hải Dương là 408.744 cổ phần.</t>
  </si>
  <si>
    <t>Góp vốn tăng thêm phần vốn tại Công ty CP Gang thép Cao Bằng theo NQ của ĐH cổ đông 2015 với tỷ lệ tăng thêm 13%</t>
  </si>
  <si>
    <t xml:space="preserve"> - Tài sản thuế thu nhập hoãn lại liên quan đến khoản ưu đãi tính thuế chưa sử dụng</t>
  </si>
  <si>
    <t xml:space="preserve"> + Hình thức hạch toán: Theo nguyên tắc giá trị gốc</t>
  </si>
  <si>
    <t>Điện thoại: (84) 0219 3866 708    -      Fax: (84) 0219 3867 068</t>
  </si>
  <si>
    <t xml:space="preserve"> - Kỳ kế toán năm:   - Tính theo năm dương lịch bắt đầu từ ngày 01/01 và kết thúc vào ngày 31/12 hàng năm</t>
  </si>
  <si>
    <t xml:space="preserve"> - Đơn vị tiền tệ sử dụng trong kế toán:  Tiền tệ sử dụng là ''VND''. Các đồng tiền khác được quy đổi ra đồng VNĐ để hạch toán</t>
  </si>
  <si>
    <t xml:space="preserve"> - Hỗ trợ xây dựng CSHT (theo QĐ của UBND tỉnh)</t>
  </si>
  <si>
    <t xml:space="preserve"> - Cổ phiếu quỹ HGM</t>
  </si>
  <si>
    <t>Cộng :</t>
  </si>
  <si>
    <t>9.975.480.020 đồng</t>
  </si>
  <si>
    <t xml:space="preserve"> - Phí cấp quyền Khai thác Khoáng sản mỏ Antimon</t>
  </si>
  <si>
    <t xml:space="preserve"> - Thuế xuất khẩu Kim loại được hoàn trả</t>
  </si>
  <si>
    <t>(chỉ)</t>
  </si>
  <si>
    <t xml:space="preserve"> - Thanh lý TSCĐ, vật tư</t>
  </si>
  <si>
    <t>2. Tiền chi trả vốn góp cho các chủ sở hữu, mua lại cổ phiếu của DN đã
 phát hành</t>
  </si>
  <si>
    <t>Quý IV năm tài chính 2015</t>
  </si>
  <si>
    <t>Tại ngày 31 tháng 12 năm 2015</t>
  </si>
  <si>
    <t>Cho quý IV năm tài chính 2015</t>
  </si>
  <si>
    <t xml:space="preserve">      Cho kỳ báo cáo 31 tháng 12 năm 2015 (1)</t>
  </si>
  <si>
    <t xml:space="preserve"> - Báo cáo tài chính này phản ánh chu kỳ hoạt động SXKD liên tục của Công ty từ 01/01/2015 đến 31/12/2015</t>
  </si>
  <si>
    <t>Mức thuế suất thuế TNDN là 10% cho hoạt động SX chính, 22% cho thu nhập khác</t>
  </si>
  <si>
    <t>Tháng 8/2015 KHD phát hành tăng vốn điều lệ theo hình thức cổ phiếu thưởng tỷ lệ 2:1. Số lượng CP của Công ty tăng thêm 204.372 CP</t>
  </si>
  <si>
    <t>Quý IV</t>
  </si>
  <si>
    <t>Thuế suất thuế tài nguyên áp dụng 18%, giá tính thuế do UBND Tỉnh ban hành.</t>
  </si>
  <si>
    <t xml:space="preserve"> - Bảng điều chỉnh số dư đầu kỳ 01-01-2015 theo Thông tư 200/2014 </t>
  </si>
  <si>
    <t xml:space="preserve"> - Đã thực hiện quyết toán với cơ quan Thuế địa phương đến năm 2014</t>
  </si>
  <si>
    <t xml:space="preserve"> - Đã thực hiện kiểm tra hoàn thuế GTGT của cơ quan Thuế địa phương đến tháng 10/2015</t>
  </si>
  <si>
    <t xml:space="preserve"> - Lãi lỗ chênh lệch tỷ giá hối đoái do đánh giá lại các khoản mục tiền tệ có gốc 
ngoại tệ</t>
  </si>
  <si>
    <t>Lập ngày, ngày 18 tháng 01 năm 2016</t>
  </si>
  <si>
    <t>Lập ngày 18 tháng 01 năm 2016</t>
  </si>
  <si>
    <t>Lập, ngày 18 tháng 01 năm 2016</t>
  </si>
  <si>
    <t>Hà Giang, lập ngày 18 tháng 01 năm 2016</t>
  </si>
  <si>
    <t xml:space="preserve"> - Cung cấp dịch vụ ăn uống theo hợp đồng không thường xuyên với khách hàng (phục vụ tiệc, hội họp, tiệc cưới…);</t>
  </si>
  <si>
    <t>Thuế TNDN giảm 50% cho hoạt động chính trong 09 năm tiếp theo kể từ năm 2008 đến hết năm 2016</t>
  </si>
  <si>
    <t>Chi phí Nhà xử lý rác thải PXL</t>
  </si>
  <si>
    <t xml:space="preserve"> + Tại ngày cuối năm</t>
  </si>
  <si>
    <t>Không</t>
  </si>
  <si>
    <t xml:space="preserve"> - Giá trị còn lại cuối kỳ của TSCđ hữu hình dùng để thế chấp, cầm cố, đảm bảo vay: Không</t>
  </si>
  <si>
    <t xml:space="preserve"> - Chi phí trả trước về thuê TSCĐ (VP CNHN)</t>
  </si>
  <si>
    <t xml:space="preserve"> -  Tiền bốc xúc vận chuyển mỏ - Công ty TNHH 1TV Hùng Ngọc</t>
  </si>
  <si>
    <t xml:space="preserve"> - Tiền than - Cty TNHH Thuận An + Đức Minh: </t>
  </si>
  <si>
    <t xml:space="preserve"> - Thuế giá trị gia tăng nhập khẩu</t>
  </si>
  <si>
    <t xml:space="preserve"> - Tiền thuế GTGT của CNHN</t>
  </si>
  <si>
    <t xml:space="preserve"> - Ký quỹ phục hồi môi trường bãi thải I - mỏ Antimon Mậu Duệ đến năm 2026</t>
  </si>
  <si>
    <t xml:space="preserve"> - Lãi dự thu tiền gửi chưa đến  hạn</t>
  </si>
  <si>
    <t xml:space="preserve"> - Tạm trích 5% Quỹ khen thưởng phúc lợi năm 2015</t>
  </si>
  <si>
    <t xml:space="preserve"> - Điều chỉnh Quỹ khen thưởng phúc lợi, quỹ đầu tư phát triển theo NQ của ĐH cổ đông 2015</t>
  </si>
  <si>
    <r>
      <t xml:space="preserve">* Mệnh giá cổ phiếu đang lưu hành: </t>
    </r>
    <r>
      <rPr>
        <b/>
        <sz val="9"/>
        <rFont val="Times New Roman"/>
        <family val="1"/>
      </rPr>
      <t xml:space="preserve">10.000 đ </t>
    </r>
    <r>
      <rPr>
        <sz val="9"/>
        <rFont val="Times New Roman"/>
        <family val="1"/>
      </rPr>
      <t>( Mười ngàn đồng)</t>
    </r>
  </si>
  <si>
    <t xml:space="preserve"> - Lãi dự thu tính đến hết kỳ 31/12</t>
  </si>
  <si>
    <t>a, Cty CP khai thác chế biến KS Hải Dương</t>
  </si>
  <si>
    <t>Các giao dịch trọng yếu</t>
  </si>
  <si>
    <t xml:space="preserve"> - Các thay đổi lớn về TSCĐ hữu hình: không</t>
  </si>
  <si>
    <t xml:space="preserve"> - Thuế GTGT chưa đề nghị hoàn công ty</t>
  </si>
  <si>
    <t xml:space="preserve"> - Thuế TNCN được hoàn năm 2014</t>
  </si>
  <si>
    <t xml:space="preserve"> - Cổ tức lợi nhuận phải trả đợt 1/2015</t>
  </si>
  <si>
    <t xml:space="preserve">      + Thuế Xuất khẩu kim loại Antimon 5%</t>
  </si>
  <si>
    <t xml:space="preserve"> Tổng chi phí thuế thu nhập doanh nghiệp năm nay:</t>
  </si>
  <si>
    <t>(Đã ký)</t>
  </si>
  <si>
    <t xml:space="preserve">                              ( Đã ký )                                                   ( Đã ký)</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</si>
</sst>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0%"/>
    <numFmt numFmtId="182" formatCode="#,##0.000_);\(#,##0.000\)"/>
    <numFmt numFmtId="183" formatCode="[$-409]dddd\,\ mmmm\ dd\,\ yyyy"/>
    <numFmt numFmtId="184" formatCode="_(* #,##0.0_);_(* \(#,##0.0\);_(* &quot;-&quot;??_);_(@_)"/>
    <numFmt numFmtId="185" formatCode="#,##0;[Red]\(#,##0\);_(* &quot;-&quot;??_);@"/>
    <numFmt numFmtId="186" formatCode="_(* #,##0.00_);_(* \(#,##0.00\);_(* &quot;-&quot;_);_(@_)"/>
    <numFmt numFmtId="187" formatCode="General_)"/>
    <numFmt numFmtId="188" formatCode="[$-409]h:mm:ss\ AM/PM"/>
    <numFmt numFmtId="189" formatCode="#,##0_);\(#,##0\);&quot;-&quot;??_)"/>
    <numFmt numFmtId="190" formatCode="_(* #,##0.000_);_(* \(#,##0.000\);_(* &quot;-&quot;??_);_(@_)"/>
    <numFmt numFmtId="191" formatCode="&quot;Yes&quot;;&quot;Yes&quot;;&quot;No&quot;"/>
    <numFmt numFmtId="192" formatCode="&quot;True&quot;;&quot;True&quot;;&quot;False&quot;"/>
    <numFmt numFmtId="193" formatCode="&quot;On&quot;;&quot;On&quot;;&quot;Off&quot;"/>
    <numFmt numFmtId="194" formatCode="[$€-2]\ #,##0.00_);[Red]\([$€-2]\ #,##0.00\)"/>
    <numFmt numFmtId="195" formatCode="_(* #,##0_);_(* \(#,##0\);_(* \ _)"/>
    <numFmt numFmtId="196" formatCode="_-* #,##0.00\ [$₫-42A]_-;\-* #,##0.00\ [$₫-42A]_-;_-* &quot;-&quot;??\ [$₫-42A]_-;_-@_-"/>
    <numFmt numFmtId="197" formatCode="_-* #,##0.0\ [$₫-42A]_-;\-* #,##0.0\ [$₫-42A]_-;_-* &quot;-&quot;??\ [$₫-42A]_-;_-@_-"/>
    <numFmt numFmtId="198" formatCode="_-* #,##0\ [$₫-42A]_-;\-* #,##0\ [$₫-42A]_-;_-* &quot;-&quot;??\ [$₫-42A]_-;_-@_-"/>
    <numFmt numFmtId="199" formatCode="0.000%"/>
    <numFmt numFmtId="200" formatCode="#,##0.000\ _₫;\-#,##0.000\ _₫"/>
    <numFmt numFmtId="201" formatCode="#,##0.0"/>
    <numFmt numFmtId="202" formatCode="_(* #,##0.0000_);_(* \(#,##0.0000\);_(* &quot;-&quot;??_);_(@_)"/>
    <numFmt numFmtId="203" formatCode="0_);\(0\)"/>
    <numFmt numFmtId="204" formatCode="_ * #,##0.00_ ;_ * \-#,##0.00_ ;_ * &quot;-&quot;??_ ;_ @_ "/>
    <numFmt numFmtId="205" formatCode="_ * #,##0_ ;_ * \-#,##0_ ;_ * &quot;-&quot;??_ ;_ @_ "/>
    <numFmt numFmtId="206" formatCode="_-* #,##0_-;\-* #,##0_-;_-* &quot;-&quot;??_-;_-@_-"/>
    <numFmt numFmtId="207" formatCode="0.0"/>
    <numFmt numFmtId="208" formatCode="#,##0;[Red]#,##0"/>
  </numFmts>
  <fonts count="108">
    <font>
      <sz val="14"/>
      <name val=".VnTime"/>
      <family val="0"/>
    </font>
    <font>
      <sz val="10"/>
      <name val=".VnTime"/>
      <family val="2"/>
    </font>
    <font>
      <i/>
      <sz val="10"/>
      <name val=".VnTime"/>
      <family val="2"/>
    </font>
    <font>
      <b/>
      <sz val="10"/>
      <name val=".VnTimeH"/>
      <family val="2"/>
    </font>
    <font>
      <b/>
      <sz val="10"/>
      <name val=".VnTime"/>
      <family val="2"/>
    </font>
    <font>
      <sz val="10"/>
      <name val="Arial"/>
      <family val="2"/>
    </font>
    <font>
      <sz val="8"/>
      <name val=".VnTime"/>
      <family val="2"/>
    </font>
    <font>
      <b/>
      <sz val="11"/>
      <name val="Times New Roman"/>
      <family val="1"/>
    </font>
    <font>
      <b/>
      <i/>
      <sz val="11"/>
      <name val="Times New Roman"/>
      <family val="1"/>
    </font>
    <font>
      <sz val="10"/>
      <name val="Times New Roman"/>
      <family val="1"/>
    </font>
    <font>
      <b/>
      <sz val="10"/>
      <name val="Times New Roman"/>
      <family val="1"/>
    </font>
    <font>
      <sz val="9"/>
      <name val="Times New Roman"/>
      <family val="1"/>
    </font>
    <font>
      <b/>
      <sz val="9"/>
      <name val="Times New Roman"/>
      <family val="1"/>
    </font>
    <font>
      <i/>
      <sz val="9"/>
      <name val=".VnTime"/>
      <family val="2"/>
    </font>
    <font>
      <i/>
      <sz val="10"/>
      <name val="Times New Roman"/>
      <family val="1"/>
    </font>
    <font>
      <b/>
      <sz val="12"/>
      <name val="Times New Roman"/>
      <family val="1"/>
    </font>
    <font>
      <b/>
      <sz val="8"/>
      <name val="Times New Roman"/>
      <family val="1"/>
    </font>
    <font>
      <sz val="9"/>
      <name val=".VnTime"/>
      <family val="2"/>
    </font>
    <font>
      <sz val="10"/>
      <name val="MS Sans Serif"/>
      <family val="2"/>
    </font>
    <font>
      <u val="single"/>
      <sz val="14"/>
      <color indexed="12"/>
      <name val=".VnTime"/>
      <family val="2"/>
    </font>
    <font>
      <u val="single"/>
      <sz val="14"/>
      <color indexed="36"/>
      <name val=".VnTime"/>
      <family val="2"/>
    </font>
    <font>
      <sz val="8"/>
      <name val="Times New Roman"/>
      <family val="1"/>
    </font>
    <font>
      <b/>
      <u val="single"/>
      <sz val="12"/>
      <name val="Times New Roman"/>
      <family val="1"/>
    </font>
    <font>
      <b/>
      <i/>
      <sz val="10"/>
      <name val=".VnTimeH"/>
      <family val="2"/>
    </font>
    <font>
      <sz val="10"/>
      <name val=".VnTimeH"/>
      <family val="2"/>
    </font>
    <font>
      <i/>
      <sz val="8"/>
      <name val="Times New Roman"/>
      <family val="1"/>
    </font>
    <font>
      <b/>
      <i/>
      <sz val="10"/>
      <name val="Times New Roman"/>
      <family val="1"/>
    </font>
    <font>
      <b/>
      <i/>
      <sz val="10"/>
      <name val=".VnTime"/>
      <family val="2"/>
    </font>
    <font>
      <i/>
      <sz val="9"/>
      <name val="Times New Roman"/>
      <family val="1"/>
    </font>
    <font>
      <b/>
      <sz val="9"/>
      <name val=".VnTime"/>
      <family val="2"/>
    </font>
    <font>
      <b/>
      <i/>
      <sz val="9"/>
      <name val=".VnTimeH"/>
      <family val="2"/>
    </font>
    <font>
      <b/>
      <sz val="9"/>
      <name val=".VnTimeH"/>
      <family val="2"/>
    </font>
    <font>
      <sz val="9"/>
      <name val=".VnTimeH"/>
      <family val="2"/>
    </font>
    <font>
      <u val="singleAccounting"/>
      <sz val="9"/>
      <name val="Times New Roman"/>
      <family val="1"/>
    </font>
    <font>
      <b/>
      <i/>
      <u val="single"/>
      <sz val="11"/>
      <name val="Times New Roman"/>
      <family val="1"/>
    </font>
    <font>
      <i/>
      <u val="single"/>
      <sz val="9"/>
      <name val=".VnTime"/>
      <family val="2"/>
    </font>
    <font>
      <b/>
      <i/>
      <sz val="9"/>
      <name val="Times New Roman"/>
      <family val="1"/>
    </font>
    <font>
      <sz val="9"/>
      <name val="Tahoma"/>
      <family val="2"/>
    </font>
    <font>
      <b/>
      <sz val="9"/>
      <name val="Tahoma"/>
      <family val="2"/>
    </font>
    <font>
      <b/>
      <u val="singleAccounting"/>
      <sz val="9"/>
      <name val="Times New Roman"/>
      <family val="1"/>
    </font>
    <font>
      <u val="singleAccounting"/>
      <sz val="8"/>
      <name val="Times New Roman"/>
      <family val="1"/>
    </font>
    <font>
      <b/>
      <sz val="7"/>
      <name val="Times New Roman"/>
      <family val="1"/>
    </font>
    <font>
      <sz val="7"/>
      <name val="Times New Roman"/>
      <family val="1"/>
    </font>
    <font>
      <b/>
      <sz val="8"/>
      <name val="Tahoma"/>
      <family val="2"/>
    </font>
    <font>
      <sz val="8"/>
      <name val="Tahoma"/>
      <family val="2"/>
    </font>
    <font>
      <i/>
      <u val="singleAccounting"/>
      <sz val="9"/>
      <name val="Times New Roman"/>
      <family val="1"/>
    </font>
    <font>
      <b/>
      <sz val="14"/>
      <name val="Times New Roman"/>
      <family val="1"/>
    </font>
    <font>
      <b/>
      <i/>
      <u val="singleAccounting"/>
      <sz val="9"/>
      <name val="Times New Roman"/>
      <family val="1"/>
    </font>
    <font>
      <sz val="7.5"/>
      <name val="Times New Roman"/>
      <family val="1"/>
    </font>
    <font>
      <i/>
      <u val="singleAccounting"/>
      <sz val="8"/>
      <name val="Times New Roman"/>
      <family val="1"/>
    </font>
    <font>
      <u val="singleAccounting"/>
      <sz val="7"/>
      <name val="Times New Roman"/>
      <family val="1"/>
    </font>
    <font>
      <u val="singleAccounting"/>
      <sz val="7.5"/>
      <name val="Times New Roman"/>
      <family val="1"/>
    </font>
    <font>
      <b/>
      <vertAlign val="subscript"/>
      <sz val="12"/>
      <name val="Times New Roman"/>
      <family val="1"/>
    </font>
    <font>
      <sz val="9.5"/>
      <name val="Times New Roman"/>
      <family val="1"/>
    </font>
    <font>
      <b/>
      <sz val="9.5"/>
      <name val="Times New Roman"/>
      <family val="1"/>
    </font>
    <font>
      <u val="single"/>
      <sz val="10"/>
      <name val="Times New Roman"/>
      <family val="1"/>
    </font>
    <font>
      <b/>
      <u val="single"/>
      <sz val="10"/>
      <name val="Times New Roman"/>
      <family val="1"/>
    </font>
    <font>
      <i/>
      <u val="single"/>
      <sz val="10"/>
      <name val="Times New Roman"/>
      <family val="1"/>
    </font>
    <font>
      <b/>
      <u val="single"/>
      <sz val="9"/>
      <name val="Times New Roman"/>
      <family val="1"/>
    </font>
    <font>
      <sz val="11"/>
      <name val="Times New Roman"/>
      <family val="1"/>
    </font>
    <font>
      <u val="single"/>
      <sz val="8"/>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color indexed="10"/>
      <name val="Times New Roman"/>
      <family val="1"/>
    </font>
    <font>
      <sz val="10"/>
      <color indexed="10"/>
      <name val=".VnTime"/>
      <family val="2"/>
    </font>
    <font>
      <b/>
      <sz val="10"/>
      <color indexed="9"/>
      <name val="Times New Roman"/>
      <family val="1"/>
    </font>
    <font>
      <sz val="10"/>
      <color indexed="9"/>
      <name val="Times New Roman"/>
      <family val="1"/>
    </font>
    <font>
      <b/>
      <sz val="9.5"/>
      <color indexed="9"/>
      <name val="Times New Roman"/>
      <family val="1"/>
    </font>
    <font>
      <b/>
      <sz val="9.5"/>
      <color indexed="10"/>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0"/>
      <color theme="0"/>
      <name val="Times New Roman"/>
      <family val="1"/>
    </font>
    <font>
      <sz val="10"/>
      <color theme="0"/>
      <name val="Times New Roman"/>
      <family val="1"/>
    </font>
    <font>
      <sz val="10"/>
      <color rgb="FFFF0000"/>
      <name val=".VnTime"/>
      <family val="2"/>
    </font>
    <font>
      <sz val="10"/>
      <color rgb="FFFF0000"/>
      <name val="Times New Roman"/>
      <family val="1"/>
    </font>
    <font>
      <b/>
      <sz val="9.5"/>
      <color theme="0"/>
      <name val="Times New Roman"/>
      <family val="1"/>
    </font>
    <font>
      <b/>
      <sz val="9.5"/>
      <color rgb="FFFF0000"/>
      <name val="Times New Roman"/>
      <family val="1"/>
    </font>
    <font>
      <b/>
      <sz val="8"/>
      <name val=".VnTime"/>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thin"/>
    </border>
    <border>
      <left style="thin"/>
      <right style="thin"/>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right/>
      <top style="thin"/>
      <bottom style="thin"/>
    </border>
    <border>
      <left/>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style="thin"/>
      <right style="thin"/>
      <top>
        <color indexed="63"/>
      </top>
      <bottom style="hair"/>
    </border>
    <border>
      <left style="thin"/>
      <right>
        <color indexed="63"/>
      </right>
      <top>
        <color indexed="63"/>
      </top>
      <bottom style="hair"/>
    </border>
    <border>
      <left>
        <color indexed="63"/>
      </left>
      <right style="thin"/>
      <top style="thin"/>
      <bottom style="hair"/>
    </border>
    <border>
      <left style="thin"/>
      <right style="thin"/>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20"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19"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5" fillId="0" borderId="0">
      <alignment/>
      <protection/>
    </xf>
    <xf numFmtId="0" fontId="18" fillId="0" borderId="0">
      <alignment/>
      <protection/>
    </xf>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540">
    <xf numFmtId="0" fontId="0" fillId="0" borderId="0" xfId="0" applyAlignment="1">
      <alignment/>
    </xf>
    <xf numFmtId="0" fontId="9" fillId="33" borderId="0" xfId="59" applyFont="1" applyFill="1">
      <alignment/>
      <protection/>
    </xf>
    <xf numFmtId="0" fontId="15" fillId="33" borderId="0" xfId="0" applyFont="1" applyFill="1" applyAlignment="1">
      <alignment/>
    </xf>
    <xf numFmtId="180" fontId="9" fillId="33" borderId="0" xfId="44" applyNumberFormat="1" applyFont="1" applyFill="1" applyAlignment="1">
      <alignment/>
    </xf>
    <xf numFmtId="0" fontId="10" fillId="33" borderId="0" xfId="59" applyFont="1" applyFill="1" applyAlignment="1">
      <alignment horizontal="left"/>
      <protection/>
    </xf>
    <xf numFmtId="0" fontId="1" fillId="33" borderId="0" xfId="0" applyFont="1" applyFill="1" applyAlignment="1">
      <alignment/>
    </xf>
    <xf numFmtId="0" fontId="9" fillId="33" borderId="0" xfId="0" applyFont="1" applyFill="1" applyAlignment="1">
      <alignment/>
    </xf>
    <xf numFmtId="0" fontId="3" fillId="33" borderId="0" xfId="0" applyFont="1" applyFill="1" applyAlignment="1">
      <alignment horizontal="center"/>
    </xf>
    <xf numFmtId="0" fontId="1" fillId="33" borderId="0" xfId="0" applyFont="1" applyFill="1" applyAlignment="1">
      <alignment horizontal="center"/>
    </xf>
    <xf numFmtId="180" fontId="4" fillId="33" borderId="0" xfId="0" applyNumberFormat="1" applyFont="1" applyFill="1" applyAlignment="1">
      <alignment horizontal="right"/>
    </xf>
    <xf numFmtId="0" fontId="2" fillId="33" borderId="0" xfId="0" applyFont="1" applyFill="1" applyAlignment="1">
      <alignment horizontal="right"/>
    </xf>
    <xf numFmtId="0" fontId="1" fillId="33" borderId="0" xfId="0" applyFont="1" applyFill="1" applyBorder="1" applyAlignment="1">
      <alignment horizontal="center"/>
    </xf>
    <xf numFmtId="0" fontId="1" fillId="33" borderId="0" xfId="0" applyFont="1" applyFill="1" applyBorder="1" applyAlignment="1">
      <alignment/>
    </xf>
    <xf numFmtId="0" fontId="2" fillId="33" borderId="0" xfId="0" applyFont="1" applyFill="1" applyBorder="1" applyAlignment="1">
      <alignment/>
    </xf>
    <xf numFmtId="180" fontId="1" fillId="33" borderId="0" xfId="42" applyNumberFormat="1" applyFont="1" applyFill="1" applyAlignment="1">
      <alignment/>
    </xf>
    <xf numFmtId="0" fontId="1" fillId="33" borderId="0" xfId="0" applyFont="1" applyFill="1" applyAlignment="1">
      <alignment horizontal="right"/>
    </xf>
    <xf numFmtId="49" fontId="1" fillId="33" borderId="0" xfId="0" applyNumberFormat="1" applyFont="1" applyFill="1" applyAlignment="1">
      <alignment/>
    </xf>
    <xf numFmtId="0" fontId="2" fillId="33" borderId="0" xfId="0" applyFont="1" applyFill="1" applyAlignment="1">
      <alignment horizontal="center"/>
    </xf>
    <xf numFmtId="0" fontId="1" fillId="33" borderId="0" xfId="0" applyFont="1" applyFill="1" applyBorder="1" applyAlignment="1">
      <alignment horizontal="right"/>
    </xf>
    <xf numFmtId="49" fontId="1" fillId="33" borderId="0" xfId="0" applyNumberFormat="1" applyFont="1" applyFill="1" applyBorder="1" applyAlignment="1">
      <alignment/>
    </xf>
    <xf numFmtId="0" fontId="4" fillId="33" borderId="0" xfId="0" applyFont="1" applyFill="1" applyAlignment="1">
      <alignment/>
    </xf>
    <xf numFmtId="0" fontId="9" fillId="33" borderId="0" xfId="0" applyFont="1" applyFill="1" applyAlignment="1">
      <alignment horizontal="left"/>
    </xf>
    <xf numFmtId="0" fontId="2" fillId="33" borderId="0" xfId="0" applyFont="1" applyFill="1" applyAlignment="1">
      <alignment/>
    </xf>
    <xf numFmtId="180" fontId="9" fillId="33" borderId="0" xfId="42" applyNumberFormat="1" applyFont="1" applyFill="1" applyAlignment="1">
      <alignment/>
    </xf>
    <xf numFmtId="0" fontId="9" fillId="33" borderId="0" xfId="0" applyFont="1" applyFill="1" applyAlignment="1">
      <alignment horizontal="right"/>
    </xf>
    <xf numFmtId="0" fontId="9" fillId="33" borderId="0" xfId="0" applyFont="1" applyFill="1" applyAlignment="1">
      <alignment horizontal="center"/>
    </xf>
    <xf numFmtId="0" fontId="14" fillId="33" borderId="0" xfId="0" applyFont="1" applyFill="1" applyAlignment="1">
      <alignment/>
    </xf>
    <xf numFmtId="0" fontId="23" fillId="33" borderId="0" xfId="0" applyFont="1" applyFill="1" applyAlignment="1">
      <alignment horizontal="center"/>
    </xf>
    <xf numFmtId="0" fontId="9" fillId="33" borderId="10" xfId="59" applyFont="1" applyFill="1" applyBorder="1">
      <alignment/>
      <protection/>
    </xf>
    <xf numFmtId="0" fontId="14" fillId="33" borderId="0" xfId="0" applyFont="1" applyFill="1" applyAlignment="1">
      <alignment horizontal="center"/>
    </xf>
    <xf numFmtId="0" fontId="10" fillId="33" borderId="0" xfId="0" applyFont="1" applyFill="1" applyAlignment="1">
      <alignment horizontal="center"/>
    </xf>
    <xf numFmtId="0" fontId="15" fillId="33" borderId="0" xfId="0" applyFont="1" applyFill="1" applyAlignment="1">
      <alignment horizontal="left"/>
    </xf>
    <xf numFmtId="0" fontId="3" fillId="33" borderId="0" xfId="0" applyFont="1" applyFill="1" applyBorder="1" applyAlignment="1">
      <alignment horizontal="center"/>
    </xf>
    <xf numFmtId="0" fontId="24" fillId="33" borderId="0" xfId="0" applyFont="1" applyFill="1" applyAlignment="1">
      <alignment/>
    </xf>
    <xf numFmtId="0" fontId="3" fillId="33" borderId="0" xfId="0" applyFont="1" applyFill="1" applyBorder="1" applyAlignment="1">
      <alignment horizontal="left" indent="1"/>
    </xf>
    <xf numFmtId="0" fontId="10" fillId="33" borderId="0" xfId="0" applyFont="1" applyFill="1" applyBorder="1" applyAlignment="1">
      <alignment horizontal="center"/>
    </xf>
    <xf numFmtId="0" fontId="4" fillId="33" borderId="0" xfId="0" applyFont="1" applyFill="1" applyAlignment="1">
      <alignment horizontal="center"/>
    </xf>
    <xf numFmtId="0" fontId="1" fillId="33" borderId="0" xfId="0" applyFont="1" applyFill="1" applyBorder="1" applyAlignment="1">
      <alignment horizontal="left"/>
    </xf>
    <xf numFmtId="0" fontId="4" fillId="33" borderId="0" xfId="0" applyFont="1" applyFill="1" applyBorder="1" applyAlignment="1">
      <alignment/>
    </xf>
    <xf numFmtId="180" fontId="4" fillId="33" borderId="0" xfId="42" applyNumberFormat="1" applyFont="1" applyFill="1" applyBorder="1" applyAlignment="1">
      <alignment/>
    </xf>
    <xf numFmtId="180" fontId="3" fillId="33" borderId="0" xfId="42" applyNumberFormat="1" applyFont="1" applyFill="1" applyAlignment="1">
      <alignment horizontal="right"/>
    </xf>
    <xf numFmtId="0" fontId="1" fillId="33" borderId="0" xfId="0" applyFont="1" applyFill="1" applyAlignment="1">
      <alignment horizontal="left"/>
    </xf>
    <xf numFmtId="0" fontId="26" fillId="33" borderId="0" xfId="0" applyFont="1" applyFill="1" applyAlignment="1">
      <alignment horizontal="center"/>
    </xf>
    <xf numFmtId="0" fontId="27" fillId="33" borderId="0" xfId="0" applyFont="1" applyFill="1" applyAlignment="1">
      <alignment horizontal="center"/>
    </xf>
    <xf numFmtId="0" fontId="9" fillId="33" borderId="0" xfId="0" applyFont="1" applyFill="1" applyBorder="1" applyAlignment="1">
      <alignment horizontal="left"/>
    </xf>
    <xf numFmtId="0" fontId="9" fillId="33" borderId="0" xfId="0" applyFont="1" applyFill="1" applyBorder="1" applyAlignment="1">
      <alignment/>
    </xf>
    <xf numFmtId="3" fontId="24" fillId="33" borderId="0" xfId="0" applyNumberFormat="1" applyFont="1" applyFill="1" applyAlignment="1">
      <alignment horizontal="right" vertical="top" wrapText="1"/>
    </xf>
    <xf numFmtId="0" fontId="24" fillId="33" borderId="0" xfId="0" applyFont="1" applyFill="1" applyAlignment="1">
      <alignment horizontal="right" vertical="top" wrapText="1"/>
    </xf>
    <xf numFmtId="0" fontId="5" fillId="33" borderId="0" xfId="0" applyFont="1" applyFill="1" applyAlignment="1">
      <alignment/>
    </xf>
    <xf numFmtId="3" fontId="1" fillId="33" borderId="0" xfId="0" applyNumberFormat="1" applyFont="1" applyFill="1" applyAlignment="1">
      <alignment horizontal="right"/>
    </xf>
    <xf numFmtId="0" fontId="4" fillId="33" borderId="0" xfId="0" applyFont="1" applyFill="1" applyAlignment="1">
      <alignment horizontal="right"/>
    </xf>
    <xf numFmtId="3" fontId="4" fillId="33" borderId="0" xfId="0" applyNumberFormat="1" applyFont="1" applyFill="1" applyAlignment="1">
      <alignment horizontal="right"/>
    </xf>
    <xf numFmtId="0" fontId="1" fillId="33" borderId="11" xfId="0" applyFont="1" applyFill="1" applyBorder="1" applyAlignment="1">
      <alignment/>
    </xf>
    <xf numFmtId="0" fontId="1" fillId="33" borderId="11" xfId="0" applyFont="1" applyFill="1" applyBorder="1" applyAlignment="1">
      <alignment horizontal="center"/>
    </xf>
    <xf numFmtId="49" fontId="1" fillId="33" borderId="11" xfId="0" applyNumberFormat="1" applyFont="1" applyFill="1" applyBorder="1" applyAlignment="1">
      <alignment/>
    </xf>
    <xf numFmtId="0" fontId="10" fillId="33" borderId="0" xfId="0" applyFont="1" applyFill="1" applyAlignment="1">
      <alignment/>
    </xf>
    <xf numFmtId="0" fontId="10" fillId="33" borderId="10" xfId="0" applyFont="1" applyFill="1" applyBorder="1" applyAlignment="1">
      <alignment horizontal="center"/>
    </xf>
    <xf numFmtId="0" fontId="9" fillId="33" borderId="0" xfId="59" applyFont="1" applyFill="1" applyBorder="1" applyAlignment="1">
      <alignment vertical="center"/>
      <protection/>
    </xf>
    <xf numFmtId="0" fontId="10" fillId="33" borderId="0" xfId="59" applyFont="1" applyFill="1">
      <alignment/>
      <protection/>
    </xf>
    <xf numFmtId="0" fontId="22" fillId="33" borderId="0" xfId="0" applyFont="1" applyFill="1" applyAlignment="1">
      <alignment horizontal="center"/>
    </xf>
    <xf numFmtId="0" fontId="2" fillId="33" borderId="11" xfId="0" applyFont="1" applyFill="1" applyBorder="1" applyAlignment="1">
      <alignment/>
    </xf>
    <xf numFmtId="0" fontId="12" fillId="33" borderId="0" xfId="0" applyFont="1" applyFill="1" applyBorder="1" applyAlignment="1">
      <alignment horizontal="center"/>
    </xf>
    <xf numFmtId="0" fontId="11" fillId="33" borderId="0" xfId="0" applyFont="1" applyFill="1" applyBorder="1" applyAlignment="1">
      <alignment horizontal="center"/>
    </xf>
    <xf numFmtId="0" fontId="10" fillId="33" borderId="0" xfId="0" applyFont="1" applyFill="1" applyBorder="1" applyAlignment="1">
      <alignment horizontal="left"/>
    </xf>
    <xf numFmtId="0" fontId="14" fillId="33" borderId="0" xfId="0" applyFont="1" applyFill="1" applyBorder="1" applyAlignment="1">
      <alignment/>
    </xf>
    <xf numFmtId="0" fontId="12" fillId="33" borderId="0" xfId="0" applyFont="1" applyFill="1" applyBorder="1" applyAlignment="1">
      <alignment horizontal="center" vertical="center"/>
    </xf>
    <xf numFmtId="0" fontId="12" fillId="33" borderId="0" xfId="0" applyFont="1" applyFill="1" applyAlignment="1">
      <alignment horizontal="right"/>
    </xf>
    <xf numFmtId="0" fontId="11" fillId="33" borderId="0" xfId="0" applyFont="1" applyFill="1" applyAlignment="1">
      <alignment horizontal="right"/>
    </xf>
    <xf numFmtId="0" fontId="11" fillId="33" borderId="0" xfId="0" applyFont="1" applyFill="1" applyAlignment="1">
      <alignment horizontal="right" vertical="center"/>
    </xf>
    <xf numFmtId="0" fontId="28" fillId="33" borderId="0" xfId="0" applyFont="1" applyFill="1" applyAlignment="1">
      <alignment horizontal="right"/>
    </xf>
    <xf numFmtId="0" fontId="11" fillId="33" borderId="0" xfId="0" applyFont="1" applyFill="1" applyAlignment="1" quotePrefix="1">
      <alignment horizontal="right"/>
    </xf>
    <xf numFmtId="49" fontId="12" fillId="33" borderId="0" xfId="0" applyNumberFormat="1" applyFont="1" applyFill="1" applyBorder="1" applyAlignment="1">
      <alignment horizontal="center"/>
    </xf>
    <xf numFmtId="49" fontId="11" fillId="33" borderId="0" xfId="0" applyNumberFormat="1" applyFont="1" applyFill="1" applyBorder="1" applyAlignment="1">
      <alignment horizontal="center"/>
    </xf>
    <xf numFmtId="49" fontId="12" fillId="33" borderId="0" xfId="0" applyNumberFormat="1" applyFont="1" applyFill="1" applyBorder="1" applyAlignment="1">
      <alignment horizontal="center" vertical="center"/>
    </xf>
    <xf numFmtId="0" fontId="30" fillId="33" borderId="0" xfId="0" applyFont="1" applyFill="1" applyAlignment="1">
      <alignment horizontal="center"/>
    </xf>
    <xf numFmtId="0" fontId="31" fillId="33" borderId="0" xfId="0" applyFont="1" applyFill="1" applyAlignment="1">
      <alignment horizontal="center"/>
    </xf>
    <xf numFmtId="0" fontId="13" fillId="33" borderId="0" xfId="0" applyFont="1" applyFill="1" applyAlignment="1">
      <alignment horizontal="center"/>
    </xf>
    <xf numFmtId="180" fontId="17" fillId="33" borderId="0" xfId="42" applyNumberFormat="1" applyFont="1" applyFill="1" applyAlignment="1">
      <alignment/>
    </xf>
    <xf numFmtId="0" fontId="17" fillId="33" borderId="0" xfId="0" applyFont="1" applyFill="1" applyAlignment="1">
      <alignment/>
    </xf>
    <xf numFmtId="0" fontId="12" fillId="33" borderId="0" xfId="0" applyFont="1" applyFill="1" applyAlignment="1">
      <alignment/>
    </xf>
    <xf numFmtId="0" fontId="31" fillId="33" borderId="0" xfId="0" applyFont="1" applyFill="1" applyAlignment="1">
      <alignment/>
    </xf>
    <xf numFmtId="0" fontId="12" fillId="33" borderId="0" xfId="0" applyFont="1" applyFill="1" applyAlignment="1">
      <alignment horizontal="center"/>
    </xf>
    <xf numFmtId="0" fontId="11" fillId="33" borderId="0" xfId="0" applyFont="1" applyFill="1" applyAlignment="1">
      <alignment/>
    </xf>
    <xf numFmtId="0" fontId="32" fillId="33" borderId="0" xfId="0" applyFont="1" applyFill="1" applyAlignment="1">
      <alignment/>
    </xf>
    <xf numFmtId="180" fontId="12" fillId="33" borderId="0" xfId="42" applyNumberFormat="1" applyFont="1" applyFill="1" applyBorder="1" applyAlignment="1">
      <alignment/>
    </xf>
    <xf numFmtId="0" fontId="29" fillId="33" borderId="0" xfId="0" applyFont="1" applyFill="1" applyAlignment="1">
      <alignment/>
    </xf>
    <xf numFmtId="180" fontId="12" fillId="33" borderId="0" xfId="42" applyNumberFormat="1" applyFont="1" applyFill="1" applyAlignment="1">
      <alignment/>
    </xf>
    <xf numFmtId="0" fontId="11" fillId="33" borderId="0" xfId="0" applyFont="1" applyFill="1" applyAlignment="1">
      <alignment horizontal="center"/>
    </xf>
    <xf numFmtId="180" fontId="11" fillId="33" borderId="0" xfId="42" applyNumberFormat="1" applyFont="1" applyFill="1" applyAlignment="1">
      <alignment/>
    </xf>
    <xf numFmtId="180" fontId="11" fillId="0" borderId="0" xfId="42" applyNumberFormat="1" applyFont="1" applyFill="1" applyAlignment="1">
      <alignment/>
    </xf>
    <xf numFmtId="0" fontId="11" fillId="33" borderId="0" xfId="0" applyFont="1" applyFill="1" applyAlignment="1">
      <alignment horizontal="center" vertical="center"/>
    </xf>
    <xf numFmtId="180" fontId="11" fillId="33" borderId="0" xfId="42" applyNumberFormat="1" applyFont="1" applyFill="1" applyAlignment="1">
      <alignment vertical="center"/>
    </xf>
    <xf numFmtId="43" fontId="11" fillId="33" borderId="0" xfId="42" applyNumberFormat="1" applyFont="1" applyFill="1" applyAlignment="1">
      <alignment/>
    </xf>
    <xf numFmtId="0" fontId="17" fillId="33" borderId="0" xfId="0" applyFont="1" applyFill="1" applyAlignment="1">
      <alignment horizontal="left" indent="1"/>
    </xf>
    <xf numFmtId="0" fontId="11" fillId="33" borderId="0" xfId="0" applyFont="1" applyFill="1" applyAlignment="1">
      <alignment horizontal="left" indent="1"/>
    </xf>
    <xf numFmtId="0" fontId="28" fillId="33" borderId="0" xfId="0" applyFont="1" applyFill="1" applyAlignment="1" quotePrefix="1">
      <alignment/>
    </xf>
    <xf numFmtId="0" fontId="13" fillId="33" borderId="0" xfId="0" applyFont="1" applyFill="1" applyAlignment="1" quotePrefix="1">
      <alignment/>
    </xf>
    <xf numFmtId="0" fontId="13" fillId="33" borderId="0" xfId="0" applyFont="1" applyFill="1" applyAlignment="1">
      <alignment horizontal="left" indent="1"/>
    </xf>
    <xf numFmtId="0" fontId="28" fillId="33" borderId="0" xfId="0" applyFont="1" applyFill="1" applyAlignment="1">
      <alignment horizontal="center"/>
    </xf>
    <xf numFmtId="0" fontId="28" fillId="33" borderId="0" xfId="0" applyFont="1" applyFill="1" applyAlignment="1">
      <alignment horizontal="left" indent="1"/>
    </xf>
    <xf numFmtId="0" fontId="13" fillId="33" borderId="0" xfId="0" applyFont="1" applyFill="1" applyAlignment="1">
      <alignment/>
    </xf>
    <xf numFmtId="180" fontId="28" fillId="33" borderId="0" xfId="42" applyNumberFormat="1" applyFont="1" applyFill="1" applyAlignment="1">
      <alignment/>
    </xf>
    <xf numFmtId="0" fontId="17" fillId="33" borderId="0" xfId="0" applyFont="1" applyFill="1" applyAlignment="1" quotePrefix="1">
      <alignment/>
    </xf>
    <xf numFmtId="180" fontId="12" fillId="33" borderId="12" xfId="42" applyNumberFormat="1" applyFont="1" applyFill="1" applyBorder="1" applyAlignment="1">
      <alignment/>
    </xf>
    <xf numFmtId="180" fontId="31" fillId="33" borderId="12" xfId="42" applyNumberFormat="1" applyFont="1" applyFill="1" applyBorder="1" applyAlignment="1">
      <alignment/>
    </xf>
    <xf numFmtId="0" fontId="31" fillId="33" borderId="0" xfId="0" applyFont="1" applyFill="1" applyBorder="1" applyAlignment="1">
      <alignment horizontal="left" indent="1"/>
    </xf>
    <xf numFmtId="0" fontId="12" fillId="33" borderId="12" xfId="0" applyFont="1" applyFill="1" applyBorder="1" applyAlignment="1">
      <alignment horizontal="center"/>
    </xf>
    <xf numFmtId="0" fontId="12" fillId="33" borderId="0" xfId="0" applyFont="1" applyFill="1" applyAlignment="1">
      <alignment horizontal="left" indent="1"/>
    </xf>
    <xf numFmtId="180" fontId="12" fillId="33" borderId="12" xfId="42" applyNumberFormat="1" applyFont="1" applyFill="1" applyBorder="1" applyAlignment="1">
      <alignment/>
    </xf>
    <xf numFmtId="0" fontId="11" fillId="33" borderId="0" xfId="0" applyFont="1" applyFill="1" applyAlignment="1">
      <alignment horizontal="center"/>
    </xf>
    <xf numFmtId="49" fontId="10" fillId="33" borderId="0" xfId="0" applyNumberFormat="1" applyFont="1" applyFill="1" applyBorder="1" applyAlignment="1">
      <alignment horizontal="center"/>
    </xf>
    <xf numFmtId="0" fontId="16" fillId="33" borderId="0" xfId="0" applyFont="1" applyFill="1" applyBorder="1" applyAlignment="1">
      <alignment horizontal="left"/>
    </xf>
    <xf numFmtId="0" fontId="21" fillId="33" borderId="0" xfId="0" applyFont="1" applyFill="1" applyBorder="1" applyAlignment="1">
      <alignment horizontal="left"/>
    </xf>
    <xf numFmtId="0" fontId="16" fillId="33" borderId="0" xfId="0" applyFont="1" applyFill="1" applyBorder="1" applyAlignment="1">
      <alignment horizontal="left" vertical="center"/>
    </xf>
    <xf numFmtId="0" fontId="25" fillId="33" borderId="0" xfId="0" applyFont="1" applyFill="1" applyBorder="1" applyAlignment="1">
      <alignment horizontal="left"/>
    </xf>
    <xf numFmtId="0" fontId="10" fillId="33" borderId="0" xfId="0" applyFont="1" applyFill="1" applyAlignment="1">
      <alignment horizontal="right"/>
    </xf>
    <xf numFmtId="0" fontId="26" fillId="33" borderId="0" xfId="0" applyFont="1" applyFill="1" applyAlignment="1">
      <alignment horizontal="right"/>
    </xf>
    <xf numFmtId="0" fontId="9" fillId="33" borderId="0" xfId="59" applyFont="1" applyFill="1" applyAlignment="1">
      <alignment vertical="center"/>
      <protection/>
    </xf>
    <xf numFmtId="0" fontId="17" fillId="33" borderId="0" xfId="0" applyFont="1" applyFill="1" applyAlignment="1">
      <alignment horizontal="center"/>
    </xf>
    <xf numFmtId="0" fontId="31" fillId="33" borderId="0" xfId="0" applyFont="1" applyFill="1" applyBorder="1" applyAlignment="1">
      <alignment horizontal="center"/>
    </xf>
    <xf numFmtId="180" fontId="11" fillId="34" borderId="0" xfId="42" applyNumberFormat="1" applyFont="1" applyFill="1" applyAlignment="1">
      <alignment/>
    </xf>
    <xf numFmtId="0" fontId="10" fillId="33" borderId="0" xfId="0" applyFont="1" applyFill="1" applyBorder="1" applyAlignment="1">
      <alignment/>
    </xf>
    <xf numFmtId="0" fontId="28" fillId="33" borderId="0" xfId="0" applyFont="1" applyFill="1" applyBorder="1" applyAlignment="1">
      <alignment horizontal="center"/>
    </xf>
    <xf numFmtId="0" fontId="9" fillId="33" borderId="0" xfId="59" applyFont="1" applyFill="1" applyAlignment="1">
      <alignment horizontal="left"/>
      <protection/>
    </xf>
    <xf numFmtId="0" fontId="9" fillId="33" borderId="0" xfId="0" applyFont="1" applyFill="1" applyBorder="1" applyAlignment="1">
      <alignment/>
    </xf>
    <xf numFmtId="49" fontId="10" fillId="33" borderId="0" xfId="59" applyNumberFormat="1" applyFont="1" applyFill="1" applyBorder="1" applyAlignment="1">
      <alignment horizontal="left" wrapText="1"/>
      <protection/>
    </xf>
    <xf numFmtId="180" fontId="9" fillId="33" borderId="0" xfId="44" applyNumberFormat="1" applyFont="1" applyFill="1" applyBorder="1" applyAlignment="1">
      <alignment/>
    </xf>
    <xf numFmtId="49" fontId="26" fillId="33" borderId="0" xfId="59" applyNumberFormat="1" applyFont="1" applyFill="1" applyBorder="1" applyAlignment="1">
      <alignment wrapText="1"/>
      <protection/>
    </xf>
    <xf numFmtId="49" fontId="9" fillId="33" borderId="0" xfId="59" applyNumberFormat="1" applyFont="1" applyFill="1" applyBorder="1" applyAlignment="1">
      <alignment wrapText="1"/>
      <protection/>
    </xf>
    <xf numFmtId="44" fontId="26" fillId="33" borderId="0" xfId="59" applyNumberFormat="1" applyFont="1" applyFill="1" applyBorder="1" applyAlignment="1">
      <alignment wrapText="1"/>
      <protection/>
    </xf>
    <xf numFmtId="49" fontId="10" fillId="33" borderId="0" xfId="59" applyNumberFormat="1" applyFont="1" applyFill="1" applyBorder="1" applyAlignment="1">
      <alignment wrapText="1"/>
      <protection/>
    </xf>
    <xf numFmtId="0" fontId="9" fillId="33" borderId="0" xfId="59" applyFont="1" applyFill="1" applyBorder="1" applyAlignment="1">
      <alignment wrapText="1"/>
      <protection/>
    </xf>
    <xf numFmtId="0" fontId="9" fillId="33" borderId="0" xfId="59" applyFont="1" applyFill="1" applyBorder="1" applyAlignment="1">
      <alignment horizontal="left" wrapText="1"/>
      <protection/>
    </xf>
    <xf numFmtId="0" fontId="26" fillId="33" borderId="0" xfId="59" applyFont="1" applyFill="1" applyBorder="1" applyAlignment="1">
      <alignment wrapText="1"/>
      <protection/>
    </xf>
    <xf numFmtId="0" fontId="101" fillId="33" borderId="0" xfId="59" applyFont="1" applyFill="1" applyBorder="1">
      <alignment/>
      <protection/>
    </xf>
    <xf numFmtId="0" fontId="102" fillId="33" borderId="0" xfId="59" applyFont="1" applyFill="1" applyBorder="1">
      <alignment/>
      <protection/>
    </xf>
    <xf numFmtId="0" fontId="103" fillId="33" borderId="0" xfId="0" applyFont="1" applyFill="1" applyAlignment="1">
      <alignment horizontal="center"/>
    </xf>
    <xf numFmtId="0" fontId="104" fillId="33" borderId="0" xfId="59" applyFont="1" applyFill="1">
      <alignment/>
      <protection/>
    </xf>
    <xf numFmtId="49" fontId="12" fillId="33" borderId="0" xfId="0" applyNumberFormat="1" applyFont="1" applyFill="1" applyBorder="1" applyAlignment="1">
      <alignment horizontal="center" vertical="center" wrapText="1"/>
    </xf>
    <xf numFmtId="41" fontId="11" fillId="33" borderId="0" xfId="42" applyNumberFormat="1" applyFont="1" applyFill="1" applyAlignment="1">
      <alignment horizontal="right" vertical="center"/>
    </xf>
    <xf numFmtId="49" fontId="9" fillId="33" borderId="0" xfId="0" applyNumberFormat="1" applyFont="1" applyFill="1" applyBorder="1" applyAlignment="1">
      <alignment horizontal="center"/>
    </xf>
    <xf numFmtId="0" fontId="9" fillId="33" borderId="0" xfId="0" applyFont="1" applyFill="1" applyBorder="1" applyAlignment="1">
      <alignment horizontal="center"/>
    </xf>
    <xf numFmtId="0" fontId="12" fillId="33" borderId="0" xfId="0" applyFont="1" applyFill="1" applyBorder="1" applyAlignment="1">
      <alignment vertical="center"/>
    </xf>
    <xf numFmtId="0" fontId="16" fillId="33" borderId="0" xfId="0" applyFont="1" applyFill="1" applyBorder="1" applyAlignment="1">
      <alignment vertical="center"/>
    </xf>
    <xf numFmtId="0" fontId="12" fillId="33" borderId="0" xfId="0" applyFont="1" applyFill="1" applyBorder="1" applyAlignment="1">
      <alignment horizontal="right"/>
    </xf>
    <xf numFmtId="0" fontId="21" fillId="33" borderId="0" xfId="0" applyFont="1" applyFill="1" applyBorder="1" applyAlignment="1">
      <alignment horizontal="left" vertical="center"/>
    </xf>
    <xf numFmtId="0" fontId="9" fillId="33" borderId="0" xfId="0" applyFont="1" applyFill="1" applyBorder="1" applyAlignment="1">
      <alignment vertical="center"/>
    </xf>
    <xf numFmtId="49" fontId="11" fillId="33" borderId="0" xfId="0" applyNumberFormat="1" applyFont="1" applyFill="1" applyBorder="1" applyAlignment="1">
      <alignment horizontal="center" vertical="center"/>
    </xf>
    <xf numFmtId="0" fontId="11" fillId="33" borderId="0" xfId="0" applyFont="1" applyFill="1" applyBorder="1" applyAlignment="1">
      <alignment horizontal="center" vertical="center"/>
    </xf>
    <xf numFmtId="0" fontId="1" fillId="33" borderId="0" xfId="0" applyFont="1" applyFill="1" applyAlignment="1">
      <alignment vertical="center"/>
    </xf>
    <xf numFmtId="0" fontId="10" fillId="33" borderId="0" xfId="0" applyFont="1" applyFill="1" applyBorder="1" applyAlignment="1">
      <alignment vertical="center"/>
    </xf>
    <xf numFmtId="0" fontId="4" fillId="33" borderId="0" xfId="0" applyFont="1" applyFill="1" applyAlignment="1">
      <alignment vertical="center"/>
    </xf>
    <xf numFmtId="0" fontId="11" fillId="33" borderId="0" xfId="0" applyFont="1" applyFill="1" applyBorder="1" applyAlignment="1">
      <alignment/>
    </xf>
    <xf numFmtId="41" fontId="11" fillId="33" borderId="0" xfId="42" applyNumberFormat="1" applyFont="1" applyFill="1" applyAlignment="1">
      <alignment horizontal="center"/>
    </xf>
    <xf numFmtId="0" fontId="29" fillId="33" borderId="12" xfId="0" applyFont="1" applyFill="1" applyBorder="1" applyAlignment="1">
      <alignment horizontal="center"/>
    </xf>
    <xf numFmtId="180" fontId="11" fillId="34" borderId="0" xfId="42" applyNumberFormat="1" applyFont="1" applyFill="1" applyBorder="1" applyAlignment="1">
      <alignment/>
    </xf>
    <xf numFmtId="0" fontId="12" fillId="34" borderId="0" xfId="0" applyFont="1" applyFill="1" applyAlignment="1">
      <alignment/>
    </xf>
    <xf numFmtId="0" fontId="15" fillId="34" borderId="0" xfId="0" applyFont="1" applyFill="1" applyAlignment="1">
      <alignment/>
    </xf>
    <xf numFmtId="180" fontId="12" fillId="34" borderId="0" xfId="42" applyNumberFormat="1" applyFont="1" applyFill="1" applyBorder="1" applyAlignment="1">
      <alignment wrapText="1"/>
    </xf>
    <xf numFmtId="180" fontId="36" fillId="34" borderId="0" xfId="42" applyNumberFormat="1" applyFont="1" applyFill="1" applyBorder="1" applyAlignment="1">
      <alignment/>
    </xf>
    <xf numFmtId="180" fontId="36" fillId="34" borderId="0" xfId="42" applyNumberFormat="1" applyFont="1" applyFill="1" applyBorder="1" applyAlignment="1">
      <alignment horizontal="center" vertical="center"/>
    </xf>
    <xf numFmtId="180" fontId="11" fillId="34" borderId="10" xfId="42" applyNumberFormat="1" applyFont="1" applyFill="1" applyBorder="1" applyAlignment="1">
      <alignment/>
    </xf>
    <xf numFmtId="180" fontId="11" fillId="34" borderId="10" xfId="42" applyNumberFormat="1" applyFont="1" applyFill="1" applyBorder="1" applyAlignment="1">
      <alignment horizontal="right"/>
    </xf>
    <xf numFmtId="180" fontId="12" fillId="34" borderId="0" xfId="42" applyNumberFormat="1" applyFont="1" applyFill="1" applyBorder="1" applyAlignment="1">
      <alignment vertical="center"/>
    </xf>
    <xf numFmtId="180" fontId="39" fillId="34" borderId="0" xfId="42" applyNumberFormat="1" applyFont="1" applyFill="1" applyBorder="1" applyAlignment="1">
      <alignment vertical="center"/>
    </xf>
    <xf numFmtId="180" fontId="28" fillId="34" borderId="0" xfId="42" applyNumberFormat="1" applyFont="1" applyFill="1" applyBorder="1" applyAlignment="1">
      <alignment vertical="center"/>
    </xf>
    <xf numFmtId="0" fontId="28" fillId="34" borderId="0" xfId="0" applyFont="1" applyFill="1" applyAlignment="1">
      <alignment horizontal="left"/>
    </xf>
    <xf numFmtId="180" fontId="28" fillId="34" borderId="0" xfId="42" applyNumberFormat="1" applyFont="1" applyFill="1" applyBorder="1" applyAlignment="1">
      <alignment horizontal="left" vertical="center"/>
    </xf>
    <xf numFmtId="0" fontId="28" fillId="34" borderId="0" xfId="0" applyFont="1" applyFill="1" applyAlignment="1">
      <alignment vertical="center"/>
    </xf>
    <xf numFmtId="180" fontId="28" fillId="34" borderId="0" xfId="42" applyNumberFormat="1" applyFont="1" applyFill="1" applyBorder="1" applyAlignment="1">
      <alignment/>
    </xf>
    <xf numFmtId="0" fontId="11" fillId="34" borderId="0" xfId="0" applyFont="1" applyFill="1" applyBorder="1" applyAlignment="1">
      <alignment vertical="center"/>
    </xf>
    <xf numFmtId="0" fontId="11" fillId="34" borderId="0" xfId="0" applyFont="1" applyFill="1" applyBorder="1" applyAlignment="1">
      <alignment horizontal="left" vertical="center"/>
    </xf>
    <xf numFmtId="180" fontId="33" fillId="34" borderId="0" xfId="42" applyNumberFormat="1" applyFont="1" applyFill="1" applyBorder="1" applyAlignment="1">
      <alignment vertical="center"/>
    </xf>
    <xf numFmtId="180" fontId="39" fillId="34" borderId="0" xfId="42" applyNumberFormat="1" applyFont="1" applyFill="1" applyBorder="1" applyAlignment="1">
      <alignment wrapText="1"/>
    </xf>
    <xf numFmtId="180" fontId="39" fillId="34" borderId="0" xfId="42" applyNumberFormat="1" applyFont="1" applyFill="1" applyBorder="1" applyAlignment="1">
      <alignment/>
    </xf>
    <xf numFmtId="180" fontId="33" fillId="34" borderId="0" xfId="42" applyNumberFormat="1" applyFont="1" applyFill="1" applyBorder="1" applyAlignment="1">
      <alignment/>
    </xf>
    <xf numFmtId="180" fontId="12" fillId="34" borderId="0" xfId="42" applyNumberFormat="1" applyFont="1" applyFill="1" applyBorder="1" applyAlignment="1">
      <alignment/>
    </xf>
    <xf numFmtId="180" fontId="33" fillId="34" borderId="0" xfId="42" applyNumberFormat="1" applyFont="1" applyFill="1" applyBorder="1" applyAlignment="1">
      <alignment/>
    </xf>
    <xf numFmtId="180" fontId="45" fillId="34" borderId="0" xfId="42" applyNumberFormat="1" applyFont="1" applyFill="1" applyBorder="1" applyAlignment="1">
      <alignment/>
    </xf>
    <xf numFmtId="180" fontId="47" fillId="34" borderId="0" xfId="42" applyNumberFormat="1" applyFont="1" applyFill="1" applyBorder="1" applyAlignment="1">
      <alignment/>
    </xf>
    <xf numFmtId="180" fontId="28" fillId="34" borderId="0" xfId="42" applyNumberFormat="1" applyFont="1" applyFill="1" applyBorder="1" applyAlignment="1">
      <alignment horizontal="right"/>
    </xf>
    <xf numFmtId="180" fontId="39" fillId="34" borderId="0" xfId="42" applyNumberFormat="1" applyFont="1" applyFill="1" applyBorder="1" applyAlignment="1">
      <alignment/>
    </xf>
    <xf numFmtId="180" fontId="39" fillId="34" borderId="0" xfId="42" applyNumberFormat="1" applyFont="1" applyFill="1" applyBorder="1" applyAlignment="1">
      <alignment horizontal="left"/>
    </xf>
    <xf numFmtId="180" fontId="36" fillId="34" borderId="0" xfId="42" applyNumberFormat="1" applyFont="1" applyFill="1" applyBorder="1" applyAlignment="1">
      <alignment wrapText="1"/>
    </xf>
    <xf numFmtId="180" fontId="33" fillId="34" borderId="0" xfId="42" applyNumberFormat="1" applyFont="1" applyFill="1" applyBorder="1" applyAlignment="1">
      <alignment horizontal="left"/>
    </xf>
    <xf numFmtId="180" fontId="28" fillId="34" borderId="0" xfId="42" applyNumberFormat="1" applyFont="1" applyFill="1" applyBorder="1" applyAlignment="1">
      <alignment vertical="center" wrapText="1"/>
    </xf>
    <xf numFmtId="184" fontId="42" fillId="34" borderId="0" xfId="62" applyNumberFormat="1" applyFont="1" applyFill="1" applyBorder="1" applyAlignment="1">
      <alignment/>
    </xf>
    <xf numFmtId="43" fontId="42" fillId="34" borderId="0" xfId="62" applyNumberFormat="1" applyFont="1" applyFill="1" applyBorder="1" applyAlignment="1">
      <alignment/>
    </xf>
    <xf numFmtId="180" fontId="33" fillId="34" borderId="0" xfId="42" applyNumberFormat="1" applyFont="1" applyFill="1" applyBorder="1" applyAlignment="1">
      <alignment vertical="center" wrapText="1"/>
    </xf>
    <xf numFmtId="184" fontId="50" fillId="34" borderId="0" xfId="62" applyNumberFormat="1" applyFont="1" applyFill="1" applyBorder="1" applyAlignment="1">
      <alignment/>
    </xf>
    <xf numFmtId="180" fontId="41" fillId="34" borderId="0" xfId="62" applyNumberFormat="1" applyFont="1" applyFill="1" applyBorder="1" applyAlignment="1">
      <alignment/>
    </xf>
    <xf numFmtId="180" fontId="21" fillId="34" borderId="0" xfId="42" applyNumberFormat="1" applyFont="1" applyFill="1" applyBorder="1" applyAlignment="1">
      <alignment/>
    </xf>
    <xf numFmtId="180" fontId="28" fillId="34" borderId="0" xfId="42" applyNumberFormat="1" applyFont="1" applyFill="1" applyBorder="1" applyAlignment="1">
      <alignment horizontal="center" vertical="center"/>
    </xf>
    <xf numFmtId="180" fontId="21" fillId="34" borderId="0" xfId="42" applyNumberFormat="1" applyFont="1" applyFill="1" applyBorder="1" applyAlignment="1">
      <alignment/>
    </xf>
    <xf numFmtId="180" fontId="47" fillId="34" borderId="0" xfId="42" applyNumberFormat="1" applyFont="1" applyFill="1" applyBorder="1" applyAlignment="1">
      <alignment wrapText="1"/>
    </xf>
    <xf numFmtId="180" fontId="47" fillId="34" borderId="0" xfId="42" applyNumberFormat="1" applyFont="1" applyFill="1" applyBorder="1" applyAlignment="1">
      <alignment vertical="center" wrapText="1"/>
    </xf>
    <xf numFmtId="180" fontId="47" fillId="34" borderId="0" xfId="42" applyNumberFormat="1" applyFont="1" applyFill="1" applyBorder="1" applyAlignment="1">
      <alignment horizontal="right" vertical="center" wrapText="1"/>
    </xf>
    <xf numFmtId="180" fontId="33" fillId="34" borderId="0" xfId="42" applyNumberFormat="1" applyFont="1" applyFill="1" applyBorder="1" applyAlignment="1">
      <alignment horizontal="left" wrapText="1"/>
    </xf>
    <xf numFmtId="180" fontId="12" fillId="34" borderId="0" xfId="42" applyNumberFormat="1" applyFont="1" applyFill="1" applyBorder="1" applyAlignment="1">
      <alignment horizontal="right"/>
    </xf>
    <xf numFmtId="180" fontId="36" fillId="34" borderId="0" xfId="42" applyNumberFormat="1" applyFont="1" applyFill="1" applyBorder="1" applyAlignment="1">
      <alignment vertical="center"/>
    </xf>
    <xf numFmtId="180" fontId="28" fillId="34" borderId="0" xfId="42" applyNumberFormat="1" applyFont="1" applyFill="1" applyBorder="1" applyAlignment="1">
      <alignment/>
    </xf>
    <xf numFmtId="180" fontId="25" fillId="34" borderId="0" xfId="42" applyNumberFormat="1" applyFont="1" applyFill="1" applyBorder="1" applyAlignment="1">
      <alignment/>
    </xf>
    <xf numFmtId="43" fontId="21" fillId="34" borderId="0" xfId="42" applyNumberFormat="1" applyFont="1" applyFill="1" applyBorder="1" applyAlignment="1">
      <alignment/>
    </xf>
    <xf numFmtId="180" fontId="16" fillId="34" borderId="0" xfId="42" applyNumberFormat="1" applyFont="1" applyFill="1" applyBorder="1" applyAlignment="1">
      <alignment/>
    </xf>
    <xf numFmtId="180" fontId="28" fillId="34" borderId="0" xfId="42" applyNumberFormat="1" applyFont="1" applyFill="1" applyBorder="1" applyAlignment="1">
      <alignment vertical="top" wrapText="1"/>
    </xf>
    <xf numFmtId="180" fontId="33" fillId="34" borderId="0" xfId="42" applyNumberFormat="1" applyFont="1" applyFill="1" applyBorder="1" applyAlignment="1">
      <alignment horizontal="right" vertical="top" wrapText="1"/>
    </xf>
    <xf numFmtId="0" fontId="11" fillId="34" borderId="0" xfId="0" applyFont="1" applyFill="1" applyBorder="1" applyAlignment="1">
      <alignment vertical="top"/>
    </xf>
    <xf numFmtId="180" fontId="21" fillId="34" borderId="13" xfId="42" applyNumberFormat="1" applyFont="1" applyFill="1" applyBorder="1" applyAlignment="1">
      <alignment horizontal="left" vertical="center" wrapText="1"/>
    </xf>
    <xf numFmtId="0" fontId="21" fillId="0" borderId="13" xfId="0" applyFont="1" applyBorder="1" applyAlignment="1">
      <alignment/>
    </xf>
    <xf numFmtId="0" fontId="21" fillId="0" borderId="13" xfId="0" applyFont="1" applyBorder="1" applyAlignment="1">
      <alignment horizontal="center"/>
    </xf>
    <xf numFmtId="180" fontId="11" fillId="34" borderId="14" xfId="42" applyNumberFormat="1" applyFont="1" applyFill="1" applyBorder="1" applyAlignment="1">
      <alignment vertical="center"/>
    </xf>
    <xf numFmtId="180" fontId="11" fillId="34" borderId="14" xfId="42" applyNumberFormat="1" applyFont="1" applyFill="1" applyBorder="1" applyAlignment="1">
      <alignment vertical="center" wrapText="1"/>
    </xf>
    <xf numFmtId="180" fontId="1" fillId="33" borderId="11" xfId="42" applyNumberFormat="1" applyFont="1" applyFill="1" applyBorder="1" applyAlignment="1">
      <alignment/>
    </xf>
    <xf numFmtId="49" fontId="53" fillId="33" borderId="0" xfId="59" applyNumberFormat="1" applyFont="1" applyFill="1" applyBorder="1" applyAlignment="1" quotePrefix="1">
      <alignment horizontal="center"/>
      <protection/>
    </xf>
    <xf numFmtId="41" fontId="54" fillId="33" borderId="0" xfId="44" applyNumberFormat="1" applyFont="1" applyFill="1" applyBorder="1" applyAlignment="1">
      <alignment/>
    </xf>
    <xf numFmtId="0" fontId="53" fillId="33" borderId="0" xfId="59" applyFont="1" applyFill="1" applyBorder="1">
      <alignment/>
      <protection/>
    </xf>
    <xf numFmtId="41" fontId="53" fillId="33" borderId="0" xfId="44" applyNumberFormat="1" applyFont="1" applyFill="1" applyBorder="1" applyAlignment="1">
      <alignment/>
    </xf>
    <xf numFmtId="49" fontId="53" fillId="33" borderId="0" xfId="59" applyNumberFormat="1" applyFont="1" applyFill="1" applyBorder="1" applyAlignment="1">
      <alignment horizontal="center"/>
      <protection/>
    </xf>
    <xf numFmtId="41" fontId="53" fillId="33" borderId="0" xfId="44" applyNumberFormat="1" applyFont="1" applyFill="1" applyBorder="1" applyAlignment="1">
      <alignment vertical="center"/>
    </xf>
    <xf numFmtId="49" fontId="54" fillId="33" borderId="0" xfId="59" applyNumberFormat="1" applyFont="1" applyFill="1" applyBorder="1" applyAlignment="1" quotePrefix="1">
      <alignment horizontal="center" vertical="center"/>
      <protection/>
    </xf>
    <xf numFmtId="41" fontId="53" fillId="0" borderId="0" xfId="44" applyNumberFormat="1" applyFont="1" applyFill="1" applyBorder="1" applyAlignment="1">
      <alignment/>
    </xf>
    <xf numFmtId="49" fontId="53" fillId="33" borderId="0" xfId="59" applyNumberFormat="1" applyFont="1" applyFill="1" applyBorder="1" applyAlignment="1">
      <alignment horizontal="center" vertical="center"/>
      <protection/>
    </xf>
    <xf numFmtId="41" fontId="53" fillId="0" borderId="0" xfId="44" applyNumberFormat="1" applyFont="1" applyFill="1" applyBorder="1" applyAlignment="1">
      <alignment vertical="center"/>
    </xf>
    <xf numFmtId="187" fontId="53" fillId="33" borderId="0" xfId="58" applyNumberFormat="1" applyFont="1" applyFill="1" applyBorder="1" applyAlignment="1" applyProtection="1">
      <alignment horizontal="center"/>
      <protection/>
    </xf>
    <xf numFmtId="0" fontId="54" fillId="33" borderId="0" xfId="59" applyFont="1" applyFill="1" applyBorder="1" applyAlignment="1">
      <alignment horizontal="center"/>
      <protection/>
    </xf>
    <xf numFmtId="37" fontId="54" fillId="33" borderId="0" xfId="44" applyNumberFormat="1" applyFont="1" applyFill="1" applyBorder="1" applyAlignment="1">
      <alignment/>
    </xf>
    <xf numFmtId="0" fontId="53" fillId="33" borderId="0" xfId="59" applyFont="1" applyFill="1" applyBorder="1" applyAlignment="1">
      <alignment horizontal="center"/>
      <protection/>
    </xf>
    <xf numFmtId="49" fontId="54" fillId="33" borderId="0" xfId="59" applyNumberFormat="1" applyFont="1" applyFill="1" applyBorder="1" applyAlignment="1" quotePrefix="1">
      <alignment horizontal="center"/>
      <protection/>
    </xf>
    <xf numFmtId="43" fontId="54" fillId="33" borderId="0" xfId="42" applyFont="1" applyFill="1" applyBorder="1" applyAlignment="1">
      <alignment/>
    </xf>
    <xf numFmtId="180" fontId="53" fillId="33" borderId="0" xfId="42" applyNumberFormat="1" applyFont="1" applyFill="1" applyBorder="1" applyAlignment="1">
      <alignment/>
    </xf>
    <xf numFmtId="0" fontId="53" fillId="33" borderId="0" xfId="59" applyFont="1" applyFill="1" applyBorder="1" applyAlignment="1">
      <alignment horizontal="center" vertical="center"/>
      <protection/>
    </xf>
    <xf numFmtId="180" fontId="53" fillId="33" borderId="0" xfId="42" applyNumberFormat="1" applyFont="1" applyFill="1" applyBorder="1" applyAlignment="1">
      <alignment vertical="center"/>
    </xf>
    <xf numFmtId="43" fontId="53" fillId="33" borderId="0" xfId="42" applyFont="1" applyFill="1" applyBorder="1" applyAlignment="1">
      <alignment/>
    </xf>
    <xf numFmtId="49" fontId="54" fillId="33" borderId="0" xfId="59" applyNumberFormat="1" applyFont="1" applyFill="1" applyBorder="1" applyAlignment="1">
      <alignment horizontal="center"/>
      <protection/>
    </xf>
    <xf numFmtId="41" fontId="54" fillId="33" borderId="0" xfId="59" applyNumberFormat="1" applyFont="1" applyFill="1" applyBorder="1">
      <alignment/>
      <protection/>
    </xf>
    <xf numFmtId="49" fontId="54" fillId="33" borderId="0" xfId="59" applyNumberFormat="1" applyFont="1" applyFill="1" applyBorder="1" applyAlignment="1">
      <alignment horizontal="center" vertical="center"/>
      <protection/>
    </xf>
    <xf numFmtId="0" fontId="105" fillId="33" borderId="0" xfId="59" applyFont="1" applyFill="1" applyBorder="1">
      <alignment/>
      <protection/>
    </xf>
    <xf numFmtId="180" fontId="106" fillId="33" borderId="0" xfId="44" applyNumberFormat="1" applyFont="1" applyFill="1" applyBorder="1" applyAlignment="1">
      <alignment/>
    </xf>
    <xf numFmtId="49" fontId="11" fillId="33" borderId="0" xfId="59" applyNumberFormat="1" applyFont="1" applyFill="1" applyBorder="1" applyAlignment="1">
      <alignment vertical="center" wrapText="1"/>
      <protection/>
    </xf>
    <xf numFmtId="0" fontId="11" fillId="33" borderId="0" xfId="59" applyFont="1" applyFill="1" applyBorder="1" applyAlignment="1">
      <alignment horizontal="left" vertical="center" wrapText="1"/>
      <protection/>
    </xf>
    <xf numFmtId="0" fontId="28" fillId="33" borderId="0" xfId="0" applyFont="1" applyFill="1" applyAlignment="1">
      <alignment/>
    </xf>
    <xf numFmtId="14" fontId="55" fillId="33" borderId="0" xfId="44" applyNumberFormat="1" applyFont="1" applyFill="1" applyBorder="1" applyAlignment="1">
      <alignment wrapText="1"/>
    </xf>
    <xf numFmtId="0" fontId="15" fillId="34" borderId="0" xfId="0" applyFont="1" applyFill="1" applyAlignment="1">
      <alignment horizontal="left"/>
    </xf>
    <xf numFmtId="180" fontId="11" fillId="34" borderId="0" xfId="42" applyNumberFormat="1" applyFont="1" applyFill="1" applyBorder="1" applyAlignment="1">
      <alignment horizontal="center"/>
    </xf>
    <xf numFmtId="180" fontId="28" fillId="34" borderId="0" xfId="42" applyNumberFormat="1" applyFont="1" applyFill="1" applyBorder="1" applyAlignment="1">
      <alignment horizontal="left" wrapText="1"/>
    </xf>
    <xf numFmtId="180" fontId="11" fillId="34" borderId="0" xfId="42" applyNumberFormat="1" applyFont="1" applyFill="1" applyBorder="1" applyAlignment="1">
      <alignment horizontal="left" vertical="center" wrapText="1"/>
    </xf>
    <xf numFmtId="180" fontId="21" fillId="34" borderId="0" xfId="42" applyNumberFormat="1" applyFont="1" applyFill="1" applyBorder="1" applyAlignment="1">
      <alignment horizontal="center"/>
    </xf>
    <xf numFmtId="180" fontId="16" fillId="34" borderId="0" xfId="42" applyNumberFormat="1" applyFont="1" applyFill="1" applyBorder="1" applyAlignment="1">
      <alignment horizontal="center"/>
    </xf>
    <xf numFmtId="180" fontId="11" fillId="34" borderId="0" xfId="42" applyNumberFormat="1" applyFont="1" applyFill="1" applyBorder="1" applyAlignment="1">
      <alignment horizontal="left" wrapText="1"/>
    </xf>
    <xf numFmtId="180" fontId="33" fillId="34" borderId="0" xfId="42" applyNumberFormat="1" applyFont="1" applyFill="1" applyBorder="1" applyAlignment="1">
      <alignment horizontal="right"/>
    </xf>
    <xf numFmtId="180" fontId="33" fillId="34" borderId="0" xfId="42" applyNumberFormat="1" applyFont="1" applyFill="1" applyBorder="1" applyAlignment="1">
      <alignment horizontal="center"/>
    </xf>
    <xf numFmtId="180" fontId="33" fillId="34" borderId="0" xfId="42" applyNumberFormat="1" applyFont="1" applyFill="1" applyBorder="1" applyAlignment="1">
      <alignment horizontal="right" vertical="center" wrapText="1"/>
    </xf>
    <xf numFmtId="180" fontId="33" fillId="34" borderId="0" xfId="42" applyNumberFormat="1" applyFont="1" applyFill="1" applyBorder="1" applyAlignment="1">
      <alignment horizontal="right" vertical="center"/>
    </xf>
    <xf numFmtId="180" fontId="33" fillId="34" borderId="0" xfId="42" applyNumberFormat="1" applyFont="1" applyFill="1" applyBorder="1" applyAlignment="1">
      <alignment horizontal="center" vertical="center"/>
    </xf>
    <xf numFmtId="180" fontId="28" fillId="34" borderId="0" xfId="42" applyNumberFormat="1" applyFont="1" applyFill="1" applyBorder="1" applyAlignment="1">
      <alignment horizontal="left" vertical="center" wrapText="1"/>
    </xf>
    <xf numFmtId="180" fontId="28" fillId="34" borderId="0" xfId="42" applyNumberFormat="1" applyFont="1" applyFill="1" applyBorder="1" applyAlignment="1">
      <alignment horizontal="center"/>
    </xf>
    <xf numFmtId="180" fontId="36" fillId="34" borderId="0" xfId="42" applyNumberFormat="1" applyFont="1" applyFill="1" applyBorder="1" applyAlignment="1">
      <alignment horizontal="left" vertical="center" wrapText="1"/>
    </xf>
    <xf numFmtId="180" fontId="11" fillId="34" borderId="0" xfId="42" applyNumberFormat="1" applyFont="1" applyFill="1" applyBorder="1" applyAlignment="1">
      <alignment horizontal="center" vertical="top" wrapText="1"/>
    </xf>
    <xf numFmtId="180" fontId="11" fillId="34" borderId="0" xfId="42" applyNumberFormat="1" applyFont="1" applyFill="1" applyBorder="1" applyAlignment="1">
      <alignment horizontal="left"/>
    </xf>
    <xf numFmtId="180" fontId="33" fillId="34" borderId="0" xfId="42" applyNumberFormat="1" applyFont="1" applyFill="1" applyBorder="1" applyAlignment="1">
      <alignment horizontal="center" vertical="center" wrapText="1"/>
    </xf>
    <xf numFmtId="180" fontId="21" fillId="34" borderId="0" xfId="42" applyNumberFormat="1" applyFont="1" applyFill="1" applyBorder="1" applyAlignment="1">
      <alignment horizontal="center" vertical="center"/>
    </xf>
    <xf numFmtId="180" fontId="16" fillId="34" borderId="0" xfId="42" applyNumberFormat="1" applyFont="1" applyFill="1" applyBorder="1" applyAlignment="1">
      <alignment horizontal="center" vertical="center"/>
    </xf>
    <xf numFmtId="180" fontId="11" fillId="34" borderId="0" xfId="42" applyNumberFormat="1" applyFont="1" applyFill="1" applyBorder="1" applyAlignment="1">
      <alignment horizontal="right"/>
    </xf>
    <xf numFmtId="180" fontId="11" fillId="34" borderId="0" xfId="42" applyNumberFormat="1" applyFont="1" applyFill="1" applyBorder="1" applyAlignment="1">
      <alignment vertical="center" wrapText="1"/>
    </xf>
    <xf numFmtId="180" fontId="12" fillId="34" borderId="0" xfId="42" applyNumberFormat="1" applyFont="1" applyFill="1" applyBorder="1" applyAlignment="1">
      <alignment vertical="center" wrapText="1"/>
    </xf>
    <xf numFmtId="180" fontId="11" fillId="34" borderId="0" xfId="42" applyNumberFormat="1" applyFont="1" applyFill="1" applyBorder="1" applyAlignment="1">
      <alignment wrapText="1"/>
    </xf>
    <xf numFmtId="180" fontId="36" fillId="34" borderId="0" xfId="42" applyNumberFormat="1" applyFont="1" applyFill="1" applyBorder="1" applyAlignment="1">
      <alignment horizontal="left" wrapText="1"/>
    </xf>
    <xf numFmtId="180" fontId="12" fillId="34" borderId="0" xfId="42" applyNumberFormat="1" applyFont="1" applyFill="1" applyBorder="1" applyAlignment="1">
      <alignment horizontal="right" wrapText="1"/>
    </xf>
    <xf numFmtId="180" fontId="11" fillId="34" borderId="0" xfId="42" applyNumberFormat="1" applyFont="1" applyFill="1" applyBorder="1" applyAlignment="1">
      <alignment vertical="top" wrapText="1"/>
    </xf>
    <xf numFmtId="180" fontId="36" fillId="34" borderId="0" xfId="42" applyNumberFormat="1" applyFont="1" applyFill="1" applyBorder="1" applyAlignment="1">
      <alignment horizontal="left"/>
    </xf>
    <xf numFmtId="180" fontId="12" fillId="34" borderId="0" xfId="42" applyNumberFormat="1" applyFont="1" applyFill="1" applyBorder="1" applyAlignment="1">
      <alignment horizontal="right" vertical="center" wrapText="1"/>
    </xf>
    <xf numFmtId="180" fontId="28" fillId="34" borderId="0" xfId="42" applyNumberFormat="1" applyFont="1" applyFill="1" applyBorder="1" applyAlignment="1">
      <alignment horizontal="left"/>
    </xf>
    <xf numFmtId="180" fontId="11" fillId="34" borderId="0" xfId="42" applyNumberFormat="1" applyFont="1" applyFill="1" applyBorder="1" applyAlignment="1">
      <alignment/>
    </xf>
    <xf numFmtId="180" fontId="11" fillId="34" borderId="0" xfId="42" applyNumberFormat="1" applyFont="1" applyFill="1" applyBorder="1" applyAlignment="1">
      <alignment horizontal="center" vertical="center" wrapText="1"/>
    </xf>
    <xf numFmtId="180" fontId="28" fillId="34" borderId="0" xfId="42" applyNumberFormat="1" applyFont="1" applyFill="1" applyBorder="1" applyAlignment="1">
      <alignment horizontal="center" vertical="center" wrapText="1"/>
    </xf>
    <xf numFmtId="180" fontId="11" fillId="34" borderId="0" xfId="42" applyNumberFormat="1" applyFont="1" applyFill="1" applyBorder="1" applyAlignment="1">
      <alignment horizontal="right" vertical="center"/>
    </xf>
    <xf numFmtId="180" fontId="16" fillId="34" borderId="0" xfId="42" applyNumberFormat="1" applyFont="1" applyFill="1" applyBorder="1" applyAlignment="1">
      <alignment horizontal="center" wrapText="1"/>
    </xf>
    <xf numFmtId="180" fontId="11" fillId="34" borderId="0" xfId="42" applyNumberFormat="1" applyFont="1" applyFill="1" applyBorder="1" applyAlignment="1">
      <alignment horizontal="center" wrapText="1"/>
    </xf>
    <xf numFmtId="180" fontId="11" fillId="34" borderId="0" xfId="42" applyNumberFormat="1" applyFont="1" applyFill="1" applyBorder="1" applyAlignment="1">
      <alignment horizontal="right" vertical="center" wrapText="1"/>
    </xf>
    <xf numFmtId="180" fontId="12" fillId="34" borderId="0" xfId="42" applyNumberFormat="1" applyFont="1" applyFill="1" applyBorder="1" applyAlignment="1">
      <alignment horizontal="left" wrapText="1"/>
    </xf>
    <xf numFmtId="180" fontId="11" fillId="34" borderId="0" xfId="42" applyNumberFormat="1" applyFont="1" applyFill="1" applyBorder="1" applyAlignment="1">
      <alignment horizontal="left" vertical="center"/>
    </xf>
    <xf numFmtId="180" fontId="11" fillId="34" borderId="0" xfId="42" applyNumberFormat="1" applyFont="1" applyFill="1" applyBorder="1" applyAlignment="1">
      <alignment vertical="center"/>
    </xf>
    <xf numFmtId="180" fontId="12" fillId="34" borderId="0" xfId="42" applyNumberFormat="1" applyFont="1" applyFill="1" applyBorder="1" applyAlignment="1">
      <alignment horizontal="center" wrapText="1"/>
    </xf>
    <xf numFmtId="180" fontId="33" fillId="34" borderId="0" xfId="42" applyNumberFormat="1" applyFont="1" applyFill="1" applyBorder="1" applyAlignment="1">
      <alignment horizontal="left" vertical="center"/>
    </xf>
    <xf numFmtId="180" fontId="12" fillId="34" borderId="0" xfId="42" applyNumberFormat="1" applyFont="1" applyFill="1" applyBorder="1" applyAlignment="1">
      <alignment horizontal="left"/>
    </xf>
    <xf numFmtId="180" fontId="11" fillId="34" borderId="0" xfId="42" applyNumberFormat="1" applyFont="1" applyFill="1" applyBorder="1" applyAlignment="1">
      <alignment horizontal="center" vertical="center"/>
    </xf>
    <xf numFmtId="180" fontId="16" fillId="34" borderId="0" xfId="42" applyNumberFormat="1" applyFont="1" applyFill="1" applyBorder="1" applyAlignment="1">
      <alignment horizontal="right"/>
    </xf>
    <xf numFmtId="180" fontId="12" fillId="34" borderId="0" xfId="42" applyNumberFormat="1" applyFont="1" applyFill="1" applyBorder="1" applyAlignment="1">
      <alignment horizontal="center"/>
    </xf>
    <xf numFmtId="180" fontId="21" fillId="34" borderId="0" xfId="42" applyNumberFormat="1" applyFont="1" applyFill="1" applyBorder="1" applyAlignment="1">
      <alignment horizontal="right"/>
    </xf>
    <xf numFmtId="180" fontId="39" fillId="34" borderId="0" xfId="42" applyNumberFormat="1" applyFont="1" applyFill="1" applyBorder="1" applyAlignment="1">
      <alignment horizontal="right" wrapText="1"/>
    </xf>
    <xf numFmtId="180" fontId="12" fillId="34" borderId="0" xfId="42" applyNumberFormat="1" applyFont="1" applyFill="1" applyBorder="1" applyAlignment="1">
      <alignment horizontal="right" vertical="top" wrapText="1"/>
    </xf>
    <xf numFmtId="180" fontId="36" fillId="34" borderId="0" xfId="42" applyNumberFormat="1" applyFont="1" applyFill="1" applyBorder="1" applyAlignment="1">
      <alignment horizontal="center" wrapText="1"/>
    </xf>
    <xf numFmtId="180" fontId="33" fillId="34" borderId="0" xfId="42" applyNumberFormat="1" applyFont="1" applyFill="1" applyBorder="1" applyAlignment="1">
      <alignment horizontal="right" wrapText="1"/>
    </xf>
    <xf numFmtId="184" fontId="42" fillId="34" borderId="0" xfId="42" applyNumberFormat="1" applyFont="1" applyFill="1" applyBorder="1" applyAlignment="1">
      <alignment horizontal="center"/>
    </xf>
    <xf numFmtId="180" fontId="12" fillId="34" borderId="0" xfId="42" applyNumberFormat="1" applyFont="1" applyFill="1" applyBorder="1" applyAlignment="1">
      <alignment horizontal="left" vertical="center"/>
    </xf>
    <xf numFmtId="180" fontId="11" fillId="34" borderId="0" xfId="42" applyNumberFormat="1" applyFont="1" applyFill="1" applyBorder="1" applyAlignment="1">
      <alignment horizontal="right" vertical="top" wrapText="1"/>
    </xf>
    <xf numFmtId="180" fontId="12" fillId="34" borderId="0" xfId="42" applyNumberFormat="1" applyFont="1" applyFill="1" applyBorder="1" applyAlignment="1">
      <alignment horizontal="center" vertical="center"/>
    </xf>
    <xf numFmtId="180" fontId="11" fillId="34" borderId="0" xfId="42" applyNumberFormat="1" applyFont="1" applyFill="1" applyBorder="1" applyAlignment="1">
      <alignment horizontal="justify" vertical="top" wrapText="1"/>
    </xf>
    <xf numFmtId="0" fontId="55" fillId="33" borderId="0" xfId="0" applyFont="1" applyFill="1" applyAlignment="1">
      <alignment horizontal="center"/>
    </xf>
    <xf numFmtId="14" fontId="10" fillId="33" borderId="0" xfId="44" applyNumberFormat="1" applyFont="1" applyFill="1" applyBorder="1" applyAlignment="1">
      <alignment horizontal="center" vertical="center" wrapText="1"/>
    </xf>
    <xf numFmtId="185" fontId="9" fillId="33" borderId="0" xfId="59" applyNumberFormat="1" applyFont="1" applyFill="1" applyBorder="1">
      <alignment/>
      <protection/>
    </xf>
    <xf numFmtId="41" fontId="54" fillId="33" borderId="0" xfId="44" applyNumberFormat="1" applyFont="1" applyFill="1" applyBorder="1" applyAlignment="1">
      <alignment vertical="center"/>
    </xf>
    <xf numFmtId="180" fontId="54" fillId="33" borderId="0" xfId="42" applyNumberFormat="1" applyFont="1" applyFill="1" applyBorder="1" applyAlignment="1">
      <alignment/>
    </xf>
    <xf numFmtId="49" fontId="16" fillId="33" borderId="0" xfId="42" applyNumberFormat="1" applyFont="1" applyFill="1" applyAlignment="1">
      <alignment horizontal="right"/>
    </xf>
    <xf numFmtId="180" fontId="28" fillId="33" borderId="0" xfId="42" applyNumberFormat="1" applyFont="1" applyFill="1" applyAlignment="1">
      <alignment horizontal="right" vertical="top"/>
    </xf>
    <xf numFmtId="41" fontId="11" fillId="33" borderId="0" xfId="42" applyNumberFormat="1" applyFont="1" applyFill="1" applyAlignment="1">
      <alignment/>
    </xf>
    <xf numFmtId="180" fontId="28" fillId="33" borderId="0" xfId="42" applyNumberFormat="1" applyFont="1" applyFill="1" applyAlignment="1">
      <alignment horizontal="right"/>
    </xf>
    <xf numFmtId="180" fontId="25" fillId="33" borderId="0" xfId="42" applyNumberFormat="1" applyFont="1" applyFill="1" applyAlignment="1">
      <alignment horizontal="right"/>
    </xf>
    <xf numFmtId="0" fontId="15" fillId="33" borderId="0" xfId="0" applyFont="1" applyFill="1" applyAlignment="1">
      <alignment vertical="top"/>
    </xf>
    <xf numFmtId="0" fontId="15" fillId="33" borderId="0" xfId="0" applyFont="1" applyFill="1" applyAlignment="1">
      <alignment vertical="top"/>
    </xf>
    <xf numFmtId="0" fontId="1" fillId="33" borderId="0" xfId="0" applyFont="1" applyFill="1" applyAlignment="1">
      <alignment horizontal="right" wrapText="1"/>
    </xf>
    <xf numFmtId="0" fontId="16" fillId="33" borderId="0" xfId="0" applyFont="1" applyFill="1" applyBorder="1" applyAlignment="1">
      <alignment horizontal="right"/>
    </xf>
    <xf numFmtId="0" fontId="2" fillId="33" borderId="0" xfId="0" applyFont="1" applyFill="1" applyBorder="1" applyAlignment="1">
      <alignment horizontal="center"/>
    </xf>
    <xf numFmtId="0" fontId="57" fillId="33" borderId="0" xfId="0" applyFont="1" applyFill="1" applyBorder="1" applyAlignment="1">
      <alignment horizontal="right" vertical="top"/>
    </xf>
    <xf numFmtId="14" fontId="12" fillId="33" borderId="0" xfId="0" applyNumberFormat="1" applyFont="1" applyFill="1" applyBorder="1" applyAlignment="1">
      <alignment horizontal="center" wrapText="1"/>
    </xf>
    <xf numFmtId="14" fontId="58" fillId="33" borderId="0" xfId="0" applyNumberFormat="1" applyFont="1" applyFill="1" applyBorder="1" applyAlignment="1">
      <alignment horizontal="center" vertical="center" wrapText="1"/>
    </xf>
    <xf numFmtId="14" fontId="12" fillId="33" borderId="0" xfId="0" applyNumberFormat="1" applyFont="1" applyFill="1" applyBorder="1" applyAlignment="1">
      <alignment horizontal="center" vertical="center"/>
    </xf>
    <xf numFmtId="3" fontId="12" fillId="33" borderId="0" xfId="0" applyNumberFormat="1" applyFont="1" applyFill="1" applyBorder="1" applyAlignment="1">
      <alignment vertical="center"/>
    </xf>
    <xf numFmtId="3" fontId="12" fillId="33" borderId="0" xfId="0" applyNumberFormat="1" applyFont="1" applyFill="1" applyBorder="1" applyAlignment="1">
      <alignment horizontal="right" vertical="center"/>
    </xf>
    <xf numFmtId="3" fontId="12" fillId="33" borderId="0" xfId="0" applyNumberFormat="1" applyFont="1" applyFill="1" applyBorder="1" applyAlignment="1">
      <alignment horizontal="right"/>
    </xf>
    <xf numFmtId="3" fontId="11" fillId="33" borderId="0" xfId="0" applyNumberFormat="1" applyFont="1" applyFill="1" applyBorder="1" applyAlignment="1">
      <alignment horizontal="right"/>
    </xf>
    <xf numFmtId="3" fontId="12" fillId="33" borderId="0" xfId="42" applyNumberFormat="1" applyFont="1" applyFill="1" applyBorder="1" applyAlignment="1">
      <alignment horizontal="right" vertical="center"/>
    </xf>
    <xf numFmtId="180" fontId="12" fillId="33" borderId="0" xfId="42" applyNumberFormat="1" applyFont="1" applyFill="1" applyBorder="1" applyAlignment="1">
      <alignment horizontal="right" vertical="center"/>
    </xf>
    <xf numFmtId="43" fontId="12" fillId="33" borderId="0" xfId="42" applyFont="1" applyFill="1" applyBorder="1" applyAlignment="1">
      <alignment horizontal="right"/>
    </xf>
    <xf numFmtId="43" fontId="59" fillId="33" borderId="0" xfId="42" applyFont="1" applyFill="1" applyBorder="1" applyAlignment="1">
      <alignment horizontal="right"/>
    </xf>
    <xf numFmtId="43" fontId="11" fillId="33" borderId="0" xfId="42" applyFont="1" applyFill="1" applyBorder="1" applyAlignment="1">
      <alignment horizontal="right"/>
    </xf>
    <xf numFmtId="3" fontId="1" fillId="33" borderId="0" xfId="0" applyNumberFormat="1" applyFont="1" applyFill="1" applyAlignment="1">
      <alignment/>
    </xf>
    <xf numFmtId="184" fontId="42" fillId="34" borderId="0" xfId="42" applyNumberFormat="1" applyFont="1" applyFill="1" applyBorder="1" applyAlignment="1">
      <alignment/>
    </xf>
    <xf numFmtId="184" fontId="50" fillId="34" borderId="0" xfId="42" applyNumberFormat="1" applyFont="1" applyFill="1" applyBorder="1" applyAlignment="1">
      <alignment/>
    </xf>
    <xf numFmtId="180" fontId="41" fillId="34" borderId="0" xfId="42" applyNumberFormat="1" applyFont="1" applyFill="1" applyBorder="1" applyAlignment="1">
      <alignment/>
    </xf>
    <xf numFmtId="180" fontId="21" fillId="34" borderId="15" xfId="42" applyNumberFormat="1" applyFont="1" applyFill="1" applyBorder="1" applyAlignment="1">
      <alignment vertical="center" wrapText="1"/>
    </xf>
    <xf numFmtId="180" fontId="21" fillId="34" borderId="16" xfId="42" applyNumberFormat="1" applyFont="1" applyFill="1" applyBorder="1" applyAlignment="1">
      <alignment vertical="center" wrapText="1"/>
    </xf>
    <xf numFmtId="180" fontId="39" fillId="34" borderId="0" xfId="42" applyNumberFormat="1" applyFont="1" applyFill="1" applyBorder="1" applyAlignment="1">
      <alignment vertical="center" wrapText="1"/>
    </xf>
    <xf numFmtId="180" fontId="39" fillId="34" borderId="0" xfId="42" applyNumberFormat="1" applyFont="1" applyFill="1" applyBorder="1" applyAlignment="1">
      <alignment horizontal="right" vertical="center" wrapText="1"/>
    </xf>
    <xf numFmtId="180" fontId="21" fillId="34" borderId="17" xfId="42" applyNumberFormat="1" applyFont="1" applyFill="1" applyBorder="1" applyAlignment="1">
      <alignment vertical="center" wrapText="1"/>
    </xf>
    <xf numFmtId="180" fontId="21" fillId="34" borderId="18" xfId="42" applyNumberFormat="1" applyFont="1" applyFill="1" applyBorder="1" applyAlignment="1">
      <alignment vertical="center" wrapText="1"/>
    </xf>
    <xf numFmtId="180" fontId="45" fillId="34" borderId="0" xfId="42" applyNumberFormat="1" applyFont="1" applyFill="1" applyBorder="1" applyAlignment="1">
      <alignment vertical="center"/>
    </xf>
    <xf numFmtId="180" fontId="28" fillId="34" borderId="0" xfId="42" applyNumberFormat="1" applyFont="1" applyFill="1" applyBorder="1" applyAlignment="1">
      <alignment horizontal="right" vertical="center"/>
    </xf>
    <xf numFmtId="180" fontId="12" fillId="34" borderId="0" xfId="42" applyNumberFormat="1" applyFont="1" applyFill="1" applyBorder="1" applyAlignment="1">
      <alignment/>
    </xf>
    <xf numFmtId="180" fontId="10" fillId="33" borderId="0" xfId="42" applyNumberFormat="1" applyFont="1" applyFill="1" applyAlignment="1">
      <alignment horizontal="center"/>
    </xf>
    <xf numFmtId="0" fontId="10" fillId="33" borderId="0" xfId="0" applyFont="1" applyFill="1" applyAlignment="1">
      <alignment horizontal="center"/>
    </xf>
    <xf numFmtId="0" fontId="26" fillId="33" borderId="0" xfId="0" applyFont="1" applyFill="1" applyAlignment="1">
      <alignment horizontal="center"/>
    </xf>
    <xf numFmtId="180" fontId="26" fillId="33" borderId="0" xfId="42" applyNumberFormat="1" applyFont="1" applyFill="1" applyAlignment="1">
      <alignment horizontal="center"/>
    </xf>
    <xf numFmtId="0" fontId="4" fillId="33" borderId="0" xfId="0" applyFont="1" applyFill="1" applyAlignment="1">
      <alignment horizontal="center"/>
    </xf>
    <xf numFmtId="0" fontId="11" fillId="33" borderId="0" xfId="0" applyFont="1" applyFill="1" applyAlignment="1">
      <alignment horizontal="left"/>
    </xf>
    <xf numFmtId="4" fontId="14" fillId="33" borderId="0" xfId="0" applyNumberFormat="1" applyFont="1" applyFill="1" applyAlignment="1">
      <alignment horizontal="center"/>
    </xf>
    <xf numFmtId="0" fontId="12" fillId="33" borderId="0" xfId="0" applyFont="1" applyFill="1" applyBorder="1" applyAlignment="1">
      <alignment horizontal="center" vertical="center"/>
    </xf>
    <xf numFmtId="0" fontId="12" fillId="33" borderId="11" xfId="0" applyFont="1" applyFill="1" applyBorder="1" applyAlignment="1">
      <alignment horizontal="center" vertical="center"/>
    </xf>
    <xf numFmtId="0" fontId="11" fillId="33" borderId="0" xfId="0" applyFont="1" applyFill="1" applyAlignment="1">
      <alignment horizontal="left" vertical="center" wrapText="1"/>
    </xf>
    <xf numFmtId="14" fontId="12" fillId="33" borderId="0" xfId="42" applyNumberFormat="1" applyFont="1" applyFill="1" applyBorder="1" applyAlignment="1">
      <alignment horizontal="right" vertical="center"/>
    </xf>
    <xf numFmtId="14" fontId="12" fillId="33" borderId="11" xfId="42" applyNumberFormat="1" applyFont="1" applyFill="1" applyBorder="1" applyAlignment="1" quotePrefix="1">
      <alignment horizontal="right" vertical="center"/>
    </xf>
    <xf numFmtId="0" fontId="12" fillId="33" borderId="0" xfId="0" applyFont="1" applyFill="1" applyBorder="1" applyAlignment="1">
      <alignment horizontal="center" vertical="center" wrapText="1"/>
    </xf>
    <xf numFmtId="43" fontId="35" fillId="33" borderId="11" xfId="42" applyFont="1" applyFill="1" applyBorder="1" applyAlignment="1">
      <alignment horizontal="center"/>
    </xf>
    <xf numFmtId="0" fontId="12" fillId="33" borderId="0" xfId="0" applyFont="1" applyFill="1" applyAlignment="1">
      <alignment horizontal="left"/>
    </xf>
    <xf numFmtId="0" fontId="15" fillId="34" borderId="0" xfId="0" applyFont="1" applyFill="1" applyAlignment="1">
      <alignment horizontal="left"/>
    </xf>
    <xf numFmtId="180" fontId="15" fillId="33" borderId="0" xfId="42" applyNumberFormat="1" applyFont="1" applyFill="1" applyAlignment="1">
      <alignment horizontal="center"/>
    </xf>
    <xf numFmtId="0" fontId="15" fillId="33" borderId="0" xfId="0" applyFont="1" applyFill="1" applyAlignment="1">
      <alignment horizontal="left"/>
    </xf>
    <xf numFmtId="0" fontId="7" fillId="33" borderId="0" xfId="0" applyFont="1" applyFill="1" applyBorder="1" applyAlignment="1">
      <alignment horizontal="center"/>
    </xf>
    <xf numFmtId="0" fontId="10" fillId="33" borderId="0" xfId="0" applyFont="1" applyFill="1" applyBorder="1" applyAlignment="1">
      <alignment horizontal="left" wrapText="1"/>
    </xf>
    <xf numFmtId="0" fontId="9" fillId="33" borderId="0" xfId="0" applyFont="1" applyFill="1" applyAlignment="1">
      <alignment horizontal="left" vertical="center"/>
    </xf>
    <xf numFmtId="0" fontId="15" fillId="33" borderId="0" xfId="0" applyFont="1" applyFill="1" applyBorder="1" applyAlignment="1">
      <alignment horizontal="center"/>
    </xf>
    <xf numFmtId="0" fontId="8" fillId="33" borderId="0" xfId="0" applyFont="1" applyFill="1" applyAlignment="1">
      <alignment horizontal="center"/>
    </xf>
    <xf numFmtId="0" fontId="10" fillId="33" borderId="0" xfId="0" applyFont="1" applyFill="1" applyAlignment="1">
      <alignment horizontal="left"/>
    </xf>
    <xf numFmtId="0" fontId="10" fillId="33" borderId="0" xfId="0" applyFont="1" applyFill="1" applyBorder="1" applyAlignment="1">
      <alignment horizontal="center" vertical="top" wrapText="1"/>
    </xf>
    <xf numFmtId="14" fontId="58" fillId="33" borderId="0" xfId="0" applyNumberFormat="1" applyFont="1" applyFill="1" applyBorder="1" applyAlignment="1">
      <alignment horizontal="center" vertical="top" wrapText="1"/>
    </xf>
    <xf numFmtId="0" fontId="10" fillId="33" borderId="0" xfId="0" applyFont="1" applyFill="1" applyBorder="1" applyAlignment="1">
      <alignment horizontal="center" vertical="top"/>
    </xf>
    <xf numFmtId="49" fontId="12" fillId="33" borderId="0" xfId="0" applyNumberFormat="1" applyFont="1" applyFill="1" applyBorder="1" applyAlignment="1">
      <alignment horizontal="center" vertical="top" wrapText="1"/>
    </xf>
    <xf numFmtId="0" fontId="10" fillId="33" borderId="0" xfId="0" applyFont="1" applyFill="1" applyBorder="1" applyAlignment="1">
      <alignment horizontal="left" vertical="center" wrapText="1"/>
    </xf>
    <xf numFmtId="0" fontId="10" fillId="33" borderId="0" xfId="0" applyFont="1" applyFill="1" applyBorder="1" applyAlignment="1">
      <alignment horizontal="left" vertical="top" wrapText="1"/>
    </xf>
    <xf numFmtId="0" fontId="10" fillId="33" borderId="0" xfId="0" applyFont="1" applyFill="1" applyBorder="1" applyAlignment="1">
      <alignment horizontal="left"/>
    </xf>
    <xf numFmtId="49" fontId="10" fillId="33" borderId="0" xfId="59" applyNumberFormat="1" applyFont="1" applyFill="1" applyBorder="1" applyAlignment="1">
      <alignment horizontal="left" wrapText="1"/>
      <protection/>
    </xf>
    <xf numFmtId="0" fontId="14" fillId="33" borderId="11" xfId="0" applyFont="1" applyFill="1" applyBorder="1" applyAlignment="1">
      <alignment horizontal="center" vertical="top"/>
    </xf>
    <xf numFmtId="0" fontId="52" fillId="33" borderId="10" xfId="0" applyFont="1" applyFill="1" applyBorder="1" applyAlignment="1">
      <alignment horizontal="right"/>
    </xf>
    <xf numFmtId="0" fontId="15" fillId="33" borderId="0" xfId="0" applyFont="1" applyFill="1" applyAlignment="1">
      <alignment horizontal="center"/>
    </xf>
    <xf numFmtId="0" fontId="14" fillId="33" borderId="0" xfId="0" applyFont="1" applyFill="1" applyAlignment="1">
      <alignment horizontal="center"/>
    </xf>
    <xf numFmtId="0" fontId="34" fillId="33" borderId="0" xfId="0" applyFont="1" applyFill="1" applyAlignment="1">
      <alignment horizontal="center"/>
    </xf>
    <xf numFmtId="0" fontId="10" fillId="33" borderId="0" xfId="59" applyFont="1" applyFill="1" applyBorder="1" applyAlignment="1">
      <alignment horizontal="center" vertical="center" wrapText="1"/>
      <protection/>
    </xf>
    <xf numFmtId="0" fontId="10" fillId="33" borderId="0" xfId="59" applyFont="1" applyFill="1" applyBorder="1" applyAlignment="1">
      <alignment horizontal="center" vertical="top" wrapText="1"/>
      <protection/>
    </xf>
    <xf numFmtId="14" fontId="56" fillId="33" borderId="0" xfId="44" applyNumberFormat="1" applyFont="1" applyFill="1" applyBorder="1" applyAlignment="1">
      <alignment horizontal="center" vertical="center" wrapText="1"/>
    </xf>
    <xf numFmtId="180" fontId="36" fillId="34" borderId="0" xfId="42" applyNumberFormat="1" applyFont="1" applyFill="1" applyBorder="1" applyAlignment="1">
      <alignment horizontal="center"/>
    </xf>
    <xf numFmtId="180" fontId="12" fillId="34" borderId="0" xfId="42" applyNumberFormat="1" applyFont="1" applyFill="1" applyBorder="1" applyAlignment="1">
      <alignment horizontal="center" vertical="top" wrapText="1"/>
    </xf>
    <xf numFmtId="180" fontId="12" fillId="34" borderId="0" xfId="42" applyNumberFormat="1" applyFont="1" applyFill="1" applyBorder="1" applyAlignment="1">
      <alignment horizontal="center" vertical="center"/>
    </xf>
    <xf numFmtId="180" fontId="11" fillId="34" borderId="0" xfId="42" applyNumberFormat="1" applyFont="1" applyFill="1" applyBorder="1" applyAlignment="1">
      <alignment horizontal="left" wrapText="1"/>
    </xf>
    <xf numFmtId="180" fontId="11" fillId="34" borderId="0" xfId="42" applyNumberFormat="1" applyFont="1" applyFill="1" applyBorder="1" applyAlignment="1">
      <alignment horizontal="justify" vertical="top" wrapText="1"/>
    </xf>
    <xf numFmtId="180" fontId="12" fillId="34" borderId="0" xfId="42" applyNumberFormat="1" applyFont="1" applyFill="1" applyBorder="1" applyAlignment="1">
      <alignment horizontal="center"/>
    </xf>
    <xf numFmtId="180" fontId="28" fillId="34" borderId="0" xfId="42" applyNumberFormat="1" applyFont="1" applyFill="1" applyBorder="1" applyAlignment="1">
      <alignment horizontal="center" vertical="top" wrapText="1"/>
    </xf>
    <xf numFmtId="180" fontId="11" fillId="34" borderId="0" xfId="42" applyNumberFormat="1" applyFont="1" applyFill="1" applyBorder="1" applyAlignment="1">
      <alignment horizontal="right" vertical="top" wrapText="1"/>
    </xf>
    <xf numFmtId="180" fontId="21" fillId="34" borderId="0" xfId="42" applyNumberFormat="1" applyFont="1" applyFill="1" applyBorder="1" applyAlignment="1">
      <alignment horizontal="center"/>
    </xf>
    <xf numFmtId="180" fontId="12" fillId="34" borderId="0" xfId="42" applyNumberFormat="1" applyFont="1" applyFill="1" applyBorder="1" applyAlignment="1">
      <alignment horizontal="left" vertical="top" wrapText="1"/>
    </xf>
    <xf numFmtId="180" fontId="11" fillId="34" borderId="0" xfId="42" applyNumberFormat="1" applyFont="1" applyFill="1" applyBorder="1" applyAlignment="1">
      <alignment horizontal="left" vertical="top" wrapText="1"/>
    </xf>
    <xf numFmtId="180" fontId="21" fillId="0" borderId="13" xfId="42" applyNumberFormat="1" applyFont="1" applyBorder="1" applyAlignment="1">
      <alignment horizontal="center"/>
    </xf>
    <xf numFmtId="180" fontId="21" fillId="34" borderId="13" xfId="42" applyNumberFormat="1" applyFont="1" applyFill="1" applyBorder="1" applyAlignment="1">
      <alignment horizontal="center"/>
    </xf>
    <xf numFmtId="0" fontId="21" fillId="0" borderId="19" xfId="0" applyFont="1" applyBorder="1" applyAlignment="1">
      <alignment horizontal="left"/>
    </xf>
    <xf numFmtId="0" fontId="21" fillId="0" borderId="20" xfId="0" applyFont="1" applyBorder="1" applyAlignment="1">
      <alignment horizontal="left"/>
    </xf>
    <xf numFmtId="0" fontId="21" fillId="0" borderId="21" xfId="0" applyFont="1" applyBorder="1" applyAlignment="1">
      <alignment horizontal="left"/>
    </xf>
    <xf numFmtId="180" fontId="28" fillId="34" borderId="0" xfId="42" applyNumberFormat="1" applyFont="1" applyFill="1" applyBorder="1" applyAlignment="1">
      <alignment horizontal="left" vertical="center" wrapText="1"/>
    </xf>
    <xf numFmtId="180" fontId="12" fillId="34" borderId="0" xfId="42" applyNumberFormat="1" applyFont="1" applyFill="1" applyBorder="1" applyAlignment="1">
      <alignment horizontal="left" vertical="center" wrapText="1"/>
    </xf>
    <xf numFmtId="180" fontId="21" fillId="34" borderId="22" xfId="42" applyNumberFormat="1" applyFont="1" applyFill="1" applyBorder="1" applyAlignment="1">
      <alignment horizontal="center" vertical="center" wrapText="1"/>
    </xf>
    <xf numFmtId="180" fontId="21" fillId="34" borderId="23" xfId="42" applyNumberFormat="1" applyFont="1" applyFill="1" applyBorder="1" applyAlignment="1">
      <alignment horizontal="center" vertical="center" wrapText="1"/>
    </xf>
    <xf numFmtId="180" fontId="21" fillId="34" borderId="19" xfId="42" applyNumberFormat="1" applyFont="1" applyFill="1" applyBorder="1" applyAlignment="1">
      <alignment horizontal="center" vertical="center" wrapText="1"/>
    </xf>
    <xf numFmtId="180" fontId="21" fillId="34" borderId="20" xfId="42" applyNumberFormat="1" applyFont="1" applyFill="1" applyBorder="1" applyAlignment="1">
      <alignment horizontal="center" vertical="center" wrapText="1"/>
    </xf>
    <xf numFmtId="180" fontId="21" fillId="34" borderId="21" xfId="42" applyNumberFormat="1" applyFont="1" applyFill="1" applyBorder="1" applyAlignment="1">
      <alignment horizontal="center" vertical="center" wrapText="1"/>
    </xf>
    <xf numFmtId="180" fontId="33" fillId="34" borderId="0" xfId="42" applyNumberFormat="1" applyFont="1" applyFill="1" applyBorder="1" applyAlignment="1">
      <alignment horizontal="center" vertical="center"/>
    </xf>
    <xf numFmtId="180" fontId="12" fillId="34" borderId="0" xfId="42" applyNumberFormat="1" applyFont="1" applyFill="1" applyBorder="1" applyAlignment="1">
      <alignment horizontal="left"/>
    </xf>
    <xf numFmtId="180" fontId="11" fillId="34" borderId="0" xfId="42" applyNumberFormat="1" applyFont="1" applyFill="1" applyBorder="1" applyAlignment="1">
      <alignment horizontal="left" vertical="center" wrapText="1"/>
    </xf>
    <xf numFmtId="180" fontId="11" fillId="34" borderId="0" xfId="42" applyNumberFormat="1" applyFont="1" applyFill="1" applyBorder="1" applyAlignment="1">
      <alignment horizontal="center" vertical="top" wrapText="1"/>
    </xf>
    <xf numFmtId="180" fontId="11" fillId="34" borderId="0" xfId="42" applyNumberFormat="1" applyFont="1" applyFill="1" applyBorder="1" applyAlignment="1">
      <alignment vertical="top" wrapText="1"/>
    </xf>
    <xf numFmtId="180" fontId="33" fillId="34" borderId="0" xfId="42" applyNumberFormat="1" applyFont="1" applyFill="1" applyBorder="1" applyAlignment="1">
      <alignment vertical="top" wrapText="1"/>
    </xf>
    <xf numFmtId="180" fontId="36" fillId="34" borderId="0" xfId="42" applyNumberFormat="1" applyFont="1" applyFill="1" applyBorder="1" applyAlignment="1">
      <alignment horizontal="left" vertical="center" wrapText="1"/>
    </xf>
    <xf numFmtId="180" fontId="33" fillId="34" borderId="0" xfId="42" applyNumberFormat="1" applyFont="1" applyFill="1" applyBorder="1" applyAlignment="1">
      <alignment horizontal="left" vertical="top" wrapText="1"/>
    </xf>
    <xf numFmtId="180" fontId="33" fillId="34" borderId="0" xfId="42" applyNumberFormat="1" applyFont="1" applyFill="1" applyBorder="1" applyAlignment="1">
      <alignment horizontal="center" vertical="top" wrapText="1"/>
    </xf>
    <xf numFmtId="180" fontId="16" fillId="34" borderId="0" xfId="42" applyNumberFormat="1" applyFont="1" applyFill="1" applyBorder="1" applyAlignment="1">
      <alignment horizontal="center"/>
    </xf>
    <xf numFmtId="180" fontId="33" fillId="34" borderId="0" xfId="42" applyNumberFormat="1" applyFont="1" applyFill="1" applyBorder="1" applyAlignment="1">
      <alignment horizontal="right" vertical="center"/>
    </xf>
    <xf numFmtId="180" fontId="12" fillId="34" borderId="0" xfId="42" applyNumberFormat="1" applyFont="1" applyFill="1" applyBorder="1" applyAlignment="1">
      <alignment horizontal="right" vertical="center" wrapText="1"/>
    </xf>
    <xf numFmtId="180" fontId="36" fillId="34" borderId="0" xfId="42" applyNumberFormat="1" applyFont="1" applyFill="1" applyBorder="1" applyAlignment="1">
      <alignment horizontal="left" vertical="center"/>
    </xf>
    <xf numFmtId="180" fontId="11" fillId="34" borderId="0" xfId="42" applyNumberFormat="1" applyFont="1" applyFill="1" applyBorder="1" applyAlignment="1">
      <alignment horizontal="left"/>
    </xf>
    <xf numFmtId="180" fontId="11" fillId="34" borderId="0" xfId="42" applyNumberFormat="1" applyFont="1" applyFill="1" applyBorder="1" applyAlignment="1">
      <alignment/>
    </xf>
    <xf numFmtId="180" fontId="11" fillId="34" borderId="0" xfId="42" applyNumberFormat="1" applyFont="1" applyFill="1" applyBorder="1" applyAlignment="1">
      <alignment vertical="center"/>
    </xf>
    <xf numFmtId="180" fontId="40" fillId="34" borderId="0" xfId="42" applyNumberFormat="1" applyFont="1" applyFill="1" applyBorder="1" applyAlignment="1">
      <alignment horizontal="center"/>
    </xf>
    <xf numFmtId="180" fontId="12" fillId="34" borderId="0" xfId="42" applyNumberFormat="1" applyFont="1" applyFill="1" applyBorder="1" applyAlignment="1">
      <alignment horizontal="right" vertical="top" wrapText="1"/>
    </xf>
    <xf numFmtId="180" fontId="11" fillId="34" borderId="0" xfId="42" applyNumberFormat="1" applyFont="1" applyFill="1" applyBorder="1" applyAlignment="1">
      <alignment horizontal="center"/>
    </xf>
    <xf numFmtId="180" fontId="11" fillId="34" borderId="0" xfId="42" applyNumberFormat="1" applyFont="1" applyFill="1" applyBorder="1" applyAlignment="1">
      <alignment horizontal="center" vertical="center" wrapText="1"/>
    </xf>
    <xf numFmtId="180" fontId="11" fillId="34" borderId="0" xfId="42" applyNumberFormat="1" applyFont="1" applyFill="1" applyBorder="1" applyAlignment="1">
      <alignment vertical="center" wrapText="1"/>
    </xf>
    <xf numFmtId="180" fontId="33" fillId="34" borderId="0" xfId="42" applyNumberFormat="1" applyFont="1" applyFill="1" applyBorder="1" applyAlignment="1">
      <alignment horizontal="center"/>
    </xf>
    <xf numFmtId="180" fontId="33" fillId="34" borderId="0" xfId="42" applyNumberFormat="1" applyFont="1" applyFill="1" applyBorder="1" applyAlignment="1">
      <alignment horizontal="right"/>
    </xf>
    <xf numFmtId="180" fontId="11" fillId="34" borderId="0" xfId="42" applyNumberFormat="1" applyFont="1" applyFill="1" applyBorder="1" applyAlignment="1">
      <alignment horizontal="center" vertical="center"/>
    </xf>
    <xf numFmtId="180" fontId="28" fillId="34" borderId="0" xfId="42" applyNumberFormat="1" applyFont="1" applyFill="1" applyBorder="1" applyAlignment="1">
      <alignment horizontal="left" vertical="top" wrapText="1"/>
    </xf>
    <xf numFmtId="180" fontId="28" fillId="34" borderId="0" xfId="42" applyNumberFormat="1" applyFont="1" applyFill="1" applyBorder="1" applyAlignment="1">
      <alignment horizontal="center"/>
    </xf>
    <xf numFmtId="37" fontId="28" fillId="34" borderId="0" xfId="42" applyNumberFormat="1" applyFont="1" applyFill="1" applyBorder="1" applyAlignment="1">
      <alignment horizontal="right"/>
    </xf>
    <xf numFmtId="43" fontId="25" fillId="34" borderId="0" xfId="42" applyNumberFormat="1" applyFont="1" applyFill="1" applyBorder="1" applyAlignment="1">
      <alignment horizontal="center"/>
    </xf>
    <xf numFmtId="180" fontId="11" fillId="34" borderId="0" xfId="42" applyNumberFormat="1" applyFont="1" applyFill="1" applyBorder="1" applyAlignment="1">
      <alignment horizontal="left" vertical="center"/>
    </xf>
    <xf numFmtId="180" fontId="28" fillId="34" borderId="0" xfId="42" applyNumberFormat="1" applyFont="1" applyFill="1" applyBorder="1" applyAlignment="1">
      <alignment horizontal="left" wrapText="1"/>
    </xf>
    <xf numFmtId="180" fontId="11" fillId="34" borderId="0" xfId="42" applyNumberFormat="1" applyFont="1" applyFill="1" applyBorder="1" applyAlignment="1">
      <alignment horizontal="right"/>
    </xf>
    <xf numFmtId="180" fontId="28" fillId="34" borderId="0" xfId="42" applyNumberFormat="1" applyFont="1" applyFill="1" applyBorder="1" applyAlignment="1">
      <alignment wrapText="1"/>
    </xf>
    <xf numFmtId="180" fontId="11" fillId="34" borderId="0" xfId="42" applyNumberFormat="1" applyFont="1" applyFill="1" applyBorder="1" applyAlignment="1">
      <alignment wrapText="1"/>
    </xf>
    <xf numFmtId="180" fontId="25" fillId="34" borderId="0" xfId="42" applyNumberFormat="1" applyFont="1" applyFill="1" applyBorder="1" applyAlignment="1">
      <alignment horizontal="center"/>
    </xf>
    <xf numFmtId="180" fontId="11" fillId="34" borderId="0" xfId="42" applyNumberFormat="1" applyFont="1" applyFill="1" applyBorder="1" applyAlignment="1">
      <alignment horizontal="right" vertical="center" wrapText="1"/>
    </xf>
    <xf numFmtId="180" fontId="28" fillId="34" borderId="0" xfId="42" applyNumberFormat="1" applyFont="1" applyFill="1" applyBorder="1" applyAlignment="1">
      <alignment horizontal="center" vertical="center" wrapText="1"/>
    </xf>
    <xf numFmtId="180" fontId="12" fillId="34" borderId="0" xfId="42" applyNumberFormat="1" applyFont="1" applyFill="1" applyBorder="1" applyAlignment="1">
      <alignment horizontal="right" wrapText="1"/>
    </xf>
    <xf numFmtId="180" fontId="41" fillId="34" borderId="0" xfId="42" applyNumberFormat="1" applyFont="1" applyFill="1" applyBorder="1" applyAlignment="1">
      <alignment horizontal="center"/>
    </xf>
    <xf numFmtId="180" fontId="33" fillId="34" borderId="0" xfId="42" applyNumberFormat="1" applyFont="1" applyFill="1" applyBorder="1" applyAlignment="1">
      <alignment horizontal="right" vertical="center" wrapText="1"/>
    </xf>
    <xf numFmtId="180" fontId="50" fillId="34" borderId="0" xfId="42" applyNumberFormat="1" applyFont="1" applyFill="1" applyBorder="1" applyAlignment="1">
      <alignment horizontal="center"/>
    </xf>
    <xf numFmtId="180" fontId="48" fillId="34" borderId="0" xfId="42" applyNumberFormat="1" applyFont="1" applyFill="1" applyBorder="1" applyAlignment="1">
      <alignment horizontal="center" vertical="center" wrapText="1"/>
    </xf>
    <xf numFmtId="180" fontId="33" fillId="34" borderId="0" xfId="42" applyNumberFormat="1" applyFont="1" applyFill="1" applyBorder="1" applyAlignment="1">
      <alignment horizontal="left" vertical="center" wrapText="1"/>
    </xf>
    <xf numFmtId="180" fontId="51" fillId="34" borderId="0" xfId="42" applyNumberFormat="1" applyFont="1" applyFill="1" applyBorder="1" applyAlignment="1">
      <alignment horizontal="center" vertical="center" wrapText="1"/>
    </xf>
    <xf numFmtId="180" fontId="36" fillId="34" borderId="0" xfId="42" applyNumberFormat="1" applyFont="1" applyFill="1" applyBorder="1" applyAlignment="1">
      <alignment horizontal="right"/>
    </xf>
    <xf numFmtId="180" fontId="33" fillId="34" borderId="0" xfId="42" applyNumberFormat="1" applyFont="1" applyFill="1" applyBorder="1" applyAlignment="1">
      <alignment horizontal="center" wrapText="1"/>
    </xf>
    <xf numFmtId="180" fontId="33" fillId="34" borderId="0" xfId="42" applyNumberFormat="1" applyFont="1" applyFill="1" applyBorder="1" applyAlignment="1">
      <alignment horizontal="center" vertical="center" wrapText="1"/>
    </xf>
    <xf numFmtId="180" fontId="40" fillId="34" borderId="0" xfId="42" applyNumberFormat="1" applyFont="1" applyFill="1" applyBorder="1" applyAlignment="1">
      <alignment horizontal="right" vertical="center"/>
    </xf>
    <xf numFmtId="180" fontId="12" fillId="34" borderId="0" xfId="42" applyNumberFormat="1" applyFont="1" applyFill="1" applyBorder="1" applyAlignment="1">
      <alignment horizontal="center" wrapText="1"/>
    </xf>
    <xf numFmtId="180" fontId="16" fillId="34" borderId="0" xfId="42" applyNumberFormat="1" applyFont="1" applyFill="1" applyBorder="1" applyAlignment="1">
      <alignment horizontal="center" vertical="center"/>
    </xf>
    <xf numFmtId="180" fontId="16" fillId="34" borderId="0" xfId="42" applyNumberFormat="1" applyFont="1" applyFill="1" applyBorder="1" applyAlignment="1">
      <alignment horizontal="right" vertical="center"/>
    </xf>
    <xf numFmtId="180" fontId="40" fillId="34" borderId="0" xfId="42" applyNumberFormat="1" applyFont="1" applyFill="1" applyBorder="1" applyAlignment="1">
      <alignment horizontal="center" vertical="center"/>
    </xf>
    <xf numFmtId="180" fontId="21" fillId="34" borderId="0" xfId="42" applyNumberFormat="1" applyFont="1" applyFill="1" applyBorder="1" applyAlignment="1">
      <alignment horizontal="center" vertical="center"/>
    </xf>
    <xf numFmtId="180" fontId="11" fillId="34" borderId="0" xfId="42" applyNumberFormat="1" applyFont="1" applyFill="1" applyBorder="1" applyAlignment="1">
      <alignment horizontal="right" vertical="center"/>
    </xf>
    <xf numFmtId="180" fontId="36" fillId="34" borderId="0" xfId="42" applyNumberFormat="1" applyFont="1" applyFill="1" applyBorder="1" applyAlignment="1">
      <alignment horizontal="right" wrapText="1"/>
    </xf>
    <xf numFmtId="180" fontId="39" fillId="34" borderId="0" xfId="42" applyNumberFormat="1" applyFont="1" applyFill="1" applyBorder="1" applyAlignment="1">
      <alignment horizontal="center"/>
    </xf>
    <xf numFmtId="180" fontId="36" fillId="34" borderId="0" xfId="42" applyNumberFormat="1" applyFont="1" applyFill="1" applyBorder="1" applyAlignment="1">
      <alignment horizontal="center" wrapText="1"/>
    </xf>
    <xf numFmtId="180" fontId="16" fillId="34" borderId="0" xfId="42" applyNumberFormat="1" applyFont="1" applyFill="1" applyBorder="1" applyAlignment="1">
      <alignment horizontal="center" wrapText="1"/>
    </xf>
    <xf numFmtId="180" fontId="21" fillId="34" borderId="24" xfId="42" applyNumberFormat="1" applyFont="1" applyFill="1" applyBorder="1" applyAlignment="1">
      <alignment horizontal="right" vertical="center" wrapText="1"/>
    </xf>
    <xf numFmtId="180" fontId="28" fillId="34" borderId="0" xfId="42" applyNumberFormat="1" applyFont="1" applyFill="1" applyBorder="1" applyAlignment="1">
      <alignment horizontal="center" wrapText="1"/>
    </xf>
    <xf numFmtId="180" fontId="11" fillId="34" borderId="24" xfId="42" applyNumberFormat="1" applyFont="1" applyFill="1" applyBorder="1" applyAlignment="1">
      <alignment horizontal="left" vertical="center"/>
    </xf>
    <xf numFmtId="180" fontId="11" fillId="34" borderId="25" xfId="42" applyNumberFormat="1" applyFont="1" applyFill="1" applyBorder="1" applyAlignment="1">
      <alignment horizontal="left" vertical="center"/>
    </xf>
    <xf numFmtId="180" fontId="11" fillId="34" borderId="26" xfId="42" applyNumberFormat="1" applyFont="1" applyFill="1" applyBorder="1" applyAlignment="1">
      <alignment horizontal="left" vertical="center" wrapText="1"/>
    </xf>
    <xf numFmtId="180" fontId="11" fillId="34" borderId="24" xfId="42" applyNumberFormat="1" applyFont="1" applyFill="1" applyBorder="1" applyAlignment="1">
      <alignment horizontal="left" vertical="center" wrapText="1"/>
    </xf>
    <xf numFmtId="180" fontId="11" fillId="34" borderId="19" xfId="42" applyNumberFormat="1" applyFont="1" applyFill="1" applyBorder="1" applyAlignment="1">
      <alignment horizontal="center" vertical="center" wrapText="1"/>
    </xf>
    <xf numFmtId="180" fontId="11" fillId="34" borderId="20" xfId="42" applyNumberFormat="1" applyFont="1" applyFill="1" applyBorder="1" applyAlignment="1">
      <alignment horizontal="center" vertical="center" wrapText="1"/>
    </xf>
    <xf numFmtId="180" fontId="11" fillId="34" borderId="21" xfId="42" applyNumberFormat="1" applyFont="1" applyFill="1" applyBorder="1" applyAlignment="1">
      <alignment horizontal="center" vertical="center" wrapText="1"/>
    </xf>
    <xf numFmtId="180" fontId="28" fillId="34" borderId="0" xfId="42" applyNumberFormat="1" applyFont="1" applyFill="1" applyBorder="1" applyAlignment="1">
      <alignment horizontal="left" vertical="center"/>
    </xf>
    <xf numFmtId="180" fontId="11" fillId="34" borderId="14" xfId="42" applyNumberFormat="1" applyFont="1" applyFill="1" applyBorder="1" applyAlignment="1">
      <alignment horizontal="left" vertical="center"/>
    </xf>
    <xf numFmtId="180" fontId="11" fillId="34" borderId="27" xfId="42" applyNumberFormat="1" applyFont="1" applyFill="1" applyBorder="1" applyAlignment="1">
      <alignment horizontal="left" vertical="center"/>
    </xf>
    <xf numFmtId="180" fontId="11" fillId="34" borderId="14" xfId="42" applyNumberFormat="1" applyFont="1" applyFill="1" applyBorder="1" applyAlignment="1">
      <alignment horizontal="left" vertical="center" wrapText="1"/>
    </xf>
    <xf numFmtId="180" fontId="11" fillId="34" borderId="14" xfId="42" applyNumberFormat="1" applyFont="1" applyFill="1" applyBorder="1" applyAlignment="1">
      <alignment horizontal="center" vertical="center" wrapText="1"/>
    </xf>
    <xf numFmtId="180" fontId="11" fillId="34" borderId="27" xfId="42" applyNumberFormat="1" applyFont="1" applyFill="1" applyBorder="1" applyAlignment="1">
      <alignment horizontal="left" vertical="center" wrapText="1"/>
    </xf>
    <xf numFmtId="180" fontId="21" fillId="34" borderId="18" xfId="42" applyNumberFormat="1" applyFont="1" applyFill="1" applyBorder="1" applyAlignment="1">
      <alignment horizontal="left" vertical="center" wrapText="1"/>
    </xf>
    <xf numFmtId="180" fontId="21" fillId="34" borderId="14" xfId="42" applyNumberFormat="1" applyFont="1" applyFill="1" applyBorder="1" applyAlignment="1">
      <alignment horizontal="left" vertical="center" wrapText="1"/>
    </xf>
    <xf numFmtId="180" fontId="39" fillId="34" borderId="0" xfId="42" applyNumberFormat="1" applyFont="1" applyFill="1" applyBorder="1" applyAlignment="1">
      <alignment horizontal="right" vertical="center" wrapText="1"/>
    </xf>
    <xf numFmtId="180" fontId="40" fillId="34" borderId="0" xfId="42" applyNumberFormat="1" applyFont="1" applyFill="1" applyBorder="1" applyAlignment="1">
      <alignment horizontal="center" wrapText="1"/>
    </xf>
    <xf numFmtId="180" fontId="11" fillId="34" borderId="0" xfId="42" applyNumberFormat="1" applyFont="1" applyFill="1" applyBorder="1" applyAlignment="1">
      <alignment horizontal="center" wrapText="1"/>
    </xf>
    <xf numFmtId="180" fontId="42" fillId="34" borderId="0" xfId="42" applyNumberFormat="1" applyFont="1" applyFill="1" applyBorder="1" applyAlignment="1">
      <alignment horizontal="center" vertical="center"/>
    </xf>
    <xf numFmtId="10" fontId="21" fillId="34" borderId="0" xfId="62" applyNumberFormat="1" applyFont="1" applyFill="1" applyBorder="1" applyAlignment="1">
      <alignment horizontal="center"/>
    </xf>
    <xf numFmtId="10" fontId="21" fillId="34" borderId="0" xfId="62" applyNumberFormat="1" applyFont="1" applyFill="1" applyBorder="1" applyAlignment="1">
      <alignment horizontal="right" vertical="center"/>
    </xf>
    <xf numFmtId="180" fontId="21" fillId="34" borderId="11" xfId="42" applyNumberFormat="1" applyFont="1" applyFill="1" applyBorder="1" applyAlignment="1">
      <alignment horizontal="center" vertical="center"/>
    </xf>
    <xf numFmtId="181" fontId="60" fillId="34" borderId="0" xfId="62" applyNumberFormat="1" applyFont="1" applyFill="1" applyBorder="1" applyAlignment="1">
      <alignment horizontal="right" vertical="center"/>
    </xf>
    <xf numFmtId="180" fontId="40" fillId="34" borderId="0" xfId="42" applyNumberFormat="1" applyFont="1" applyFill="1" applyBorder="1" applyAlignment="1">
      <alignment horizontal="center" vertical="center" wrapText="1"/>
    </xf>
    <xf numFmtId="180" fontId="21" fillId="34" borderId="0" xfId="42" applyNumberFormat="1" applyFont="1" applyFill="1" applyBorder="1" applyAlignment="1">
      <alignment horizontal="center" vertical="center" wrapText="1"/>
    </xf>
    <xf numFmtId="180" fontId="40" fillId="34" borderId="11" xfId="42" applyNumberFormat="1" applyFont="1" applyFill="1" applyBorder="1" applyAlignment="1">
      <alignment horizontal="center" vertical="center"/>
    </xf>
    <xf numFmtId="180" fontId="25" fillId="34" borderId="0" xfId="42" applyNumberFormat="1" applyFont="1" applyFill="1" applyBorder="1" applyAlignment="1">
      <alignment horizontal="center" vertical="center"/>
    </xf>
    <xf numFmtId="180" fontId="21" fillId="34" borderId="14" xfId="42" applyNumberFormat="1" applyFont="1" applyFill="1" applyBorder="1" applyAlignment="1">
      <alignment horizontal="right" vertical="center" wrapText="1"/>
    </xf>
    <xf numFmtId="180" fontId="21" fillId="34" borderId="27" xfId="42" applyNumberFormat="1" applyFont="1" applyFill="1" applyBorder="1" applyAlignment="1">
      <alignment horizontal="center" vertical="center" wrapText="1"/>
    </xf>
    <xf numFmtId="180" fontId="21" fillId="34" borderId="17" xfId="42" applyNumberFormat="1" applyFont="1" applyFill="1" applyBorder="1" applyAlignment="1">
      <alignment horizontal="center" vertical="center" wrapText="1"/>
    </xf>
    <xf numFmtId="180" fontId="21" fillId="34" borderId="18" xfId="42" applyNumberFormat="1" applyFont="1" applyFill="1" applyBorder="1" applyAlignment="1">
      <alignment horizontal="center" vertical="center" wrapText="1"/>
    </xf>
    <xf numFmtId="180" fontId="21" fillId="34" borderId="0" xfId="42" applyNumberFormat="1" applyFont="1" applyFill="1" applyBorder="1" applyAlignment="1">
      <alignment horizontal="center" wrapText="1"/>
    </xf>
    <xf numFmtId="180" fontId="40" fillId="34" borderId="0" xfId="42" applyNumberFormat="1" applyFont="1" applyFill="1" applyBorder="1" applyAlignment="1">
      <alignment horizontal="right"/>
    </xf>
    <xf numFmtId="180" fontId="11" fillId="34" borderId="18" xfId="42" applyNumberFormat="1" applyFont="1" applyFill="1" applyBorder="1" applyAlignment="1">
      <alignment horizontal="left" vertical="center" wrapText="1"/>
    </xf>
    <xf numFmtId="180" fontId="42" fillId="34" borderId="0" xfId="42" applyNumberFormat="1" applyFont="1" applyFill="1" applyBorder="1" applyAlignment="1">
      <alignment horizontal="center"/>
    </xf>
    <xf numFmtId="180" fontId="28" fillId="34" borderId="0" xfId="42" applyNumberFormat="1" applyFont="1" applyFill="1" applyBorder="1" applyAlignment="1">
      <alignment horizontal="left"/>
    </xf>
    <xf numFmtId="180" fontId="11" fillId="34" borderId="28" xfId="42" applyNumberFormat="1" applyFont="1" applyFill="1" applyBorder="1" applyAlignment="1">
      <alignment horizontal="center" wrapText="1"/>
    </xf>
    <xf numFmtId="180" fontId="11" fillId="34" borderId="13" xfId="42" applyNumberFormat="1" applyFont="1" applyFill="1" applyBorder="1" applyAlignment="1">
      <alignment horizontal="center" vertical="top" wrapText="1"/>
    </xf>
    <xf numFmtId="180" fontId="11" fillId="34" borderId="13" xfId="42" applyNumberFormat="1" applyFont="1" applyFill="1" applyBorder="1" applyAlignment="1">
      <alignment horizontal="center" vertical="top"/>
    </xf>
    <xf numFmtId="180" fontId="11" fillId="34" borderId="28" xfId="42" applyNumberFormat="1" applyFont="1" applyFill="1" applyBorder="1" applyAlignment="1">
      <alignment horizontal="left" vertical="center"/>
    </xf>
    <xf numFmtId="180" fontId="11" fillId="34" borderId="29" xfId="42" applyNumberFormat="1" applyFont="1" applyFill="1" applyBorder="1" applyAlignment="1">
      <alignment horizontal="left" vertical="center"/>
    </xf>
    <xf numFmtId="180" fontId="21" fillId="34" borderId="26" xfId="42" applyNumberFormat="1" applyFont="1" applyFill="1" applyBorder="1" applyAlignment="1">
      <alignment horizontal="left" vertical="center" wrapText="1"/>
    </xf>
    <xf numFmtId="180" fontId="21" fillId="34" borderId="24" xfId="42" applyNumberFormat="1" applyFont="1" applyFill="1" applyBorder="1" applyAlignment="1">
      <alignment horizontal="left" vertical="center" wrapText="1"/>
    </xf>
    <xf numFmtId="180" fontId="21" fillId="34" borderId="0" xfId="42" applyNumberFormat="1" applyFont="1" applyFill="1" applyBorder="1" applyAlignment="1">
      <alignment horizontal="right" vertical="center"/>
    </xf>
    <xf numFmtId="180" fontId="40" fillId="34" borderId="0" xfId="42" applyNumberFormat="1" applyFont="1" applyFill="1" applyBorder="1" applyAlignment="1">
      <alignment horizontal="right" vertical="center" wrapText="1"/>
    </xf>
    <xf numFmtId="180" fontId="11" fillId="34" borderId="30" xfId="42" applyNumberFormat="1" applyFont="1" applyFill="1" applyBorder="1" applyAlignment="1">
      <alignment horizontal="left" vertical="center" wrapText="1"/>
    </xf>
    <xf numFmtId="180" fontId="11" fillId="34" borderId="31" xfId="42" applyNumberFormat="1" applyFont="1" applyFill="1" applyBorder="1" applyAlignment="1">
      <alignment horizontal="left" vertical="center" wrapText="1"/>
    </xf>
    <xf numFmtId="180" fontId="11" fillId="34" borderId="13" xfId="42" applyNumberFormat="1" applyFont="1" applyFill="1" applyBorder="1" applyAlignment="1">
      <alignment horizontal="center"/>
    </xf>
    <xf numFmtId="180" fontId="11" fillId="34" borderId="17" xfId="42" applyNumberFormat="1" applyFont="1" applyFill="1" applyBorder="1" applyAlignment="1">
      <alignment horizontal="center" vertical="center" wrapText="1"/>
    </xf>
    <xf numFmtId="180" fontId="11" fillId="34" borderId="18" xfId="42" applyNumberFormat="1" applyFont="1" applyFill="1" applyBorder="1" applyAlignment="1">
      <alignment horizontal="center" vertical="center" wrapText="1"/>
    </xf>
    <xf numFmtId="180" fontId="11" fillId="34" borderId="16" xfId="42" applyNumberFormat="1" applyFont="1" applyFill="1" applyBorder="1" applyAlignment="1">
      <alignment horizontal="left" wrapText="1"/>
    </xf>
    <xf numFmtId="180" fontId="11" fillId="34" borderId="28" xfId="42" applyNumberFormat="1" applyFont="1" applyFill="1" applyBorder="1" applyAlignment="1">
      <alignment horizontal="left" wrapText="1"/>
    </xf>
    <xf numFmtId="180" fontId="21" fillId="34" borderId="0" xfId="42" applyNumberFormat="1" applyFont="1" applyFill="1" applyBorder="1" applyAlignment="1">
      <alignment horizontal="right" vertical="center" wrapText="1"/>
    </xf>
    <xf numFmtId="180" fontId="21" fillId="34" borderId="16" xfId="42" applyNumberFormat="1" applyFont="1" applyFill="1" applyBorder="1" applyAlignment="1">
      <alignment horizontal="left" vertical="center" wrapText="1"/>
    </xf>
    <xf numFmtId="180" fontId="21" fillId="34" borderId="28" xfId="42" applyNumberFormat="1" applyFont="1" applyFill="1" applyBorder="1" applyAlignment="1">
      <alignment horizontal="left" vertical="center" wrapText="1"/>
    </xf>
    <xf numFmtId="180" fontId="12" fillId="34" borderId="0" xfId="42" applyNumberFormat="1" applyFont="1" applyFill="1" applyBorder="1" applyAlignment="1">
      <alignment horizontal="left" wrapText="1"/>
    </xf>
    <xf numFmtId="180" fontId="46" fillId="34" borderId="0" xfId="42" applyNumberFormat="1" applyFont="1" applyFill="1" applyBorder="1" applyAlignment="1">
      <alignment horizontal="left" wrapText="1"/>
    </xf>
    <xf numFmtId="180" fontId="16" fillId="34" borderId="0" xfId="0" applyNumberFormat="1" applyFont="1" applyFill="1" applyBorder="1" applyAlignment="1">
      <alignment horizontal="right" vertical="justify"/>
    </xf>
    <xf numFmtId="180" fontId="21" fillId="34" borderId="28" xfId="42" applyNumberFormat="1" applyFont="1" applyFill="1" applyBorder="1" applyAlignment="1">
      <alignment horizontal="right" vertical="center" wrapText="1"/>
    </xf>
    <xf numFmtId="180" fontId="25" fillId="34" borderId="11" xfId="42" applyNumberFormat="1" applyFont="1" applyFill="1" applyBorder="1" applyAlignment="1">
      <alignment horizontal="center" wrapText="1"/>
    </xf>
    <xf numFmtId="180" fontId="45" fillId="34" borderId="0" xfId="42" applyNumberFormat="1" applyFont="1" applyFill="1" applyBorder="1" applyAlignment="1">
      <alignment horizontal="center" vertical="center" wrapText="1"/>
    </xf>
    <xf numFmtId="180" fontId="16" fillId="34" borderId="0" xfId="42" applyNumberFormat="1" applyFont="1" applyFill="1" applyBorder="1" applyAlignment="1">
      <alignment horizontal="right"/>
    </xf>
    <xf numFmtId="180" fontId="36" fillId="34" borderId="0" xfId="42" applyNumberFormat="1" applyFont="1" applyFill="1" applyBorder="1" applyAlignment="1">
      <alignment horizontal="left"/>
    </xf>
    <xf numFmtId="180" fontId="21" fillId="34" borderId="0" xfId="42" applyNumberFormat="1" applyFont="1" applyFill="1" applyBorder="1" applyAlignment="1">
      <alignment horizontal="right"/>
    </xf>
    <xf numFmtId="180" fontId="12" fillId="34" borderId="0" xfId="42" applyNumberFormat="1" applyFont="1" applyFill="1" applyBorder="1" applyAlignment="1">
      <alignment vertical="center" wrapText="1"/>
    </xf>
    <xf numFmtId="180" fontId="49" fillId="34" borderId="0" xfId="42" applyNumberFormat="1" applyFont="1" applyFill="1" applyBorder="1" applyAlignment="1">
      <alignment horizontal="center" vertical="center"/>
    </xf>
    <xf numFmtId="180" fontId="33" fillId="34" borderId="0" xfId="42" applyNumberFormat="1" applyFont="1" applyFill="1" applyBorder="1" applyAlignment="1">
      <alignment horizontal="left" vertical="center"/>
    </xf>
    <xf numFmtId="180" fontId="33" fillId="34" borderId="0" xfId="42" applyNumberFormat="1" applyFont="1" applyFill="1" applyBorder="1" applyAlignment="1">
      <alignment horizontal="right" wrapText="1"/>
    </xf>
    <xf numFmtId="184" fontId="42" fillId="34" borderId="0" xfId="42" applyNumberFormat="1" applyFont="1" applyFill="1" applyBorder="1" applyAlignment="1">
      <alignment horizontal="center"/>
    </xf>
    <xf numFmtId="180" fontId="36" fillId="34" borderId="0" xfId="42" applyNumberFormat="1" applyFont="1" applyFill="1" applyBorder="1" applyAlignment="1">
      <alignment vertical="center" wrapText="1"/>
    </xf>
    <xf numFmtId="180" fontId="12" fillId="34" borderId="0" xfId="42" applyNumberFormat="1" applyFont="1" applyFill="1" applyBorder="1" applyAlignment="1">
      <alignment horizontal="center" vertical="center" wrapText="1"/>
    </xf>
    <xf numFmtId="180" fontId="16" fillId="34" borderId="0" xfId="42" applyNumberFormat="1" applyFont="1" applyFill="1" applyBorder="1" applyAlignment="1">
      <alignment horizontal="center" vertical="top"/>
    </xf>
    <xf numFmtId="180" fontId="12" fillId="34" borderId="0" xfId="42" applyNumberFormat="1" applyFont="1" applyFill="1" applyBorder="1" applyAlignment="1">
      <alignment horizontal="center" vertical="top"/>
    </xf>
    <xf numFmtId="180" fontId="12" fillId="34" borderId="0" xfId="42" applyNumberFormat="1" applyFont="1" applyFill="1" applyBorder="1" applyAlignment="1">
      <alignment horizontal="left" vertical="center"/>
    </xf>
    <xf numFmtId="180" fontId="14" fillId="33" borderId="0" xfId="42" applyNumberFormat="1" applyFont="1" applyFill="1" applyAlignment="1">
      <alignment horizontal="center"/>
    </xf>
    <xf numFmtId="0" fontId="14" fillId="33" borderId="0" xfId="0" applyFont="1" applyFill="1" applyAlignment="1">
      <alignment horizontal="right"/>
    </xf>
    <xf numFmtId="49" fontId="14" fillId="33" borderId="0" xfId="0" applyNumberFormat="1" applyFont="1" applyFill="1" applyAlignment="1">
      <alignment/>
    </xf>
    <xf numFmtId="3" fontId="14" fillId="33" borderId="0" xfId="0" applyNumberFormat="1" applyFont="1" applyFill="1" applyAlignment="1">
      <alignment/>
    </xf>
    <xf numFmtId="0" fontId="14" fillId="33" borderId="0" xfId="0" applyFont="1" applyFill="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Worksheet in 2231 Worksheet of report"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F WP" xfId="58"/>
    <cellStyle name="Normal_Worksheet in 2231 Worksheet of repor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3</xdr:row>
      <xdr:rowOff>47625</xdr:rowOff>
    </xdr:from>
    <xdr:to>
      <xdr:col>1</xdr:col>
      <xdr:colOff>1076325</xdr:colOff>
      <xdr:row>6</xdr:row>
      <xdr:rowOff>190500</xdr:rowOff>
    </xdr:to>
    <xdr:pic>
      <xdr:nvPicPr>
        <xdr:cNvPr id="1" name="Picture 1" descr="ks3"/>
        <xdr:cNvPicPr preferRelativeResize="1">
          <a:picLocks noChangeAspect="1"/>
        </xdr:cNvPicPr>
      </xdr:nvPicPr>
      <xdr:blipFill>
        <a:blip r:embed="rId1"/>
        <a:stretch>
          <a:fillRect/>
        </a:stretch>
      </xdr:blipFill>
      <xdr:spPr>
        <a:xfrm>
          <a:off x="561975" y="609600"/>
          <a:ext cx="790575" cy="581025"/>
        </a:xfrm>
        <a:prstGeom prst="rect">
          <a:avLst/>
        </a:prstGeom>
        <a:noFill/>
        <a:ln w="9525" cmpd="sng">
          <a:noFill/>
        </a:ln>
      </xdr:spPr>
    </xdr:pic>
    <xdr:clientData/>
  </xdr:twoCellAnchor>
  <xdr:twoCellAnchor>
    <xdr:from>
      <xdr:col>2</xdr:col>
      <xdr:colOff>1019175</xdr:colOff>
      <xdr:row>7</xdr:row>
      <xdr:rowOff>0</xdr:rowOff>
    </xdr:from>
    <xdr:to>
      <xdr:col>6</xdr:col>
      <xdr:colOff>485775</xdr:colOff>
      <xdr:row>7</xdr:row>
      <xdr:rowOff>0</xdr:rowOff>
    </xdr:to>
    <xdr:sp>
      <xdr:nvSpPr>
        <xdr:cNvPr id="2" name="Straight Connector 2"/>
        <xdr:cNvSpPr>
          <a:spLocks/>
        </xdr:cNvSpPr>
      </xdr:nvSpPr>
      <xdr:spPr>
        <a:xfrm>
          <a:off x="3095625" y="1209675"/>
          <a:ext cx="15716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28575</xdr:rowOff>
    </xdr:from>
    <xdr:to>
      <xdr:col>1</xdr:col>
      <xdr:colOff>895350</xdr:colOff>
      <xdr:row>7</xdr:row>
      <xdr:rowOff>95250</xdr:rowOff>
    </xdr:to>
    <xdr:pic>
      <xdr:nvPicPr>
        <xdr:cNvPr id="1" name="Picture 1" descr="ks3"/>
        <xdr:cNvPicPr preferRelativeResize="1">
          <a:picLocks noChangeAspect="1"/>
        </xdr:cNvPicPr>
      </xdr:nvPicPr>
      <xdr:blipFill>
        <a:blip r:embed="rId1"/>
        <a:stretch>
          <a:fillRect/>
        </a:stretch>
      </xdr:blipFill>
      <xdr:spPr>
        <a:xfrm>
          <a:off x="219075" y="695325"/>
          <a:ext cx="8953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4</xdr:row>
      <xdr:rowOff>38100</xdr:rowOff>
    </xdr:from>
    <xdr:to>
      <xdr:col>0</xdr:col>
      <xdr:colOff>1381125</xdr:colOff>
      <xdr:row>4</xdr:row>
      <xdr:rowOff>38100</xdr:rowOff>
    </xdr:to>
    <xdr:pic>
      <xdr:nvPicPr>
        <xdr:cNvPr id="1" name="Picture 1" descr="ks3"/>
        <xdr:cNvPicPr preferRelativeResize="1">
          <a:picLocks noChangeAspect="1"/>
        </xdr:cNvPicPr>
      </xdr:nvPicPr>
      <xdr:blipFill>
        <a:blip r:embed="rId1"/>
        <a:stretch>
          <a:fillRect/>
        </a:stretch>
      </xdr:blipFill>
      <xdr:spPr>
        <a:xfrm>
          <a:off x="485775" y="752475"/>
          <a:ext cx="895350" cy="0"/>
        </a:xfrm>
        <a:prstGeom prst="rect">
          <a:avLst/>
        </a:prstGeom>
        <a:noFill/>
        <a:ln w="9525" cmpd="sng">
          <a:noFill/>
        </a:ln>
      </xdr:spPr>
    </xdr:pic>
    <xdr:clientData/>
  </xdr:twoCellAnchor>
  <xdr:twoCellAnchor editAs="oneCell">
    <xdr:from>
      <xdr:col>0</xdr:col>
      <xdr:colOff>485775</xdr:colOff>
      <xdr:row>4</xdr:row>
      <xdr:rowOff>38100</xdr:rowOff>
    </xdr:from>
    <xdr:to>
      <xdr:col>0</xdr:col>
      <xdr:colOff>1314450</xdr:colOff>
      <xdr:row>4</xdr:row>
      <xdr:rowOff>38100</xdr:rowOff>
    </xdr:to>
    <xdr:pic>
      <xdr:nvPicPr>
        <xdr:cNvPr id="2" name="Picture 1" descr="ks3"/>
        <xdr:cNvPicPr preferRelativeResize="1">
          <a:picLocks noChangeAspect="1"/>
        </xdr:cNvPicPr>
      </xdr:nvPicPr>
      <xdr:blipFill>
        <a:blip r:embed="rId1"/>
        <a:stretch>
          <a:fillRect/>
        </a:stretch>
      </xdr:blipFill>
      <xdr:spPr>
        <a:xfrm>
          <a:off x="485775" y="752475"/>
          <a:ext cx="828675" cy="0"/>
        </a:xfrm>
        <a:prstGeom prst="rect">
          <a:avLst/>
        </a:prstGeom>
        <a:noFill/>
        <a:ln w="9525" cmpd="sng">
          <a:noFill/>
        </a:ln>
      </xdr:spPr>
    </xdr:pic>
    <xdr:clientData/>
  </xdr:twoCellAnchor>
  <xdr:twoCellAnchor editAs="oneCell">
    <xdr:from>
      <xdr:col>0</xdr:col>
      <xdr:colOff>485775</xdr:colOff>
      <xdr:row>4</xdr:row>
      <xdr:rowOff>38100</xdr:rowOff>
    </xdr:from>
    <xdr:to>
      <xdr:col>0</xdr:col>
      <xdr:colOff>1381125</xdr:colOff>
      <xdr:row>4</xdr:row>
      <xdr:rowOff>38100</xdr:rowOff>
    </xdr:to>
    <xdr:pic>
      <xdr:nvPicPr>
        <xdr:cNvPr id="3" name="Picture 1" descr="ks3"/>
        <xdr:cNvPicPr preferRelativeResize="1">
          <a:picLocks noChangeAspect="1"/>
        </xdr:cNvPicPr>
      </xdr:nvPicPr>
      <xdr:blipFill>
        <a:blip r:embed="rId1"/>
        <a:stretch>
          <a:fillRect/>
        </a:stretch>
      </xdr:blipFill>
      <xdr:spPr>
        <a:xfrm>
          <a:off x="485775" y="752475"/>
          <a:ext cx="895350" cy="0"/>
        </a:xfrm>
        <a:prstGeom prst="rect">
          <a:avLst/>
        </a:prstGeom>
        <a:noFill/>
        <a:ln w="9525" cmpd="sng">
          <a:noFill/>
        </a:ln>
      </xdr:spPr>
    </xdr:pic>
    <xdr:clientData/>
  </xdr:twoCellAnchor>
  <xdr:twoCellAnchor editAs="oneCell">
    <xdr:from>
      <xdr:col>0</xdr:col>
      <xdr:colOff>485775</xdr:colOff>
      <xdr:row>4</xdr:row>
      <xdr:rowOff>38100</xdr:rowOff>
    </xdr:from>
    <xdr:to>
      <xdr:col>0</xdr:col>
      <xdr:colOff>1314450</xdr:colOff>
      <xdr:row>4</xdr:row>
      <xdr:rowOff>38100</xdr:rowOff>
    </xdr:to>
    <xdr:pic>
      <xdr:nvPicPr>
        <xdr:cNvPr id="4" name="Picture 1" descr="ks3"/>
        <xdr:cNvPicPr preferRelativeResize="1">
          <a:picLocks noChangeAspect="1"/>
        </xdr:cNvPicPr>
      </xdr:nvPicPr>
      <xdr:blipFill>
        <a:blip r:embed="rId1"/>
        <a:stretch>
          <a:fillRect/>
        </a:stretch>
      </xdr:blipFill>
      <xdr:spPr>
        <a:xfrm>
          <a:off x="485775" y="752475"/>
          <a:ext cx="828675" cy="0"/>
        </a:xfrm>
        <a:prstGeom prst="rect">
          <a:avLst/>
        </a:prstGeom>
        <a:noFill/>
        <a:ln w="9525" cmpd="sng">
          <a:noFill/>
        </a:ln>
      </xdr:spPr>
    </xdr:pic>
    <xdr:clientData/>
  </xdr:twoCellAnchor>
  <xdr:twoCellAnchor editAs="oneCell">
    <xdr:from>
      <xdr:col>0</xdr:col>
      <xdr:colOff>685800</xdr:colOff>
      <xdr:row>3</xdr:row>
      <xdr:rowOff>0</xdr:rowOff>
    </xdr:from>
    <xdr:to>
      <xdr:col>0</xdr:col>
      <xdr:colOff>1647825</xdr:colOff>
      <xdr:row>7</xdr:row>
      <xdr:rowOff>57150</xdr:rowOff>
    </xdr:to>
    <xdr:pic>
      <xdr:nvPicPr>
        <xdr:cNvPr id="5" name="Picture 7" descr="ks3"/>
        <xdr:cNvPicPr preferRelativeResize="1">
          <a:picLocks noChangeAspect="1"/>
        </xdr:cNvPicPr>
      </xdr:nvPicPr>
      <xdr:blipFill>
        <a:blip r:embed="rId1"/>
        <a:stretch>
          <a:fillRect/>
        </a:stretch>
      </xdr:blipFill>
      <xdr:spPr>
        <a:xfrm>
          <a:off x="685800" y="542925"/>
          <a:ext cx="962025" cy="752475"/>
        </a:xfrm>
        <a:prstGeom prst="rect">
          <a:avLst/>
        </a:prstGeom>
        <a:noFill/>
        <a:ln w="9525" cmpd="sng">
          <a:noFill/>
        </a:ln>
      </xdr:spPr>
    </xdr:pic>
    <xdr:clientData/>
  </xdr:twoCellAnchor>
  <xdr:twoCellAnchor editAs="oneCell">
    <xdr:from>
      <xdr:col>0</xdr:col>
      <xdr:colOff>485775</xdr:colOff>
      <xdr:row>4</xdr:row>
      <xdr:rowOff>38100</xdr:rowOff>
    </xdr:from>
    <xdr:to>
      <xdr:col>0</xdr:col>
      <xdr:colOff>1381125</xdr:colOff>
      <xdr:row>4</xdr:row>
      <xdr:rowOff>38100</xdr:rowOff>
    </xdr:to>
    <xdr:pic>
      <xdr:nvPicPr>
        <xdr:cNvPr id="6" name="Picture 1" descr="ks3"/>
        <xdr:cNvPicPr preferRelativeResize="1">
          <a:picLocks noChangeAspect="1"/>
        </xdr:cNvPicPr>
      </xdr:nvPicPr>
      <xdr:blipFill>
        <a:blip r:embed="rId1"/>
        <a:stretch>
          <a:fillRect/>
        </a:stretch>
      </xdr:blipFill>
      <xdr:spPr>
        <a:xfrm>
          <a:off x="485775" y="752475"/>
          <a:ext cx="895350" cy="0"/>
        </a:xfrm>
        <a:prstGeom prst="rect">
          <a:avLst/>
        </a:prstGeom>
        <a:noFill/>
        <a:ln w="9525" cmpd="sng">
          <a:noFill/>
        </a:ln>
      </xdr:spPr>
    </xdr:pic>
    <xdr:clientData/>
  </xdr:twoCellAnchor>
  <xdr:twoCellAnchor editAs="oneCell">
    <xdr:from>
      <xdr:col>0</xdr:col>
      <xdr:colOff>485775</xdr:colOff>
      <xdr:row>4</xdr:row>
      <xdr:rowOff>38100</xdr:rowOff>
    </xdr:from>
    <xdr:to>
      <xdr:col>0</xdr:col>
      <xdr:colOff>1314450</xdr:colOff>
      <xdr:row>4</xdr:row>
      <xdr:rowOff>38100</xdr:rowOff>
    </xdr:to>
    <xdr:pic>
      <xdr:nvPicPr>
        <xdr:cNvPr id="7" name="Picture 1" descr="ks3"/>
        <xdr:cNvPicPr preferRelativeResize="1">
          <a:picLocks noChangeAspect="1"/>
        </xdr:cNvPicPr>
      </xdr:nvPicPr>
      <xdr:blipFill>
        <a:blip r:embed="rId1"/>
        <a:stretch>
          <a:fillRect/>
        </a:stretch>
      </xdr:blipFill>
      <xdr:spPr>
        <a:xfrm>
          <a:off x="485775" y="752475"/>
          <a:ext cx="828675" cy="0"/>
        </a:xfrm>
        <a:prstGeom prst="rect">
          <a:avLst/>
        </a:prstGeom>
        <a:noFill/>
        <a:ln w="9525" cmpd="sng">
          <a:noFill/>
        </a:ln>
      </xdr:spPr>
    </xdr:pic>
    <xdr:clientData/>
  </xdr:twoCellAnchor>
  <xdr:twoCellAnchor editAs="oneCell">
    <xdr:from>
      <xdr:col>0</xdr:col>
      <xdr:colOff>485775</xdr:colOff>
      <xdr:row>4</xdr:row>
      <xdr:rowOff>38100</xdr:rowOff>
    </xdr:from>
    <xdr:to>
      <xdr:col>0</xdr:col>
      <xdr:colOff>1381125</xdr:colOff>
      <xdr:row>4</xdr:row>
      <xdr:rowOff>38100</xdr:rowOff>
    </xdr:to>
    <xdr:pic>
      <xdr:nvPicPr>
        <xdr:cNvPr id="8" name="Picture 1" descr="ks3"/>
        <xdr:cNvPicPr preferRelativeResize="1">
          <a:picLocks noChangeAspect="1"/>
        </xdr:cNvPicPr>
      </xdr:nvPicPr>
      <xdr:blipFill>
        <a:blip r:embed="rId1"/>
        <a:stretch>
          <a:fillRect/>
        </a:stretch>
      </xdr:blipFill>
      <xdr:spPr>
        <a:xfrm>
          <a:off x="485775" y="752475"/>
          <a:ext cx="895350" cy="0"/>
        </a:xfrm>
        <a:prstGeom prst="rect">
          <a:avLst/>
        </a:prstGeom>
        <a:noFill/>
        <a:ln w="9525" cmpd="sng">
          <a:noFill/>
        </a:ln>
      </xdr:spPr>
    </xdr:pic>
    <xdr:clientData/>
  </xdr:twoCellAnchor>
  <xdr:twoCellAnchor editAs="oneCell">
    <xdr:from>
      <xdr:col>0</xdr:col>
      <xdr:colOff>485775</xdr:colOff>
      <xdr:row>4</xdr:row>
      <xdr:rowOff>38100</xdr:rowOff>
    </xdr:from>
    <xdr:to>
      <xdr:col>0</xdr:col>
      <xdr:colOff>1314450</xdr:colOff>
      <xdr:row>4</xdr:row>
      <xdr:rowOff>38100</xdr:rowOff>
    </xdr:to>
    <xdr:pic>
      <xdr:nvPicPr>
        <xdr:cNvPr id="9" name="Picture 1" descr="ks3"/>
        <xdr:cNvPicPr preferRelativeResize="1">
          <a:picLocks noChangeAspect="1"/>
        </xdr:cNvPicPr>
      </xdr:nvPicPr>
      <xdr:blipFill>
        <a:blip r:embed="rId1"/>
        <a:stretch>
          <a:fillRect/>
        </a:stretch>
      </xdr:blipFill>
      <xdr:spPr>
        <a:xfrm>
          <a:off x="485775" y="752475"/>
          <a:ext cx="828675" cy="0"/>
        </a:xfrm>
        <a:prstGeom prst="rect">
          <a:avLst/>
        </a:prstGeom>
        <a:noFill/>
        <a:ln w="9525" cmpd="sng">
          <a:noFill/>
        </a:ln>
      </xdr:spPr>
    </xdr:pic>
    <xdr:clientData/>
  </xdr:twoCellAnchor>
  <xdr:twoCellAnchor editAs="oneCell">
    <xdr:from>
      <xdr:col>0</xdr:col>
      <xdr:colOff>685800</xdr:colOff>
      <xdr:row>3</xdr:row>
      <xdr:rowOff>0</xdr:rowOff>
    </xdr:from>
    <xdr:to>
      <xdr:col>0</xdr:col>
      <xdr:colOff>1647825</xdr:colOff>
      <xdr:row>7</xdr:row>
      <xdr:rowOff>57150</xdr:rowOff>
    </xdr:to>
    <xdr:pic>
      <xdr:nvPicPr>
        <xdr:cNvPr id="10" name="Picture 7" descr="ks3"/>
        <xdr:cNvPicPr preferRelativeResize="1">
          <a:picLocks noChangeAspect="1"/>
        </xdr:cNvPicPr>
      </xdr:nvPicPr>
      <xdr:blipFill>
        <a:blip r:embed="rId1"/>
        <a:stretch>
          <a:fillRect/>
        </a:stretch>
      </xdr:blipFill>
      <xdr:spPr>
        <a:xfrm>
          <a:off x="685800" y="542925"/>
          <a:ext cx="9620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2</xdr:row>
      <xdr:rowOff>161925</xdr:rowOff>
    </xdr:from>
    <xdr:to>
      <xdr:col>5</xdr:col>
      <xdr:colOff>200025</xdr:colOff>
      <xdr:row>5</xdr:row>
      <xdr:rowOff>76200</xdr:rowOff>
    </xdr:to>
    <xdr:pic>
      <xdr:nvPicPr>
        <xdr:cNvPr id="1" name="Picture 2" descr="ks3"/>
        <xdr:cNvPicPr preferRelativeResize="1">
          <a:picLocks noChangeAspect="1"/>
        </xdr:cNvPicPr>
      </xdr:nvPicPr>
      <xdr:blipFill>
        <a:blip r:embed="rId1"/>
        <a:stretch>
          <a:fillRect/>
        </a:stretch>
      </xdr:blipFill>
      <xdr:spPr>
        <a:xfrm>
          <a:off x="514350" y="561975"/>
          <a:ext cx="1019175" cy="800100"/>
        </a:xfrm>
        <a:prstGeom prst="rect">
          <a:avLst/>
        </a:prstGeom>
        <a:noFill/>
        <a:ln w="9525" cmpd="sng">
          <a:noFill/>
        </a:ln>
      </xdr:spPr>
    </xdr:pic>
    <xdr:clientData/>
  </xdr:twoCellAnchor>
  <xdr:twoCellAnchor editAs="oneCell">
    <xdr:from>
      <xdr:col>1</xdr:col>
      <xdr:colOff>247650</xdr:colOff>
      <xdr:row>2</xdr:row>
      <xdr:rowOff>161925</xdr:rowOff>
    </xdr:from>
    <xdr:to>
      <xdr:col>5</xdr:col>
      <xdr:colOff>200025</xdr:colOff>
      <xdr:row>5</xdr:row>
      <xdr:rowOff>76200</xdr:rowOff>
    </xdr:to>
    <xdr:pic>
      <xdr:nvPicPr>
        <xdr:cNvPr id="2" name="Picture 2" descr="ks3"/>
        <xdr:cNvPicPr preferRelativeResize="1">
          <a:picLocks noChangeAspect="1"/>
        </xdr:cNvPicPr>
      </xdr:nvPicPr>
      <xdr:blipFill>
        <a:blip r:embed="rId1"/>
        <a:stretch>
          <a:fillRect/>
        </a:stretch>
      </xdr:blipFill>
      <xdr:spPr>
        <a:xfrm>
          <a:off x="514350" y="561975"/>
          <a:ext cx="10191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CTC%20Q1-2015%20-%20Hung%20su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CTC%20Q4-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S"/>
      <sheetName val="Chi tiet TK"/>
      <sheetName val="SPSinh"/>
      <sheetName val="BCDKT"/>
      <sheetName val="KQKD"/>
      <sheetName val="LCTT"/>
      <sheetName val="Thuyet minh"/>
      <sheetName val="TS ngoài bảng"/>
      <sheetName val="Bảng TSCĐ"/>
      <sheetName val="Bảng vốn CSH"/>
      <sheetName val="Bảng SS chỉ tiêu"/>
    </sheetNames>
    <sheetDataSet>
      <sheetData sheetId="3">
        <row r="20">
          <cell r="J20">
            <v>6531649260</v>
          </cell>
        </row>
      </sheetData>
      <sheetData sheetId="6">
        <row r="165">
          <cell r="V165">
            <v>6277762272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S"/>
      <sheetName val="BCDKT"/>
      <sheetName val="KQKD"/>
      <sheetName val="LCTT"/>
      <sheetName val="Thuyet minh"/>
      <sheetName val="Ngoài bảng"/>
    </sheetNames>
    <sheetDataSet>
      <sheetData sheetId="2">
        <row r="14">
          <cell r="H14">
            <v>85183276194</v>
          </cell>
          <cell r="I14">
            <v>115440449698</v>
          </cell>
        </row>
        <row r="15">
          <cell r="I15">
            <v>2966304754</v>
          </cell>
        </row>
        <row r="17">
          <cell r="H17">
            <v>55157687340</v>
          </cell>
          <cell r="I17">
            <v>64852030145</v>
          </cell>
        </row>
        <row r="29">
          <cell r="H29">
            <v>1561041888</v>
          </cell>
        </row>
        <row r="31">
          <cell r="H31">
            <v>20618873903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2"/>
  </sheetPr>
  <dimension ref="A1:J401"/>
  <sheetViews>
    <sheetView zoomScale="120" zoomScaleNormal="120" zoomScaleSheetLayoutView="100" zoomScalePageLayoutView="0" workbookViewId="0" topLeftCell="A108">
      <selection activeCell="C124" sqref="C124"/>
    </sheetView>
  </sheetViews>
  <sheetFormatPr defaultColWidth="8.83203125" defaultRowHeight="18"/>
  <cols>
    <col min="1" max="1" width="2.41015625" style="5" customWidth="1"/>
    <col min="2" max="2" width="15.75" style="5" customWidth="1"/>
    <col min="3" max="3" width="12.16015625" style="5" customWidth="1"/>
    <col min="4" max="4" width="0.6640625" style="5" customWidth="1"/>
    <col min="5" max="5" width="4.83203125" style="8" customWidth="1"/>
    <col min="6" max="6" width="0.7421875" style="5" customWidth="1"/>
    <col min="7" max="7" width="7.08203125" style="5" customWidth="1"/>
    <col min="8" max="8" width="0.6640625" style="5" customWidth="1"/>
    <col min="9" max="10" width="12.08203125" style="14" customWidth="1"/>
    <col min="11" max="16384" width="8.83203125" style="5" customWidth="1"/>
  </cols>
  <sheetData>
    <row r="1" spans="1:10" ht="18.75" customHeight="1">
      <c r="A1" s="353" t="s">
        <v>1</v>
      </c>
      <c r="B1" s="353"/>
      <c r="C1" s="353"/>
      <c r="D1" s="353"/>
      <c r="E1" s="353"/>
      <c r="I1" s="354" t="s">
        <v>162</v>
      </c>
      <c r="J1" s="354"/>
    </row>
    <row r="2" spans="1:10" ht="14.25" customHeight="1">
      <c r="A2" s="82" t="s">
        <v>702</v>
      </c>
      <c r="B2" s="74"/>
      <c r="C2" s="75"/>
      <c r="I2" s="356" t="s">
        <v>843</v>
      </c>
      <c r="J2" s="356"/>
    </row>
    <row r="3" spans="1:10" ht="11.25" customHeight="1">
      <c r="A3" s="152" t="s">
        <v>831</v>
      </c>
      <c r="B3" s="74"/>
      <c r="C3" s="75"/>
      <c r="I3" s="9"/>
      <c r="J3" s="303" t="s">
        <v>312</v>
      </c>
    </row>
    <row r="4" spans="1:10" ht="4.5" customHeight="1">
      <c r="A4" s="52"/>
      <c r="B4" s="53"/>
      <c r="C4" s="53"/>
      <c r="D4" s="52"/>
      <c r="E4" s="53"/>
      <c r="F4" s="52"/>
      <c r="G4" s="52"/>
      <c r="H4" s="52"/>
      <c r="I4" s="60"/>
      <c r="J4" s="212"/>
    </row>
    <row r="5" spans="1:9" ht="12.75">
      <c r="A5" s="12"/>
      <c r="B5" s="11"/>
      <c r="C5" s="11"/>
      <c r="D5" s="12"/>
      <c r="E5" s="11"/>
      <c r="F5" s="12"/>
      <c r="G5" s="12"/>
      <c r="H5" s="12"/>
      <c r="I5" s="13"/>
    </row>
    <row r="6" spans="1:10" ht="17.25" customHeight="1">
      <c r="A6" s="355" t="s">
        <v>298</v>
      </c>
      <c r="B6" s="355"/>
      <c r="C6" s="355"/>
      <c r="D6" s="355"/>
      <c r="E6" s="355"/>
      <c r="F6" s="355"/>
      <c r="G6" s="355"/>
      <c r="H6" s="355"/>
      <c r="I6" s="355"/>
      <c r="J6" s="355"/>
    </row>
    <row r="7" spans="1:10" ht="16.5" customHeight="1">
      <c r="A7" s="342" t="s">
        <v>844</v>
      </c>
      <c r="B7" s="342"/>
      <c r="C7" s="342"/>
      <c r="D7" s="342"/>
      <c r="E7" s="342"/>
      <c r="F7" s="342"/>
      <c r="G7" s="342"/>
      <c r="H7" s="342"/>
      <c r="I7" s="342"/>
      <c r="J7" s="342"/>
    </row>
    <row r="8" spans="1:10" ht="17.25" customHeight="1">
      <c r="A8" s="76"/>
      <c r="B8" s="76"/>
      <c r="C8" s="76"/>
      <c r="D8" s="76"/>
      <c r="E8" s="76"/>
      <c r="F8" s="76"/>
      <c r="G8" s="76"/>
      <c r="H8" s="76"/>
      <c r="I8" s="77"/>
      <c r="J8" s="304" t="s">
        <v>268</v>
      </c>
    </row>
    <row r="9" spans="1:10" s="7" customFormat="1" ht="17.25" customHeight="1">
      <c r="A9" s="346" t="s">
        <v>216</v>
      </c>
      <c r="B9" s="346"/>
      <c r="C9" s="346"/>
      <c r="D9" s="119"/>
      <c r="E9" s="351" t="s">
        <v>618</v>
      </c>
      <c r="F9" s="75"/>
      <c r="G9" s="351" t="s">
        <v>209</v>
      </c>
      <c r="H9" s="75"/>
      <c r="I9" s="349" t="s">
        <v>619</v>
      </c>
      <c r="J9" s="349" t="s">
        <v>49</v>
      </c>
    </row>
    <row r="10" spans="1:10" ht="15.75" customHeight="1">
      <c r="A10" s="347"/>
      <c r="B10" s="347"/>
      <c r="C10" s="347"/>
      <c r="D10" s="118"/>
      <c r="E10" s="347"/>
      <c r="F10" s="118"/>
      <c r="G10" s="347"/>
      <c r="H10" s="118"/>
      <c r="I10" s="350"/>
      <c r="J10" s="350"/>
    </row>
    <row r="11" spans="1:10" ht="19.5" customHeight="1">
      <c r="A11" s="66" t="s">
        <v>141</v>
      </c>
      <c r="B11" s="79" t="s">
        <v>236</v>
      </c>
      <c r="C11" s="80"/>
      <c r="D11" s="80"/>
      <c r="E11" s="81">
        <v>100</v>
      </c>
      <c r="F11" s="79"/>
      <c r="G11" s="82"/>
      <c r="H11" s="83"/>
      <c r="I11" s="84">
        <f>I12+I19+I28+I31+I15</f>
        <v>132389564490</v>
      </c>
      <c r="J11" s="84">
        <f>J12+J19+J28+J31+J15</f>
        <v>161467752113</v>
      </c>
    </row>
    <row r="12" spans="1:10" ht="15.75" customHeight="1">
      <c r="A12" s="66" t="s">
        <v>142</v>
      </c>
      <c r="B12" s="79" t="s">
        <v>148</v>
      </c>
      <c r="C12" s="85"/>
      <c r="D12" s="85"/>
      <c r="E12" s="81">
        <v>110</v>
      </c>
      <c r="F12" s="79"/>
      <c r="G12" s="87" t="s">
        <v>620</v>
      </c>
      <c r="H12" s="85"/>
      <c r="I12" s="86">
        <f>SUM(I13:I14)</f>
        <v>99710404514</v>
      </c>
      <c r="J12" s="86">
        <f>SUM(J13:J14)</f>
        <v>123600195317</v>
      </c>
    </row>
    <row r="13" spans="1:10" ht="13.5" customHeight="1">
      <c r="A13" s="67" t="s">
        <v>105</v>
      </c>
      <c r="B13" s="82" t="s">
        <v>149</v>
      </c>
      <c r="C13" s="78"/>
      <c r="D13" s="78"/>
      <c r="E13" s="87">
        <v>111</v>
      </c>
      <c r="F13" s="82"/>
      <c r="G13" s="87"/>
      <c r="H13" s="78"/>
      <c r="I13" s="89">
        <v>29702534792</v>
      </c>
      <c r="J13" s="89">
        <f>200152509+147657129+39094157+57765712+2302274+484730921+71882800+126448058+1317607953+52328901+16000687495+5421991691+8433536389+3403357+5778+345059674</f>
        <v>32704654798</v>
      </c>
    </row>
    <row r="14" spans="1:10" ht="13.5" customHeight="1">
      <c r="A14" s="67" t="s">
        <v>107</v>
      </c>
      <c r="B14" s="82" t="s">
        <v>150</v>
      </c>
      <c r="C14" s="78"/>
      <c r="D14" s="78"/>
      <c r="E14" s="87">
        <v>112</v>
      </c>
      <c r="F14" s="82"/>
      <c r="G14" s="87"/>
      <c r="H14" s="78"/>
      <c r="I14" s="89">
        <v>70007869722</v>
      </c>
      <c r="J14" s="89">
        <v>90895540519</v>
      </c>
    </row>
    <row r="15" spans="1:10" s="20" customFormat="1" ht="15" customHeight="1">
      <c r="A15" s="66" t="s">
        <v>143</v>
      </c>
      <c r="B15" s="353" t="s">
        <v>317</v>
      </c>
      <c r="C15" s="353"/>
      <c r="D15" s="85"/>
      <c r="E15" s="81">
        <v>120</v>
      </c>
      <c r="F15" s="79"/>
      <c r="G15" s="87" t="s">
        <v>621</v>
      </c>
      <c r="H15" s="85"/>
      <c r="I15" s="86">
        <v>0</v>
      </c>
      <c r="J15" s="86">
        <f>J16</f>
        <v>0</v>
      </c>
    </row>
    <row r="16" spans="1:10" ht="12.75" customHeight="1">
      <c r="A16" s="67" t="s">
        <v>105</v>
      </c>
      <c r="B16" s="82" t="s">
        <v>318</v>
      </c>
      <c r="C16" s="78"/>
      <c r="D16" s="78"/>
      <c r="E16" s="87">
        <v>121</v>
      </c>
      <c r="F16" s="82"/>
      <c r="G16" s="87" t="s">
        <v>623</v>
      </c>
      <c r="H16" s="78"/>
      <c r="I16" s="89">
        <v>0</v>
      </c>
      <c r="J16" s="89">
        <v>0</v>
      </c>
    </row>
    <row r="17" spans="1:10" ht="12.75" customHeight="1">
      <c r="A17" s="67" t="s">
        <v>107</v>
      </c>
      <c r="B17" s="82" t="s">
        <v>319</v>
      </c>
      <c r="C17" s="78"/>
      <c r="D17" s="78"/>
      <c r="E17" s="87">
        <v>122</v>
      </c>
      <c r="F17" s="82"/>
      <c r="G17" s="87"/>
      <c r="H17" s="78"/>
      <c r="I17" s="89">
        <v>0</v>
      </c>
      <c r="J17" s="89">
        <v>0</v>
      </c>
    </row>
    <row r="18" spans="1:10" ht="12" customHeight="1">
      <c r="A18" s="67" t="s">
        <v>109</v>
      </c>
      <c r="B18" s="82" t="s">
        <v>320</v>
      </c>
      <c r="C18" s="78"/>
      <c r="D18" s="78"/>
      <c r="E18" s="87">
        <v>123</v>
      </c>
      <c r="F18" s="82"/>
      <c r="G18" s="87" t="s">
        <v>641</v>
      </c>
      <c r="H18" s="78"/>
      <c r="I18" s="89">
        <v>0</v>
      </c>
      <c r="J18" s="89">
        <v>0</v>
      </c>
    </row>
    <row r="19" spans="1:10" ht="15.75" customHeight="1">
      <c r="A19" s="66" t="s">
        <v>144</v>
      </c>
      <c r="B19" s="79" t="s">
        <v>4</v>
      </c>
      <c r="C19" s="85"/>
      <c r="D19" s="85"/>
      <c r="E19" s="81">
        <v>130</v>
      </c>
      <c r="F19" s="79"/>
      <c r="G19" s="81"/>
      <c r="H19" s="85"/>
      <c r="I19" s="86">
        <f>SUM(I20:I27)</f>
        <v>5424767472</v>
      </c>
      <c r="J19" s="86">
        <f>SUM(J20:J27)</f>
        <v>9982576031</v>
      </c>
    </row>
    <row r="20" spans="1:10" ht="12.75">
      <c r="A20" s="67" t="s">
        <v>105</v>
      </c>
      <c r="B20" s="82" t="s">
        <v>321</v>
      </c>
      <c r="C20" s="82"/>
      <c r="D20" s="78"/>
      <c r="E20" s="87">
        <v>131</v>
      </c>
      <c r="F20" s="82"/>
      <c r="G20" s="87" t="s">
        <v>624</v>
      </c>
      <c r="H20" s="78"/>
      <c r="I20" s="120">
        <v>4261184691</v>
      </c>
      <c r="J20" s="120">
        <v>6531649260</v>
      </c>
    </row>
    <row r="21" spans="1:10" ht="12.75">
      <c r="A21" s="67" t="s">
        <v>107</v>
      </c>
      <c r="B21" s="82" t="s">
        <v>322</v>
      </c>
      <c r="C21" s="82"/>
      <c r="D21" s="78"/>
      <c r="E21" s="87">
        <v>132</v>
      </c>
      <c r="F21" s="82"/>
      <c r="G21" s="87"/>
      <c r="H21" s="78"/>
      <c r="I21" s="120">
        <v>1218592482</v>
      </c>
      <c r="J21" s="120">
        <v>1810719507</v>
      </c>
    </row>
    <row r="22" spans="1:10" ht="12.75">
      <c r="A22" s="67" t="s">
        <v>109</v>
      </c>
      <c r="B22" s="82" t="s">
        <v>5</v>
      </c>
      <c r="C22" s="82"/>
      <c r="D22" s="78"/>
      <c r="E22" s="87">
        <v>133</v>
      </c>
      <c r="F22" s="82"/>
      <c r="G22" s="87"/>
      <c r="H22" s="78"/>
      <c r="I22" s="88">
        <v>0</v>
      </c>
      <c r="J22" s="88">
        <v>0</v>
      </c>
    </row>
    <row r="23" spans="1:10" ht="12.75">
      <c r="A23" s="68" t="s">
        <v>111</v>
      </c>
      <c r="B23" s="348" t="s">
        <v>6</v>
      </c>
      <c r="C23" s="348"/>
      <c r="D23" s="78"/>
      <c r="E23" s="90">
        <v>134</v>
      </c>
      <c r="F23" s="82"/>
      <c r="G23" s="87"/>
      <c r="H23" s="78"/>
      <c r="I23" s="91">
        <v>0</v>
      </c>
      <c r="J23" s="91">
        <v>0</v>
      </c>
    </row>
    <row r="24" spans="1:10" ht="12.75">
      <c r="A24" s="67" t="s">
        <v>113</v>
      </c>
      <c r="B24" s="82" t="s">
        <v>323</v>
      </c>
      <c r="C24" s="82"/>
      <c r="D24" s="78"/>
      <c r="E24" s="87">
        <v>135</v>
      </c>
      <c r="F24" s="82"/>
      <c r="G24" s="87"/>
      <c r="H24" s="78"/>
      <c r="I24" s="120">
        <v>0</v>
      </c>
      <c r="J24" s="120">
        <v>0</v>
      </c>
    </row>
    <row r="25" spans="1:10" ht="12.75">
      <c r="A25" s="67" t="s">
        <v>115</v>
      </c>
      <c r="B25" s="82" t="s">
        <v>626</v>
      </c>
      <c r="C25" s="82"/>
      <c r="D25" s="78"/>
      <c r="E25" s="87">
        <v>136</v>
      </c>
      <c r="F25" s="82"/>
      <c r="G25" s="87" t="s">
        <v>625</v>
      </c>
      <c r="H25" s="78"/>
      <c r="I25" s="120">
        <v>671231152</v>
      </c>
      <c r="J25" s="120">
        <f>2001783251+364664866</f>
        <v>2366448117</v>
      </c>
    </row>
    <row r="26" spans="1:10" ht="12.75">
      <c r="A26" s="67" t="s">
        <v>117</v>
      </c>
      <c r="B26" s="82" t="s">
        <v>7</v>
      </c>
      <c r="C26" s="82"/>
      <c r="D26" s="78"/>
      <c r="E26" s="87">
        <v>137</v>
      </c>
      <c r="F26" s="82"/>
      <c r="G26" s="87"/>
      <c r="H26" s="78"/>
      <c r="I26" s="120">
        <v>-726240853</v>
      </c>
      <c r="J26" s="305">
        <v>-726240853</v>
      </c>
    </row>
    <row r="27" spans="1:10" ht="12.75">
      <c r="A27" s="67" t="s">
        <v>120</v>
      </c>
      <c r="B27" s="82" t="s">
        <v>324</v>
      </c>
      <c r="C27" s="82"/>
      <c r="D27" s="78"/>
      <c r="E27" s="87">
        <v>139</v>
      </c>
      <c r="F27" s="82"/>
      <c r="G27" s="87" t="s">
        <v>627</v>
      </c>
      <c r="H27" s="78"/>
      <c r="I27" s="153">
        <v>0</v>
      </c>
      <c r="J27" s="139">
        <v>0</v>
      </c>
    </row>
    <row r="28" spans="1:10" ht="15.75" customHeight="1">
      <c r="A28" s="66" t="s">
        <v>145</v>
      </c>
      <c r="B28" s="79" t="s">
        <v>8</v>
      </c>
      <c r="C28" s="79"/>
      <c r="D28" s="85"/>
      <c r="E28" s="81">
        <v>140</v>
      </c>
      <c r="F28" s="79"/>
      <c r="G28" s="81"/>
      <c r="H28" s="85"/>
      <c r="I28" s="86">
        <f>SUM(I29:I30)</f>
        <v>25173030895</v>
      </c>
      <c r="J28" s="86">
        <f>SUM(J29:J30)</f>
        <v>25820277874</v>
      </c>
    </row>
    <row r="29" spans="1:10" ht="12.75">
      <c r="A29" s="67" t="s">
        <v>105</v>
      </c>
      <c r="B29" s="82" t="s">
        <v>8</v>
      </c>
      <c r="C29" s="82"/>
      <c r="D29" s="78"/>
      <c r="E29" s="87">
        <v>141</v>
      </c>
      <c r="F29" s="82"/>
      <c r="G29" s="87" t="s">
        <v>628</v>
      </c>
      <c r="H29" s="78"/>
      <c r="I29" s="88">
        <v>25173030895</v>
      </c>
      <c r="J29" s="88">
        <v>25820277874</v>
      </c>
    </row>
    <row r="30" spans="1:10" ht="12.75">
      <c r="A30" s="67" t="s">
        <v>107</v>
      </c>
      <c r="B30" s="82" t="s">
        <v>9</v>
      </c>
      <c r="C30" s="82"/>
      <c r="D30" s="78"/>
      <c r="E30" s="87">
        <v>149</v>
      </c>
      <c r="F30" s="82"/>
      <c r="G30" s="87"/>
      <c r="H30" s="78"/>
      <c r="I30" s="92">
        <v>0</v>
      </c>
      <c r="J30" s="92">
        <v>0</v>
      </c>
    </row>
    <row r="31" spans="1:10" ht="15.75" customHeight="1">
      <c r="A31" s="81" t="s">
        <v>146</v>
      </c>
      <c r="B31" s="79" t="s">
        <v>10</v>
      </c>
      <c r="C31" s="79"/>
      <c r="D31" s="85"/>
      <c r="E31" s="81">
        <v>150</v>
      </c>
      <c r="F31" s="79"/>
      <c r="G31" s="81"/>
      <c r="H31" s="85"/>
      <c r="I31" s="86">
        <f>SUM(I32:I36)</f>
        <v>2081361609</v>
      </c>
      <c r="J31" s="86">
        <f>SUM(J32:J36)</f>
        <v>2064702891</v>
      </c>
    </row>
    <row r="32" spans="1:10" ht="12.75">
      <c r="A32" s="67" t="s">
        <v>105</v>
      </c>
      <c r="B32" s="82" t="s">
        <v>11</v>
      </c>
      <c r="C32" s="82"/>
      <c r="D32" s="78"/>
      <c r="E32" s="87">
        <v>151</v>
      </c>
      <c r="F32" s="82"/>
      <c r="G32" s="87" t="s">
        <v>629</v>
      </c>
      <c r="H32" s="78"/>
      <c r="I32" s="89">
        <v>98160000</v>
      </c>
      <c r="J32" s="88">
        <f>93373091+23487623</f>
        <v>116860714</v>
      </c>
    </row>
    <row r="33" spans="1:10" ht="12.75">
      <c r="A33" s="67" t="s">
        <v>107</v>
      </c>
      <c r="B33" s="82" t="s">
        <v>12</v>
      </c>
      <c r="C33" s="82"/>
      <c r="D33" s="78"/>
      <c r="E33" s="87">
        <v>152</v>
      </c>
      <c r="F33" s="82"/>
      <c r="G33" s="87" t="s">
        <v>646</v>
      </c>
      <c r="H33" s="78"/>
      <c r="I33" s="88">
        <v>1983201609</v>
      </c>
      <c r="J33" s="88">
        <v>1947842177</v>
      </c>
    </row>
    <row r="34" spans="1:10" ht="12.75">
      <c r="A34" s="67" t="s">
        <v>109</v>
      </c>
      <c r="B34" s="82" t="s">
        <v>13</v>
      </c>
      <c r="C34" s="82"/>
      <c r="D34" s="78"/>
      <c r="E34" s="87">
        <v>153</v>
      </c>
      <c r="F34" s="82"/>
      <c r="G34" s="87" t="s">
        <v>646</v>
      </c>
      <c r="H34" s="78"/>
      <c r="I34" s="88">
        <v>0</v>
      </c>
      <c r="J34" s="88">
        <v>0</v>
      </c>
    </row>
    <row r="35" spans="1:10" ht="12.75">
      <c r="A35" s="67" t="s">
        <v>111</v>
      </c>
      <c r="B35" s="82" t="s">
        <v>325</v>
      </c>
      <c r="C35" s="82"/>
      <c r="D35" s="78"/>
      <c r="E35" s="87">
        <v>154</v>
      </c>
      <c r="F35" s="82"/>
      <c r="G35" s="87"/>
      <c r="H35" s="78"/>
      <c r="I35" s="88">
        <v>0</v>
      </c>
      <c r="J35" s="88">
        <v>0</v>
      </c>
    </row>
    <row r="36" spans="1:10" ht="12.75">
      <c r="A36" s="67" t="s">
        <v>113</v>
      </c>
      <c r="B36" s="82" t="s">
        <v>10</v>
      </c>
      <c r="C36" s="82"/>
      <c r="D36" s="78"/>
      <c r="E36" s="87">
        <v>155</v>
      </c>
      <c r="F36" s="82"/>
      <c r="G36" s="87" t="s">
        <v>630</v>
      </c>
      <c r="H36" s="78"/>
      <c r="I36" s="120">
        <v>0</v>
      </c>
      <c r="J36" s="120">
        <v>0</v>
      </c>
    </row>
    <row r="37" spans="1:10" ht="18" customHeight="1">
      <c r="A37" s="66" t="s">
        <v>15</v>
      </c>
      <c r="B37" s="79" t="s">
        <v>337</v>
      </c>
      <c r="C37" s="79"/>
      <c r="D37" s="80"/>
      <c r="E37" s="81">
        <v>200</v>
      </c>
      <c r="F37" s="79"/>
      <c r="G37" s="87"/>
      <c r="H37" s="83"/>
      <c r="I37" s="84">
        <f>I38+I46+I56+I59+I62+I68</f>
        <v>142484238605</v>
      </c>
      <c r="J37" s="84">
        <f>J38+J46+J56+J59+J62+J68</f>
        <v>127632209132</v>
      </c>
    </row>
    <row r="38" spans="1:10" ht="15.75" customHeight="1">
      <c r="A38" s="66" t="s">
        <v>142</v>
      </c>
      <c r="B38" s="79" t="s">
        <v>14</v>
      </c>
      <c r="C38" s="79"/>
      <c r="D38" s="85"/>
      <c r="E38" s="81">
        <v>210</v>
      </c>
      <c r="F38" s="79"/>
      <c r="G38" s="81"/>
      <c r="H38" s="85"/>
      <c r="I38" s="86">
        <f>SUM(I39:I45)</f>
        <v>1704253453</v>
      </c>
      <c r="J38" s="86">
        <f>SUM(J39:J45)</f>
        <v>1488182397</v>
      </c>
    </row>
    <row r="39" spans="1:10" ht="12.75" customHeight="1">
      <c r="A39" s="67" t="s">
        <v>105</v>
      </c>
      <c r="B39" s="82" t="s">
        <v>237</v>
      </c>
      <c r="C39" s="78"/>
      <c r="D39" s="78"/>
      <c r="E39" s="87">
        <v>211</v>
      </c>
      <c r="F39" s="82"/>
      <c r="G39" s="87" t="s">
        <v>631</v>
      </c>
      <c r="H39" s="78"/>
      <c r="I39" s="88">
        <v>0</v>
      </c>
      <c r="J39" s="88">
        <v>0</v>
      </c>
    </row>
    <row r="40" spans="1:10" ht="12.75" customHeight="1">
      <c r="A40" s="67" t="s">
        <v>107</v>
      </c>
      <c r="B40" s="82" t="s">
        <v>326</v>
      </c>
      <c r="C40" s="78"/>
      <c r="D40" s="78"/>
      <c r="E40" s="87">
        <v>212</v>
      </c>
      <c r="F40" s="82"/>
      <c r="G40" s="87"/>
      <c r="H40" s="78"/>
      <c r="I40" s="88">
        <v>0</v>
      </c>
      <c r="J40" s="88">
        <v>0</v>
      </c>
    </row>
    <row r="41" spans="1:10" ht="12.75" customHeight="1">
      <c r="A41" s="67" t="s">
        <v>109</v>
      </c>
      <c r="B41" s="82" t="s">
        <v>327</v>
      </c>
      <c r="C41" s="78"/>
      <c r="D41" s="93"/>
      <c r="E41" s="87">
        <v>213</v>
      </c>
      <c r="F41" s="94"/>
      <c r="G41" s="87"/>
      <c r="H41" s="78"/>
      <c r="I41" s="88">
        <v>0</v>
      </c>
      <c r="J41" s="88">
        <v>0</v>
      </c>
    </row>
    <row r="42" spans="1:10" ht="12.75" customHeight="1">
      <c r="A42" s="67" t="s">
        <v>111</v>
      </c>
      <c r="B42" s="82" t="s">
        <v>328</v>
      </c>
      <c r="C42" s="78"/>
      <c r="D42" s="93"/>
      <c r="E42" s="87">
        <v>214</v>
      </c>
      <c r="F42" s="94"/>
      <c r="G42" s="87"/>
      <c r="H42" s="78"/>
      <c r="I42" s="88">
        <v>0</v>
      </c>
      <c r="J42" s="88">
        <v>0</v>
      </c>
    </row>
    <row r="43" spans="1:10" ht="12.75" customHeight="1">
      <c r="A43" s="67" t="s">
        <v>113</v>
      </c>
      <c r="B43" s="82" t="s">
        <v>329</v>
      </c>
      <c r="C43" s="78"/>
      <c r="D43" s="93"/>
      <c r="E43" s="87">
        <v>215</v>
      </c>
      <c r="F43" s="94"/>
      <c r="G43" s="87"/>
      <c r="H43" s="78"/>
      <c r="I43" s="88">
        <v>0</v>
      </c>
      <c r="J43" s="88">
        <v>0</v>
      </c>
    </row>
    <row r="44" spans="1:10" ht="12.75" customHeight="1">
      <c r="A44" s="67" t="s">
        <v>115</v>
      </c>
      <c r="B44" s="82" t="s">
        <v>238</v>
      </c>
      <c r="C44" s="78"/>
      <c r="D44" s="78"/>
      <c r="E44" s="87">
        <v>216</v>
      </c>
      <c r="F44" s="82"/>
      <c r="G44" s="87" t="s">
        <v>632</v>
      </c>
      <c r="H44" s="78"/>
      <c r="I44" s="88">
        <v>1704253453</v>
      </c>
      <c r="J44" s="88">
        <f>3610000+1484572397</f>
        <v>1488182397</v>
      </c>
    </row>
    <row r="45" spans="1:10" ht="12.75" customHeight="1">
      <c r="A45" s="67" t="s">
        <v>117</v>
      </c>
      <c r="B45" s="82" t="s">
        <v>239</v>
      </c>
      <c r="C45" s="78"/>
      <c r="D45" s="93"/>
      <c r="E45" s="87">
        <v>219</v>
      </c>
      <c r="F45" s="94"/>
      <c r="G45" s="87"/>
      <c r="H45" s="78"/>
      <c r="I45" s="88">
        <v>0</v>
      </c>
      <c r="J45" s="88">
        <v>0</v>
      </c>
    </row>
    <row r="46" spans="1:10" ht="15.75" customHeight="1">
      <c r="A46" s="66" t="s">
        <v>143</v>
      </c>
      <c r="B46" s="79" t="s">
        <v>16</v>
      </c>
      <c r="C46" s="85"/>
      <c r="D46" s="85"/>
      <c r="E46" s="81">
        <v>220</v>
      </c>
      <c r="F46" s="79"/>
      <c r="G46" s="81"/>
      <c r="H46" s="85"/>
      <c r="I46" s="86">
        <f>I47+I50+I53</f>
        <v>43509238978</v>
      </c>
      <c r="J46" s="86">
        <f>J47+J50+J53</f>
        <v>49459802626</v>
      </c>
    </row>
    <row r="47" spans="1:10" ht="12.75">
      <c r="A47" s="67" t="s">
        <v>105</v>
      </c>
      <c r="B47" s="82" t="s">
        <v>17</v>
      </c>
      <c r="C47" s="78"/>
      <c r="D47" s="93"/>
      <c r="E47" s="87">
        <v>221</v>
      </c>
      <c r="F47" s="94"/>
      <c r="G47" s="87" t="s">
        <v>633</v>
      </c>
      <c r="H47" s="78"/>
      <c r="I47" s="88">
        <f>SUM(I48:I49)</f>
        <v>11715459792</v>
      </c>
      <c r="J47" s="88">
        <f>SUM(J48:J49)</f>
        <v>16973938964</v>
      </c>
    </row>
    <row r="48" spans="1:10" s="22" customFormat="1" ht="12.75">
      <c r="A48" s="69"/>
      <c r="B48" s="95" t="s">
        <v>18</v>
      </c>
      <c r="C48" s="96"/>
      <c r="D48" s="97"/>
      <c r="E48" s="98">
        <v>222</v>
      </c>
      <c r="F48" s="99"/>
      <c r="G48" s="98"/>
      <c r="H48" s="100"/>
      <c r="I48" s="101">
        <v>43998952857</v>
      </c>
      <c r="J48" s="101">
        <f>58901939312+136784271-14831068837</f>
        <v>44207654746</v>
      </c>
    </row>
    <row r="49" spans="1:10" s="22" customFormat="1" ht="12.75">
      <c r="A49" s="69"/>
      <c r="B49" s="95" t="s">
        <v>19</v>
      </c>
      <c r="C49" s="96"/>
      <c r="D49" s="97"/>
      <c r="E49" s="98">
        <v>223</v>
      </c>
      <c r="F49" s="99"/>
      <c r="G49" s="98"/>
      <c r="H49" s="100"/>
      <c r="I49" s="101">
        <v>-32283493065</v>
      </c>
      <c r="J49" s="101">
        <f>-25810825070+-1745584522+-23258457+345952267</f>
        <v>-27233715782</v>
      </c>
    </row>
    <row r="50" spans="1:10" ht="12.75">
      <c r="A50" s="67" t="s">
        <v>107</v>
      </c>
      <c r="B50" s="82" t="s">
        <v>217</v>
      </c>
      <c r="C50" s="78"/>
      <c r="D50" s="78"/>
      <c r="E50" s="87">
        <v>224</v>
      </c>
      <c r="F50" s="82"/>
      <c r="G50" s="87" t="s">
        <v>634</v>
      </c>
      <c r="H50" s="78"/>
      <c r="I50" s="88">
        <v>0</v>
      </c>
      <c r="J50" s="88">
        <v>0</v>
      </c>
    </row>
    <row r="51" spans="1:10" s="22" customFormat="1" ht="12.75">
      <c r="A51" s="69"/>
      <c r="B51" s="95" t="s">
        <v>18</v>
      </c>
      <c r="C51" s="96"/>
      <c r="D51" s="97"/>
      <c r="E51" s="98">
        <v>225</v>
      </c>
      <c r="F51" s="99"/>
      <c r="G51" s="98"/>
      <c r="H51" s="100"/>
      <c r="I51" s="101">
        <v>0</v>
      </c>
      <c r="J51" s="101">
        <v>0</v>
      </c>
    </row>
    <row r="52" spans="1:10" s="22" customFormat="1" ht="12.75">
      <c r="A52" s="69"/>
      <c r="B52" s="95" t="s">
        <v>19</v>
      </c>
      <c r="C52" s="96"/>
      <c r="D52" s="97"/>
      <c r="E52" s="98">
        <v>226</v>
      </c>
      <c r="F52" s="99"/>
      <c r="G52" s="98"/>
      <c r="H52" s="100"/>
      <c r="I52" s="101">
        <v>0</v>
      </c>
      <c r="J52" s="101">
        <v>0</v>
      </c>
    </row>
    <row r="53" spans="1:10" ht="12.75">
      <c r="A53" s="67" t="s">
        <v>109</v>
      </c>
      <c r="B53" s="82" t="s">
        <v>20</v>
      </c>
      <c r="C53" s="78"/>
      <c r="D53" s="78"/>
      <c r="E53" s="87">
        <v>227</v>
      </c>
      <c r="F53" s="82"/>
      <c r="G53" s="87" t="s">
        <v>635</v>
      </c>
      <c r="H53" s="78"/>
      <c r="I53" s="88">
        <f>SUM(I54:I55)</f>
        <v>31793779186</v>
      </c>
      <c r="J53" s="88">
        <f>SUM(J54:J55)</f>
        <v>32485863662</v>
      </c>
    </row>
    <row r="54" spans="1:10" s="22" customFormat="1" ht="12.75">
      <c r="A54" s="69"/>
      <c r="B54" s="95" t="s">
        <v>18</v>
      </c>
      <c r="C54" s="96"/>
      <c r="D54" s="97"/>
      <c r="E54" s="98">
        <v>228</v>
      </c>
      <c r="F54" s="99"/>
      <c r="G54" s="98"/>
      <c r="H54" s="100"/>
      <c r="I54" s="101">
        <v>46168552193</v>
      </c>
      <c r="J54" s="101">
        <f>36030609058+7048518135</f>
        <v>43079127193</v>
      </c>
    </row>
    <row r="55" spans="1:10" s="22" customFormat="1" ht="12.75">
      <c r="A55" s="69"/>
      <c r="B55" s="95" t="s">
        <v>19</v>
      </c>
      <c r="C55" s="96"/>
      <c r="D55" s="97"/>
      <c r="E55" s="98">
        <v>229</v>
      </c>
      <c r="F55" s="99"/>
      <c r="G55" s="98"/>
      <c r="H55" s="100"/>
      <c r="I55" s="101">
        <v>-14374773007</v>
      </c>
      <c r="J55" s="101">
        <f>-8636492899+-452051353+-1504719279</f>
        <v>-10593263531</v>
      </c>
    </row>
    <row r="56" spans="1:10" ht="15.75" customHeight="1">
      <c r="A56" s="66" t="s">
        <v>144</v>
      </c>
      <c r="B56" s="79" t="s">
        <v>218</v>
      </c>
      <c r="C56" s="85"/>
      <c r="D56" s="85"/>
      <c r="E56" s="81">
        <v>230</v>
      </c>
      <c r="F56" s="79"/>
      <c r="G56" s="87" t="s">
        <v>636</v>
      </c>
      <c r="H56" s="85"/>
      <c r="I56" s="86">
        <v>0</v>
      </c>
      <c r="J56" s="86">
        <v>0</v>
      </c>
    </row>
    <row r="57" spans="1:10" ht="12.75">
      <c r="A57" s="67"/>
      <c r="B57" s="95" t="s">
        <v>18</v>
      </c>
      <c r="C57" s="102"/>
      <c r="D57" s="78"/>
      <c r="E57" s="87">
        <v>231</v>
      </c>
      <c r="F57" s="82"/>
      <c r="G57" s="87"/>
      <c r="H57" s="78"/>
      <c r="I57" s="88">
        <v>0</v>
      </c>
      <c r="J57" s="88">
        <v>0</v>
      </c>
    </row>
    <row r="58" spans="1:10" ht="12.75" customHeight="1">
      <c r="A58" s="67"/>
      <c r="B58" s="95" t="s">
        <v>19</v>
      </c>
      <c r="C58" s="102"/>
      <c r="D58" s="78"/>
      <c r="E58" s="87">
        <v>232</v>
      </c>
      <c r="F58" s="82"/>
      <c r="G58" s="87"/>
      <c r="H58" s="78"/>
      <c r="I58" s="88">
        <v>0</v>
      </c>
      <c r="J58" s="88">
        <v>0</v>
      </c>
    </row>
    <row r="59" spans="1:10" ht="17.25" customHeight="1">
      <c r="A59" s="66" t="s">
        <v>145</v>
      </c>
      <c r="B59" s="79" t="s">
        <v>330</v>
      </c>
      <c r="C59" s="85"/>
      <c r="D59" s="85"/>
      <c r="E59" s="81">
        <v>240</v>
      </c>
      <c r="F59" s="79"/>
      <c r="G59" s="81"/>
      <c r="H59" s="85"/>
      <c r="I59" s="86">
        <f>SUM(I60:I61)</f>
        <v>12843431266</v>
      </c>
      <c r="J59" s="86">
        <f>SUM(J60:J61)</f>
        <v>9368470636</v>
      </c>
    </row>
    <row r="60" spans="1:10" ht="13.5" customHeight="1">
      <c r="A60" s="67" t="s">
        <v>105</v>
      </c>
      <c r="B60" s="344" t="s">
        <v>331</v>
      </c>
      <c r="C60" s="344"/>
      <c r="D60" s="78"/>
      <c r="E60" s="87">
        <v>241</v>
      </c>
      <c r="F60" s="82"/>
      <c r="G60" s="87" t="s">
        <v>637</v>
      </c>
      <c r="H60" s="78"/>
      <c r="I60" s="88"/>
      <c r="J60" s="88">
        <v>0</v>
      </c>
    </row>
    <row r="61" spans="1:10" ht="12.75">
      <c r="A61" s="67" t="s">
        <v>107</v>
      </c>
      <c r="B61" s="82" t="s">
        <v>176</v>
      </c>
      <c r="C61" s="78"/>
      <c r="D61" s="93"/>
      <c r="E61" s="87">
        <v>242</v>
      </c>
      <c r="F61" s="94"/>
      <c r="G61" s="87" t="s">
        <v>638</v>
      </c>
      <c r="H61" s="78"/>
      <c r="I61" s="88">
        <v>12843431266</v>
      </c>
      <c r="J61" s="88">
        <v>9368470636</v>
      </c>
    </row>
    <row r="62" spans="1:10" ht="15" customHeight="1">
      <c r="A62" s="66" t="s">
        <v>146</v>
      </c>
      <c r="B62" s="79" t="s">
        <v>332</v>
      </c>
      <c r="C62" s="85"/>
      <c r="D62" s="85"/>
      <c r="E62" s="81">
        <v>250</v>
      </c>
      <c r="F62" s="79"/>
      <c r="G62" s="81"/>
      <c r="H62" s="85"/>
      <c r="I62" s="86">
        <f>SUM(I63:I67)</f>
        <v>82726780240</v>
      </c>
      <c r="J62" s="86">
        <f>SUM(J63:J67)</f>
        <v>65176000000</v>
      </c>
    </row>
    <row r="63" spans="1:10" ht="12.75">
      <c r="A63" s="67" t="s">
        <v>105</v>
      </c>
      <c r="B63" s="82" t="s">
        <v>219</v>
      </c>
      <c r="C63" s="78"/>
      <c r="D63" s="78"/>
      <c r="E63" s="87">
        <v>251</v>
      </c>
      <c r="F63" s="82"/>
      <c r="G63" s="87" t="s">
        <v>639</v>
      </c>
      <c r="H63" s="78"/>
      <c r="I63" s="88">
        <v>0</v>
      </c>
      <c r="J63" s="88">
        <v>0</v>
      </c>
    </row>
    <row r="64" spans="1:10" ht="12.75">
      <c r="A64" s="67" t="s">
        <v>107</v>
      </c>
      <c r="B64" s="82" t="s">
        <v>333</v>
      </c>
      <c r="C64" s="78"/>
      <c r="D64" s="78"/>
      <c r="E64" s="87">
        <v>252</v>
      </c>
      <c r="F64" s="82"/>
      <c r="G64" s="87" t="s">
        <v>639</v>
      </c>
      <c r="H64" s="78"/>
      <c r="I64" s="88">
        <v>12756900240</v>
      </c>
      <c r="J64" s="88">
        <v>0</v>
      </c>
    </row>
    <row r="65" spans="1:10" ht="12.75">
      <c r="A65" s="70" t="s">
        <v>109</v>
      </c>
      <c r="B65" s="82" t="s">
        <v>334</v>
      </c>
      <c r="C65" s="78"/>
      <c r="D65" s="78"/>
      <c r="E65" s="87">
        <v>253</v>
      </c>
      <c r="F65" s="82"/>
      <c r="G65" s="87" t="s">
        <v>639</v>
      </c>
      <c r="H65" s="78"/>
      <c r="I65" s="88">
        <v>69969880000</v>
      </c>
      <c r="J65" s="88">
        <v>65176000000</v>
      </c>
    </row>
    <row r="66" spans="1:10" ht="12.75" customHeight="1">
      <c r="A66" s="67" t="s">
        <v>111</v>
      </c>
      <c r="B66" s="82" t="s">
        <v>335</v>
      </c>
      <c r="C66" s="78"/>
      <c r="D66" s="78"/>
      <c r="E66" s="87">
        <v>254</v>
      </c>
      <c r="F66" s="82"/>
      <c r="G66" s="87"/>
      <c r="H66" s="78"/>
      <c r="I66" s="88">
        <v>0</v>
      </c>
      <c r="J66" s="88">
        <v>0</v>
      </c>
    </row>
    <row r="67" spans="1:10" ht="12.75" customHeight="1">
      <c r="A67" s="67" t="s">
        <v>113</v>
      </c>
      <c r="B67" s="82" t="s">
        <v>320</v>
      </c>
      <c r="C67" s="78"/>
      <c r="D67" s="78"/>
      <c r="E67" s="87">
        <v>255</v>
      </c>
      <c r="F67" s="82"/>
      <c r="G67" s="87" t="s">
        <v>640</v>
      </c>
      <c r="H67" s="78"/>
      <c r="I67" s="88">
        <v>0</v>
      </c>
      <c r="J67" s="88">
        <v>0</v>
      </c>
    </row>
    <row r="68" spans="1:10" ht="17.25" customHeight="1">
      <c r="A68" s="66" t="s">
        <v>240</v>
      </c>
      <c r="B68" s="79" t="s">
        <v>21</v>
      </c>
      <c r="C68" s="85"/>
      <c r="D68" s="85"/>
      <c r="E68" s="81">
        <v>260</v>
      </c>
      <c r="F68" s="79"/>
      <c r="G68" s="81"/>
      <c r="H68" s="85"/>
      <c r="I68" s="86">
        <f>SUM(I69:I72)</f>
        <v>1700534668</v>
      </c>
      <c r="J68" s="86">
        <f>SUM(J69:J72)</f>
        <v>2139753473</v>
      </c>
    </row>
    <row r="69" spans="1:10" ht="12.75">
      <c r="A69" s="67" t="s">
        <v>105</v>
      </c>
      <c r="B69" s="82" t="s">
        <v>22</v>
      </c>
      <c r="C69" s="78"/>
      <c r="D69" s="78"/>
      <c r="E69" s="87">
        <v>261</v>
      </c>
      <c r="F69" s="82"/>
      <c r="G69" s="87" t="s">
        <v>642</v>
      </c>
      <c r="H69" s="78"/>
      <c r="I69" s="88">
        <v>1700534668</v>
      </c>
      <c r="J69" s="88">
        <f>2163241096-23487623</f>
        <v>2139753473</v>
      </c>
    </row>
    <row r="70" spans="1:10" ht="12.75">
      <c r="A70" s="67" t="s">
        <v>107</v>
      </c>
      <c r="B70" s="82" t="s">
        <v>23</v>
      </c>
      <c r="C70" s="78"/>
      <c r="D70" s="78"/>
      <c r="E70" s="87">
        <v>262</v>
      </c>
      <c r="F70" s="82"/>
      <c r="G70" s="87" t="s">
        <v>644</v>
      </c>
      <c r="H70" s="78"/>
      <c r="I70" s="88">
        <v>0</v>
      </c>
      <c r="J70" s="88">
        <v>0</v>
      </c>
    </row>
    <row r="71" spans="1:10" ht="12.75">
      <c r="A71" s="67" t="s">
        <v>109</v>
      </c>
      <c r="B71" s="82" t="s">
        <v>336</v>
      </c>
      <c r="C71" s="78"/>
      <c r="D71" s="78"/>
      <c r="E71" s="87">
        <v>263</v>
      </c>
      <c r="F71" s="82"/>
      <c r="G71" s="87"/>
      <c r="H71" s="78"/>
      <c r="I71" s="88">
        <v>0</v>
      </c>
      <c r="J71" s="88">
        <v>0</v>
      </c>
    </row>
    <row r="72" spans="1:10" ht="12.75">
      <c r="A72" s="67" t="s">
        <v>111</v>
      </c>
      <c r="B72" s="82" t="s">
        <v>21</v>
      </c>
      <c r="C72" s="78"/>
      <c r="D72" s="78"/>
      <c r="E72" s="87">
        <v>268</v>
      </c>
      <c r="F72" s="82"/>
      <c r="G72" s="87" t="s">
        <v>643</v>
      </c>
      <c r="H72" s="78"/>
      <c r="I72" s="88">
        <v>0</v>
      </c>
      <c r="J72" s="88">
        <v>0</v>
      </c>
    </row>
    <row r="73" spans="1:10" ht="21" customHeight="1" thickBot="1">
      <c r="A73" s="103" t="s">
        <v>24</v>
      </c>
      <c r="B73" s="104"/>
      <c r="C73" s="104"/>
      <c r="D73" s="105"/>
      <c r="E73" s="106">
        <v>270</v>
      </c>
      <c r="F73" s="107"/>
      <c r="G73" s="106"/>
      <c r="H73" s="85"/>
      <c r="I73" s="108">
        <f>I11+I37</f>
        <v>274873803095</v>
      </c>
      <c r="J73" s="108">
        <f>J11+J37</f>
        <v>289099961245</v>
      </c>
    </row>
    <row r="74" spans="1:10" ht="15" customHeight="1" thickTop="1">
      <c r="A74" s="76"/>
      <c r="B74" s="76"/>
      <c r="C74" s="76"/>
      <c r="D74" s="76"/>
      <c r="E74" s="76"/>
      <c r="F74" s="76"/>
      <c r="G74" s="76"/>
      <c r="H74" s="76"/>
      <c r="I74" s="88"/>
      <c r="J74" s="306"/>
    </row>
    <row r="75" spans="1:10" ht="15" customHeight="1">
      <c r="A75" s="76"/>
      <c r="B75" s="76"/>
      <c r="C75" s="352"/>
      <c r="D75" s="352"/>
      <c r="E75" s="352"/>
      <c r="F75" s="352"/>
      <c r="G75" s="352"/>
      <c r="H75" s="352"/>
      <c r="I75" s="352"/>
      <c r="J75" s="306"/>
    </row>
    <row r="76" spans="1:10" ht="9" customHeight="1">
      <c r="A76" s="76"/>
      <c r="B76" s="76"/>
      <c r="C76" s="76"/>
      <c r="D76" s="76"/>
      <c r="E76" s="76"/>
      <c r="F76" s="76"/>
      <c r="G76" s="76"/>
      <c r="H76" s="76"/>
      <c r="I76" s="88"/>
      <c r="J76" s="307"/>
    </row>
    <row r="77" spans="1:10" s="7" customFormat="1" ht="18" customHeight="1">
      <c r="A77" s="346" t="s">
        <v>220</v>
      </c>
      <c r="B77" s="346"/>
      <c r="C77" s="346"/>
      <c r="D77" s="119"/>
      <c r="E77" s="351" t="s">
        <v>685</v>
      </c>
      <c r="F77" s="75"/>
      <c r="G77" s="351" t="s">
        <v>209</v>
      </c>
      <c r="H77" s="75"/>
      <c r="I77" s="349" t="s">
        <v>213</v>
      </c>
      <c r="J77" s="349" t="s">
        <v>49</v>
      </c>
    </row>
    <row r="78" spans="1:10" ht="18" customHeight="1">
      <c r="A78" s="347"/>
      <c r="B78" s="347"/>
      <c r="C78" s="347"/>
      <c r="D78" s="118"/>
      <c r="E78" s="347"/>
      <c r="F78" s="118"/>
      <c r="G78" s="347"/>
      <c r="H78" s="118"/>
      <c r="I78" s="350"/>
      <c r="J78" s="350"/>
    </row>
    <row r="79" spans="1:10" ht="15" customHeight="1">
      <c r="A79" s="66" t="s">
        <v>147</v>
      </c>
      <c r="B79" s="79" t="s">
        <v>241</v>
      </c>
      <c r="C79" s="79"/>
      <c r="D79" s="80"/>
      <c r="E79" s="81">
        <v>300</v>
      </c>
      <c r="F79" s="82"/>
      <c r="G79" s="81"/>
      <c r="H79" s="85"/>
      <c r="I79" s="86">
        <f>I80+I95</f>
        <v>71411312833</v>
      </c>
      <c r="J79" s="86">
        <f>J80+J95</f>
        <v>60687536097</v>
      </c>
    </row>
    <row r="80" spans="1:10" ht="14.25" customHeight="1">
      <c r="A80" s="66" t="s">
        <v>142</v>
      </c>
      <c r="B80" s="79" t="s">
        <v>25</v>
      </c>
      <c r="C80" s="79"/>
      <c r="D80" s="85"/>
      <c r="E80" s="81">
        <v>310</v>
      </c>
      <c r="F80" s="79"/>
      <c r="G80" s="81"/>
      <c r="H80" s="85"/>
      <c r="I80" s="86">
        <f>SUM(I81:I94)</f>
        <v>57546672451</v>
      </c>
      <c r="J80" s="86">
        <f>SUM(J81:J94)</f>
        <v>34566437215</v>
      </c>
    </row>
    <row r="81" spans="1:10" ht="12.75">
      <c r="A81" s="67" t="s">
        <v>105</v>
      </c>
      <c r="B81" s="82" t="s">
        <v>338</v>
      </c>
      <c r="C81" s="82"/>
      <c r="D81" s="78"/>
      <c r="E81" s="87">
        <v>311</v>
      </c>
      <c r="F81" s="82"/>
      <c r="G81" s="87" t="s">
        <v>645</v>
      </c>
      <c r="H81" s="78"/>
      <c r="I81" s="88">
        <v>4696817882</v>
      </c>
      <c r="J81" s="120">
        <v>5022415167</v>
      </c>
    </row>
    <row r="82" spans="1:10" ht="12.75">
      <c r="A82" s="67" t="s">
        <v>107</v>
      </c>
      <c r="B82" s="82" t="s">
        <v>339</v>
      </c>
      <c r="C82" s="82"/>
      <c r="D82" s="78"/>
      <c r="E82" s="87">
        <v>312</v>
      </c>
      <c r="F82" s="82"/>
      <c r="G82" s="87"/>
      <c r="H82" s="78"/>
      <c r="I82" s="120">
        <v>0</v>
      </c>
      <c r="J82" s="120">
        <v>0</v>
      </c>
    </row>
    <row r="83" spans="1:10" ht="12.75">
      <c r="A83" s="67" t="s">
        <v>109</v>
      </c>
      <c r="B83" s="82" t="s">
        <v>26</v>
      </c>
      <c r="C83" s="82"/>
      <c r="D83" s="78"/>
      <c r="E83" s="87">
        <v>313</v>
      </c>
      <c r="F83" s="82"/>
      <c r="G83" s="87" t="s">
        <v>647</v>
      </c>
      <c r="H83" s="78"/>
      <c r="I83" s="120">
        <v>20454408692</v>
      </c>
      <c r="J83" s="120">
        <v>1560910536</v>
      </c>
    </row>
    <row r="84" spans="1:10" ht="12.75">
      <c r="A84" s="67" t="s">
        <v>111</v>
      </c>
      <c r="B84" s="82" t="s">
        <v>27</v>
      </c>
      <c r="C84" s="82"/>
      <c r="D84" s="78"/>
      <c r="E84" s="87">
        <v>314</v>
      </c>
      <c r="F84" s="82"/>
      <c r="G84" s="87"/>
      <c r="H84" s="78"/>
      <c r="I84" s="120">
        <v>2634630300</v>
      </c>
      <c r="J84" s="88">
        <v>3117698800</v>
      </c>
    </row>
    <row r="85" spans="1:10" ht="12.75">
      <c r="A85" s="67" t="s">
        <v>113</v>
      </c>
      <c r="B85" s="82" t="s">
        <v>340</v>
      </c>
      <c r="C85" s="82"/>
      <c r="D85" s="78"/>
      <c r="E85" s="87">
        <v>315</v>
      </c>
      <c r="F85" s="82"/>
      <c r="G85" s="87" t="s">
        <v>652</v>
      </c>
      <c r="H85" s="78"/>
      <c r="I85" s="88">
        <v>100000000</v>
      </c>
      <c r="J85" s="88">
        <v>115000000</v>
      </c>
    </row>
    <row r="86" spans="1:10" ht="12.75">
      <c r="A86" s="67" t="s">
        <v>115</v>
      </c>
      <c r="B86" s="82" t="s">
        <v>341</v>
      </c>
      <c r="C86" s="82"/>
      <c r="D86" s="78"/>
      <c r="E86" s="87">
        <v>316</v>
      </c>
      <c r="F86" s="82"/>
      <c r="G86" s="87"/>
      <c r="H86" s="78"/>
      <c r="I86" s="88">
        <v>0</v>
      </c>
      <c r="J86" s="88">
        <v>0</v>
      </c>
    </row>
    <row r="87" spans="1:10" ht="12.75">
      <c r="A87" s="67" t="s">
        <v>117</v>
      </c>
      <c r="B87" s="348" t="s">
        <v>221</v>
      </c>
      <c r="C87" s="348"/>
      <c r="D87" s="78"/>
      <c r="E87" s="87">
        <v>317</v>
      </c>
      <c r="F87" s="82"/>
      <c r="G87" s="87"/>
      <c r="H87" s="78"/>
      <c r="I87" s="88">
        <v>0</v>
      </c>
      <c r="J87" s="88">
        <v>0</v>
      </c>
    </row>
    <row r="88" spans="1:10" ht="12.75">
      <c r="A88" s="67" t="s">
        <v>120</v>
      </c>
      <c r="B88" s="348" t="s">
        <v>342</v>
      </c>
      <c r="C88" s="348"/>
      <c r="D88" s="78"/>
      <c r="E88" s="87">
        <v>318</v>
      </c>
      <c r="F88" s="82"/>
      <c r="G88" s="87" t="s">
        <v>651</v>
      </c>
      <c r="H88" s="78"/>
      <c r="I88" s="88">
        <v>0</v>
      </c>
      <c r="J88" s="88">
        <v>0</v>
      </c>
    </row>
    <row r="89" spans="1:10" ht="12.75">
      <c r="A89" s="67" t="s">
        <v>122</v>
      </c>
      <c r="B89" s="82" t="s">
        <v>343</v>
      </c>
      <c r="C89" s="82"/>
      <c r="D89" s="78"/>
      <c r="E89" s="87">
        <v>319</v>
      </c>
      <c r="F89" s="82"/>
      <c r="G89" s="87" t="s">
        <v>648</v>
      </c>
      <c r="H89" s="78"/>
      <c r="I89" s="88">
        <v>28184197535</v>
      </c>
      <c r="J89" s="88">
        <v>23820334684</v>
      </c>
    </row>
    <row r="90" spans="1:10" ht="12.75">
      <c r="A90" s="67" t="s">
        <v>124</v>
      </c>
      <c r="B90" s="82" t="s">
        <v>344</v>
      </c>
      <c r="C90" s="82"/>
      <c r="D90" s="78"/>
      <c r="E90" s="87">
        <v>320</v>
      </c>
      <c r="F90" s="82"/>
      <c r="G90" s="87" t="s">
        <v>649</v>
      </c>
      <c r="H90" s="78"/>
      <c r="I90" s="88">
        <v>0</v>
      </c>
      <c r="J90" s="88">
        <v>0</v>
      </c>
    </row>
    <row r="91" spans="1:10" ht="12.75">
      <c r="A91" s="67" t="s">
        <v>126</v>
      </c>
      <c r="B91" s="344" t="s">
        <v>345</v>
      </c>
      <c r="C91" s="344"/>
      <c r="D91" s="78"/>
      <c r="E91" s="87">
        <v>321</v>
      </c>
      <c r="F91" s="82"/>
      <c r="G91" s="87" t="s">
        <v>650</v>
      </c>
      <c r="H91" s="78"/>
      <c r="I91" s="88">
        <v>0</v>
      </c>
      <c r="J91" s="88">
        <v>0</v>
      </c>
    </row>
    <row r="92" spans="1:10" ht="12.75">
      <c r="A92" s="67" t="s">
        <v>128</v>
      </c>
      <c r="B92" s="344" t="s">
        <v>208</v>
      </c>
      <c r="C92" s="344"/>
      <c r="D92" s="78"/>
      <c r="E92" s="87">
        <v>322</v>
      </c>
      <c r="F92" s="82"/>
      <c r="G92" s="87" t="s">
        <v>664</v>
      </c>
      <c r="H92" s="78"/>
      <c r="I92" s="88">
        <v>1476618042</v>
      </c>
      <c r="J92" s="88">
        <v>930078028</v>
      </c>
    </row>
    <row r="93" spans="1:10" ht="12.75">
      <c r="A93" s="67" t="s">
        <v>130</v>
      </c>
      <c r="B93" s="344" t="s">
        <v>346</v>
      </c>
      <c r="C93" s="344"/>
      <c r="D93" s="78"/>
      <c r="E93" s="87">
        <v>323</v>
      </c>
      <c r="F93" s="82"/>
      <c r="G93" s="87" t="s">
        <v>664</v>
      </c>
      <c r="H93" s="78"/>
      <c r="I93" s="88">
        <v>0</v>
      </c>
      <c r="J93" s="88">
        <v>0</v>
      </c>
    </row>
    <row r="94" spans="1:10" ht="12.75">
      <c r="A94" s="67" t="s">
        <v>347</v>
      </c>
      <c r="B94" s="344" t="s">
        <v>325</v>
      </c>
      <c r="C94" s="344"/>
      <c r="D94" s="78"/>
      <c r="E94" s="87">
        <v>324</v>
      </c>
      <c r="F94" s="82"/>
      <c r="G94" s="87"/>
      <c r="H94" s="78"/>
      <c r="I94" s="88">
        <v>0</v>
      </c>
      <c r="J94" s="88">
        <v>0</v>
      </c>
    </row>
    <row r="95" spans="1:10" ht="15" customHeight="1">
      <c r="A95" s="66" t="s">
        <v>143</v>
      </c>
      <c r="B95" s="79" t="s">
        <v>28</v>
      </c>
      <c r="C95" s="79"/>
      <c r="D95" s="85"/>
      <c r="E95" s="81">
        <v>330</v>
      </c>
      <c r="F95" s="79"/>
      <c r="G95" s="81"/>
      <c r="H95" s="85"/>
      <c r="I95" s="86">
        <f>SUM(I96:I108)</f>
        <v>13864640382</v>
      </c>
      <c r="J95" s="86">
        <f>SUM(J96:J108)</f>
        <v>26121098882</v>
      </c>
    </row>
    <row r="96" spans="1:10" ht="12.75">
      <c r="A96" s="67" t="s">
        <v>105</v>
      </c>
      <c r="B96" s="82" t="s">
        <v>348</v>
      </c>
      <c r="C96" s="82"/>
      <c r="D96" s="78"/>
      <c r="E96" s="87">
        <v>331</v>
      </c>
      <c r="F96" s="82"/>
      <c r="G96" s="87" t="s">
        <v>654</v>
      </c>
      <c r="H96" s="78"/>
      <c r="I96" s="88">
        <v>0</v>
      </c>
      <c r="J96" s="88">
        <v>0</v>
      </c>
    </row>
    <row r="97" spans="1:10" ht="12.75">
      <c r="A97" s="67" t="s">
        <v>107</v>
      </c>
      <c r="B97" s="82" t="s">
        <v>686</v>
      </c>
      <c r="C97" s="82"/>
      <c r="D97" s="78"/>
      <c r="E97" s="87">
        <v>332</v>
      </c>
      <c r="F97" s="82"/>
      <c r="G97" s="87"/>
      <c r="H97" s="78"/>
      <c r="I97" s="88">
        <v>0</v>
      </c>
      <c r="J97" s="88">
        <v>0</v>
      </c>
    </row>
    <row r="98" spans="1:10" ht="12.75">
      <c r="A98" s="67" t="s">
        <v>109</v>
      </c>
      <c r="B98" s="82" t="s">
        <v>349</v>
      </c>
      <c r="C98" s="82"/>
      <c r="D98" s="78"/>
      <c r="E98" s="87">
        <v>333</v>
      </c>
      <c r="F98" s="82"/>
      <c r="G98" s="87" t="s">
        <v>655</v>
      </c>
      <c r="H98" s="78"/>
      <c r="I98" s="88">
        <v>0</v>
      </c>
      <c r="J98" s="88"/>
    </row>
    <row r="99" spans="1:10" ht="12.75">
      <c r="A99" s="67" t="s">
        <v>111</v>
      </c>
      <c r="B99" s="82" t="s">
        <v>350</v>
      </c>
      <c r="C99" s="82"/>
      <c r="D99" s="78"/>
      <c r="E99" s="87">
        <v>334</v>
      </c>
      <c r="F99" s="82"/>
      <c r="G99" s="87"/>
      <c r="H99" s="78"/>
      <c r="I99" s="88">
        <v>0</v>
      </c>
      <c r="J99" s="88">
        <v>0</v>
      </c>
    </row>
    <row r="100" spans="1:10" ht="12.75">
      <c r="A100" s="67" t="s">
        <v>113</v>
      </c>
      <c r="B100" s="82" t="s">
        <v>351</v>
      </c>
      <c r="C100" s="82"/>
      <c r="D100" s="78"/>
      <c r="E100" s="87">
        <v>335</v>
      </c>
      <c r="F100" s="82"/>
      <c r="G100" s="87"/>
      <c r="H100" s="78"/>
      <c r="I100" s="88">
        <v>0</v>
      </c>
      <c r="J100" s="88">
        <v>0</v>
      </c>
    </row>
    <row r="101" spans="1:10" ht="12.75">
      <c r="A101" s="67" t="s">
        <v>115</v>
      </c>
      <c r="B101" s="82" t="s">
        <v>352</v>
      </c>
      <c r="C101" s="82"/>
      <c r="D101" s="78"/>
      <c r="E101" s="87">
        <v>336</v>
      </c>
      <c r="F101" s="82"/>
      <c r="G101" s="87" t="s">
        <v>656</v>
      </c>
      <c r="H101" s="78"/>
      <c r="I101" s="88">
        <v>0</v>
      </c>
      <c r="J101" s="88">
        <v>0</v>
      </c>
    </row>
    <row r="102" spans="1:10" ht="12.75">
      <c r="A102" s="67" t="s">
        <v>117</v>
      </c>
      <c r="B102" s="82" t="s">
        <v>29</v>
      </c>
      <c r="C102" s="82"/>
      <c r="D102" s="78"/>
      <c r="E102" s="87">
        <v>337</v>
      </c>
      <c r="F102" s="82"/>
      <c r="G102" s="87" t="s">
        <v>657</v>
      </c>
      <c r="H102" s="78"/>
      <c r="I102" s="88">
        <v>9000000</v>
      </c>
      <c r="J102" s="88">
        <f>9000000+15200136000</f>
        <v>15209136000</v>
      </c>
    </row>
    <row r="103" spans="1:10" ht="12.75">
      <c r="A103" s="67" t="s">
        <v>120</v>
      </c>
      <c r="B103" s="82" t="s">
        <v>353</v>
      </c>
      <c r="C103" s="82"/>
      <c r="D103" s="78"/>
      <c r="E103" s="87">
        <v>338</v>
      </c>
      <c r="F103" s="82"/>
      <c r="G103" s="87" t="s">
        <v>658</v>
      </c>
      <c r="H103" s="78"/>
      <c r="I103" s="88">
        <v>0</v>
      </c>
      <c r="J103" s="88">
        <v>0</v>
      </c>
    </row>
    <row r="104" spans="1:10" ht="12.75">
      <c r="A104" s="67" t="s">
        <v>122</v>
      </c>
      <c r="B104" s="82" t="s">
        <v>784</v>
      </c>
      <c r="C104" s="82"/>
      <c r="D104" s="78"/>
      <c r="E104" s="87">
        <v>339</v>
      </c>
      <c r="F104" s="82"/>
      <c r="G104" s="87" t="s">
        <v>653</v>
      </c>
      <c r="H104" s="78"/>
      <c r="I104" s="88">
        <v>0</v>
      </c>
      <c r="J104" s="88"/>
    </row>
    <row r="105" spans="1:10" ht="12.75">
      <c r="A105" s="67" t="s">
        <v>124</v>
      </c>
      <c r="B105" s="82" t="s">
        <v>354</v>
      </c>
      <c r="C105" s="82"/>
      <c r="D105" s="78"/>
      <c r="E105" s="87">
        <v>340</v>
      </c>
      <c r="F105" s="82"/>
      <c r="G105" s="87" t="s">
        <v>659</v>
      </c>
      <c r="H105" s="78"/>
      <c r="I105" s="88">
        <v>0</v>
      </c>
      <c r="J105" s="88">
        <v>0</v>
      </c>
    </row>
    <row r="106" spans="1:10" ht="12.75">
      <c r="A106" s="67" t="s">
        <v>126</v>
      </c>
      <c r="B106" s="82" t="s">
        <v>687</v>
      </c>
      <c r="C106" s="82"/>
      <c r="D106" s="78"/>
      <c r="E106" s="87">
        <v>341</v>
      </c>
      <c r="F106" s="82"/>
      <c r="G106" s="87" t="s">
        <v>688</v>
      </c>
      <c r="H106" s="78"/>
      <c r="I106" s="88">
        <v>0</v>
      </c>
      <c r="J106" s="88">
        <v>0</v>
      </c>
    </row>
    <row r="107" spans="1:10" ht="12.75">
      <c r="A107" s="67" t="s">
        <v>128</v>
      </c>
      <c r="B107" s="82" t="s">
        <v>31</v>
      </c>
      <c r="C107" s="82"/>
      <c r="D107" s="78"/>
      <c r="E107" s="87">
        <v>342</v>
      </c>
      <c r="F107" s="82"/>
      <c r="G107" s="87" t="s">
        <v>660</v>
      </c>
      <c r="H107" s="78"/>
      <c r="I107" s="88">
        <v>13855640382</v>
      </c>
      <c r="J107" s="88">
        <v>10911962882</v>
      </c>
    </row>
    <row r="108" spans="1:10" ht="12.75">
      <c r="A108" s="67" t="s">
        <v>130</v>
      </c>
      <c r="B108" s="82" t="s">
        <v>222</v>
      </c>
      <c r="C108" s="82"/>
      <c r="D108" s="78"/>
      <c r="E108" s="87">
        <v>343</v>
      </c>
      <c r="F108" s="82"/>
      <c r="G108" s="87" t="s">
        <v>664</v>
      </c>
      <c r="H108" s="78"/>
      <c r="I108" s="88">
        <v>0</v>
      </c>
      <c r="J108" s="88">
        <v>0</v>
      </c>
    </row>
    <row r="109" spans="1:10" ht="15" customHeight="1">
      <c r="A109" s="66" t="s">
        <v>39</v>
      </c>
      <c r="B109" s="79" t="s">
        <v>808</v>
      </c>
      <c r="C109" s="79"/>
      <c r="D109" s="80"/>
      <c r="E109" s="81">
        <v>400</v>
      </c>
      <c r="F109" s="82"/>
      <c r="G109" s="81"/>
      <c r="H109" s="85"/>
      <c r="I109" s="86">
        <f>I110+I127</f>
        <v>203462490262</v>
      </c>
      <c r="J109" s="86">
        <f>J110+J127</f>
        <v>228412425148</v>
      </c>
    </row>
    <row r="110" spans="1:10" ht="15" customHeight="1">
      <c r="A110" s="66" t="s">
        <v>142</v>
      </c>
      <c r="B110" s="79" t="s">
        <v>32</v>
      </c>
      <c r="C110" s="79"/>
      <c r="D110" s="85"/>
      <c r="E110" s="81">
        <v>410</v>
      </c>
      <c r="F110" s="82"/>
      <c r="G110" s="109" t="s">
        <v>661</v>
      </c>
      <c r="H110" s="85"/>
      <c r="I110" s="86">
        <f>SUM(I114:I123)+I111+I127</f>
        <v>203462490262</v>
      </c>
      <c r="J110" s="86">
        <f>SUM(J114:J123)+J111+J127</f>
        <v>228412425148</v>
      </c>
    </row>
    <row r="111" spans="1:10" ht="12.75">
      <c r="A111" s="67" t="s">
        <v>105</v>
      </c>
      <c r="B111" s="82" t="s">
        <v>359</v>
      </c>
      <c r="C111" s="82"/>
      <c r="D111" s="78"/>
      <c r="E111" s="87">
        <v>411</v>
      </c>
      <c r="F111" s="82"/>
      <c r="G111" s="87"/>
      <c r="H111" s="78"/>
      <c r="I111" s="88">
        <v>126000000000</v>
      </c>
      <c r="J111" s="88">
        <f>J112+J113</f>
        <v>126000000000</v>
      </c>
    </row>
    <row r="112" spans="1:10" s="22" customFormat="1" ht="12.75">
      <c r="A112" s="69"/>
      <c r="B112" s="240" t="s">
        <v>355</v>
      </c>
      <c r="C112" s="240"/>
      <c r="D112" s="100"/>
      <c r="E112" s="98" t="s">
        <v>356</v>
      </c>
      <c r="F112" s="240"/>
      <c r="G112" s="98" t="s">
        <v>806</v>
      </c>
      <c r="H112" s="100"/>
      <c r="I112" s="101">
        <v>126000000000</v>
      </c>
      <c r="J112" s="101">
        <v>126000000000</v>
      </c>
    </row>
    <row r="113" spans="1:10" s="22" customFormat="1" ht="12.75">
      <c r="A113" s="69"/>
      <c r="B113" s="240" t="s">
        <v>357</v>
      </c>
      <c r="C113" s="240"/>
      <c r="D113" s="100"/>
      <c r="E113" s="98" t="s">
        <v>358</v>
      </c>
      <c r="F113" s="240"/>
      <c r="G113" s="98"/>
      <c r="H113" s="100"/>
      <c r="I113" s="101">
        <v>0</v>
      </c>
      <c r="J113" s="101">
        <v>0</v>
      </c>
    </row>
    <row r="114" spans="1:10" ht="12.75">
      <c r="A114" s="67" t="s">
        <v>107</v>
      </c>
      <c r="B114" s="82" t="s">
        <v>60</v>
      </c>
      <c r="C114" s="82"/>
      <c r="D114" s="78"/>
      <c r="E114" s="87">
        <v>412</v>
      </c>
      <c r="F114" s="82"/>
      <c r="G114" s="87" t="s">
        <v>666</v>
      </c>
      <c r="H114" s="78"/>
      <c r="I114" s="88">
        <v>4500000000</v>
      </c>
      <c r="J114" s="88">
        <v>4500000000</v>
      </c>
    </row>
    <row r="115" spans="1:10" ht="12.75">
      <c r="A115" s="67" t="s">
        <v>109</v>
      </c>
      <c r="B115" s="82" t="s">
        <v>360</v>
      </c>
      <c r="C115" s="82"/>
      <c r="D115" s="78"/>
      <c r="E115" s="87">
        <v>413</v>
      </c>
      <c r="F115" s="82"/>
      <c r="G115" s="87"/>
      <c r="H115" s="78"/>
      <c r="I115" s="88">
        <v>0</v>
      </c>
      <c r="J115" s="88">
        <v>0</v>
      </c>
    </row>
    <row r="116" spans="1:10" ht="12.75">
      <c r="A116" s="67" t="s">
        <v>111</v>
      </c>
      <c r="B116" s="82" t="s">
        <v>59</v>
      </c>
      <c r="C116" s="82"/>
      <c r="D116" s="78"/>
      <c r="E116" s="87">
        <v>414</v>
      </c>
      <c r="F116" s="82"/>
      <c r="G116" s="87" t="s">
        <v>666</v>
      </c>
      <c r="H116" s="78"/>
      <c r="I116" s="88">
        <v>0</v>
      </c>
      <c r="J116" s="88">
        <v>0</v>
      </c>
    </row>
    <row r="117" spans="1:10" ht="12.75">
      <c r="A117" s="67" t="s">
        <v>113</v>
      </c>
      <c r="B117" s="82" t="s">
        <v>361</v>
      </c>
      <c r="C117" s="82"/>
      <c r="D117" s="78"/>
      <c r="E117" s="87">
        <v>415</v>
      </c>
      <c r="F117" s="82"/>
      <c r="G117" s="87" t="s">
        <v>666</v>
      </c>
      <c r="H117" s="78"/>
      <c r="I117" s="88">
        <v>-42833907079</v>
      </c>
      <c r="J117" s="88">
        <v>-18101620304</v>
      </c>
    </row>
    <row r="118" spans="1:10" ht="12.75">
      <c r="A118" s="67" t="s">
        <v>115</v>
      </c>
      <c r="B118" s="82" t="s">
        <v>223</v>
      </c>
      <c r="C118" s="82"/>
      <c r="D118" s="78"/>
      <c r="E118" s="87">
        <v>416</v>
      </c>
      <c r="F118" s="82"/>
      <c r="G118" s="87"/>
      <c r="H118" s="78"/>
      <c r="I118" s="88">
        <v>0</v>
      </c>
      <c r="J118" s="88">
        <v>0</v>
      </c>
    </row>
    <row r="119" spans="1:10" ht="12.75">
      <c r="A119" s="67" t="s">
        <v>117</v>
      </c>
      <c r="B119" s="82" t="s">
        <v>224</v>
      </c>
      <c r="C119" s="82"/>
      <c r="D119" s="78"/>
      <c r="E119" s="87">
        <v>417</v>
      </c>
      <c r="F119" s="82"/>
      <c r="G119" s="87"/>
      <c r="H119" s="78"/>
      <c r="I119" s="88">
        <v>0</v>
      </c>
      <c r="J119" s="88">
        <v>0</v>
      </c>
    </row>
    <row r="120" spans="1:10" ht="12.75">
      <c r="A120" s="67" t="s">
        <v>120</v>
      </c>
      <c r="B120" s="82" t="s">
        <v>33</v>
      </c>
      <c r="C120" s="82"/>
      <c r="D120" s="78"/>
      <c r="E120" s="87">
        <v>418</v>
      </c>
      <c r="F120" s="82"/>
      <c r="G120" s="87" t="s">
        <v>666</v>
      </c>
      <c r="H120" s="78"/>
      <c r="I120" s="88">
        <v>107025722491</v>
      </c>
      <c r="J120" s="88">
        <f>99479194729+4706929283</f>
        <v>104186124012</v>
      </c>
    </row>
    <row r="121" spans="1:10" ht="12.75">
      <c r="A121" s="67" t="s">
        <v>122</v>
      </c>
      <c r="B121" s="82" t="s">
        <v>226</v>
      </c>
      <c r="C121" s="82"/>
      <c r="D121" s="78"/>
      <c r="E121" s="87">
        <v>419</v>
      </c>
      <c r="F121" s="82"/>
      <c r="G121" s="87"/>
      <c r="H121" s="78"/>
      <c r="I121" s="88">
        <v>0</v>
      </c>
      <c r="J121" s="88">
        <v>0</v>
      </c>
    </row>
    <row r="122" spans="1:10" ht="12.75">
      <c r="A122" s="67" t="s">
        <v>124</v>
      </c>
      <c r="B122" s="82" t="s">
        <v>34</v>
      </c>
      <c r="C122" s="82"/>
      <c r="D122" s="78"/>
      <c r="E122" s="87">
        <v>420</v>
      </c>
      <c r="F122" s="82"/>
      <c r="G122" s="87" t="s">
        <v>666</v>
      </c>
      <c r="H122" s="78"/>
      <c r="I122" s="88">
        <v>1103464642</v>
      </c>
      <c r="J122" s="88">
        <v>1103464642</v>
      </c>
    </row>
    <row r="123" spans="1:10" ht="12.75">
      <c r="A123" s="67" t="s">
        <v>126</v>
      </c>
      <c r="B123" s="82" t="s">
        <v>177</v>
      </c>
      <c r="C123" s="82"/>
      <c r="D123" s="78"/>
      <c r="E123" s="87">
        <v>421</v>
      </c>
      <c r="F123" s="82"/>
      <c r="G123" s="87" t="s">
        <v>666</v>
      </c>
      <c r="H123" s="78"/>
      <c r="I123" s="88">
        <f>I125</f>
        <v>7667210208</v>
      </c>
      <c r="J123" s="88">
        <f>J124+J125</f>
        <v>10724456798</v>
      </c>
    </row>
    <row r="124" spans="1:10" s="22" customFormat="1" ht="12.75">
      <c r="A124" s="69"/>
      <c r="B124" s="240" t="s">
        <v>362</v>
      </c>
      <c r="C124" s="240"/>
      <c r="D124" s="100"/>
      <c r="E124" s="98" t="s">
        <v>363</v>
      </c>
      <c r="F124" s="240"/>
      <c r="G124" s="98"/>
      <c r="H124" s="100"/>
      <c r="I124" s="101">
        <v>0</v>
      </c>
      <c r="J124" s="101">
        <v>10724456798</v>
      </c>
    </row>
    <row r="125" spans="1:10" s="22" customFormat="1" ht="12.75">
      <c r="A125" s="69"/>
      <c r="B125" s="240" t="s">
        <v>364</v>
      </c>
      <c r="C125" s="240"/>
      <c r="D125" s="100"/>
      <c r="E125" s="98" t="s">
        <v>365</v>
      </c>
      <c r="F125" s="240"/>
      <c r="G125" s="98"/>
      <c r="H125" s="100"/>
      <c r="I125" s="101">
        <v>7667210208</v>
      </c>
      <c r="J125" s="101">
        <v>0</v>
      </c>
    </row>
    <row r="126" spans="1:10" ht="12.75">
      <c r="A126" s="67" t="s">
        <v>128</v>
      </c>
      <c r="B126" s="82" t="s">
        <v>225</v>
      </c>
      <c r="C126" s="82"/>
      <c r="D126" s="78"/>
      <c r="E126" s="87">
        <v>422</v>
      </c>
      <c r="F126" s="82"/>
      <c r="G126" s="87"/>
      <c r="H126" s="78"/>
      <c r="I126" s="88">
        <v>0</v>
      </c>
      <c r="J126" s="88">
        <v>0</v>
      </c>
    </row>
    <row r="127" spans="1:10" ht="15" customHeight="1">
      <c r="A127" s="66" t="s">
        <v>143</v>
      </c>
      <c r="B127" s="79" t="s">
        <v>37</v>
      </c>
      <c r="C127" s="79"/>
      <c r="D127" s="85"/>
      <c r="E127" s="81">
        <v>430</v>
      </c>
      <c r="F127" s="79"/>
      <c r="G127" s="81"/>
      <c r="H127" s="85"/>
      <c r="I127" s="86">
        <v>0</v>
      </c>
      <c r="J127" s="86">
        <f>SUM(J128:J129)</f>
        <v>0</v>
      </c>
    </row>
    <row r="128" spans="1:10" ht="12.75">
      <c r="A128" s="67" t="s">
        <v>105</v>
      </c>
      <c r="B128" s="82" t="s">
        <v>35</v>
      </c>
      <c r="C128" s="82"/>
      <c r="D128" s="78"/>
      <c r="E128" s="87">
        <v>431</v>
      </c>
      <c r="F128" s="82"/>
      <c r="G128" s="87" t="s">
        <v>662</v>
      </c>
      <c r="H128" s="78"/>
      <c r="I128" s="88">
        <v>0</v>
      </c>
      <c r="J128" s="88">
        <v>0</v>
      </c>
    </row>
    <row r="129" spans="1:10" ht="12.75">
      <c r="A129" s="67" t="s">
        <v>107</v>
      </c>
      <c r="B129" s="82" t="s">
        <v>38</v>
      </c>
      <c r="C129" s="82"/>
      <c r="D129" s="78"/>
      <c r="E129" s="87">
        <v>432</v>
      </c>
      <c r="F129" s="82"/>
      <c r="G129" s="87"/>
      <c r="H129" s="78"/>
      <c r="I129" s="88">
        <v>0</v>
      </c>
      <c r="J129" s="88">
        <v>0</v>
      </c>
    </row>
    <row r="130" spans="1:10" ht="23.25" customHeight="1" thickBot="1">
      <c r="A130" s="103" t="s">
        <v>36</v>
      </c>
      <c r="B130" s="103"/>
      <c r="C130" s="103"/>
      <c r="D130" s="105"/>
      <c r="E130" s="106">
        <v>440</v>
      </c>
      <c r="F130" s="78"/>
      <c r="G130" s="154"/>
      <c r="H130" s="85"/>
      <c r="I130" s="108">
        <f>I79+I109</f>
        <v>274873803095</v>
      </c>
      <c r="J130" s="108">
        <f>J79+J109</f>
        <v>289099961245</v>
      </c>
    </row>
    <row r="131" spans="1:10" ht="12" customHeight="1" thickTop="1">
      <c r="A131" s="37"/>
      <c r="B131" s="34"/>
      <c r="C131" s="34"/>
      <c r="D131" s="34"/>
      <c r="E131" s="32"/>
      <c r="F131" s="12"/>
      <c r="G131" s="38"/>
      <c r="H131" s="38"/>
      <c r="I131" s="39"/>
      <c r="J131" s="39"/>
    </row>
    <row r="133" spans="1:10" s="6" customFormat="1" ht="18" customHeight="1">
      <c r="A133" s="44"/>
      <c r="B133" s="45"/>
      <c r="C133" s="45"/>
      <c r="E133" s="25"/>
      <c r="I133" s="23"/>
      <c r="J133" s="23"/>
    </row>
    <row r="134" ht="18" customHeight="1"/>
    <row r="135" spans="7:10" ht="13.5" customHeight="1">
      <c r="G135" s="345" t="s">
        <v>856</v>
      </c>
      <c r="H135" s="345"/>
      <c r="I135" s="345"/>
      <c r="J135" s="345"/>
    </row>
    <row r="136" spans="5:10" ht="15.75" customHeight="1">
      <c r="E136" s="40"/>
      <c r="F136" s="40"/>
      <c r="G136" s="339" t="s">
        <v>178</v>
      </c>
      <c r="H136" s="339"/>
      <c r="I136" s="339"/>
      <c r="J136" s="339"/>
    </row>
    <row r="137" spans="1:10" s="6" customFormat="1" ht="15.75" customHeight="1">
      <c r="A137" s="35"/>
      <c r="B137" s="30" t="s">
        <v>96</v>
      </c>
      <c r="C137" s="35"/>
      <c r="D137" s="340" t="s">
        <v>97</v>
      </c>
      <c r="E137" s="340"/>
      <c r="F137" s="340"/>
      <c r="G137" s="340"/>
      <c r="H137" s="340"/>
      <c r="I137" s="340" t="s">
        <v>40</v>
      </c>
      <c r="J137" s="340"/>
    </row>
    <row r="138" ht="15.75" customHeight="1"/>
    <row r="139" ht="15.75" customHeight="1"/>
    <row r="140" spans="2:10" s="26" customFormat="1" ht="15.75" customHeight="1">
      <c r="B140" s="29" t="s">
        <v>885</v>
      </c>
      <c r="E140" s="374" t="s">
        <v>885</v>
      </c>
      <c r="F140" s="374"/>
      <c r="G140" s="374"/>
      <c r="I140" s="535" t="s">
        <v>885</v>
      </c>
      <c r="J140" s="535"/>
    </row>
    <row r="141" ht="15.75" customHeight="1">
      <c r="A141" s="41"/>
    </row>
    <row r="142" ht="15.75" customHeight="1">
      <c r="A142" s="41"/>
    </row>
    <row r="143" spans="1:10" s="43" customFormat="1" ht="15.75" customHeight="1">
      <c r="A143" s="27"/>
      <c r="B143" s="42" t="s">
        <v>267</v>
      </c>
      <c r="D143" s="341" t="s">
        <v>102</v>
      </c>
      <c r="E143" s="341"/>
      <c r="F143" s="341"/>
      <c r="G143" s="341"/>
      <c r="H143" s="341"/>
      <c r="I143" s="342" t="s">
        <v>183</v>
      </c>
      <c r="J143" s="342"/>
    </row>
    <row r="144" ht="15.75" customHeight="1">
      <c r="A144" s="41"/>
    </row>
    <row r="145" spans="1:10" ht="15.75" customHeight="1">
      <c r="A145" s="41"/>
      <c r="B145" s="36"/>
      <c r="C145" s="7"/>
      <c r="D145" s="36"/>
      <c r="G145" s="343"/>
      <c r="H145" s="343"/>
      <c r="I145" s="343"/>
      <c r="J145" s="343"/>
    </row>
    <row r="146" ht="18" customHeight="1"/>
    <row r="147" ht="18" customHeight="1"/>
    <row r="148" ht="18" customHeight="1"/>
    <row r="149" ht="18" customHeight="1"/>
    <row r="150" ht="18" customHeight="1"/>
    <row r="151" spans="5:10" ht="18" customHeight="1">
      <c r="E151" s="5"/>
      <c r="J151" s="5"/>
    </row>
    <row r="152" spans="5:10" ht="18" customHeight="1">
      <c r="E152" s="5"/>
      <c r="J152" s="5"/>
    </row>
    <row r="153" spans="5:10" ht="18" customHeight="1">
      <c r="E153" s="5"/>
      <c r="J153" s="5"/>
    </row>
    <row r="154" spans="5:10" ht="18" customHeight="1">
      <c r="E154" s="5"/>
      <c r="I154" s="46"/>
      <c r="J154" s="5"/>
    </row>
    <row r="155" spans="5:10" ht="18" customHeight="1">
      <c r="E155" s="5"/>
      <c r="I155" s="46"/>
      <c r="J155" s="5"/>
    </row>
    <row r="156" spans="5:10" ht="18" customHeight="1">
      <c r="E156" s="5"/>
      <c r="I156" s="46"/>
      <c r="J156" s="5"/>
    </row>
    <row r="157" spans="5:10" ht="18" customHeight="1">
      <c r="E157" s="5"/>
      <c r="I157" s="46"/>
      <c r="J157" s="5"/>
    </row>
    <row r="158" spans="5:10" ht="18" customHeight="1">
      <c r="E158" s="5"/>
      <c r="I158" s="46"/>
      <c r="J158" s="5"/>
    </row>
    <row r="159" spans="5:10" ht="18" customHeight="1">
      <c r="E159" s="5"/>
      <c r="I159" s="46"/>
      <c r="J159" s="5"/>
    </row>
    <row r="160" spans="5:10" ht="18" customHeight="1">
      <c r="E160" s="5"/>
      <c r="I160" s="46"/>
      <c r="J160" s="5"/>
    </row>
    <row r="161" spans="5:10" ht="18" customHeight="1">
      <c r="E161" s="5"/>
      <c r="I161" s="46"/>
      <c r="J161" s="5"/>
    </row>
    <row r="162" spans="5:10" ht="18" customHeight="1">
      <c r="E162" s="5"/>
      <c r="I162" s="46"/>
      <c r="J162" s="5"/>
    </row>
    <row r="163" spans="5:10" ht="18" customHeight="1">
      <c r="E163" s="5"/>
      <c r="I163" s="46"/>
      <c r="J163" s="5"/>
    </row>
    <row r="164" spans="5:10" ht="18" customHeight="1">
      <c r="E164" s="5"/>
      <c r="I164" s="47"/>
      <c r="J164" s="5"/>
    </row>
    <row r="165" spans="5:10" ht="18" customHeight="1">
      <c r="E165" s="5"/>
      <c r="I165" s="48"/>
      <c r="J165" s="5"/>
    </row>
    <row r="166" spans="5:10" ht="18" customHeight="1">
      <c r="E166" s="5"/>
      <c r="J166" s="5"/>
    </row>
    <row r="167" spans="5:10" ht="18" customHeight="1">
      <c r="E167" s="5"/>
      <c r="I167" s="5"/>
      <c r="J167" s="5"/>
    </row>
    <row r="168" spans="5:10" ht="18" customHeight="1">
      <c r="E168" s="5"/>
      <c r="I168" s="5"/>
      <c r="J168" s="5"/>
    </row>
    <row r="169" spans="5:10" ht="18" customHeight="1">
      <c r="E169" s="5"/>
      <c r="I169" s="5"/>
      <c r="J169" s="5"/>
    </row>
    <row r="170" spans="5:10" ht="18" customHeight="1">
      <c r="E170" s="5"/>
      <c r="I170" s="5"/>
      <c r="J170" s="5"/>
    </row>
    <row r="171" spans="5:10" ht="18" customHeight="1">
      <c r="E171" s="5"/>
      <c r="I171" s="5"/>
      <c r="J171" s="5"/>
    </row>
    <row r="172" spans="5:10" ht="18" customHeight="1">
      <c r="E172" s="5"/>
      <c r="I172" s="5"/>
      <c r="J172" s="5"/>
    </row>
    <row r="173" spans="5:10" ht="18" customHeight="1">
      <c r="E173" s="5"/>
      <c r="I173" s="5"/>
      <c r="J173" s="5"/>
    </row>
    <row r="174" spans="5:10" ht="18" customHeight="1">
      <c r="E174" s="5"/>
      <c r="I174" s="5"/>
      <c r="J174" s="5"/>
    </row>
    <row r="175" spans="5:10" ht="18" customHeight="1">
      <c r="E175" s="5"/>
      <c r="I175" s="5"/>
      <c r="J175" s="5"/>
    </row>
    <row r="392" spans="5:10" ht="12.75">
      <c r="E392" s="5"/>
      <c r="I392" s="49"/>
      <c r="J392" s="5"/>
    </row>
    <row r="393" spans="5:10" ht="12.75">
      <c r="E393" s="5"/>
      <c r="I393" s="49"/>
      <c r="J393" s="5"/>
    </row>
    <row r="394" spans="5:10" ht="12.75">
      <c r="E394" s="5"/>
      <c r="I394" s="49"/>
      <c r="J394" s="5"/>
    </row>
    <row r="395" spans="5:10" ht="12.75">
      <c r="E395" s="5"/>
      <c r="I395" s="49"/>
      <c r="J395" s="5"/>
    </row>
    <row r="396" spans="5:10" ht="12.75">
      <c r="E396" s="5"/>
      <c r="I396" s="49"/>
      <c r="J396" s="5"/>
    </row>
    <row r="397" spans="5:10" ht="12.75">
      <c r="E397" s="5"/>
      <c r="I397" s="49"/>
      <c r="J397" s="5"/>
    </row>
    <row r="398" spans="5:10" ht="12.75">
      <c r="E398" s="5"/>
      <c r="I398" s="49"/>
      <c r="J398" s="5"/>
    </row>
    <row r="399" spans="5:10" ht="12.75">
      <c r="E399" s="5"/>
      <c r="I399" s="49"/>
      <c r="J399" s="5"/>
    </row>
    <row r="400" spans="5:10" ht="12.75">
      <c r="E400" s="5"/>
      <c r="I400" s="50"/>
      <c r="J400" s="5"/>
    </row>
    <row r="401" spans="5:10" ht="12.75">
      <c r="E401" s="5"/>
      <c r="I401" s="51"/>
      <c r="J401" s="5"/>
    </row>
  </sheetData>
  <sheetProtection/>
  <mergeCells count="34">
    <mergeCell ref="B93:C93"/>
    <mergeCell ref="B88:C88"/>
    <mergeCell ref="I1:J1"/>
    <mergeCell ref="J77:J78"/>
    <mergeCell ref="A1:E1"/>
    <mergeCell ref="A6:J6"/>
    <mergeCell ref="A7:J7"/>
    <mergeCell ref="I2:J2"/>
    <mergeCell ref="E9:E10"/>
    <mergeCell ref="G9:G10"/>
    <mergeCell ref="B23:C23"/>
    <mergeCell ref="I77:I78"/>
    <mergeCell ref="I9:I10"/>
    <mergeCell ref="C75:I75"/>
    <mergeCell ref="B15:C15"/>
    <mergeCell ref="B60:C60"/>
    <mergeCell ref="B94:C94"/>
    <mergeCell ref="G135:J135"/>
    <mergeCell ref="A9:C10"/>
    <mergeCell ref="B87:C87"/>
    <mergeCell ref="B91:C91"/>
    <mergeCell ref="B92:C92"/>
    <mergeCell ref="J9:J10"/>
    <mergeCell ref="A77:C78"/>
    <mergeCell ref="E77:E78"/>
    <mergeCell ref="G77:G78"/>
    <mergeCell ref="G136:J136"/>
    <mergeCell ref="D137:H137"/>
    <mergeCell ref="I137:J137"/>
    <mergeCell ref="D143:H143"/>
    <mergeCell ref="I143:J143"/>
    <mergeCell ref="G145:J145"/>
    <mergeCell ref="I140:J140"/>
    <mergeCell ref="E140:G140"/>
  </mergeCells>
  <printOptions horizontalCentered="1"/>
  <pageMargins left="0.5" right="0.25" top="0.46" bottom="0.51" header="0.27" footer="0.27"/>
  <pageSetup horizontalDpi="600" verticalDpi="600" orientation="portrait" paperSize="9" r:id="rId4"/>
  <headerFooter alignWithMargins="0">
    <oddFooter>&amp;R&amp;8
&amp;P</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57"/>
  </sheetPr>
  <dimension ref="A1:I43"/>
  <sheetViews>
    <sheetView zoomScale="120" zoomScaleNormal="120" workbookViewId="0" topLeftCell="A13">
      <selection activeCell="F17" sqref="F17"/>
    </sheetView>
  </sheetViews>
  <sheetFormatPr defaultColWidth="8.83203125" defaultRowHeight="18"/>
  <cols>
    <col min="1" max="1" width="1.91015625" style="15" customWidth="1"/>
    <col min="2" max="2" width="10.91015625" style="5" customWidth="1"/>
    <col min="3" max="3" width="12.91015625" style="5" customWidth="1"/>
    <col min="4" max="4" width="3.75" style="16" customWidth="1"/>
    <col min="5" max="5" width="4.91015625" style="8" customWidth="1"/>
    <col min="6" max="6" width="8.91015625" style="5" customWidth="1"/>
    <col min="7" max="7" width="8.83203125" style="5" customWidth="1"/>
    <col min="8" max="8" width="9.08203125" style="5" customWidth="1"/>
    <col min="9" max="9" width="9.41015625" style="5" customWidth="1"/>
    <col min="10" max="16384" width="8.83203125" style="5" customWidth="1"/>
  </cols>
  <sheetData>
    <row r="1" spans="1:8" ht="21" customHeight="1">
      <c r="A1" s="362" t="s">
        <v>1</v>
      </c>
      <c r="B1" s="362"/>
      <c r="C1" s="362"/>
      <c r="D1" s="362"/>
      <c r="E1" s="362"/>
      <c r="F1" s="362"/>
      <c r="G1" s="2" t="s">
        <v>162</v>
      </c>
      <c r="H1" s="2"/>
    </row>
    <row r="2" spans="1:8" ht="18.75" customHeight="1">
      <c r="A2" s="359" t="s">
        <v>702</v>
      </c>
      <c r="B2" s="359"/>
      <c r="C2" s="359"/>
      <c r="D2" s="359"/>
      <c r="E2" s="359"/>
      <c r="F2" s="359"/>
      <c r="G2" s="308" t="s">
        <v>843</v>
      </c>
      <c r="H2" s="309"/>
    </row>
    <row r="3" spans="1:9" ht="12.75">
      <c r="A3" s="359" t="s">
        <v>831</v>
      </c>
      <c r="B3" s="359"/>
      <c r="C3" s="359"/>
      <c r="D3" s="359"/>
      <c r="E3" s="359"/>
      <c r="F3" s="359"/>
      <c r="G3" s="310"/>
      <c r="H3" s="10"/>
      <c r="I3" s="310"/>
    </row>
    <row r="4" spans="1:9" ht="2.25" customHeight="1">
      <c r="A4" s="52"/>
      <c r="B4" s="52"/>
      <c r="C4" s="52"/>
      <c r="D4" s="54"/>
      <c r="E4" s="53"/>
      <c r="F4" s="52"/>
      <c r="G4" s="52"/>
      <c r="H4" s="52"/>
      <c r="I4" s="52"/>
    </row>
    <row r="5" spans="2:9" ht="13.5" customHeight="1">
      <c r="B5" s="12"/>
      <c r="C5" s="12"/>
      <c r="D5" s="19"/>
      <c r="E5" s="11"/>
      <c r="F5" s="12"/>
      <c r="G5" s="13"/>
      <c r="I5" s="311" t="s">
        <v>313</v>
      </c>
    </row>
    <row r="6" spans="2:9" ht="13.5" customHeight="1">
      <c r="B6" s="12"/>
      <c r="C6" s="12"/>
      <c r="D6" s="19"/>
      <c r="E6" s="11"/>
      <c r="F6" s="12"/>
      <c r="G6" s="13"/>
      <c r="I6" s="13"/>
    </row>
    <row r="7" spans="1:9" s="33" customFormat="1" ht="15.75">
      <c r="A7" s="360" t="s">
        <v>299</v>
      </c>
      <c r="B7" s="360"/>
      <c r="C7" s="360"/>
      <c r="D7" s="360"/>
      <c r="E7" s="360"/>
      <c r="F7" s="360"/>
      <c r="G7" s="360"/>
      <c r="H7" s="360"/>
      <c r="I7" s="360"/>
    </row>
    <row r="8" spans="1:9" s="33" customFormat="1" ht="14.25" customHeight="1">
      <c r="A8" s="361" t="s">
        <v>844</v>
      </c>
      <c r="B8" s="361"/>
      <c r="C8" s="361"/>
      <c r="D8" s="361"/>
      <c r="E8" s="361"/>
      <c r="F8" s="361"/>
      <c r="G8" s="361"/>
      <c r="H8" s="361"/>
      <c r="I8" s="361"/>
    </row>
    <row r="9" ht="12.75">
      <c r="F9" s="17"/>
    </row>
    <row r="10" spans="1:9" ht="24" customHeight="1">
      <c r="A10" s="18"/>
      <c r="B10" s="12"/>
      <c r="C10" s="12"/>
      <c r="D10" s="19"/>
      <c r="E10" s="11"/>
      <c r="F10" s="312"/>
      <c r="G10" s="12"/>
      <c r="H10" s="12"/>
      <c r="I10" s="313" t="s">
        <v>268</v>
      </c>
    </row>
    <row r="11" spans="1:9" s="7" customFormat="1" ht="21.75" customHeight="1">
      <c r="A11" s="363" t="s">
        <v>694</v>
      </c>
      <c r="B11" s="363" t="s">
        <v>693</v>
      </c>
      <c r="C11" s="363"/>
      <c r="D11" s="366" t="s">
        <v>692</v>
      </c>
      <c r="E11" s="366" t="s">
        <v>691</v>
      </c>
      <c r="F11" s="314" t="s">
        <v>850</v>
      </c>
      <c r="G11" s="314" t="s">
        <v>850</v>
      </c>
      <c r="H11" s="364" t="s">
        <v>689</v>
      </c>
      <c r="I11" s="364"/>
    </row>
    <row r="12" spans="1:9" s="7" customFormat="1" ht="20.25" customHeight="1">
      <c r="A12" s="365"/>
      <c r="B12" s="363"/>
      <c r="C12" s="363"/>
      <c r="D12" s="366"/>
      <c r="E12" s="366"/>
      <c r="F12" s="315" t="s">
        <v>562</v>
      </c>
      <c r="G12" s="315" t="s">
        <v>561</v>
      </c>
      <c r="H12" s="315" t="s">
        <v>562</v>
      </c>
      <c r="I12" s="315" t="s">
        <v>561</v>
      </c>
    </row>
    <row r="13" spans="1:9" s="7" customFormat="1" ht="16.5" customHeight="1">
      <c r="A13" s="150"/>
      <c r="B13" s="150"/>
      <c r="C13" s="150"/>
      <c r="D13" s="138"/>
      <c r="E13" s="138"/>
      <c r="F13" s="316"/>
      <c r="G13" s="316"/>
      <c r="H13" s="314"/>
      <c r="I13" s="314"/>
    </row>
    <row r="14" spans="1:9" s="20" customFormat="1" ht="16.5" customHeight="1">
      <c r="A14" s="111" t="s">
        <v>105</v>
      </c>
      <c r="B14" s="121" t="s">
        <v>95</v>
      </c>
      <c r="C14" s="121"/>
      <c r="D14" s="71" t="s">
        <v>106</v>
      </c>
      <c r="E14" s="62" t="s">
        <v>667</v>
      </c>
      <c r="F14" s="198">
        <v>16179006199</v>
      </c>
      <c r="G14" s="198">
        <v>32181931909</v>
      </c>
      <c r="H14" s="198">
        <f>69004269995+F14</f>
        <v>85183276194</v>
      </c>
      <c r="I14" s="198">
        <v>115440449698</v>
      </c>
    </row>
    <row r="15" spans="1:9" s="149" customFormat="1" ht="16.5" customHeight="1">
      <c r="A15" s="145" t="s">
        <v>107</v>
      </c>
      <c r="B15" s="146" t="s">
        <v>163</v>
      </c>
      <c r="C15" s="146"/>
      <c r="D15" s="147" t="s">
        <v>108</v>
      </c>
      <c r="E15" s="148" t="s">
        <v>668</v>
      </c>
      <c r="F15" s="275">
        <v>0</v>
      </c>
      <c r="G15" s="275">
        <v>1977611058</v>
      </c>
      <c r="H15" s="275">
        <v>0</v>
      </c>
      <c r="I15" s="275">
        <v>2966304754</v>
      </c>
    </row>
    <row r="16" spans="1:9" s="20" customFormat="1" ht="26.25" customHeight="1">
      <c r="A16" s="113" t="s">
        <v>109</v>
      </c>
      <c r="B16" s="358" t="s">
        <v>695</v>
      </c>
      <c r="C16" s="358"/>
      <c r="D16" s="138" t="s">
        <v>110</v>
      </c>
      <c r="E16" s="142"/>
      <c r="F16" s="317">
        <f>F14-F15</f>
        <v>16179006199</v>
      </c>
      <c r="G16" s="317">
        <f>G14-G15</f>
        <v>30204320851</v>
      </c>
      <c r="H16" s="317">
        <f>H14-H15</f>
        <v>85183276194</v>
      </c>
      <c r="I16" s="317">
        <f>I14-I15</f>
        <v>112474144944</v>
      </c>
    </row>
    <row r="17" spans="1:9" s="149" customFormat="1" ht="18" customHeight="1">
      <c r="A17" s="145" t="s">
        <v>111</v>
      </c>
      <c r="B17" s="146" t="s">
        <v>2</v>
      </c>
      <c r="C17" s="146"/>
      <c r="D17" s="147" t="s">
        <v>112</v>
      </c>
      <c r="E17" s="148" t="s">
        <v>669</v>
      </c>
      <c r="F17" s="275">
        <v>12710320313</v>
      </c>
      <c r="G17" s="275">
        <v>21409043386</v>
      </c>
      <c r="H17" s="275">
        <f>42447367027+F17</f>
        <v>55157687340</v>
      </c>
      <c r="I17" s="275">
        <v>64852030145</v>
      </c>
    </row>
    <row r="18" spans="1:9" s="20" customFormat="1" ht="25.5" customHeight="1">
      <c r="A18" s="143" t="s">
        <v>113</v>
      </c>
      <c r="B18" s="368" t="s">
        <v>696</v>
      </c>
      <c r="C18" s="368"/>
      <c r="D18" s="138" t="s">
        <v>114</v>
      </c>
      <c r="E18" s="144"/>
      <c r="F18" s="318">
        <f>F16-F17</f>
        <v>3468685886</v>
      </c>
      <c r="G18" s="318">
        <f>G16-G17</f>
        <v>8795277465</v>
      </c>
      <c r="H18" s="318">
        <f>H16-H17</f>
        <v>30025588854</v>
      </c>
      <c r="I18" s="318">
        <f>I16-I17</f>
        <v>47622114799</v>
      </c>
    </row>
    <row r="19" spans="1:9" s="20" customFormat="1" ht="15" customHeight="1">
      <c r="A19" s="111" t="s">
        <v>115</v>
      </c>
      <c r="B19" s="121" t="s">
        <v>164</v>
      </c>
      <c r="C19" s="121"/>
      <c r="D19" s="71" t="s">
        <v>116</v>
      </c>
      <c r="E19" s="62" t="s">
        <v>670</v>
      </c>
      <c r="F19" s="198">
        <v>2057431417</v>
      </c>
      <c r="G19" s="319">
        <v>997495002</v>
      </c>
      <c r="H19" s="198">
        <f>4133370867+F19</f>
        <v>6190802284</v>
      </c>
      <c r="I19" s="198">
        <v>7214307592</v>
      </c>
    </row>
    <row r="20" spans="1:9" ht="15.75" customHeight="1">
      <c r="A20" s="112" t="s">
        <v>117</v>
      </c>
      <c r="B20" s="45" t="s">
        <v>165</v>
      </c>
      <c r="C20" s="45"/>
      <c r="D20" s="72" t="s">
        <v>118</v>
      </c>
      <c r="E20" s="62" t="s">
        <v>671</v>
      </c>
      <c r="F20" s="262">
        <v>55290660</v>
      </c>
      <c r="G20" s="198">
        <v>0</v>
      </c>
      <c r="H20" s="262">
        <f>499085+F20</f>
        <v>55789745</v>
      </c>
      <c r="I20" s="262">
        <v>741457183</v>
      </c>
    </row>
    <row r="21" spans="1:9" s="22" customFormat="1" ht="16.5" customHeight="1">
      <c r="A21" s="114"/>
      <c r="B21" s="64" t="s">
        <v>366</v>
      </c>
      <c r="C21" s="64"/>
      <c r="D21" s="72" t="s">
        <v>119</v>
      </c>
      <c r="E21" s="122"/>
      <c r="F21" s="180">
        <v>0</v>
      </c>
      <c r="G21" s="180">
        <v>0</v>
      </c>
      <c r="H21" s="180">
        <v>0</v>
      </c>
      <c r="I21" s="262">
        <v>0</v>
      </c>
    </row>
    <row r="22" spans="1:9" ht="16.5" customHeight="1">
      <c r="A22" s="112" t="s">
        <v>120</v>
      </c>
      <c r="B22" s="45" t="s">
        <v>3</v>
      </c>
      <c r="C22" s="45"/>
      <c r="D22" s="72" t="s">
        <v>121</v>
      </c>
      <c r="E22" s="62" t="s">
        <v>675</v>
      </c>
      <c r="F22" s="262">
        <v>240810592</v>
      </c>
      <c r="G22" s="320">
        <v>589788611</v>
      </c>
      <c r="H22" s="262">
        <f>1058373350+F22</f>
        <v>1299183942</v>
      </c>
      <c r="I22" s="262">
        <v>1594414287</v>
      </c>
    </row>
    <row r="23" spans="1:9" ht="17.25" customHeight="1">
      <c r="A23" s="112" t="s">
        <v>122</v>
      </c>
      <c r="B23" s="45" t="s">
        <v>166</v>
      </c>
      <c r="C23" s="45"/>
      <c r="D23" s="72" t="s">
        <v>123</v>
      </c>
      <c r="E23" s="62" t="s">
        <v>674</v>
      </c>
      <c r="F23" s="262">
        <v>3559852670</v>
      </c>
      <c r="G23" s="320">
        <v>3439262206</v>
      </c>
      <c r="H23" s="262">
        <f>8314316831+F23</f>
        <v>11874169501</v>
      </c>
      <c r="I23" s="262">
        <v>12327435467</v>
      </c>
    </row>
    <row r="24" spans="1:9" s="20" customFormat="1" ht="30" customHeight="1">
      <c r="A24" s="143" t="s">
        <v>124</v>
      </c>
      <c r="B24" s="358" t="s">
        <v>697</v>
      </c>
      <c r="C24" s="369"/>
      <c r="D24" s="138" t="s">
        <v>125</v>
      </c>
      <c r="E24" s="144"/>
      <c r="F24" s="321">
        <f>F18+(F19-F20)-F22-F23</f>
        <v>1670163381</v>
      </c>
      <c r="G24" s="321">
        <f>G18+G19-G20-G22-G23</f>
        <v>5763721650</v>
      </c>
      <c r="H24" s="321">
        <f>H18+H19-H20-H22-H23</f>
        <v>22987247950</v>
      </c>
      <c r="I24" s="321">
        <f>I18+I19-I20-I22-I23</f>
        <v>40173115454</v>
      </c>
    </row>
    <row r="25" spans="1:9" ht="16.5" customHeight="1">
      <c r="A25" s="112" t="s">
        <v>126</v>
      </c>
      <c r="B25" s="45" t="s">
        <v>167</v>
      </c>
      <c r="C25" s="45"/>
      <c r="D25" s="72" t="s">
        <v>127</v>
      </c>
      <c r="E25" s="62" t="s">
        <v>672</v>
      </c>
      <c r="F25" s="262">
        <v>108012138</v>
      </c>
      <c r="G25" s="262">
        <v>53163517</v>
      </c>
      <c r="H25" s="262">
        <f>213709582+F25</f>
        <v>321721720</v>
      </c>
      <c r="I25" s="262">
        <v>155521357</v>
      </c>
    </row>
    <row r="26" spans="1:9" ht="16.5" customHeight="1">
      <c r="A26" s="112" t="s">
        <v>128</v>
      </c>
      <c r="B26" s="45" t="s">
        <v>168</v>
      </c>
      <c r="C26" s="45"/>
      <c r="D26" s="72" t="s">
        <v>129</v>
      </c>
      <c r="E26" s="62" t="s">
        <v>673</v>
      </c>
      <c r="F26" s="262">
        <v>342567148</v>
      </c>
      <c r="G26" s="320">
        <v>2199842669</v>
      </c>
      <c r="H26" s="262">
        <f>786486731+F26</f>
        <v>1129053879</v>
      </c>
      <c r="I26" s="262">
        <v>9143842429</v>
      </c>
    </row>
    <row r="27" spans="1:9" s="151" customFormat="1" ht="18.75" customHeight="1">
      <c r="A27" s="113" t="s">
        <v>130</v>
      </c>
      <c r="B27" s="150" t="s">
        <v>303</v>
      </c>
      <c r="C27" s="150"/>
      <c r="D27" s="73" t="s">
        <v>131</v>
      </c>
      <c r="E27" s="65"/>
      <c r="F27" s="322">
        <f>F25-F26</f>
        <v>-234555010</v>
      </c>
      <c r="G27" s="322">
        <f>G25-G26</f>
        <v>-2146679152</v>
      </c>
      <c r="H27" s="322">
        <f>H25-H26</f>
        <v>-807332159</v>
      </c>
      <c r="I27" s="322">
        <f>I25-I26</f>
        <v>-8988321072</v>
      </c>
    </row>
    <row r="28" spans="1:9" ht="24" customHeight="1">
      <c r="A28" s="113" t="s">
        <v>347</v>
      </c>
      <c r="B28" s="367" t="s">
        <v>698</v>
      </c>
      <c r="C28" s="367"/>
      <c r="D28" s="73" t="s">
        <v>132</v>
      </c>
      <c r="E28" s="61"/>
      <c r="F28" s="318">
        <f>F24+F27</f>
        <v>1435608371</v>
      </c>
      <c r="G28" s="318">
        <f>G24+G27</f>
        <v>3617042498</v>
      </c>
      <c r="H28" s="318">
        <f>H24+H27</f>
        <v>22179915791</v>
      </c>
      <c r="I28" s="318">
        <f>I24+I27</f>
        <v>31184794382</v>
      </c>
    </row>
    <row r="29" spans="1:9" ht="15" customHeight="1">
      <c r="A29" s="112" t="s">
        <v>133</v>
      </c>
      <c r="B29" s="45" t="s">
        <v>169</v>
      </c>
      <c r="C29" s="45"/>
      <c r="D29" s="72" t="s">
        <v>134</v>
      </c>
      <c r="E29" s="62" t="s">
        <v>676</v>
      </c>
      <c r="F29" s="262">
        <v>110619785</v>
      </c>
      <c r="G29" s="320">
        <v>-401667654</v>
      </c>
      <c r="H29" s="262">
        <f>1450422103+F29</f>
        <v>1561041888</v>
      </c>
      <c r="I29" s="262">
        <v>2089080755</v>
      </c>
    </row>
    <row r="30" spans="1:9" s="20" customFormat="1" ht="15" customHeight="1">
      <c r="A30" s="112" t="s">
        <v>135</v>
      </c>
      <c r="B30" s="45" t="s">
        <v>170</v>
      </c>
      <c r="C30" s="45"/>
      <c r="D30" s="72" t="s">
        <v>136</v>
      </c>
      <c r="E30" s="62" t="s">
        <v>677</v>
      </c>
      <c r="F30" s="262">
        <v>0</v>
      </c>
      <c r="G30" s="323">
        <v>0</v>
      </c>
      <c r="H30" s="262">
        <v>0</v>
      </c>
      <c r="I30" s="262">
        <v>0</v>
      </c>
    </row>
    <row r="31" spans="1:9" ht="29.25" customHeight="1">
      <c r="A31" s="113" t="s">
        <v>137</v>
      </c>
      <c r="B31" s="358" t="s">
        <v>807</v>
      </c>
      <c r="C31" s="358"/>
      <c r="D31" s="65" t="s">
        <v>138</v>
      </c>
      <c r="E31" s="61"/>
      <c r="F31" s="321">
        <f>F28-F29</f>
        <v>1324988586</v>
      </c>
      <c r="G31" s="321">
        <f>G28-G29</f>
        <v>4018710152</v>
      </c>
      <c r="H31" s="321">
        <f>H28-H29</f>
        <v>20618873903</v>
      </c>
      <c r="I31" s="321">
        <f>I28-I29</f>
        <v>29095713627</v>
      </c>
    </row>
    <row r="32" spans="1:9" ht="18.75" customHeight="1">
      <c r="A32" s="111" t="s">
        <v>139</v>
      </c>
      <c r="B32" s="121" t="s">
        <v>228</v>
      </c>
      <c r="C32" s="121"/>
      <c r="D32" s="71" t="s">
        <v>140</v>
      </c>
      <c r="E32" s="61"/>
      <c r="F32" s="198">
        <v>73.06517317555128</v>
      </c>
      <c r="G32" s="319">
        <v>326</v>
      </c>
      <c r="H32" s="198">
        <v>1636.2215377975108</v>
      </c>
      <c r="I32" s="198">
        <v>2363</v>
      </c>
    </row>
    <row r="33" spans="1:9" ht="18.75" customHeight="1">
      <c r="A33" s="63" t="s">
        <v>227</v>
      </c>
      <c r="B33" s="121" t="s">
        <v>367</v>
      </c>
      <c r="C33" s="121"/>
      <c r="D33" s="110" t="s">
        <v>368</v>
      </c>
      <c r="E33" s="61"/>
      <c r="G33" s="324">
        <v>0</v>
      </c>
      <c r="H33" s="325">
        <v>0</v>
      </c>
      <c r="I33" s="324">
        <v>0</v>
      </c>
    </row>
    <row r="34" spans="1:9" ht="17.25" customHeight="1">
      <c r="A34" s="44"/>
      <c r="B34" s="45"/>
      <c r="C34" s="45"/>
      <c r="D34" s="140"/>
      <c r="E34" s="141"/>
      <c r="F34" s="320"/>
      <c r="G34" s="357"/>
      <c r="H34" s="357"/>
      <c r="I34" s="357"/>
    </row>
    <row r="35" spans="1:9" ht="13.5" customHeight="1">
      <c r="A35" s="21"/>
      <c r="B35" s="20"/>
      <c r="C35" s="20"/>
      <c r="E35" s="345" t="s">
        <v>857</v>
      </c>
      <c r="F35" s="345"/>
      <c r="G35" s="345"/>
      <c r="H35" s="345"/>
      <c r="I35" s="345"/>
    </row>
    <row r="36" spans="1:9" ht="13.5" customHeight="1">
      <c r="A36" s="21"/>
      <c r="B36" s="20"/>
      <c r="C36" s="20"/>
      <c r="E36" s="340" t="s">
        <v>207</v>
      </c>
      <c r="F36" s="340"/>
      <c r="G36" s="340"/>
      <c r="H36" s="340"/>
      <c r="I36" s="340"/>
    </row>
    <row r="37" spans="1:9" ht="15.75" customHeight="1">
      <c r="A37" s="21"/>
      <c r="B37" s="115" t="s">
        <v>96</v>
      </c>
      <c r="C37" s="340" t="s">
        <v>204</v>
      </c>
      <c r="D37" s="340"/>
      <c r="E37" s="340"/>
      <c r="F37" s="340" t="s">
        <v>269</v>
      </c>
      <c r="G37" s="340"/>
      <c r="H37" s="340"/>
      <c r="I37" s="340"/>
    </row>
    <row r="38" spans="1:8" ht="15.75" customHeight="1">
      <c r="A38" s="24"/>
      <c r="B38" s="20"/>
      <c r="C38" s="20"/>
      <c r="H38" s="15"/>
    </row>
    <row r="39" spans="1:6" s="22" customFormat="1" ht="15.75" customHeight="1">
      <c r="A39" s="15"/>
      <c r="B39" s="20"/>
      <c r="C39" s="20"/>
      <c r="D39" s="16"/>
      <c r="E39" s="8"/>
      <c r="F39" s="5"/>
    </row>
    <row r="40" spans="1:9" s="26" customFormat="1" ht="15.75" customHeight="1">
      <c r="A40" s="536"/>
      <c r="B40" s="29" t="s">
        <v>885</v>
      </c>
      <c r="D40" s="537" t="s">
        <v>885</v>
      </c>
      <c r="E40" s="29"/>
      <c r="F40" s="538"/>
      <c r="G40" s="374" t="s">
        <v>885</v>
      </c>
      <c r="H40" s="374"/>
      <c r="I40" s="29"/>
    </row>
    <row r="41" spans="6:8" ht="15.75" customHeight="1">
      <c r="F41" s="326"/>
      <c r="H41" s="15"/>
    </row>
    <row r="42" ht="12.75">
      <c r="H42" s="15"/>
    </row>
    <row r="43" spans="1:9" ht="13.5">
      <c r="A43" s="10"/>
      <c r="B43" s="116" t="s">
        <v>273</v>
      </c>
      <c r="C43" s="341" t="s">
        <v>272</v>
      </c>
      <c r="D43" s="341"/>
      <c r="E43" s="341"/>
      <c r="F43" s="341" t="s">
        <v>183</v>
      </c>
      <c r="G43" s="341"/>
      <c r="H43" s="341"/>
      <c r="I43" s="341"/>
    </row>
  </sheetData>
  <sheetProtection/>
  <mergeCells count="23">
    <mergeCell ref="E35:I35"/>
    <mergeCell ref="E36:I36"/>
    <mergeCell ref="G40:H40"/>
    <mergeCell ref="D11:D12"/>
    <mergeCell ref="A2:F2"/>
    <mergeCell ref="C43:E43"/>
    <mergeCell ref="F43:I43"/>
    <mergeCell ref="B28:C28"/>
    <mergeCell ref="B18:C18"/>
    <mergeCell ref="B24:C24"/>
    <mergeCell ref="B31:C31"/>
    <mergeCell ref="C37:E37"/>
    <mergeCell ref="F37:I37"/>
    <mergeCell ref="G34:I34"/>
    <mergeCell ref="B16:C16"/>
    <mergeCell ref="A3:F3"/>
    <mergeCell ref="A7:I7"/>
    <mergeCell ref="A8:I8"/>
    <mergeCell ref="A1:F1"/>
    <mergeCell ref="B11:C12"/>
    <mergeCell ref="H11:I11"/>
    <mergeCell ref="A11:A12"/>
    <mergeCell ref="E11:E12"/>
  </mergeCells>
  <printOptions horizontalCentered="1"/>
  <pageMargins left="0.38" right="0.2" top="0.62" bottom="0.58" header="0.45" footer="0.36"/>
  <pageSetup horizontalDpi="600" verticalDpi="600" orientation="portrait" paperSize="9" r:id="rId2"/>
  <headerFooter alignWithMargins="0">
    <oddFooter>&amp;R&amp;8 4</oddFoot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E61"/>
  <sheetViews>
    <sheetView view="pageBreakPreview" zoomScale="120" zoomScaleSheetLayoutView="120" zoomScalePageLayoutView="0" workbookViewId="0" topLeftCell="A4">
      <selection activeCell="D13" sqref="D13"/>
    </sheetView>
  </sheetViews>
  <sheetFormatPr defaultColWidth="8.83203125" defaultRowHeight="18"/>
  <cols>
    <col min="1" max="1" width="40.08203125" style="1" customWidth="1"/>
    <col min="2" max="2" width="3.41015625" style="1" customWidth="1"/>
    <col min="3" max="3" width="4.33203125" style="1" customWidth="1"/>
    <col min="4" max="4" width="11.41015625" style="3" customWidth="1"/>
    <col min="5" max="5" width="11.41015625" style="137" customWidth="1"/>
    <col min="6" max="16384" width="8.83203125" style="1" customWidth="1"/>
  </cols>
  <sheetData>
    <row r="1" spans="1:5" ht="15.75">
      <c r="A1" s="4" t="s">
        <v>1</v>
      </c>
      <c r="B1" s="31" t="s">
        <v>162</v>
      </c>
      <c r="C1" s="31"/>
      <c r="E1" s="5"/>
    </row>
    <row r="2" spans="1:5" ht="13.5" customHeight="1">
      <c r="A2" s="123" t="s">
        <v>703</v>
      </c>
      <c r="B2" s="2" t="s">
        <v>843</v>
      </c>
      <c r="C2" s="2"/>
      <c r="E2" s="55"/>
    </row>
    <row r="3" spans="1:5" ht="13.5" customHeight="1">
      <c r="A3" s="124" t="s">
        <v>831</v>
      </c>
      <c r="D3" s="371"/>
      <c r="E3" s="371"/>
    </row>
    <row r="4" spans="1:5" ht="13.5" customHeight="1">
      <c r="A4" s="56"/>
      <c r="B4" s="28"/>
      <c r="C4" s="28"/>
      <c r="D4" s="372" t="s">
        <v>275</v>
      </c>
      <c r="E4" s="372"/>
    </row>
    <row r="5" spans="1:5" ht="15.75">
      <c r="A5" s="373" t="s">
        <v>304</v>
      </c>
      <c r="B5" s="373"/>
      <c r="C5" s="373"/>
      <c r="D5" s="373"/>
      <c r="E5" s="373"/>
    </row>
    <row r="6" spans="1:5" ht="11.25" customHeight="1">
      <c r="A6" s="374" t="s">
        <v>0</v>
      </c>
      <c r="B6" s="374"/>
      <c r="C6" s="374"/>
      <c r="D6" s="374"/>
      <c r="E6" s="374"/>
    </row>
    <row r="7" spans="1:5" ht="14.25" customHeight="1">
      <c r="A7" s="375" t="s">
        <v>844</v>
      </c>
      <c r="B7" s="375"/>
      <c r="C7" s="375"/>
      <c r="D7" s="375"/>
      <c r="E7" s="375"/>
    </row>
    <row r="8" spans="1:5" ht="13.5" customHeight="1">
      <c r="A8" s="59"/>
      <c r="B8" s="59"/>
      <c r="C8" s="59"/>
      <c r="D8" s="59"/>
      <c r="E8" s="298" t="s">
        <v>420</v>
      </c>
    </row>
    <row r="9" spans="1:5" ht="12.75" customHeight="1">
      <c r="A9" s="376" t="s">
        <v>701</v>
      </c>
      <c r="B9" s="376" t="s">
        <v>383</v>
      </c>
      <c r="C9" s="377" t="s">
        <v>271</v>
      </c>
      <c r="D9" s="378" t="s">
        <v>690</v>
      </c>
      <c r="E9" s="378"/>
    </row>
    <row r="10" spans="1:5" s="57" customFormat="1" ht="12.75" customHeight="1">
      <c r="A10" s="376"/>
      <c r="B10" s="376"/>
      <c r="C10" s="377"/>
      <c r="D10" s="299" t="s">
        <v>562</v>
      </c>
      <c r="E10" s="299" t="s">
        <v>561</v>
      </c>
    </row>
    <row r="11" spans="1:5" s="57" customFormat="1" ht="10.5" customHeight="1">
      <c r="A11" s="376"/>
      <c r="B11" s="376"/>
      <c r="C11" s="377"/>
      <c r="D11" s="241" t="s">
        <v>699</v>
      </c>
      <c r="E11" s="241" t="s">
        <v>700</v>
      </c>
    </row>
    <row r="12" spans="1:5" ht="18" customHeight="1">
      <c r="A12" s="370" t="s">
        <v>369</v>
      </c>
      <c r="B12" s="370"/>
      <c r="C12" s="125"/>
      <c r="D12" s="126"/>
      <c r="E12" s="300"/>
    </row>
    <row r="13" spans="1:5" s="58" customFormat="1" ht="13.5">
      <c r="A13" s="127" t="s">
        <v>184</v>
      </c>
      <c r="B13" s="213" t="s">
        <v>106</v>
      </c>
      <c r="C13" s="213" t="s">
        <v>132</v>
      </c>
      <c r="D13" s="214">
        <f>KQKD!H28</f>
        <v>22179915791</v>
      </c>
      <c r="E13" s="214">
        <v>31184794382</v>
      </c>
    </row>
    <row r="14" spans="1:5" ht="13.5">
      <c r="A14" s="127" t="s">
        <v>185</v>
      </c>
      <c r="B14" s="215"/>
      <c r="C14" s="215"/>
      <c r="D14" s="214"/>
      <c r="E14" s="214"/>
    </row>
    <row r="15" spans="1:5" ht="12.75">
      <c r="A15" s="128" t="s">
        <v>370</v>
      </c>
      <c r="B15" s="213" t="s">
        <v>108</v>
      </c>
      <c r="C15" s="213"/>
      <c r="D15" s="216">
        <v>9423524515</v>
      </c>
      <c r="E15" s="216">
        <v>7812015756</v>
      </c>
    </row>
    <row r="16" spans="1:5" ht="12.75">
      <c r="A16" s="128" t="s">
        <v>229</v>
      </c>
      <c r="B16" s="213" t="s">
        <v>172</v>
      </c>
      <c r="C16" s="213"/>
      <c r="D16" s="216">
        <v>0</v>
      </c>
      <c r="E16" s="216">
        <v>-6307060952</v>
      </c>
    </row>
    <row r="17" spans="1:5" ht="25.5">
      <c r="A17" s="128" t="s">
        <v>855</v>
      </c>
      <c r="B17" s="217" t="s">
        <v>173</v>
      </c>
      <c r="C17" s="217"/>
      <c r="D17" s="218">
        <v>-99647738</v>
      </c>
      <c r="E17" s="218">
        <v>0</v>
      </c>
    </row>
    <row r="18" spans="1:5" ht="12.75">
      <c r="A18" s="128" t="s">
        <v>230</v>
      </c>
      <c r="B18" s="213" t="s">
        <v>174</v>
      </c>
      <c r="C18" s="213"/>
      <c r="D18" s="216">
        <v>-4112543655</v>
      </c>
      <c r="E18" s="216">
        <v>-7214307592</v>
      </c>
    </row>
    <row r="19" spans="1:5" ht="12.75">
      <c r="A19" s="128" t="s">
        <v>231</v>
      </c>
      <c r="B19" s="213" t="s">
        <v>175</v>
      </c>
      <c r="C19" s="213"/>
      <c r="D19" s="214">
        <v>0</v>
      </c>
      <c r="E19" s="216">
        <v>0</v>
      </c>
    </row>
    <row r="20" spans="1:5" ht="12.75">
      <c r="A20" s="128" t="s">
        <v>371</v>
      </c>
      <c r="B20" s="213" t="s">
        <v>372</v>
      </c>
      <c r="C20" s="213"/>
      <c r="D20" s="214">
        <v>0</v>
      </c>
      <c r="E20" s="216">
        <v>0</v>
      </c>
    </row>
    <row r="21" spans="1:5" ht="13.5">
      <c r="A21" s="129" t="s">
        <v>384</v>
      </c>
      <c r="B21" s="219" t="s">
        <v>186</v>
      </c>
      <c r="C21" s="219"/>
      <c r="D21" s="301">
        <f>SUM(D13:D20)</f>
        <v>27391248913</v>
      </c>
      <c r="E21" s="301">
        <f>SUM(E13:E20)</f>
        <v>25475441594</v>
      </c>
    </row>
    <row r="22" spans="1:5" ht="12.75">
      <c r="A22" s="128" t="s">
        <v>379</v>
      </c>
      <c r="B22" s="213" t="s">
        <v>190</v>
      </c>
      <c r="C22" s="213"/>
      <c r="D22" s="220">
        <v>3067320487</v>
      </c>
      <c r="E22" s="216">
        <v>7970396333</v>
      </c>
    </row>
    <row r="23" spans="1:5" ht="12.75">
      <c r="A23" s="128" t="s">
        <v>380</v>
      </c>
      <c r="B23" s="217" t="s">
        <v>110</v>
      </c>
      <c r="C23" s="217"/>
      <c r="D23" s="220">
        <v>-513192689</v>
      </c>
      <c r="E23" s="216">
        <v>-12538620657</v>
      </c>
    </row>
    <row r="24" spans="1:5" s="117" customFormat="1" ht="15" customHeight="1">
      <c r="A24" s="238" t="s">
        <v>381</v>
      </c>
      <c r="B24" s="221" t="s">
        <v>112</v>
      </c>
      <c r="C24" s="221"/>
      <c r="D24" s="222">
        <v>9372516535</v>
      </c>
      <c r="E24" s="218">
        <v>-1840531496</v>
      </c>
    </row>
    <row r="25" spans="1:5" ht="12.75">
      <c r="A25" s="128" t="s">
        <v>382</v>
      </c>
      <c r="B25" s="223">
        <v>12</v>
      </c>
      <c r="C25" s="223"/>
      <c r="D25" s="220">
        <v>457919519</v>
      </c>
      <c r="E25" s="216">
        <v>10020189923</v>
      </c>
    </row>
    <row r="26" spans="1:5" ht="12.75">
      <c r="A26" s="128" t="s">
        <v>373</v>
      </c>
      <c r="B26" s="223">
        <v>13</v>
      </c>
      <c r="C26" s="223"/>
      <c r="D26" s="220">
        <v>0</v>
      </c>
      <c r="E26" s="216">
        <v>0</v>
      </c>
    </row>
    <row r="27" spans="1:5" ht="12.75">
      <c r="A27" s="128" t="s">
        <v>232</v>
      </c>
      <c r="B27" s="223">
        <v>14</v>
      </c>
      <c r="C27" s="223"/>
      <c r="D27" s="220">
        <v>0</v>
      </c>
      <c r="E27" s="216">
        <v>0</v>
      </c>
    </row>
    <row r="28" spans="1:5" ht="12.75">
      <c r="A28" s="128" t="s">
        <v>233</v>
      </c>
      <c r="B28" s="223">
        <v>15</v>
      </c>
      <c r="C28" s="223"/>
      <c r="D28" s="220">
        <v>-1834984083</v>
      </c>
      <c r="E28" s="216">
        <v>-4138620478</v>
      </c>
    </row>
    <row r="29" spans="1:5" ht="12.75">
      <c r="A29" s="128" t="s">
        <v>234</v>
      </c>
      <c r="B29" s="223">
        <v>16</v>
      </c>
      <c r="C29" s="223"/>
      <c r="D29" s="220">
        <v>586946017</v>
      </c>
      <c r="E29" s="216">
        <v>0</v>
      </c>
    </row>
    <row r="30" spans="1:5" ht="12.75">
      <c r="A30" s="128" t="s">
        <v>235</v>
      </c>
      <c r="B30" s="223">
        <v>17</v>
      </c>
      <c r="C30" s="223"/>
      <c r="D30" s="220">
        <v>-19214049434</v>
      </c>
      <c r="E30" s="216">
        <v>-9524707653</v>
      </c>
    </row>
    <row r="31" spans="1:5" s="58" customFormat="1" ht="13.5">
      <c r="A31" s="127" t="s">
        <v>191</v>
      </c>
      <c r="B31" s="224">
        <v>20</v>
      </c>
      <c r="C31" s="224"/>
      <c r="D31" s="225">
        <f>SUM(D21:D30)</f>
        <v>19313725265</v>
      </c>
      <c r="E31" s="225">
        <f>SUM(E21:E30)</f>
        <v>15423547566</v>
      </c>
    </row>
    <row r="32" spans="1:5" ht="12.75">
      <c r="A32" s="130" t="s">
        <v>192</v>
      </c>
      <c r="B32" s="226"/>
      <c r="C32" s="226"/>
      <c r="D32" s="214"/>
      <c r="E32" s="214"/>
    </row>
    <row r="33" spans="1:5" ht="13.5" customHeight="1">
      <c r="A33" s="128" t="s">
        <v>193</v>
      </c>
      <c r="B33" s="217" t="s">
        <v>116</v>
      </c>
      <c r="C33" s="217"/>
      <c r="D33" s="216">
        <v>-530014642</v>
      </c>
      <c r="E33" s="216">
        <v>-1325819265</v>
      </c>
    </row>
    <row r="34" spans="1:5" ht="14.25" customHeight="1">
      <c r="A34" s="131" t="s">
        <v>187</v>
      </c>
      <c r="B34" s="217" t="s">
        <v>118</v>
      </c>
      <c r="C34" s="217"/>
      <c r="D34" s="216">
        <v>147636363</v>
      </c>
      <c r="E34" s="216">
        <v>0</v>
      </c>
    </row>
    <row r="35" spans="1:5" ht="12.75">
      <c r="A35" s="131" t="s">
        <v>194</v>
      </c>
      <c r="B35" s="217" t="s">
        <v>119</v>
      </c>
      <c r="C35" s="217"/>
      <c r="D35" s="220">
        <v>0</v>
      </c>
      <c r="E35" s="216">
        <v>0</v>
      </c>
    </row>
    <row r="36" spans="1:5" ht="12.75">
      <c r="A36" s="131" t="s">
        <v>161</v>
      </c>
      <c r="B36" s="217" t="s">
        <v>121</v>
      </c>
      <c r="C36" s="217"/>
      <c r="D36" s="216">
        <v>0</v>
      </c>
      <c r="E36" s="216">
        <v>0</v>
      </c>
    </row>
    <row r="37" spans="1:5" ht="12.75">
      <c r="A37" s="131" t="s">
        <v>195</v>
      </c>
      <c r="B37" s="217" t="s">
        <v>123</v>
      </c>
      <c r="C37" s="217"/>
      <c r="D37" s="216">
        <v>-16095651600</v>
      </c>
      <c r="E37" s="216">
        <v>-26250000000</v>
      </c>
    </row>
    <row r="38" spans="1:5" ht="12.75">
      <c r="A38" s="131" t="s">
        <v>196</v>
      </c>
      <c r="B38" s="217" t="s">
        <v>46</v>
      </c>
      <c r="C38" s="217"/>
      <c r="D38" s="216">
        <v>0</v>
      </c>
      <c r="E38" s="216">
        <v>0</v>
      </c>
    </row>
    <row r="39" spans="1:5" ht="12.75">
      <c r="A39" s="131" t="s">
        <v>197</v>
      </c>
      <c r="B39" s="217" t="s">
        <v>47</v>
      </c>
      <c r="C39" s="217"/>
      <c r="D39" s="216">
        <v>3827512848</v>
      </c>
      <c r="E39" s="216">
        <v>6942908130</v>
      </c>
    </row>
    <row r="40" spans="1:5" ht="13.5">
      <c r="A40" s="127" t="s">
        <v>198</v>
      </c>
      <c r="B40" s="227" t="s">
        <v>125</v>
      </c>
      <c r="C40" s="227"/>
      <c r="D40" s="214">
        <f>SUM(D33:D39)</f>
        <v>-12650517031</v>
      </c>
      <c r="E40" s="214">
        <f>SUM(E33:E39)</f>
        <v>-20632911135</v>
      </c>
    </row>
    <row r="41" spans="1:5" ht="12.75">
      <c r="A41" s="130" t="s">
        <v>199</v>
      </c>
      <c r="B41" s="215"/>
      <c r="C41" s="215"/>
      <c r="D41" s="228">
        <v>0</v>
      </c>
      <c r="E41" s="228">
        <v>0</v>
      </c>
    </row>
    <row r="42" spans="1:5" ht="12.75">
      <c r="A42" s="132" t="s">
        <v>188</v>
      </c>
      <c r="B42" s="213" t="s">
        <v>127</v>
      </c>
      <c r="C42" s="213"/>
      <c r="D42" s="228">
        <v>0</v>
      </c>
      <c r="E42" s="229">
        <v>0</v>
      </c>
    </row>
    <row r="43" spans="1:5" ht="27.75" customHeight="1">
      <c r="A43" s="239" t="s">
        <v>842</v>
      </c>
      <c r="B43" s="230">
        <v>32</v>
      </c>
      <c r="C43" s="230"/>
      <c r="D43" s="231">
        <v>-24692286775</v>
      </c>
      <c r="E43" s="231">
        <v>-18101620304</v>
      </c>
    </row>
    <row r="44" spans="1:5" ht="12.75">
      <c r="A44" s="132" t="s">
        <v>374</v>
      </c>
      <c r="B44" s="217" t="s">
        <v>179</v>
      </c>
      <c r="C44" s="217" t="s">
        <v>679</v>
      </c>
      <c r="D44" s="232">
        <v>0</v>
      </c>
      <c r="E44" s="229">
        <v>0</v>
      </c>
    </row>
    <row r="45" spans="1:5" ht="12.75">
      <c r="A45" s="132" t="s">
        <v>375</v>
      </c>
      <c r="B45" s="226">
        <v>34</v>
      </c>
      <c r="C45" s="226" t="s">
        <v>678</v>
      </c>
      <c r="D45" s="232">
        <v>0</v>
      </c>
      <c r="E45" s="229">
        <v>0</v>
      </c>
    </row>
    <row r="46" spans="1:5" ht="12.75">
      <c r="A46" s="132" t="s">
        <v>200</v>
      </c>
      <c r="B46" s="217" t="s">
        <v>180</v>
      </c>
      <c r="C46" s="217"/>
      <c r="D46" s="228">
        <v>0</v>
      </c>
      <c r="E46" s="228">
        <v>0</v>
      </c>
    </row>
    <row r="47" spans="1:5" ht="12.75">
      <c r="A47" s="132" t="s">
        <v>201</v>
      </c>
      <c r="B47" s="217" t="s">
        <v>181</v>
      </c>
      <c r="C47" s="217"/>
      <c r="D47" s="229">
        <v>-5960360000</v>
      </c>
      <c r="E47" s="229">
        <v>-43101170000</v>
      </c>
    </row>
    <row r="48" spans="1:5" s="58" customFormat="1" ht="13.5">
      <c r="A48" s="133" t="s">
        <v>202</v>
      </c>
      <c r="B48" s="224">
        <v>40</v>
      </c>
      <c r="C48" s="224"/>
      <c r="D48" s="214">
        <f>SUM(D42:D47)</f>
        <v>-30652646775</v>
      </c>
      <c r="E48" s="302">
        <f>SUM(E42:E47)</f>
        <v>-61202790304</v>
      </c>
    </row>
    <row r="49" spans="1:5" ht="12.75">
      <c r="A49" s="130" t="s">
        <v>203</v>
      </c>
      <c r="B49" s="233" t="s">
        <v>132</v>
      </c>
      <c r="C49" s="233"/>
      <c r="D49" s="234">
        <f>D48+D40+D31</f>
        <v>-23989438541</v>
      </c>
      <c r="E49" s="234">
        <f>E48+E40+E31</f>
        <v>-66412153873</v>
      </c>
    </row>
    <row r="50" spans="1:5" ht="12.75">
      <c r="A50" s="130" t="s">
        <v>376</v>
      </c>
      <c r="B50" s="233" t="s">
        <v>138</v>
      </c>
      <c r="C50" s="233"/>
      <c r="D50" s="214">
        <f>BCDKT!J12</f>
        <v>123600195317</v>
      </c>
      <c r="E50" s="214">
        <v>189717281266</v>
      </c>
    </row>
    <row r="51" spans="1:5" ht="12.75">
      <c r="A51" s="128" t="s">
        <v>377</v>
      </c>
      <c r="B51" s="233" t="s">
        <v>48</v>
      </c>
      <c r="C51" s="233"/>
      <c r="D51" s="216">
        <v>99647738</v>
      </c>
      <c r="E51" s="216">
        <v>0</v>
      </c>
    </row>
    <row r="52" spans="1:5" ht="12.75">
      <c r="A52" s="130" t="s">
        <v>378</v>
      </c>
      <c r="B52" s="235" t="s">
        <v>140</v>
      </c>
      <c r="C52" s="235"/>
      <c r="D52" s="214">
        <f>D49+D50+D51</f>
        <v>99710404514</v>
      </c>
      <c r="E52" s="214">
        <f>E49+E50+E51</f>
        <v>123305127393</v>
      </c>
    </row>
    <row r="53" spans="1:5" s="135" customFormat="1" ht="13.5" customHeight="1">
      <c r="A53" s="134"/>
      <c r="B53" s="236"/>
      <c r="C53" s="236"/>
      <c r="D53" s="237"/>
      <c r="E53" s="237"/>
    </row>
    <row r="54" spans="1:5" s="5" customFormat="1" ht="12.75" customHeight="1">
      <c r="A54" s="21"/>
      <c r="B54" s="345" t="s">
        <v>858</v>
      </c>
      <c r="C54" s="345"/>
      <c r="D54" s="345"/>
      <c r="E54" s="345"/>
    </row>
    <row r="55" spans="1:5" s="5" customFormat="1" ht="14.25" customHeight="1">
      <c r="A55" s="55"/>
      <c r="B55" s="340" t="s">
        <v>171</v>
      </c>
      <c r="C55" s="340"/>
      <c r="D55" s="340"/>
      <c r="E55" s="340"/>
    </row>
    <row r="56" spans="1:5" s="5" customFormat="1" ht="17.25" customHeight="1">
      <c r="A56" s="30" t="s">
        <v>270</v>
      </c>
      <c r="B56" s="340" t="s">
        <v>189</v>
      </c>
      <c r="C56" s="340"/>
      <c r="D56" s="340"/>
      <c r="E56" s="340"/>
    </row>
    <row r="57" spans="1:5" s="5" customFormat="1" ht="13.5" customHeight="1">
      <c r="A57" s="55"/>
      <c r="B57" s="36"/>
      <c r="C57" s="36"/>
      <c r="D57" s="36"/>
      <c r="E57" s="136"/>
    </row>
    <row r="58" spans="1:5" s="5" customFormat="1" ht="13.5" customHeight="1">
      <c r="A58" s="539" t="s">
        <v>886</v>
      </c>
      <c r="B58" s="36"/>
      <c r="C58" s="36"/>
      <c r="D58" s="536" t="s">
        <v>885</v>
      </c>
      <c r="E58" s="136"/>
    </row>
    <row r="59" spans="1:5" s="5" customFormat="1" ht="13.5" customHeight="1">
      <c r="A59" s="15"/>
      <c r="B59" s="36"/>
      <c r="C59" s="36"/>
      <c r="D59" s="36"/>
      <c r="E59" s="136"/>
    </row>
    <row r="60" spans="1:5" s="5" customFormat="1" ht="15.75" customHeight="1">
      <c r="A60" s="15"/>
      <c r="B60" s="8"/>
      <c r="C60" s="8"/>
      <c r="D60" s="8"/>
      <c r="E60" s="136"/>
    </row>
    <row r="61" spans="1:5" s="22" customFormat="1" ht="15.75" customHeight="1">
      <c r="A61" s="42" t="s">
        <v>274</v>
      </c>
      <c r="B61" s="341" t="s">
        <v>183</v>
      </c>
      <c r="C61" s="341"/>
      <c r="D61" s="341"/>
      <c r="E61" s="341"/>
    </row>
  </sheetData>
  <sheetProtection/>
  <mergeCells count="14">
    <mergeCell ref="A9:A11"/>
    <mergeCell ref="B9:B11"/>
    <mergeCell ref="C9:C11"/>
    <mergeCell ref="D9:E9"/>
    <mergeCell ref="A12:B12"/>
    <mergeCell ref="B54:E54"/>
    <mergeCell ref="B55:E55"/>
    <mergeCell ref="B56:E56"/>
    <mergeCell ref="B61:E61"/>
    <mergeCell ref="D3:E3"/>
    <mergeCell ref="D4:E4"/>
    <mergeCell ref="A5:E5"/>
    <mergeCell ref="A6:E6"/>
    <mergeCell ref="A7:E7"/>
  </mergeCells>
  <printOptions horizontalCentered="1"/>
  <pageMargins left="0.36" right="0.2" top="0.23" bottom="0.27" header="0.19" footer="0.24"/>
  <pageSetup horizontalDpi="600" verticalDpi="600" orientation="portrait" paperSize="9" r:id="rId2"/>
  <headerFooter alignWithMargins="0">
    <oddFooter>&amp;R&amp;8 5</oddFooter>
  </headerFooter>
  <drawing r:id="rId1"/>
</worksheet>
</file>

<file path=xl/worksheets/sheet4.xml><?xml version="1.0" encoding="utf-8"?>
<worksheet xmlns="http://schemas.openxmlformats.org/spreadsheetml/2006/main" xmlns:r="http://schemas.openxmlformats.org/officeDocument/2006/relationships">
  <sheetPr>
    <tabColor indexed="20"/>
  </sheetPr>
  <dimension ref="A1:HJ624"/>
  <sheetViews>
    <sheetView tabSelected="1" zoomScale="130" zoomScaleNormal="130" zoomScaleSheetLayoutView="115" workbookViewId="0" topLeftCell="A1">
      <selection activeCell="R11" sqref="R11"/>
    </sheetView>
  </sheetViews>
  <sheetFormatPr defaultColWidth="8.83203125" defaultRowHeight="18"/>
  <cols>
    <col min="1" max="1" width="2.33203125" style="272" customWidth="1"/>
    <col min="2" max="5" width="2.33203125" style="155" customWidth="1"/>
    <col min="6" max="6" width="2.08203125" style="155" customWidth="1"/>
    <col min="7" max="7" width="2.33203125" style="155" customWidth="1"/>
    <col min="8" max="8" width="2.41015625" style="155" customWidth="1"/>
    <col min="9" max="9" width="2.83203125" style="155" customWidth="1"/>
    <col min="10" max="11" width="2.33203125" style="155" customWidth="1"/>
    <col min="12" max="12" width="2.83203125" style="155" customWidth="1"/>
    <col min="13" max="13" width="2.66015625" style="262" customWidth="1"/>
    <col min="14" max="14" width="2.75" style="262" customWidth="1"/>
    <col min="15" max="15" width="2.33203125" style="155" customWidth="1"/>
    <col min="16" max="16" width="2.66015625" style="155" customWidth="1"/>
    <col min="17" max="17" width="2.75" style="155" customWidth="1"/>
    <col min="18" max="18" width="3" style="155" customWidth="1"/>
    <col min="19" max="19" width="2.66015625" style="155" customWidth="1"/>
    <col min="20" max="20" width="2.91015625" style="155" customWidth="1"/>
    <col min="21" max="21" width="3" style="155" customWidth="1"/>
    <col min="22" max="22" width="2.66015625" style="155" customWidth="1"/>
    <col min="23" max="23" width="2.41015625" style="155" customWidth="1"/>
    <col min="24" max="24" width="3.16015625" style="155" customWidth="1"/>
    <col min="25" max="25" width="2.75" style="155" customWidth="1"/>
    <col min="26" max="26" width="2.41015625" style="155" customWidth="1"/>
    <col min="27" max="27" width="3.25" style="155" customWidth="1"/>
    <col min="28" max="16384" width="8.83203125" style="155" customWidth="1"/>
  </cols>
  <sheetData>
    <row r="1" spans="1:18" ht="15.75" customHeight="1">
      <c r="A1" s="516" t="s">
        <v>153</v>
      </c>
      <c r="B1" s="516"/>
      <c r="C1" s="516"/>
      <c r="D1" s="516"/>
      <c r="E1" s="516"/>
      <c r="F1" s="516"/>
      <c r="G1" s="516"/>
      <c r="H1" s="516"/>
      <c r="I1" s="516"/>
      <c r="J1" s="516"/>
      <c r="K1" s="516"/>
      <c r="L1" s="516"/>
      <c r="M1" s="516"/>
      <c r="N1" s="516"/>
      <c r="R1" s="242" t="s">
        <v>162</v>
      </c>
    </row>
    <row r="2" spans="1:18" ht="15.75" customHeight="1">
      <c r="A2" s="382" t="s">
        <v>704</v>
      </c>
      <c r="B2" s="382"/>
      <c r="C2" s="382"/>
      <c r="D2" s="382"/>
      <c r="E2" s="382"/>
      <c r="F2" s="382"/>
      <c r="G2" s="382"/>
      <c r="H2" s="382"/>
      <c r="I2" s="382"/>
      <c r="J2" s="382"/>
      <c r="K2" s="382"/>
      <c r="L2" s="382"/>
      <c r="M2" s="382"/>
      <c r="N2" s="156"/>
      <c r="R2" s="157" t="s">
        <v>845</v>
      </c>
    </row>
    <row r="3" spans="1:27" ht="12.75" customHeight="1">
      <c r="A3" s="382" t="s">
        <v>66</v>
      </c>
      <c r="B3" s="382"/>
      <c r="C3" s="382"/>
      <c r="D3" s="382"/>
      <c r="E3" s="382"/>
      <c r="F3" s="382"/>
      <c r="G3" s="382"/>
      <c r="H3" s="382"/>
      <c r="I3" s="382"/>
      <c r="J3" s="382"/>
      <c r="K3" s="382"/>
      <c r="L3" s="382"/>
      <c r="M3" s="382"/>
      <c r="X3" s="518" t="s">
        <v>314</v>
      </c>
      <c r="Y3" s="518"/>
      <c r="Z3" s="518"/>
      <c r="AA3" s="518"/>
    </row>
    <row r="4" spans="2:27" ht="45" customHeight="1">
      <c r="B4" s="158"/>
      <c r="C4" s="158"/>
      <c r="D4" s="158"/>
      <c r="E4" s="158"/>
      <c r="F4" s="158"/>
      <c r="G4" s="158"/>
      <c r="H4" s="158"/>
      <c r="I4" s="158"/>
      <c r="J4" s="517" t="s">
        <v>617</v>
      </c>
      <c r="K4" s="517"/>
      <c r="L4" s="517"/>
      <c r="M4" s="517"/>
      <c r="N4" s="517"/>
      <c r="O4" s="517"/>
      <c r="P4" s="517"/>
      <c r="Q4" s="517"/>
      <c r="R4" s="517"/>
      <c r="S4" s="517"/>
      <c r="T4" s="517"/>
      <c r="U4" s="517"/>
      <c r="V4" s="517"/>
      <c r="W4" s="517"/>
      <c r="X4" s="517"/>
      <c r="Y4" s="517"/>
      <c r="Z4" s="517"/>
      <c r="AA4" s="517"/>
    </row>
    <row r="5" spans="1:27" ht="12">
      <c r="A5" s="159"/>
      <c r="B5" s="269"/>
      <c r="C5" s="269"/>
      <c r="D5" s="269"/>
      <c r="E5" s="269"/>
      <c r="F5" s="269"/>
      <c r="G5" s="269"/>
      <c r="H5" s="269"/>
      <c r="I5" s="269"/>
      <c r="J5" s="269"/>
      <c r="K5" s="269" t="s">
        <v>846</v>
      </c>
      <c r="L5" s="160"/>
      <c r="M5" s="269"/>
      <c r="N5" s="269"/>
      <c r="O5" s="269"/>
      <c r="P5" s="269"/>
      <c r="Q5" s="269"/>
      <c r="R5" s="269"/>
      <c r="S5" s="269"/>
      <c r="T5" s="269"/>
      <c r="U5" s="269"/>
      <c r="V5" s="269"/>
      <c r="W5" s="269"/>
      <c r="X5" s="269"/>
      <c r="Y5" s="269"/>
      <c r="Z5" s="269"/>
      <c r="AA5" s="269"/>
    </row>
    <row r="6" spans="2:26" ht="12">
      <c r="B6" s="161"/>
      <c r="C6" s="161"/>
      <c r="D6" s="161"/>
      <c r="E6" s="161"/>
      <c r="F6" s="161"/>
      <c r="G6" s="161"/>
      <c r="H6" s="161"/>
      <c r="I6" s="161"/>
      <c r="J6" s="161"/>
      <c r="K6" s="161"/>
      <c r="L6" s="161"/>
      <c r="M6" s="162"/>
      <c r="N6" s="162"/>
      <c r="O6" s="161"/>
      <c r="P6" s="161"/>
      <c r="Q6" s="161"/>
      <c r="R6" s="161"/>
      <c r="S6" s="161"/>
      <c r="T6" s="161"/>
      <c r="U6" s="161"/>
      <c r="V6" s="161"/>
      <c r="W6" s="161"/>
      <c r="X6" s="161"/>
      <c r="Y6" s="161"/>
      <c r="Z6" s="161"/>
    </row>
    <row r="7" spans="1:14" ht="14.25">
      <c r="A7" s="163" t="s">
        <v>705</v>
      </c>
      <c r="B7" s="163"/>
      <c r="C7" s="163"/>
      <c r="D7" s="163"/>
      <c r="E7" s="164"/>
      <c r="F7" s="164"/>
      <c r="G7" s="164"/>
      <c r="H7" s="164"/>
      <c r="I7" s="164"/>
      <c r="J7" s="164"/>
      <c r="K7" s="164"/>
      <c r="L7" s="164"/>
      <c r="M7" s="164"/>
      <c r="N7" s="164"/>
    </row>
    <row r="8" spans="1:14" ht="12">
      <c r="A8" s="281" t="s">
        <v>159</v>
      </c>
      <c r="B8" s="281"/>
      <c r="C8" s="281"/>
      <c r="D8" s="281"/>
      <c r="E8" s="281"/>
      <c r="F8" s="281"/>
      <c r="G8" s="281"/>
      <c r="H8" s="281"/>
      <c r="I8" s="281"/>
      <c r="J8" s="281"/>
      <c r="K8" s="281"/>
      <c r="L8" s="281"/>
      <c r="M8" s="281"/>
      <c r="N8" s="281"/>
    </row>
    <row r="9" spans="1:14" ht="12">
      <c r="A9" s="281" t="s">
        <v>182</v>
      </c>
      <c r="B9" s="281"/>
      <c r="C9" s="281"/>
      <c r="D9" s="281"/>
      <c r="E9" s="281"/>
      <c r="F9" s="281"/>
      <c r="G9" s="281"/>
      <c r="H9" s="281"/>
      <c r="I9" s="281"/>
      <c r="J9" s="281"/>
      <c r="K9" s="281"/>
      <c r="L9" s="281"/>
      <c r="M9" s="281"/>
      <c r="N9" s="281"/>
    </row>
    <row r="10" spans="1:14" ht="12">
      <c r="A10" s="281" t="s">
        <v>307</v>
      </c>
      <c r="B10" s="281"/>
      <c r="C10" s="281"/>
      <c r="D10" s="281"/>
      <c r="E10" s="281"/>
      <c r="F10" s="281"/>
      <c r="G10" s="281"/>
      <c r="H10" s="281"/>
      <c r="I10" s="281"/>
      <c r="J10" s="281"/>
      <c r="K10" s="281"/>
      <c r="L10" s="281"/>
      <c r="M10" s="281"/>
      <c r="N10" s="281"/>
    </row>
    <row r="11" spans="1:14" ht="12">
      <c r="A11" s="281" t="s">
        <v>308</v>
      </c>
      <c r="B11" s="281"/>
      <c r="C11" s="281"/>
      <c r="D11" s="281"/>
      <c r="E11" s="281"/>
      <c r="F11" s="281"/>
      <c r="G11" s="281"/>
      <c r="H11" s="281"/>
      <c r="I11" s="281"/>
      <c r="J11" s="281"/>
      <c r="K11" s="281"/>
      <c r="L11" s="281"/>
      <c r="M11" s="281"/>
      <c r="N11" s="281"/>
    </row>
    <row r="12" spans="1:14" ht="12">
      <c r="A12" s="281" t="s">
        <v>300</v>
      </c>
      <c r="B12" s="281"/>
      <c r="C12" s="281"/>
      <c r="D12" s="281"/>
      <c r="E12" s="281"/>
      <c r="F12" s="281"/>
      <c r="G12" s="281"/>
      <c r="H12" s="281"/>
      <c r="I12" s="281"/>
      <c r="J12" s="281"/>
      <c r="K12" s="281"/>
      <c r="L12" s="281"/>
      <c r="M12" s="281"/>
      <c r="N12" s="281"/>
    </row>
    <row r="13" spans="1:14" ht="12">
      <c r="A13" s="281"/>
      <c r="B13" s="430" t="s">
        <v>785</v>
      </c>
      <c r="C13" s="430"/>
      <c r="D13" s="430"/>
      <c r="E13" s="430"/>
      <c r="F13" s="430"/>
      <c r="G13" s="430"/>
      <c r="H13" s="430"/>
      <c r="I13" s="430"/>
      <c r="J13" s="430"/>
      <c r="K13" s="430"/>
      <c r="L13" s="430"/>
      <c r="M13" s="430"/>
      <c r="N13" s="430"/>
    </row>
    <row r="14" spans="1:14" ht="12">
      <c r="A14" s="281" t="s">
        <v>716</v>
      </c>
      <c r="B14" s="281"/>
      <c r="C14" s="281"/>
      <c r="D14" s="281"/>
      <c r="E14" s="281"/>
      <c r="F14" s="281"/>
      <c r="G14" s="281"/>
      <c r="H14" s="281"/>
      <c r="I14" s="281"/>
      <c r="J14" s="281"/>
      <c r="K14" s="281"/>
      <c r="L14" s="281"/>
      <c r="M14" s="281"/>
      <c r="N14" s="281"/>
    </row>
    <row r="15" spans="1:14" ht="12">
      <c r="A15" s="281" t="s">
        <v>289</v>
      </c>
      <c r="B15" s="281"/>
      <c r="C15" s="281"/>
      <c r="D15" s="281"/>
      <c r="E15" s="281"/>
      <c r="F15" s="281"/>
      <c r="G15" s="281"/>
      <c r="H15" s="281"/>
      <c r="I15" s="281"/>
      <c r="J15" s="281"/>
      <c r="K15" s="281"/>
      <c r="L15" s="281"/>
      <c r="M15" s="281"/>
      <c r="N15" s="281"/>
    </row>
    <row r="16" spans="1:14" ht="12">
      <c r="A16" s="165"/>
      <c r="B16" s="166" t="s">
        <v>242</v>
      </c>
      <c r="C16" s="167"/>
      <c r="D16" s="167"/>
      <c r="E16" s="167"/>
      <c r="F16" s="167"/>
      <c r="G16" s="167"/>
      <c r="H16" s="167"/>
      <c r="I16" s="167"/>
      <c r="J16" s="167"/>
      <c r="K16" s="167"/>
      <c r="L16" s="167"/>
      <c r="M16" s="167"/>
      <c r="N16" s="167"/>
    </row>
    <row r="17" spans="1:14" ht="12">
      <c r="A17" s="165"/>
      <c r="B17" s="168" t="s">
        <v>243</v>
      </c>
      <c r="C17" s="168"/>
      <c r="D17" s="168"/>
      <c r="E17" s="168"/>
      <c r="F17" s="168"/>
      <c r="G17" s="168"/>
      <c r="H17" s="168"/>
      <c r="I17" s="168"/>
      <c r="J17" s="168"/>
      <c r="K17" s="168"/>
      <c r="L17" s="168"/>
      <c r="M17" s="168"/>
      <c r="N17" s="168"/>
    </row>
    <row r="18" spans="1:14" ht="12">
      <c r="A18" s="165"/>
      <c r="B18" s="168" t="s">
        <v>244</v>
      </c>
      <c r="C18" s="168"/>
      <c r="D18" s="168"/>
      <c r="E18" s="168"/>
      <c r="F18" s="168"/>
      <c r="G18" s="168"/>
      <c r="H18" s="168"/>
      <c r="I18" s="168"/>
      <c r="J18" s="168"/>
      <c r="K18" s="168"/>
      <c r="L18" s="168"/>
      <c r="M18" s="168"/>
      <c r="N18" s="168"/>
    </row>
    <row r="19" spans="1:14" ht="12">
      <c r="A19" s="165"/>
      <c r="B19" s="168" t="s">
        <v>245</v>
      </c>
      <c r="C19" s="168"/>
      <c r="D19" s="168"/>
      <c r="E19" s="168"/>
      <c r="F19" s="168"/>
      <c r="G19" s="168"/>
      <c r="H19" s="168"/>
      <c r="I19" s="168"/>
      <c r="J19" s="168"/>
      <c r="K19" s="168"/>
      <c r="L19" s="168"/>
      <c r="M19" s="168"/>
      <c r="N19" s="168"/>
    </row>
    <row r="20" spans="1:14" ht="12">
      <c r="A20" s="165"/>
      <c r="B20" s="168" t="s">
        <v>246</v>
      </c>
      <c r="C20" s="168"/>
      <c r="D20" s="168"/>
      <c r="E20" s="168"/>
      <c r="F20" s="168"/>
      <c r="G20" s="168"/>
      <c r="H20" s="168"/>
      <c r="I20" s="168"/>
      <c r="J20" s="168"/>
      <c r="K20" s="168"/>
      <c r="L20" s="168"/>
      <c r="M20" s="168"/>
      <c r="N20" s="168"/>
    </row>
    <row r="21" spans="1:14" ht="12">
      <c r="A21" s="165"/>
      <c r="B21" s="168" t="s">
        <v>247</v>
      </c>
      <c r="C21" s="168"/>
      <c r="D21" s="168"/>
      <c r="E21" s="168"/>
      <c r="F21" s="168"/>
      <c r="G21" s="168"/>
      <c r="H21" s="168"/>
      <c r="I21" s="168"/>
      <c r="J21" s="168"/>
      <c r="K21" s="168"/>
      <c r="L21" s="168"/>
      <c r="M21" s="168"/>
      <c r="N21" s="168"/>
    </row>
    <row r="22" spans="1:14" ht="12">
      <c r="A22" s="165"/>
      <c r="B22" s="168" t="s">
        <v>860</v>
      </c>
      <c r="C22" s="168"/>
      <c r="D22" s="168"/>
      <c r="E22" s="168"/>
      <c r="F22" s="168"/>
      <c r="G22" s="168"/>
      <c r="H22" s="168"/>
      <c r="I22" s="168"/>
      <c r="J22" s="168"/>
      <c r="K22" s="168"/>
      <c r="L22" s="168"/>
      <c r="M22" s="168"/>
      <c r="N22" s="168"/>
    </row>
    <row r="23" spans="1:14" ht="12">
      <c r="A23" s="165"/>
      <c r="B23" s="168" t="s">
        <v>248</v>
      </c>
      <c r="C23" s="168"/>
      <c r="D23" s="168"/>
      <c r="E23" s="168"/>
      <c r="F23" s="168"/>
      <c r="G23" s="168"/>
      <c r="H23" s="168"/>
      <c r="I23" s="168"/>
      <c r="J23" s="168"/>
      <c r="K23" s="168"/>
      <c r="L23" s="168"/>
      <c r="M23" s="168"/>
      <c r="N23" s="168"/>
    </row>
    <row r="24" spans="1:14" ht="12">
      <c r="A24" s="165"/>
      <c r="B24" s="168" t="s">
        <v>249</v>
      </c>
      <c r="C24" s="168"/>
      <c r="D24" s="168"/>
      <c r="E24" s="168"/>
      <c r="F24" s="168"/>
      <c r="G24" s="168"/>
      <c r="H24" s="168"/>
      <c r="I24" s="168"/>
      <c r="J24" s="168"/>
      <c r="K24" s="168"/>
      <c r="L24" s="168"/>
      <c r="M24" s="168"/>
      <c r="N24" s="168"/>
    </row>
    <row r="25" spans="1:14" ht="12">
      <c r="A25" s="165"/>
      <c r="B25" s="168" t="s">
        <v>250</v>
      </c>
      <c r="C25" s="168"/>
      <c r="D25" s="168"/>
      <c r="E25" s="168"/>
      <c r="F25" s="168"/>
      <c r="G25" s="168"/>
      <c r="H25" s="168"/>
      <c r="I25" s="168"/>
      <c r="J25" s="168"/>
      <c r="K25" s="168"/>
      <c r="L25" s="168"/>
      <c r="M25" s="168"/>
      <c r="N25" s="168"/>
    </row>
    <row r="26" spans="1:14" ht="12">
      <c r="A26" s="165"/>
      <c r="B26" s="168" t="s">
        <v>251</v>
      </c>
      <c r="C26" s="168"/>
      <c r="D26" s="168"/>
      <c r="E26" s="168"/>
      <c r="F26" s="168"/>
      <c r="G26" s="168"/>
      <c r="H26" s="168"/>
      <c r="I26" s="168"/>
      <c r="J26" s="168"/>
      <c r="K26" s="168"/>
      <c r="L26" s="168"/>
      <c r="M26" s="168"/>
      <c r="N26" s="168"/>
    </row>
    <row r="27" spans="1:14" ht="12">
      <c r="A27" s="165"/>
      <c r="B27" s="168" t="s">
        <v>252</v>
      </c>
      <c r="C27" s="168"/>
      <c r="D27" s="168"/>
      <c r="E27" s="168"/>
      <c r="F27" s="168"/>
      <c r="G27" s="168"/>
      <c r="H27" s="168"/>
      <c r="I27" s="168"/>
      <c r="J27" s="168"/>
      <c r="K27" s="168"/>
      <c r="L27" s="168"/>
      <c r="M27" s="168"/>
      <c r="N27" s="168"/>
    </row>
    <row r="28" spans="1:14" ht="12">
      <c r="A28" s="165"/>
      <c r="B28" s="168" t="s">
        <v>253</v>
      </c>
      <c r="C28" s="168"/>
      <c r="D28" s="168"/>
      <c r="E28" s="168"/>
      <c r="F28" s="168"/>
      <c r="G28" s="168"/>
      <c r="H28" s="168"/>
      <c r="I28" s="168"/>
      <c r="J28" s="168"/>
      <c r="K28" s="168"/>
      <c r="L28" s="168"/>
      <c r="M28" s="168"/>
      <c r="N28" s="168"/>
    </row>
    <row r="29" spans="1:14" ht="12">
      <c r="A29" s="165"/>
      <c r="B29" s="168" t="s">
        <v>254</v>
      </c>
      <c r="C29" s="168"/>
      <c r="D29" s="168"/>
      <c r="E29" s="168"/>
      <c r="F29" s="168"/>
      <c r="G29" s="168"/>
      <c r="H29" s="168"/>
      <c r="I29" s="168"/>
      <c r="J29" s="168"/>
      <c r="K29" s="168"/>
      <c r="L29" s="168"/>
      <c r="M29" s="168"/>
      <c r="N29" s="168"/>
    </row>
    <row r="30" spans="1:14" ht="12">
      <c r="A30" s="281" t="s">
        <v>385</v>
      </c>
      <c r="B30" s="281"/>
      <c r="C30" s="281"/>
      <c r="D30" s="281"/>
      <c r="E30" s="281"/>
      <c r="F30" s="281"/>
      <c r="G30" s="281"/>
      <c r="H30" s="281"/>
      <c r="I30" s="281"/>
      <c r="J30" s="281"/>
      <c r="K30" s="281"/>
      <c r="L30" s="281"/>
      <c r="M30" s="281"/>
      <c r="N30" s="281"/>
    </row>
    <row r="31" spans="1:14" ht="12">
      <c r="A31" s="281" t="s">
        <v>847</v>
      </c>
      <c r="B31" s="281"/>
      <c r="C31" s="281"/>
      <c r="D31" s="281"/>
      <c r="E31" s="281"/>
      <c r="F31" s="281"/>
      <c r="G31" s="281"/>
      <c r="H31" s="281"/>
      <c r="I31" s="281"/>
      <c r="J31" s="281"/>
      <c r="K31" s="281"/>
      <c r="L31" s="281"/>
      <c r="M31" s="281"/>
      <c r="N31" s="281"/>
    </row>
    <row r="32" spans="1:14" ht="12">
      <c r="A32" s="281" t="s">
        <v>823</v>
      </c>
      <c r="B32" s="281"/>
      <c r="C32" s="281"/>
      <c r="D32" s="281"/>
      <c r="E32" s="281"/>
      <c r="F32" s="281"/>
      <c r="G32" s="281"/>
      <c r="H32" s="281"/>
      <c r="I32" s="281"/>
      <c r="J32" s="281"/>
      <c r="K32" s="281"/>
      <c r="L32" s="281"/>
      <c r="M32" s="281"/>
      <c r="N32" s="281"/>
    </row>
    <row r="33" spans="1:14" ht="12">
      <c r="A33" s="281" t="s">
        <v>386</v>
      </c>
      <c r="B33" s="281"/>
      <c r="C33" s="281"/>
      <c r="D33" s="281"/>
      <c r="E33" s="281"/>
      <c r="F33" s="281"/>
      <c r="G33" s="281"/>
      <c r="H33" s="281"/>
      <c r="I33" s="281"/>
      <c r="J33" s="281"/>
      <c r="K33" s="281"/>
      <c r="L33" s="281"/>
      <c r="M33" s="281"/>
      <c r="N33" s="281"/>
    </row>
    <row r="34" spans="1:14" ht="12">
      <c r="A34" s="281" t="s">
        <v>387</v>
      </c>
      <c r="B34" s="280"/>
      <c r="C34" s="280"/>
      <c r="D34" s="280"/>
      <c r="E34" s="280"/>
      <c r="F34" s="280"/>
      <c r="G34" s="280"/>
      <c r="H34" s="280"/>
      <c r="I34" s="280"/>
      <c r="J34" s="280"/>
      <c r="K34" s="280"/>
      <c r="L34" s="280"/>
      <c r="M34" s="280"/>
      <c r="N34" s="280"/>
    </row>
    <row r="35" spans="1:14" ht="12">
      <c r="A35" s="280" t="s">
        <v>706</v>
      </c>
      <c r="C35" s="280"/>
      <c r="D35" s="280"/>
      <c r="E35" s="280"/>
      <c r="F35" s="280"/>
      <c r="G35" s="280"/>
      <c r="H35" s="280"/>
      <c r="I35" s="280"/>
      <c r="J35" s="280"/>
      <c r="K35" s="280"/>
      <c r="L35" s="280"/>
      <c r="M35" s="280"/>
      <c r="N35" s="280"/>
    </row>
    <row r="36" spans="1:14" ht="12">
      <c r="A36" s="281"/>
      <c r="B36" s="281" t="s">
        <v>709</v>
      </c>
      <c r="C36" s="280"/>
      <c r="D36" s="280"/>
      <c r="E36" s="280"/>
      <c r="F36" s="280"/>
      <c r="G36" s="280"/>
      <c r="H36" s="280"/>
      <c r="I36" s="280"/>
      <c r="J36" s="280"/>
      <c r="K36" s="280"/>
      <c r="L36" s="280"/>
      <c r="M36" s="280"/>
      <c r="N36" s="280"/>
    </row>
    <row r="37" spans="1:14" s="169" customFormat="1" ht="12">
      <c r="A37" s="165"/>
      <c r="C37" s="167" t="s">
        <v>714</v>
      </c>
      <c r="D37" s="167"/>
      <c r="E37" s="167"/>
      <c r="F37" s="167"/>
      <c r="G37" s="167"/>
      <c r="H37" s="167"/>
      <c r="I37" s="167"/>
      <c r="J37" s="167"/>
      <c r="K37" s="167"/>
      <c r="L37" s="167"/>
      <c r="M37" s="167"/>
      <c r="N37" s="167"/>
    </row>
    <row r="38" spans="1:14" ht="12">
      <c r="A38" s="281"/>
      <c r="B38" s="155" t="s">
        <v>707</v>
      </c>
      <c r="C38" s="280"/>
      <c r="D38" s="280"/>
      <c r="E38" s="280"/>
      <c r="F38" s="280"/>
      <c r="G38" s="280"/>
      <c r="H38" s="280"/>
      <c r="I38" s="280"/>
      <c r="J38" s="280"/>
      <c r="K38" s="280"/>
      <c r="L38" s="280"/>
      <c r="M38" s="280"/>
      <c r="N38" s="280"/>
    </row>
    <row r="39" spans="1:14" s="169" customFormat="1" ht="12">
      <c r="A39" s="165"/>
      <c r="C39" s="169" t="s">
        <v>713</v>
      </c>
      <c r="D39" s="167"/>
      <c r="E39" s="167"/>
      <c r="F39" s="167"/>
      <c r="G39" s="167"/>
      <c r="H39" s="167"/>
      <c r="I39" s="167"/>
      <c r="J39" s="167"/>
      <c r="K39" s="167"/>
      <c r="L39" s="167"/>
      <c r="M39" s="167"/>
      <c r="N39" s="167"/>
    </row>
    <row r="40" spans="1:14" ht="12">
      <c r="A40" s="281"/>
      <c r="B40" s="155" t="s">
        <v>708</v>
      </c>
      <c r="C40" s="280"/>
      <c r="D40" s="280"/>
      <c r="E40" s="280"/>
      <c r="F40" s="280"/>
      <c r="G40" s="280"/>
      <c r="H40" s="280"/>
      <c r="I40" s="280"/>
      <c r="J40" s="280"/>
      <c r="K40" s="280"/>
      <c r="L40" s="280"/>
      <c r="M40" s="280"/>
      <c r="N40" s="280"/>
    </row>
    <row r="41" spans="1:14" s="169" customFormat="1" ht="12">
      <c r="A41" s="165"/>
      <c r="C41" s="169" t="s">
        <v>713</v>
      </c>
      <c r="D41" s="167"/>
      <c r="E41" s="167"/>
      <c r="F41" s="167"/>
      <c r="G41" s="167"/>
      <c r="H41" s="167"/>
      <c r="I41" s="167"/>
      <c r="J41" s="167"/>
      <c r="K41" s="167"/>
      <c r="L41" s="167"/>
      <c r="M41" s="167"/>
      <c r="N41" s="167"/>
    </row>
    <row r="42" spans="1:14" ht="12">
      <c r="A42" s="281" t="s">
        <v>779</v>
      </c>
      <c r="B42" s="280"/>
      <c r="C42" s="280"/>
      <c r="D42" s="280"/>
      <c r="E42" s="280"/>
      <c r="F42" s="280"/>
      <c r="G42" s="280"/>
      <c r="H42" s="280"/>
      <c r="I42" s="280"/>
      <c r="J42" s="280"/>
      <c r="K42" s="280"/>
      <c r="L42" s="280"/>
      <c r="M42" s="280"/>
      <c r="N42" s="280"/>
    </row>
    <row r="43" spans="1:14" ht="12">
      <c r="A43" s="281"/>
      <c r="B43" s="280" t="s">
        <v>710</v>
      </c>
      <c r="C43" s="280"/>
      <c r="D43" s="280"/>
      <c r="E43" s="280"/>
      <c r="F43" s="280"/>
      <c r="G43" s="280"/>
      <c r="H43" s="280"/>
      <c r="I43" s="280"/>
      <c r="J43" s="280"/>
      <c r="K43" s="280"/>
      <c r="L43" s="280"/>
      <c r="M43" s="280"/>
      <c r="N43" s="280"/>
    </row>
    <row r="44" spans="1:14" s="169" customFormat="1" ht="12">
      <c r="A44" s="165"/>
      <c r="B44" s="167"/>
      <c r="C44" s="168" t="s">
        <v>712</v>
      </c>
      <c r="D44" s="167"/>
      <c r="E44" s="167"/>
      <c r="F44" s="167"/>
      <c r="G44" s="167"/>
      <c r="H44" s="167"/>
      <c r="I44" s="167"/>
      <c r="J44" s="167"/>
      <c r="K44" s="167"/>
      <c r="L44" s="167"/>
      <c r="M44" s="167"/>
      <c r="N44" s="167"/>
    </row>
    <row r="45" spans="1:14" s="169" customFormat="1" ht="12">
      <c r="A45" s="165"/>
      <c r="B45" s="167"/>
      <c r="C45" s="167" t="s">
        <v>711</v>
      </c>
      <c r="E45" s="167"/>
      <c r="F45" s="167"/>
      <c r="G45" s="167"/>
      <c r="H45" s="167"/>
      <c r="I45" s="167"/>
      <c r="J45" s="167"/>
      <c r="K45" s="167"/>
      <c r="L45" s="167"/>
      <c r="M45" s="167"/>
      <c r="N45" s="167"/>
    </row>
    <row r="46" spans="1:14" s="169" customFormat="1" ht="12">
      <c r="A46" s="165"/>
      <c r="B46" s="167"/>
      <c r="C46" s="167" t="s">
        <v>830</v>
      </c>
      <c r="E46" s="167"/>
      <c r="F46" s="167"/>
      <c r="G46" s="167"/>
      <c r="H46" s="167"/>
      <c r="I46" s="167"/>
      <c r="J46" s="167"/>
      <c r="K46" s="167"/>
      <c r="L46" s="167"/>
      <c r="M46" s="167"/>
      <c r="N46" s="167"/>
    </row>
    <row r="47" spans="1:14" ht="12">
      <c r="A47" s="281" t="s">
        <v>786</v>
      </c>
      <c r="B47" s="280"/>
      <c r="C47" s="280"/>
      <c r="D47" s="280"/>
      <c r="E47" s="280"/>
      <c r="F47" s="280"/>
      <c r="G47" s="280"/>
      <c r="H47" s="280"/>
      <c r="I47" s="280"/>
      <c r="J47" s="280"/>
      <c r="K47" s="280"/>
      <c r="L47" s="280"/>
      <c r="M47" s="280"/>
      <c r="N47" s="280"/>
    </row>
    <row r="48" spans="1:14" ht="12">
      <c r="A48" s="281"/>
      <c r="B48" s="280" t="s">
        <v>787</v>
      </c>
      <c r="C48" s="280"/>
      <c r="D48" s="280"/>
      <c r="E48" s="280"/>
      <c r="F48" s="280"/>
      <c r="G48" s="280"/>
      <c r="H48" s="280"/>
      <c r="I48" s="280"/>
      <c r="J48" s="280"/>
      <c r="K48" s="280"/>
      <c r="L48" s="280"/>
      <c r="M48" s="280"/>
      <c r="N48" s="280"/>
    </row>
    <row r="49" spans="1:14" s="169" customFormat="1" ht="12">
      <c r="A49" s="165"/>
      <c r="B49" s="167"/>
      <c r="C49" s="168" t="s">
        <v>788</v>
      </c>
      <c r="D49" s="167"/>
      <c r="E49" s="167"/>
      <c r="F49" s="167"/>
      <c r="G49" s="167"/>
      <c r="H49" s="167"/>
      <c r="I49" s="167"/>
      <c r="J49" s="167"/>
      <c r="K49" s="167"/>
      <c r="L49" s="167"/>
      <c r="M49" s="167"/>
      <c r="N49" s="167"/>
    </row>
    <row r="50" spans="1:14" s="169" customFormat="1" ht="12">
      <c r="A50" s="165"/>
      <c r="B50" s="167"/>
      <c r="C50" s="167" t="s">
        <v>789</v>
      </c>
      <c r="E50" s="167"/>
      <c r="F50" s="167"/>
      <c r="G50" s="167"/>
      <c r="H50" s="167"/>
      <c r="I50" s="167"/>
      <c r="J50" s="167"/>
      <c r="K50" s="167"/>
      <c r="L50" s="167"/>
      <c r="M50" s="167"/>
      <c r="N50" s="167"/>
    </row>
    <row r="51" spans="1:14" s="169" customFormat="1" ht="12">
      <c r="A51" s="165"/>
      <c r="B51" s="167"/>
      <c r="C51" s="167" t="s">
        <v>830</v>
      </c>
      <c r="E51" s="167"/>
      <c r="F51" s="167"/>
      <c r="G51" s="167"/>
      <c r="H51" s="167"/>
      <c r="I51" s="167"/>
      <c r="J51" s="167"/>
      <c r="K51" s="167"/>
      <c r="L51" s="167"/>
      <c r="M51" s="167"/>
      <c r="N51" s="167"/>
    </row>
    <row r="52" spans="1:14" ht="12">
      <c r="A52" s="281" t="s">
        <v>832</v>
      </c>
      <c r="B52" s="281"/>
      <c r="C52" s="281"/>
      <c r="D52" s="281"/>
      <c r="E52" s="281"/>
      <c r="F52" s="281"/>
      <c r="G52" s="281"/>
      <c r="H52" s="281"/>
      <c r="I52" s="281"/>
      <c r="J52" s="281"/>
      <c r="K52" s="281"/>
      <c r="L52" s="281"/>
      <c r="M52" s="281"/>
      <c r="N52" s="281"/>
    </row>
    <row r="53" spans="1:27" ht="12">
      <c r="A53" s="281" t="s">
        <v>833</v>
      </c>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row>
    <row r="54" spans="1:14" ht="12">
      <c r="A54" s="281" t="s">
        <v>419</v>
      </c>
      <c r="B54" s="281"/>
      <c r="C54" s="281"/>
      <c r="D54" s="281"/>
      <c r="E54" s="281"/>
      <c r="F54" s="281"/>
      <c r="G54" s="281"/>
      <c r="H54" s="281"/>
      <c r="I54" s="281"/>
      <c r="J54" s="281"/>
      <c r="K54" s="281"/>
      <c r="L54" s="281"/>
      <c r="M54" s="281"/>
      <c r="N54" s="281"/>
    </row>
    <row r="55" spans="1:14" ht="14.25">
      <c r="A55" s="163" t="s">
        <v>290</v>
      </c>
      <c r="B55" s="163"/>
      <c r="C55" s="163"/>
      <c r="D55" s="163"/>
      <c r="E55" s="164"/>
      <c r="F55" s="164"/>
      <c r="G55" s="164"/>
      <c r="H55" s="164"/>
      <c r="I55" s="164"/>
      <c r="J55" s="164"/>
      <c r="K55" s="164"/>
      <c r="L55" s="164"/>
      <c r="M55" s="164"/>
      <c r="N55" s="164"/>
    </row>
    <row r="56" spans="1:14" ht="12">
      <c r="A56" s="281" t="s">
        <v>388</v>
      </c>
      <c r="B56" s="281"/>
      <c r="C56" s="281"/>
      <c r="D56" s="281"/>
      <c r="E56" s="281"/>
      <c r="F56" s="281"/>
      <c r="G56" s="281"/>
      <c r="H56" s="281"/>
      <c r="I56" s="281"/>
      <c r="J56" s="281"/>
      <c r="K56" s="281"/>
      <c r="L56" s="281"/>
      <c r="M56" s="281"/>
      <c r="N56" s="281"/>
    </row>
    <row r="57" spans="1:27" ht="12">
      <c r="A57" s="170" t="s">
        <v>715</v>
      </c>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row>
    <row r="58" spans="1:14" ht="12">
      <c r="A58" s="170" t="s">
        <v>389</v>
      </c>
      <c r="B58" s="171"/>
      <c r="C58" s="171"/>
      <c r="D58" s="171"/>
      <c r="E58" s="171"/>
      <c r="F58" s="171"/>
      <c r="G58" s="171"/>
      <c r="H58" s="171"/>
      <c r="I58" s="171"/>
      <c r="J58" s="171"/>
      <c r="K58" s="171"/>
      <c r="L58" s="171"/>
      <c r="M58" s="171"/>
      <c r="N58" s="171"/>
    </row>
    <row r="59" spans="1:14" ht="12">
      <c r="A59" s="281" t="s">
        <v>291</v>
      </c>
      <c r="B59" s="281"/>
      <c r="C59" s="281"/>
      <c r="D59" s="281"/>
      <c r="E59" s="281"/>
      <c r="F59" s="281"/>
      <c r="G59" s="281"/>
      <c r="H59" s="281"/>
      <c r="I59" s="281"/>
      <c r="J59" s="281"/>
      <c r="K59" s="281"/>
      <c r="L59" s="281"/>
      <c r="M59" s="281"/>
      <c r="N59" s="281"/>
    </row>
    <row r="60" spans="1:14" ht="12">
      <c r="A60" s="281" t="s">
        <v>622</v>
      </c>
      <c r="B60" s="281"/>
      <c r="C60" s="281"/>
      <c r="D60" s="281"/>
      <c r="E60" s="281"/>
      <c r="F60" s="281"/>
      <c r="G60" s="281"/>
      <c r="H60" s="281"/>
      <c r="I60" s="281"/>
      <c r="J60" s="281"/>
      <c r="K60" s="281"/>
      <c r="L60" s="281"/>
      <c r="M60" s="281"/>
      <c r="N60" s="281"/>
    </row>
    <row r="61" spans="1:14" ht="14.25">
      <c r="A61" s="163" t="s">
        <v>292</v>
      </c>
      <c r="B61" s="163"/>
      <c r="C61" s="163"/>
      <c r="D61" s="164"/>
      <c r="E61" s="164"/>
      <c r="F61" s="164"/>
      <c r="G61" s="164"/>
      <c r="H61" s="164"/>
      <c r="I61" s="164"/>
      <c r="J61" s="164"/>
      <c r="K61" s="164"/>
      <c r="L61" s="164"/>
      <c r="M61" s="164"/>
      <c r="N61" s="164"/>
    </row>
    <row r="62" spans="1:14" ht="14.25">
      <c r="A62" s="281" t="s">
        <v>682</v>
      </c>
      <c r="B62" s="280"/>
      <c r="C62" s="280"/>
      <c r="D62" s="172"/>
      <c r="E62" s="172"/>
      <c r="F62" s="172"/>
      <c r="G62" s="172"/>
      <c r="H62" s="172"/>
      <c r="I62" s="172"/>
      <c r="J62" s="172"/>
      <c r="K62" s="172"/>
      <c r="L62" s="172"/>
      <c r="M62" s="172"/>
      <c r="N62" s="172"/>
    </row>
    <row r="63" spans="1:14" ht="14.25">
      <c r="A63" s="281" t="s">
        <v>390</v>
      </c>
      <c r="B63" s="280"/>
      <c r="C63" s="280"/>
      <c r="D63" s="172"/>
      <c r="E63" s="172"/>
      <c r="F63" s="172"/>
      <c r="G63" s="172"/>
      <c r="H63" s="172"/>
      <c r="I63" s="172"/>
      <c r="J63" s="172"/>
      <c r="K63" s="172"/>
      <c r="L63" s="172"/>
      <c r="M63" s="172"/>
      <c r="N63" s="172"/>
    </row>
    <row r="64" spans="1:14" ht="14.25">
      <c r="A64" s="281" t="s">
        <v>391</v>
      </c>
      <c r="B64" s="280"/>
      <c r="C64" s="280"/>
      <c r="D64" s="172"/>
      <c r="E64" s="172"/>
      <c r="F64" s="172"/>
      <c r="G64" s="172"/>
      <c r="H64" s="172"/>
      <c r="I64" s="172"/>
      <c r="J64" s="172"/>
      <c r="K64" s="172"/>
      <c r="L64" s="172"/>
      <c r="M64" s="172"/>
      <c r="N64" s="172"/>
    </row>
    <row r="65" spans="1:14" ht="14.25">
      <c r="A65" s="281" t="s">
        <v>392</v>
      </c>
      <c r="B65" s="280"/>
      <c r="C65" s="280"/>
      <c r="D65" s="172"/>
      <c r="E65" s="172"/>
      <c r="F65" s="172"/>
      <c r="G65" s="172"/>
      <c r="H65" s="172"/>
      <c r="I65" s="172"/>
      <c r="J65" s="172"/>
      <c r="K65" s="172"/>
      <c r="L65" s="172"/>
      <c r="M65" s="172"/>
      <c r="N65" s="172"/>
    </row>
    <row r="66" spans="1:14" ht="12">
      <c r="A66" s="281" t="s">
        <v>393</v>
      </c>
      <c r="B66" s="281"/>
      <c r="C66" s="281"/>
      <c r="D66" s="281"/>
      <c r="E66" s="281"/>
      <c r="F66" s="281"/>
      <c r="G66" s="281"/>
      <c r="H66" s="281"/>
      <c r="I66" s="281"/>
      <c r="J66" s="281"/>
      <c r="K66" s="281"/>
      <c r="L66" s="281"/>
      <c r="M66" s="281"/>
      <c r="N66" s="281"/>
    </row>
    <row r="67" spans="1:14" ht="12">
      <c r="A67" s="281" t="s">
        <v>394</v>
      </c>
      <c r="B67" s="281"/>
      <c r="C67" s="281"/>
      <c r="D67" s="281"/>
      <c r="E67" s="281"/>
      <c r="F67" s="281"/>
      <c r="G67" s="281"/>
      <c r="H67" s="281"/>
      <c r="I67" s="281"/>
      <c r="J67" s="281"/>
      <c r="K67" s="281"/>
      <c r="L67" s="281"/>
      <c r="M67" s="281"/>
      <c r="N67" s="281"/>
    </row>
    <row r="68" spans="1:14" ht="12">
      <c r="A68" s="281" t="s">
        <v>395</v>
      </c>
      <c r="B68" s="281"/>
      <c r="C68" s="281"/>
      <c r="D68" s="281"/>
      <c r="E68" s="281"/>
      <c r="F68" s="281"/>
      <c r="G68" s="281"/>
      <c r="H68" s="281"/>
      <c r="I68" s="281"/>
      <c r="J68" s="281"/>
      <c r="K68" s="281"/>
      <c r="L68" s="281"/>
      <c r="M68" s="281"/>
      <c r="N68" s="281"/>
    </row>
    <row r="69" spans="1:27" ht="12">
      <c r="A69" s="430" t="s">
        <v>717</v>
      </c>
      <c r="B69" s="430"/>
      <c r="C69" s="430"/>
      <c r="D69" s="430"/>
      <c r="E69" s="430"/>
      <c r="F69" s="430"/>
      <c r="G69" s="430"/>
      <c r="H69" s="430"/>
      <c r="I69" s="430"/>
      <c r="J69" s="430"/>
      <c r="K69" s="430"/>
      <c r="L69" s="430"/>
      <c r="M69" s="430"/>
      <c r="N69" s="430"/>
      <c r="O69" s="430"/>
      <c r="P69" s="430"/>
      <c r="Q69" s="430"/>
      <c r="R69" s="430"/>
      <c r="S69" s="430"/>
      <c r="T69" s="430"/>
      <c r="U69" s="430"/>
      <c r="V69" s="430"/>
      <c r="W69" s="430"/>
      <c r="X69" s="430"/>
      <c r="Y69" s="430"/>
      <c r="Z69" s="430"/>
      <c r="AA69" s="430"/>
    </row>
    <row r="70" spans="1:14" ht="12">
      <c r="A70" s="281" t="s">
        <v>718</v>
      </c>
      <c r="B70" s="280"/>
      <c r="C70" s="280"/>
      <c r="D70" s="280"/>
      <c r="E70" s="280"/>
      <c r="F70" s="280"/>
      <c r="G70" s="280"/>
      <c r="H70" s="280"/>
      <c r="I70" s="280"/>
      <c r="J70" s="280"/>
      <c r="K70" s="280"/>
      <c r="L70" s="280"/>
      <c r="M70" s="280"/>
      <c r="N70" s="280"/>
    </row>
    <row r="71" spans="1:14" ht="12">
      <c r="A71" s="281" t="s">
        <v>310</v>
      </c>
      <c r="B71" s="280"/>
      <c r="C71" s="280"/>
      <c r="D71" s="280"/>
      <c r="E71" s="280"/>
      <c r="F71" s="280"/>
      <c r="G71" s="280"/>
      <c r="H71" s="280"/>
      <c r="I71" s="280"/>
      <c r="J71" s="280"/>
      <c r="K71" s="280"/>
      <c r="L71" s="280"/>
      <c r="M71" s="280"/>
      <c r="N71" s="280"/>
    </row>
    <row r="72" spans="1:14" ht="12">
      <c r="A72" s="281" t="s">
        <v>50</v>
      </c>
      <c r="B72" s="281"/>
      <c r="C72" s="281"/>
      <c r="D72" s="281"/>
      <c r="E72" s="281"/>
      <c r="F72" s="281"/>
      <c r="G72" s="281"/>
      <c r="H72" s="281"/>
      <c r="I72" s="281"/>
      <c r="J72" s="281"/>
      <c r="K72" s="281"/>
      <c r="L72" s="281"/>
      <c r="M72" s="281"/>
      <c r="N72" s="281"/>
    </row>
    <row r="73" spans="1:27" ht="12">
      <c r="A73" s="430" t="s">
        <v>719</v>
      </c>
      <c r="B73" s="430"/>
      <c r="C73" s="430"/>
      <c r="D73" s="430"/>
      <c r="E73" s="430"/>
      <c r="F73" s="430"/>
      <c r="G73" s="430"/>
      <c r="H73" s="430"/>
      <c r="I73" s="430"/>
      <c r="J73" s="430"/>
      <c r="K73" s="430"/>
      <c r="L73" s="430"/>
      <c r="M73" s="430"/>
      <c r="N73" s="430"/>
      <c r="O73" s="430"/>
      <c r="P73" s="430"/>
      <c r="Q73" s="430"/>
      <c r="R73" s="430"/>
      <c r="S73" s="430"/>
      <c r="T73" s="430"/>
      <c r="U73" s="430"/>
      <c r="V73" s="430"/>
      <c r="W73" s="430"/>
      <c r="X73" s="430"/>
      <c r="Y73" s="430"/>
      <c r="Z73" s="430"/>
      <c r="AA73" s="430"/>
    </row>
    <row r="74" spans="1:27" ht="12">
      <c r="A74" s="430" t="s">
        <v>720</v>
      </c>
      <c r="B74" s="430"/>
      <c r="C74" s="430"/>
      <c r="D74" s="430"/>
      <c r="E74" s="430"/>
      <c r="F74" s="430"/>
      <c r="G74" s="430"/>
      <c r="H74" s="430"/>
      <c r="I74" s="430"/>
      <c r="J74" s="430"/>
      <c r="K74" s="430"/>
      <c r="L74" s="430"/>
      <c r="M74" s="430"/>
      <c r="N74" s="430"/>
      <c r="O74" s="430"/>
      <c r="P74" s="430"/>
      <c r="Q74" s="430"/>
      <c r="R74" s="430"/>
      <c r="S74" s="430"/>
      <c r="T74" s="430"/>
      <c r="U74" s="430"/>
      <c r="V74" s="430"/>
      <c r="W74" s="430"/>
      <c r="X74" s="430"/>
      <c r="Y74" s="430"/>
      <c r="Z74" s="430"/>
      <c r="AA74" s="430"/>
    </row>
    <row r="75" spans="1:14" ht="12">
      <c r="A75" s="281" t="s">
        <v>396</v>
      </c>
      <c r="B75" s="280"/>
      <c r="C75" s="280"/>
      <c r="D75" s="280"/>
      <c r="E75" s="280"/>
      <c r="F75" s="280"/>
      <c r="G75" s="280"/>
      <c r="H75" s="280"/>
      <c r="I75" s="280"/>
      <c r="J75" s="280"/>
      <c r="K75" s="280"/>
      <c r="L75" s="280"/>
      <c r="M75" s="280"/>
      <c r="N75" s="280"/>
    </row>
    <row r="76" spans="1:14" ht="12">
      <c r="A76" s="281" t="s">
        <v>397</v>
      </c>
      <c r="B76" s="281"/>
      <c r="C76" s="281"/>
      <c r="D76" s="281"/>
      <c r="E76" s="281"/>
      <c r="F76" s="281"/>
      <c r="G76" s="281"/>
      <c r="H76" s="281"/>
      <c r="I76" s="281"/>
      <c r="J76" s="281"/>
      <c r="K76" s="281"/>
      <c r="L76" s="281"/>
      <c r="M76" s="281"/>
      <c r="N76" s="281"/>
    </row>
    <row r="77" spans="1:14" ht="12">
      <c r="A77" s="281" t="s">
        <v>399</v>
      </c>
      <c r="B77" s="281"/>
      <c r="C77" s="281"/>
      <c r="D77" s="281"/>
      <c r="E77" s="281"/>
      <c r="F77" s="281"/>
      <c r="G77" s="281"/>
      <c r="H77" s="281"/>
      <c r="I77" s="281"/>
      <c r="J77" s="281"/>
      <c r="K77" s="281"/>
      <c r="L77" s="281"/>
      <c r="M77" s="281"/>
      <c r="N77" s="281"/>
    </row>
    <row r="78" spans="1:14" ht="12">
      <c r="A78" s="281" t="s">
        <v>211</v>
      </c>
      <c r="B78" s="281"/>
      <c r="C78" s="281"/>
      <c r="D78" s="281"/>
      <c r="E78" s="281"/>
      <c r="F78" s="281"/>
      <c r="G78" s="281"/>
      <c r="H78" s="281"/>
      <c r="I78" s="281"/>
      <c r="J78" s="281"/>
      <c r="K78" s="281"/>
      <c r="L78" s="281"/>
      <c r="M78" s="281"/>
      <c r="N78" s="281"/>
    </row>
    <row r="79" spans="1:14" ht="12">
      <c r="A79" s="281" t="s">
        <v>398</v>
      </c>
      <c r="B79" s="281"/>
      <c r="C79" s="281"/>
      <c r="D79" s="281"/>
      <c r="E79" s="281"/>
      <c r="F79" s="281"/>
      <c r="G79" s="281"/>
      <c r="H79" s="281"/>
      <c r="I79" s="281"/>
      <c r="J79" s="281"/>
      <c r="K79" s="281"/>
      <c r="L79" s="281"/>
      <c r="M79" s="281"/>
      <c r="N79" s="281"/>
    </row>
    <row r="80" spans="1:14" ht="12">
      <c r="A80" s="281" t="s">
        <v>278</v>
      </c>
      <c r="B80" s="281"/>
      <c r="C80" s="281"/>
      <c r="D80" s="281"/>
      <c r="E80" s="281"/>
      <c r="F80" s="281"/>
      <c r="G80" s="281"/>
      <c r="H80" s="281"/>
      <c r="I80" s="281"/>
      <c r="J80" s="281"/>
      <c r="K80" s="281"/>
      <c r="L80" s="281"/>
      <c r="M80" s="281"/>
      <c r="N80" s="281"/>
    </row>
    <row r="81" spans="1:14" ht="12">
      <c r="A81" s="281" t="s">
        <v>801</v>
      </c>
      <c r="B81" s="281"/>
      <c r="C81" s="281"/>
      <c r="D81" s="281"/>
      <c r="E81" s="281"/>
      <c r="F81" s="281"/>
      <c r="G81" s="281"/>
      <c r="H81" s="281"/>
      <c r="I81" s="281"/>
      <c r="J81" s="281"/>
      <c r="K81" s="281"/>
      <c r="L81" s="281"/>
      <c r="M81" s="281"/>
      <c r="N81" s="281"/>
    </row>
    <row r="82" spans="1:14" ht="12">
      <c r="A82" s="281" t="s">
        <v>401</v>
      </c>
      <c r="B82" s="280"/>
      <c r="C82" s="280"/>
      <c r="D82" s="280"/>
      <c r="E82" s="280"/>
      <c r="F82" s="280"/>
      <c r="G82" s="280"/>
      <c r="H82" s="280"/>
      <c r="I82" s="280"/>
      <c r="J82" s="280"/>
      <c r="K82" s="280"/>
      <c r="L82" s="280"/>
      <c r="M82" s="280"/>
      <c r="N82" s="280"/>
    </row>
    <row r="83" spans="1:14" ht="12">
      <c r="A83" s="281" t="s">
        <v>160</v>
      </c>
      <c r="B83" s="281"/>
      <c r="C83" s="281"/>
      <c r="D83" s="281"/>
      <c r="E83" s="281"/>
      <c r="F83" s="281"/>
      <c r="G83" s="281"/>
      <c r="H83" s="281"/>
      <c r="I83" s="281"/>
      <c r="J83" s="281"/>
      <c r="K83" s="281"/>
      <c r="L83" s="281"/>
      <c r="M83" s="281"/>
      <c r="N83" s="281"/>
    </row>
    <row r="84" spans="1:14" ht="12">
      <c r="A84" s="281" t="s">
        <v>301</v>
      </c>
      <c r="B84" s="280"/>
      <c r="C84" s="280"/>
      <c r="D84" s="280"/>
      <c r="E84" s="280"/>
      <c r="F84" s="280"/>
      <c r="G84" s="280"/>
      <c r="H84" s="280"/>
      <c r="I84" s="280"/>
      <c r="J84" s="280"/>
      <c r="K84" s="280"/>
      <c r="L84" s="280"/>
      <c r="M84" s="280"/>
      <c r="N84" s="280"/>
    </row>
    <row r="85" spans="1:14" ht="12">
      <c r="A85" s="281" t="s">
        <v>400</v>
      </c>
      <c r="B85" s="281"/>
      <c r="C85" s="281"/>
      <c r="D85" s="281"/>
      <c r="E85" s="281"/>
      <c r="F85" s="281"/>
      <c r="G85" s="281"/>
      <c r="H85" s="281"/>
      <c r="I85" s="281"/>
      <c r="J85" s="281"/>
      <c r="K85" s="281"/>
      <c r="L85" s="281"/>
      <c r="M85" s="281"/>
      <c r="N85" s="281"/>
    </row>
    <row r="86" spans="1:27" ht="12">
      <c r="A86" s="430" t="s">
        <v>721</v>
      </c>
      <c r="B86" s="430"/>
      <c r="C86" s="430"/>
      <c r="D86" s="430"/>
      <c r="E86" s="430"/>
      <c r="F86" s="430"/>
      <c r="G86" s="430"/>
      <c r="H86" s="430"/>
      <c r="I86" s="430"/>
      <c r="J86" s="430"/>
      <c r="K86" s="430"/>
      <c r="L86" s="430"/>
      <c r="M86" s="430"/>
      <c r="N86" s="430"/>
      <c r="O86" s="430"/>
      <c r="P86" s="430"/>
      <c r="Q86" s="430"/>
      <c r="R86" s="430"/>
      <c r="S86" s="430"/>
      <c r="T86" s="430"/>
      <c r="U86" s="430"/>
      <c r="V86" s="430"/>
      <c r="W86" s="430"/>
      <c r="X86" s="430"/>
      <c r="Y86" s="430"/>
      <c r="Z86" s="430"/>
      <c r="AA86" s="430"/>
    </row>
    <row r="87" spans="1:14" ht="12">
      <c r="A87" s="281" t="s">
        <v>722</v>
      </c>
      <c r="B87" s="281"/>
      <c r="C87" s="281"/>
      <c r="D87" s="281"/>
      <c r="E87" s="281"/>
      <c r="F87" s="281"/>
      <c r="G87" s="281"/>
      <c r="H87" s="281"/>
      <c r="I87" s="281"/>
      <c r="J87" s="281"/>
      <c r="K87" s="281"/>
      <c r="L87" s="281"/>
      <c r="M87" s="281"/>
      <c r="N87" s="281"/>
    </row>
    <row r="88" spans="1:27" ht="12">
      <c r="A88" s="430" t="s">
        <v>723</v>
      </c>
      <c r="B88" s="430"/>
      <c r="C88" s="430"/>
      <c r="D88" s="430"/>
      <c r="E88" s="430"/>
      <c r="F88" s="430"/>
      <c r="G88" s="430"/>
      <c r="H88" s="430"/>
      <c r="I88" s="430"/>
      <c r="J88" s="430"/>
      <c r="K88" s="430"/>
      <c r="L88" s="430"/>
      <c r="M88" s="430"/>
      <c r="N88" s="430"/>
      <c r="O88" s="430"/>
      <c r="P88" s="430"/>
      <c r="Q88" s="430"/>
      <c r="R88" s="430"/>
      <c r="S88" s="430"/>
      <c r="T88" s="430"/>
      <c r="U88" s="430"/>
      <c r="V88" s="430"/>
      <c r="W88" s="430"/>
      <c r="X88" s="430"/>
      <c r="Y88" s="430"/>
      <c r="Z88" s="430"/>
      <c r="AA88" s="430"/>
    </row>
    <row r="89" spans="1:27" ht="12">
      <c r="A89" s="430" t="s">
        <v>724</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row>
    <row r="90" spans="1:27" ht="12">
      <c r="A90" s="430" t="s">
        <v>725</v>
      </c>
      <c r="B90" s="430"/>
      <c r="C90" s="430"/>
      <c r="D90" s="430"/>
      <c r="E90" s="430"/>
      <c r="F90" s="430"/>
      <c r="G90" s="430"/>
      <c r="H90" s="430"/>
      <c r="I90" s="430"/>
      <c r="J90" s="430"/>
      <c r="K90" s="430"/>
      <c r="L90" s="430"/>
      <c r="M90" s="430"/>
      <c r="N90" s="430"/>
      <c r="O90" s="430"/>
      <c r="P90" s="430"/>
      <c r="Q90" s="430"/>
      <c r="R90" s="430"/>
      <c r="S90" s="430"/>
      <c r="T90" s="430"/>
      <c r="U90" s="430"/>
      <c r="V90" s="430"/>
      <c r="W90" s="430"/>
      <c r="X90" s="430"/>
      <c r="Y90" s="430"/>
      <c r="Z90" s="430"/>
      <c r="AA90" s="430"/>
    </row>
    <row r="91" spans="1:14" ht="12">
      <c r="A91" s="281" t="s">
        <v>615</v>
      </c>
      <c r="B91" s="281"/>
      <c r="C91" s="281"/>
      <c r="D91" s="281"/>
      <c r="E91" s="281"/>
      <c r="F91" s="281"/>
      <c r="G91" s="281"/>
      <c r="H91" s="281"/>
      <c r="I91" s="281"/>
      <c r="J91" s="281"/>
      <c r="K91" s="281"/>
      <c r="L91" s="281"/>
      <c r="M91" s="281"/>
      <c r="N91" s="281"/>
    </row>
    <row r="92" spans="1:27" ht="12">
      <c r="A92" s="430" t="s">
        <v>726</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row>
    <row r="93" spans="1:14" ht="12">
      <c r="A93" s="281" t="s">
        <v>727</v>
      </c>
      <c r="B93" s="280"/>
      <c r="C93" s="280"/>
      <c r="D93" s="280"/>
      <c r="E93" s="280"/>
      <c r="F93" s="280"/>
      <c r="G93" s="280"/>
      <c r="H93" s="280"/>
      <c r="I93" s="280"/>
      <c r="J93" s="280"/>
      <c r="K93" s="280"/>
      <c r="L93" s="280"/>
      <c r="M93" s="280"/>
      <c r="N93" s="280"/>
    </row>
    <row r="94" spans="1:14" ht="12">
      <c r="A94" s="281" t="s">
        <v>402</v>
      </c>
      <c r="B94" s="280"/>
      <c r="C94" s="280"/>
      <c r="D94" s="280"/>
      <c r="E94" s="280"/>
      <c r="F94" s="280"/>
      <c r="G94" s="280"/>
      <c r="H94" s="280"/>
      <c r="I94" s="280"/>
      <c r="J94" s="280"/>
      <c r="K94" s="280"/>
      <c r="L94" s="280"/>
      <c r="M94" s="280"/>
      <c r="N94" s="280"/>
    </row>
    <row r="95" spans="1:27" ht="12">
      <c r="A95" s="430" t="s">
        <v>728</v>
      </c>
      <c r="B95" s="430"/>
      <c r="C95" s="430"/>
      <c r="D95" s="430"/>
      <c r="E95" s="430"/>
      <c r="F95" s="430"/>
      <c r="G95" s="430"/>
      <c r="H95" s="430"/>
      <c r="I95" s="430"/>
      <c r="J95" s="430"/>
      <c r="K95" s="430"/>
      <c r="L95" s="430"/>
      <c r="M95" s="430"/>
      <c r="N95" s="430"/>
      <c r="O95" s="430"/>
      <c r="P95" s="430"/>
      <c r="Q95" s="430"/>
      <c r="R95" s="430"/>
      <c r="S95" s="430"/>
      <c r="T95" s="430"/>
      <c r="U95" s="430"/>
      <c r="V95" s="430"/>
      <c r="W95" s="430"/>
      <c r="X95" s="430"/>
      <c r="Y95" s="430"/>
      <c r="Z95" s="430"/>
      <c r="AA95" s="430"/>
    </row>
    <row r="96" spans="1:27" ht="12">
      <c r="A96" s="430" t="s">
        <v>729</v>
      </c>
      <c r="B96" s="430"/>
      <c r="C96" s="430"/>
      <c r="D96" s="430"/>
      <c r="E96" s="430"/>
      <c r="F96" s="430"/>
      <c r="G96" s="430"/>
      <c r="H96" s="430"/>
      <c r="I96" s="430"/>
      <c r="J96" s="430"/>
      <c r="K96" s="430"/>
      <c r="L96" s="430"/>
      <c r="M96" s="430"/>
      <c r="N96" s="430"/>
      <c r="O96" s="430"/>
      <c r="P96" s="430"/>
      <c r="Q96" s="430"/>
      <c r="R96" s="430"/>
      <c r="S96" s="430"/>
      <c r="T96" s="430"/>
      <c r="U96" s="430"/>
      <c r="V96" s="430"/>
      <c r="W96" s="430"/>
      <c r="X96" s="430"/>
      <c r="Y96" s="430"/>
      <c r="Z96" s="430"/>
      <c r="AA96" s="430"/>
    </row>
    <row r="97" spans="1:27" ht="12">
      <c r="A97" s="430" t="s">
        <v>730</v>
      </c>
      <c r="B97" s="430"/>
      <c r="C97" s="430"/>
      <c r="D97" s="430"/>
      <c r="E97" s="430"/>
      <c r="F97" s="430"/>
      <c r="G97" s="430"/>
      <c r="H97" s="430"/>
      <c r="I97" s="430"/>
      <c r="J97" s="430"/>
      <c r="K97" s="430"/>
      <c r="L97" s="430"/>
      <c r="M97" s="430"/>
      <c r="N97" s="430"/>
      <c r="O97" s="430"/>
      <c r="P97" s="430"/>
      <c r="Q97" s="430"/>
      <c r="R97" s="430"/>
      <c r="S97" s="430"/>
      <c r="T97" s="430"/>
      <c r="U97" s="430"/>
      <c r="V97" s="430"/>
      <c r="W97" s="430"/>
      <c r="X97" s="430"/>
      <c r="Y97" s="430"/>
      <c r="Z97" s="430"/>
      <c r="AA97" s="430"/>
    </row>
    <row r="98" spans="1:14" ht="12">
      <c r="A98" s="281" t="s">
        <v>403</v>
      </c>
      <c r="B98" s="280"/>
      <c r="C98" s="280"/>
      <c r="D98" s="280"/>
      <c r="E98" s="280"/>
      <c r="F98" s="280"/>
      <c r="G98" s="280"/>
      <c r="H98" s="280"/>
      <c r="I98" s="280"/>
      <c r="J98" s="280"/>
      <c r="K98" s="280"/>
      <c r="L98" s="280"/>
      <c r="M98" s="280"/>
      <c r="N98" s="280"/>
    </row>
    <row r="99" spans="1:14" ht="12">
      <c r="A99" s="281" t="s">
        <v>404</v>
      </c>
      <c r="B99" s="280"/>
      <c r="C99" s="280"/>
      <c r="D99" s="280"/>
      <c r="E99" s="280"/>
      <c r="F99" s="280"/>
      <c r="G99" s="280"/>
      <c r="H99" s="280"/>
      <c r="I99" s="280"/>
      <c r="J99" s="280"/>
      <c r="K99" s="280"/>
      <c r="L99" s="280"/>
      <c r="M99" s="280"/>
      <c r="N99" s="280"/>
    </row>
    <row r="100" spans="1:27" ht="12">
      <c r="A100" s="430" t="s">
        <v>731</v>
      </c>
      <c r="B100" s="430"/>
      <c r="C100" s="430"/>
      <c r="D100" s="430"/>
      <c r="E100" s="430"/>
      <c r="F100" s="430"/>
      <c r="G100" s="430"/>
      <c r="H100" s="430"/>
      <c r="I100" s="430"/>
      <c r="J100" s="430"/>
      <c r="K100" s="430"/>
      <c r="L100" s="430"/>
      <c r="M100" s="430"/>
      <c r="N100" s="430"/>
      <c r="O100" s="430"/>
      <c r="P100" s="430"/>
      <c r="Q100" s="430"/>
      <c r="R100" s="430"/>
      <c r="S100" s="430"/>
      <c r="T100" s="430"/>
      <c r="U100" s="430"/>
      <c r="V100" s="430"/>
      <c r="W100" s="430"/>
      <c r="X100" s="430"/>
      <c r="Y100" s="430"/>
      <c r="Z100" s="430"/>
      <c r="AA100" s="430"/>
    </row>
    <row r="101" spans="1:14" ht="12">
      <c r="A101" s="281" t="s">
        <v>405</v>
      </c>
      <c r="B101" s="280"/>
      <c r="C101" s="280"/>
      <c r="D101" s="280"/>
      <c r="E101" s="280"/>
      <c r="F101" s="280"/>
      <c r="G101" s="280"/>
      <c r="H101" s="280"/>
      <c r="I101" s="280"/>
      <c r="J101" s="280"/>
      <c r="K101" s="280"/>
      <c r="L101" s="280"/>
      <c r="M101" s="280"/>
      <c r="N101" s="280"/>
    </row>
    <row r="102" spans="1:14" ht="12">
      <c r="A102" s="281" t="s">
        <v>406</v>
      </c>
      <c r="B102" s="280"/>
      <c r="C102" s="280"/>
      <c r="D102" s="280"/>
      <c r="E102" s="280"/>
      <c r="F102" s="280"/>
      <c r="G102" s="280"/>
      <c r="H102" s="280"/>
      <c r="I102" s="280"/>
      <c r="J102" s="280"/>
      <c r="K102" s="280"/>
      <c r="L102" s="280"/>
      <c r="M102" s="280"/>
      <c r="N102" s="280"/>
    </row>
    <row r="103" spans="1:14" ht="12">
      <c r="A103" s="281" t="s">
        <v>407</v>
      </c>
      <c r="B103" s="281"/>
      <c r="C103" s="281"/>
      <c r="D103" s="281"/>
      <c r="E103" s="281"/>
      <c r="F103" s="281"/>
      <c r="G103" s="281"/>
      <c r="H103" s="281"/>
      <c r="I103" s="281"/>
      <c r="J103" s="281"/>
      <c r="K103" s="281"/>
      <c r="L103" s="281"/>
      <c r="M103" s="281"/>
      <c r="N103" s="281"/>
    </row>
    <row r="104" spans="1:14" ht="12">
      <c r="A104" s="281" t="s">
        <v>408</v>
      </c>
      <c r="B104" s="281"/>
      <c r="C104" s="281"/>
      <c r="D104" s="281"/>
      <c r="E104" s="281"/>
      <c r="F104" s="281"/>
      <c r="G104" s="281"/>
      <c r="H104" s="281"/>
      <c r="I104" s="281"/>
      <c r="J104" s="281"/>
      <c r="K104" s="281"/>
      <c r="L104" s="281"/>
      <c r="M104" s="281"/>
      <c r="N104" s="281"/>
    </row>
    <row r="105" spans="1:27" ht="12">
      <c r="A105" s="430" t="s">
        <v>732</v>
      </c>
      <c r="B105" s="430"/>
      <c r="C105" s="430"/>
      <c r="D105" s="430"/>
      <c r="E105" s="430"/>
      <c r="F105" s="430"/>
      <c r="G105" s="430"/>
      <c r="H105" s="430"/>
      <c r="I105" s="430"/>
      <c r="J105" s="430"/>
      <c r="K105" s="430"/>
      <c r="L105" s="430"/>
      <c r="M105" s="430"/>
      <c r="N105" s="430"/>
      <c r="O105" s="430"/>
      <c r="P105" s="430"/>
      <c r="Q105" s="430"/>
      <c r="R105" s="430"/>
      <c r="S105" s="430"/>
      <c r="T105" s="430"/>
      <c r="U105" s="430"/>
      <c r="V105" s="430"/>
      <c r="W105" s="430"/>
      <c r="X105" s="430"/>
      <c r="Y105" s="430"/>
      <c r="Z105" s="430"/>
      <c r="AA105" s="430"/>
    </row>
    <row r="106" spans="1:14" ht="12">
      <c r="A106" s="281" t="s">
        <v>733</v>
      </c>
      <c r="B106" s="281"/>
      <c r="C106" s="281"/>
      <c r="D106" s="281"/>
      <c r="E106" s="281"/>
      <c r="F106" s="281"/>
      <c r="G106" s="281"/>
      <c r="H106" s="281"/>
      <c r="I106" s="281"/>
      <c r="J106" s="281"/>
      <c r="K106" s="281"/>
      <c r="L106" s="281"/>
      <c r="M106" s="281"/>
      <c r="N106" s="281"/>
    </row>
    <row r="107" spans="1:14" ht="12">
      <c r="A107" s="281" t="s">
        <v>410</v>
      </c>
      <c r="B107" s="280"/>
      <c r="C107" s="280"/>
      <c r="D107" s="280"/>
      <c r="E107" s="280"/>
      <c r="F107" s="280"/>
      <c r="G107" s="280"/>
      <c r="H107" s="280"/>
      <c r="I107" s="280"/>
      <c r="J107" s="280"/>
      <c r="K107" s="280"/>
      <c r="L107" s="280"/>
      <c r="M107" s="280"/>
      <c r="N107" s="280"/>
    </row>
    <row r="108" spans="1:14" ht="12">
      <c r="A108" s="281" t="s">
        <v>411</v>
      </c>
      <c r="B108" s="281"/>
      <c r="C108" s="281"/>
      <c r="D108" s="281"/>
      <c r="E108" s="281"/>
      <c r="F108" s="281"/>
      <c r="G108" s="281"/>
      <c r="H108" s="281"/>
      <c r="I108" s="281"/>
      <c r="J108" s="281"/>
      <c r="K108" s="281"/>
      <c r="L108" s="281"/>
      <c r="M108" s="281"/>
      <c r="N108" s="281"/>
    </row>
    <row r="109" spans="1:14" ht="12">
      <c r="A109" s="281" t="s">
        <v>412</v>
      </c>
      <c r="B109" s="281"/>
      <c r="C109" s="281"/>
      <c r="D109" s="281"/>
      <c r="E109" s="281"/>
      <c r="F109" s="281"/>
      <c r="G109" s="281"/>
      <c r="H109" s="281"/>
      <c r="I109" s="281"/>
      <c r="J109" s="281"/>
      <c r="K109" s="281"/>
      <c r="L109" s="281"/>
      <c r="M109" s="281"/>
      <c r="N109" s="281"/>
    </row>
    <row r="110" spans="1:14" ht="12">
      <c r="A110" s="281" t="s">
        <v>409</v>
      </c>
      <c r="B110" s="281"/>
      <c r="C110" s="281"/>
      <c r="D110" s="281"/>
      <c r="E110" s="281"/>
      <c r="F110" s="281"/>
      <c r="G110" s="281"/>
      <c r="H110" s="281"/>
      <c r="I110" s="281"/>
      <c r="J110" s="281"/>
      <c r="K110" s="281"/>
      <c r="L110" s="281"/>
      <c r="M110" s="281"/>
      <c r="N110" s="281"/>
    </row>
    <row r="111" spans="1:27" ht="12">
      <c r="A111" s="430" t="s">
        <v>734</v>
      </c>
      <c r="B111" s="430"/>
      <c r="C111" s="430"/>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row>
    <row r="112" spans="1:14" ht="12">
      <c r="A112" s="281" t="s">
        <v>413</v>
      </c>
      <c r="B112" s="281"/>
      <c r="C112" s="281"/>
      <c r="D112" s="281"/>
      <c r="E112" s="281"/>
      <c r="F112" s="281"/>
      <c r="G112" s="281"/>
      <c r="H112" s="281"/>
      <c r="I112" s="281"/>
      <c r="J112" s="281"/>
      <c r="K112" s="281"/>
      <c r="L112" s="281"/>
      <c r="M112" s="281"/>
      <c r="N112" s="281"/>
    </row>
    <row r="113" spans="1:27" ht="12.75" customHeight="1">
      <c r="A113" s="404" t="s">
        <v>737</v>
      </c>
      <c r="B113" s="404"/>
      <c r="C113" s="404"/>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row>
    <row r="114" spans="1:14" ht="12">
      <c r="A114" s="281" t="s">
        <v>616</v>
      </c>
      <c r="B114" s="281"/>
      <c r="C114" s="281"/>
      <c r="D114" s="281"/>
      <c r="E114" s="281"/>
      <c r="F114" s="281"/>
      <c r="G114" s="281"/>
      <c r="H114" s="281"/>
      <c r="I114" s="281"/>
      <c r="J114" s="281"/>
      <c r="K114" s="281"/>
      <c r="L114" s="281"/>
      <c r="M114" s="281"/>
      <c r="N114" s="281"/>
    </row>
    <row r="115" spans="1:27" ht="12">
      <c r="A115" s="430" t="s">
        <v>735</v>
      </c>
      <c r="B115" s="430"/>
      <c r="C115" s="430"/>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row>
    <row r="116" spans="1:14" ht="12">
      <c r="A116" s="281" t="s">
        <v>736</v>
      </c>
      <c r="B116" s="281"/>
      <c r="C116" s="281"/>
      <c r="D116" s="281"/>
      <c r="E116" s="281"/>
      <c r="F116" s="281"/>
      <c r="G116" s="281"/>
      <c r="H116" s="281"/>
      <c r="I116" s="281"/>
      <c r="J116" s="281"/>
      <c r="K116" s="281"/>
      <c r="L116" s="281"/>
      <c r="M116" s="281"/>
      <c r="N116" s="281"/>
    </row>
    <row r="117" spans="1:14" ht="12.75" customHeight="1">
      <c r="A117" s="404" t="s">
        <v>414</v>
      </c>
      <c r="B117" s="404"/>
      <c r="C117" s="404"/>
      <c r="D117" s="404"/>
      <c r="E117" s="404"/>
      <c r="F117" s="404"/>
      <c r="G117" s="404"/>
      <c r="H117" s="404"/>
      <c r="I117" s="404"/>
      <c r="J117" s="404"/>
      <c r="K117" s="404"/>
      <c r="L117" s="404"/>
      <c r="M117" s="404"/>
      <c r="N117" s="404"/>
    </row>
    <row r="118" spans="1:14" ht="12">
      <c r="A118" s="281" t="s">
        <v>415</v>
      </c>
      <c r="B118" s="281"/>
      <c r="C118" s="281"/>
      <c r="D118" s="281"/>
      <c r="E118" s="281"/>
      <c r="F118" s="281"/>
      <c r="G118" s="281"/>
      <c r="H118" s="281"/>
      <c r="I118" s="281"/>
      <c r="J118" s="281"/>
      <c r="K118" s="281"/>
      <c r="L118" s="281"/>
      <c r="M118" s="281"/>
      <c r="N118" s="281"/>
    </row>
    <row r="119" spans="1:14" ht="12">
      <c r="A119" s="281" t="s">
        <v>683</v>
      </c>
      <c r="B119" s="281"/>
      <c r="C119" s="281"/>
      <c r="D119" s="281"/>
      <c r="E119" s="281"/>
      <c r="F119" s="281"/>
      <c r="G119" s="281"/>
      <c r="H119" s="281"/>
      <c r="I119" s="281"/>
      <c r="J119" s="281"/>
      <c r="K119" s="281"/>
      <c r="L119" s="281"/>
      <c r="M119" s="281"/>
      <c r="N119" s="281"/>
    </row>
    <row r="120" spans="1:14" ht="12">
      <c r="A120" s="281" t="s">
        <v>417</v>
      </c>
      <c r="B120" s="280"/>
      <c r="C120" s="280"/>
      <c r="D120" s="280"/>
      <c r="E120" s="280"/>
      <c r="F120" s="280"/>
      <c r="G120" s="280"/>
      <c r="H120" s="280"/>
      <c r="I120" s="280"/>
      <c r="J120" s="280"/>
      <c r="K120" s="280"/>
      <c r="L120" s="280"/>
      <c r="M120" s="280"/>
      <c r="N120" s="280"/>
    </row>
    <row r="121" spans="1:14" ht="12">
      <c r="A121" s="281" t="s">
        <v>416</v>
      </c>
      <c r="B121" s="281"/>
      <c r="C121" s="281"/>
      <c r="D121" s="281"/>
      <c r="E121" s="281"/>
      <c r="F121" s="281"/>
      <c r="G121" s="281"/>
      <c r="H121" s="281"/>
      <c r="I121" s="281"/>
      <c r="J121" s="281"/>
      <c r="K121" s="281"/>
      <c r="L121" s="281"/>
      <c r="M121" s="281"/>
      <c r="N121" s="281"/>
    </row>
    <row r="122" spans="1:14" ht="12">
      <c r="A122" s="281" t="s">
        <v>848</v>
      </c>
      <c r="B122" s="280"/>
      <c r="C122" s="280"/>
      <c r="D122" s="280"/>
      <c r="E122" s="280"/>
      <c r="F122" s="280"/>
      <c r="G122" s="280"/>
      <c r="H122" s="280"/>
      <c r="I122" s="280"/>
      <c r="J122" s="280"/>
      <c r="K122" s="280"/>
      <c r="L122" s="280"/>
      <c r="M122" s="280"/>
      <c r="N122" s="280"/>
    </row>
    <row r="123" spans="1:23" ht="12.75" customHeight="1">
      <c r="A123" s="404" t="s">
        <v>738</v>
      </c>
      <c r="B123" s="404"/>
      <c r="C123" s="404"/>
      <c r="D123" s="404"/>
      <c r="E123" s="404"/>
      <c r="F123" s="404"/>
      <c r="G123" s="404"/>
      <c r="H123" s="404"/>
      <c r="I123" s="404"/>
      <c r="J123" s="404"/>
      <c r="K123" s="404"/>
      <c r="L123" s="404"/>
      <c r="M123" s="404"/>
      <c r="N123" s="404"/>
      <c r="O123" s="404"/>
      <c r="P123" s="404"/>
      <c r="Q123" s="404"/>
      <c r="R123" s="404"/>
      <c r="S123" s="404"/>
      <c r="T123" s="404"/>
      <c r="U123" s="404"/>
      <c r="V123" s="404"/>
      <c r="W123" s="404"/>
    </row>
    <row r="124" spans="1:23" ht="12.75" customHeight="1">
      <c r="A124" s="404" t="s">
        <v>861</v>
      </c>
      <c r="B124" s="404"/>
      <c r="C124" s="404"/>
      <c r="D124" s="404"/>
      <c r="E124" s="404"/>
      <c r="F124" s="404"/>
      <c r="G124" s="404"/>
      <c r="H124" s="404"/>
      <c r="I124" s="404"/>
      <c r="J124" s="404"/>
      <c r="K124" s="404"/>
      <c r="L124" s="404"/>
      <c r="M124" s="404"/>
      <c r="N124" s="404"/>
      <c r="O124" s="404"/>
      <c r="P124" s="404"/>
      <c r="Q124" s="404"/>
      <c r="R124" s="404"/>
      <c r="S124" s="404"/>
      <c r="T124" s="404"/>
      <c r="U124" s="404"/>
      <c r="V124" s="404"/>
      <c r="W124" s="404"/>
    </row>
    <row r="125" spans="1:27" ht="12">
      <c r="A125" s="280" t="s">
        <v>851</v>
      </c>
      <c r="B125" s="280"/>
      <c r="C125" s="280"/>
      <c r="D125" s="280"/>
      <c r="E125" s="280"/>
      <c r="F125" s="280"/>
      <c r="G125" s="280"/>
      <c r="H125" s="280"/>
      <c r="I125" s="280"/>
      <c r="J125" s="280"/>
      <c r="K125" s="280"/>
      <c r="L125" s="280"/>
      <c r="M125" s="280"/>
      <c r="N125" s="280"/>
      <c r="O125" s="258"/>
      <c r="P125" s="258"/>
      <c r="Q125" s="258"/>
      <c r="R125" s="258"/>
      <c r="S125" s="258"/>
      <c r="T125" s="258"/>
      <c r="U125" s="258"/>
      <c r="V125" s="258"/>
      <c r="W125" s="258"/>
      <c r="X125" s="258"/>
      <c r="Y125" s="258"/>
      <c r="Z125" s="258"/>
      <c r="AA125" s="258"/>
    </row>
    <row r="126" spans="1:14" ht="12">
      <c r="A126" s="281" t="s">
        <v>803</v>
      </c>
      <c r="B126" s="281"/>
      <c r="C126" s="281"/>
      <c r="D126" s="281"/>
      <c r="E126" s="281"/>
      <c r="F126" s="281"/>
      <c r="G126" s="281"/>
      <c r="H126" s="281"/>
      <c r="I126" s="281"/>
      <c r="J126" s="281"/>
      <c r="K126" s="281"/>
      <c r="L126" s="281"/>
      <c r="M126" s="281"/>
      <c r="N126" s="281"/>
    </row>
    <row r="127" spans="1:14" ht="12">
      <c r="A127" s="281" t="s">
        <v>802</v>
      </c>
      <c r="B127" s="281"/>
      <c r="C127" s="281"/>
      <c r="D127" s="281"/>
      <c r="E127" s="281"/>
      <c r="F127" s="281"/>
      <c r="G127" s="281"/>
      <c r="H127" s="281"/>
      <c r="I127" s="281"/>
      <c r="J127" s="281"/>
      <c r="K127" s="281"/>
      <c r="L127" s="281"/>
      <c r="M127" s="281"/>
      <c r="N127" s="281"/>
    </row>
    <row r="128" spans="1:27" ht="12.75" customHeight="1">
      <c r="A128" s="396" t="s">
        <v>293</v>
      </c>
      <c r="B128" s="396"/>
      <c r="C128" s="396"/>
      <c r="D128" s="396"/>
      <c r="E128" s="396"/>
      <c r="F128" s="396"/>
      <c r="G128" s="396"/>
      <c r="H128" s="396"/>
      <c r="I128" s="396"/>
      <c r="J128" s="396"/>
      <c r="K128" s="396"/>
      <c r="L128" s="396"/>
      <c r="M128" s="396"/>
      <c r="N128" s="396"/>
      <c r="O128" s="396"/>
      <c r="P128" s="396"/>
      <c r="Q128" s="396"/>
      <c r="R128" s="396"/>
      <c r="S128" s="396"/>
      <c r="T128" s="396"/>
      <c r="U128" s="396"/>
      <c r="V128" s="396"/>
      <c r="W128" s="396"/>
      <c r="Y128" s="521" t="s">
        <v>420</v>
      </c>
      <c r="Z128" s="521"/>
      <c r="AA128" s="521"/>
    </row>
    <row r="129" spans="1:27" s="174" customFormat="1" ht="15" customHeight="1">
      <c r="A129" s="408" t="s">
        <v>294</v>
      </c>
      <c r="B129" s="408"/>
      <c r="C129" s="408"/>
      <c r="D129" s="408"/>
      <c r="E129" s="173"/>
      <c r="F129" s="173"/>
      <c r="G129" s="173"/>
      <c r="H129" s="173"/>
      <c r="I129" s="173"/>
      <c r="J129" s="173"/>
      <c r="K129" s="173"/>
      <c r="L129" s="438"/>
      <c r="M129" s="438"/>
      <c r="N129" s="267"/>
      <c r="T129" s="424" t="s">
        <v>739</v>
      </c>
      <c r="U129" s="424"/>
      <c r="V129" s="424"/>
      <c r="W129" s="424"/>
      <c r="X129" s="424" t="s">
        <v>425</v>
      </c>
      <c r="Y129" s="424"/>
      <c r="Z129" s="424"/>
      <c r="AA129" s="424"/>
    </row>
    <row r="130" spans="1:218" ht="12">
      <c r="A130" s="404" t="s">
        <v>41</v>
      </c>
      <c r="B130" s="404"/>
      <c r="C130" s="404"/>
      <c r="D130" s="404"/>
      <c r="E130" s="404"/>
      <c r="F130" s="404"/>
      <c r="G130" s="404"/>
      <c r="H130" s="404"/>
      <c r="I130" s="404"/>
      <c r="J130" s="404"/>
      <c r="K130" s="404"/>
      <c r="L130" s="454"/>
      <c r="M130" s="454"/>
      <c r="N130" s="454"/>
      <c r="O130" s="454"/>
      <c r="P130" s="263"/>
      <c r="Q130" s="263"/>
      <c r="R130" s="263"/>
      <c r="S130" s="263"/>
      <c r="T130" s="513">
        <v>741388706</v>
      </c>
      <c r="U130" s="513"/>
      <c r="V130" s="513"/>
      <c r="W130" s="513"/>
      <c r="X130" s="504">
        <v>1003585502</v>
      </c>
      <c r="Y130" s="504"/>
      <c r="Z130" s="504"/>
      <c r="AA130" s="504"/>
      <c r="AB130" s="478"/>
      <c r="AC130" s="478"/>
      <c r="AD130" s="478"/>
      <c r="AE130" s="478"/>
      <c r="AF130" s="420"/>
      <c r="AG130" s="420"/>
      <c r="AH130" s="243"/>
      <c r="AI130" s="478"/>
      <c r="AJ130" s="478"/>
      <c r="AK130" s="478"/>
      <c r="AL130" s="478"/>
      <c r="AM130" s="478"/>
      <c r="AN130" s="478"/>
      <c r="AO130" s="478"/>
      <c r="AP130" s="478"/>
      <c r="AQ130" s="478"/>
      <c r="AR130" s="420"/>
      <c r="AS130" s="420"/>
      <c r="AT130" s="243"/>
      <c r="AU130" s="478"/>
      <c r="AV130" s="478"/>
      <c r="AW130" s="478"/>
      <c r="AX130" s="478"/>
      <c r="AY130" s="478"/>
      <c r="AZ130" s="478"/>
      <c r="BA130" s="478"/>
      <c r="BB130" s="478"/>
      <c r="BC130" s="478"/>
      <c r="BD130" s="420"/>
      <c r="BE130" s="420"/>
      <c r="BF130" s="243"/>
      <c r="BG130" s="478"/>
      <c r="BH130" s="478"/>
      <c r="BI130" s="478"/>
      <c r="BJ130" s="478"/>
      <c r="BK130" s="478"/>
      <c r="BL130" s="478"/>
      <c r="BM130" s="478"/>
      <c r="BN130" s="478"/>
      <c r="BO130" s="478"/>
      <c r="BP130" s="420"/>
      <c r="BQ130" s="420"/>
      <c r="BR130" s="243"/>
      <c r="BS130" s="478"/>
      <c r="BT130" s="478"/>
      <c r="BU130" s="478"/>
      <c r="BV130" s="478"/>
      <c r="BW130" s="478"/>
      <c r="BX130" s="478"/>
      <c r="BY130" s="478"/>
      <c r="BZ130" s="478"/>
      <c r="CA130" s="478"/>
      <c r="CB130" s="420"/>
      <c r="CC130" s="420"/>
      <c r="CD130" s="243"/>
      <c r="CE130" s="478"/>
      <c r="CF130" s="478"/>
      <c r="CG130" s="478"/>
      <c r="CH130" s="478"/>
      <c r="CI130" s="478"/>
      <c r="CJ130" s="478"/>
      <c r="CK130" s="478"/>
      <c r="CL130" s="478"/>
      <c r="CM130" s="478"/>
      <c r="CN130" s="420"/>
      <c r="CO130" s="420"/>
      <c r="CP130" s="243"/>
      <c r="CQ130" s="478"/>
      <c r="CR130" s="478"/>
      <c r="CS130" s="478"/>
      <c r="CT130" s="478"/>
      <c r="CU130" s="478"/>
      <c r="CV130" s="478"/>
      <c r="CW130" s="478"/>
      <c r="CX130" s="478"/>
      <c r="CY130" s="478"/>
      <c r="CZ130" s="420"/>
      <c r="DA130" s="420"/>
      <c r="DB130" s="243"/>
      <c r="DC130" s="478"/>
      <c r="DD130" s="478"/>
      <c r="DE130" s="478"/>
      <c r="DF130" s="478"/>
      <c r="DG130" s="478"/>
      <c r="DH130" s="478"/>
      <c r="DI130" s="478"/>
      <c r="DJ130" s="478"/>
      <c r="DK130" s="478"/>
      <c r="DL130" s="420"/>
      <c r="DM130" s="420"/>
      <c r="DN130" s="243"/>
      <c r="DO130" s="478"/>
      <c r="DP130" s="478"/>
      <c r="DQ130" s="478"/>
      <c r="DR130" s="478"/>
      <c r="DS130" s="478"/>
      <c r="DT130" s="478"/>
      <c r="DU130" s="478"/>
      <c r="DV130" s="478"/>
      <c r="DW130" s="478"/>
      <c r="DX130" s="420"/>
      <c r="DY130" s="420"/>
      <c r="DZ130" s="243"/>
      <c r="EA130" s="478"/>
      <c r="EB130" s="478"/>
      <c r="EC130" s="478"/>
      <c r="ED130" s="478"/>
      <c r="EE130" s="478"/>
      <c r="EF130" s="478"/>
      <c r="EG130" s="478"/>
      <c r="EH130" s="478"/>
      <c r="EI130" s="478"/>
      <c r="EJ130" s="420"/>
      <c r="EK130" s="420"/>
      <c r="EL130" s="243"/>
      <c r="EM130" s="478"/>
      <c r="EN130" s="478"/>
      <c r="EO130" s="478"/>
      <c r="EP130" s="478"/>
      <c r="EQ130" s="478"/>
      <c r="ER130" s="478"/>
      <c r="ES130" s="478"/>
      <c r="ET130" s="478"/>
      <c r="EU130" s="478"/>
      <c r="EV130" s="420"/>
      <c r="EW130" s="420"/>
      <c r="EX130" s="243"/>
      <c r="EY130" s="478"/>
      <c r="EZ130" s="478"/>
      <c r="FA130" s="478"/>
      <c r="FB130" s="478"/>
      <c r="FC130" s="478"/>
      <c r="FD130" s="478"/>
      <c r="FE130" s="478"/>
      <c r="FF130" s="478"/>
      <c r="FG130" s="478"/>
      <c r="FH130" s="420"/>
      <c r="FI130" s="420"/>
      <c r="FJ130" s="243"/>
      <c r="FK130" s="478"/>
      <c r="FL130" s="478"/>
      <c r="FM130" s="478"/>
      <c r="FN130" s="478"/>
      <c r="FO130" s="478"/>
      <c r="FP130" s="478"/>
      <c r="FQ130" s="478"/>
      <c r="FR130" s="478"/>
      <c r="FS130" s="478"/>
      <c r="FT130" s="420"/>
      <c r="FU130" s="420"/>
      <c r="FV130" s="243"/>
      <c r="FW130" s="478"/>
      <c r="FX130" s="478"/>
      <c r="FY130" s="478"/>
      <c r="FZ130" s="478"/>
      <c r="GA130" s="478"/>
      <c r="GB130" s="478"/>
      <c r="GC130" s="478"/>
      <c r="GD130" s="478"/>
      <c r="GE130" s="478"/>
      <c r="GF130" s="420"/>
      <c r="GG130" s="420"/>
      <c r="GH130" s="243"/>
      <c r="GI130" s="478"/>
      <c r="GJ130" s="478"/>
      <c r="GK130" s="478"/>
      <c r="GL130" s="478"/>
      <c r="GM130" s="478"/>
      <c r="GN130" s="478"/>
      <c r="GO130" s="478"/>
      <c r="GP130" s="478"/>
      <c r="GQ130" s="478"/>
      <c r="GR130" s="420"/>
      <c r="GS130" s="420"/>
      <c r="GT130" s="243"/>
      <c r="GU130" s="478"/>
      <c r="GV130" s="478"/>
      <c r="GW130" s="478"/>
      <c r="GX130" s="478"/>
      <c r="GY130" s="478"/>
      <c r="GZ130" s="478"/>
      <c r="HA130" s="478"/>
      <c r="HB130" s="478"/>
      <c r="HC130" s="478"/>
      <c r="HD130" s="420"/>
      <c r="HE130" s="420"/>
      <c r="HF130" s="243"/>
      <c r="HG130" s="478"/>
      <c r="HH130" s="478"/>
      <c r="HI130" s="478"/>
      <c r="HJ130" s="478"/>
    </row>
    <row r="131" spans="1:218" ht="12">
      <c r="A131" s="404" t="s">
        <v>418</v>
      </c>
      <c r="B131" s="404"/>
      <c r="C131" s="404"/>
      <c r="D131" s="404"/>
      <c r="E131" s="404"/>
      <c r="F131" s="404"/>
      <c r="G131" s="404"/>
      <c r="H131" s="404"/>
      <c r="I131" s="404"/>
      <c r="J131" s="404"/>
      <c r="K131" s="404"/>
      <c r="L131" s="454"/>
      <c r="M131" s="454"/>
      <c r="N131" s="454"/>
      <c r="O131" s="454"/>
      <c r="P131" s="263"/>
      <c r="Q131" s="263"/>
      <c r="R131" s="263"/>
      <c r="S131" s="263"/>
      <c r="T131" s="513">
        <v>2241696145</v>
      </c>
      <c r="U131" s="513"/>
      <c r="V131" s="513"/>
      <c r="W131" s="513"/>
      <c r="X131" s="504">
        <v>17845541216</v>
      </c>
      <c r="Y131" s="504"/>
      <c r="Z131" s="504"/>
      <c r="AA131" s="504"/>
      <c r="AB131" s="478"/>
      <c r="AC131" s="478"/>
      <c r="AD131" s="478"/>
      <c r="AE131" s="478"/>
      <c r="AF131" s="420"/>
      <c r="AG131" s="420"/>
      <c r="AH131" s="243"/>
      <c r="AI131" s="478"/>
      <c r="AJ131" s="478"/>
      <c r="AK131" s="478"/>
      <c r="AL131" s="478"/>
      <c r="AM131" s="478"/>
      <c r="AN131" s="478"/>
      <c r="AO131" s="478"/>
      <c r="AP131" s="478"/>
      <c r="AQ131" s="478"/>
      <c r="AR131" s="420"/>
      <c r="AS131" s="420"/>
      <c r="AT131" s="243"/>
      <c r="AU131" s="478"/>
      <c r="AV131" s="478"/>
      <c r="AW131" s="478"/>
      <c r="AX131" s="478"/>
      <c r="AY131" s="478"/>
      <c r="AZ131" s="478"/>
      <c r="BA131" s="478"/>
      <c r="BB131" s="478"/>
      <c r="BC131" s="478"/>
      <c r="BD131" s="420"/>
      <c r="BE131" s="420"/>
      <c r="BF131" s="243"/>
      <c r="BG131" s="478"/>
      <c r="BH131" s="478"/>
      <c r="BI131" s="478"/>
      <c r="BJ131" s="478"/>
      <c r="BK131" s="478"/>
      <c r="BL131" s="478"/>
      <c r="BM131" s="478"/>
      <c r="BN131" s="478"/>
      <c r="BO131" s="478"/>
      <c r="BP131" s="420"/>
      <c r="BQ131" s="420"/>
      <c r="BR131" s="243"/>
      <c r="BS131" s="478"/>
      <c r="BT131" s="478"/>
      <c r="BU131" s="478"/>
      <c r="BV131" s="478"/>
      <c r="BW131" s="478"/>
      <c r="BX131" s="478"/>
      <c r="BY131" s="478"/>
      <c r="BZ131" s="478"/>
      <c r="CA131" s="478"/>
      <c r="CB131" s="420"/>
      <c r="CC131" s="420"/>
      <c r="CD131" s="243"/>
      <c r="CE131" s="478"/>
      <c r="CF131" s="478"/>
      <c r="CG131" s="478"/>
      <c r="CH131" s="478"/>
      <c r="CI131" s="478"/>
      <c r="CJ131" s="478"/>
      <c r="CK131" s="478"/>
      <c r="CL131" s="478"/>
      <c r="CM131" s="478"/>
      <c r="CN131" s="420"/>
      <c r="CO131" s="420"/>
      <c r="CP131" s="243"/>
      <c r="CQ131" s="478"/>
      <c r="CR131" s="478"/>
      <c r="CS131" s="478"/>
      <c r="CT131" s="478"/>
      <c r="CU131" s="478"/>
      <c r="CV131" s="478"/>
      <c r="CW131" s="478"/>
      <c r="CX131" s="478"/>
      <c r="CY131" s="478"/>
      <c r="CZ131" s="420"/>
      <c r="DA131" s="420"/>
      <c r="DB131" s="243"/>
      <c r="DC131" s="478"/>
      <c r="DD131" s="478"/>
      <c r="DE131" s="478"/>
      <c r="DF131" s="478"/>
      <c r="DG131" s="478"/>
      <c r="DH131" s="478"/>
      <c r="DI131" s="478"/>
      <c r="DJ131" s="478"/>
      <c r="DK131" s="478"/>
      <c r="DL131" s="420"/>
      <c r="DM131" s="420"/>
      <c r="DN131" s="243"/>
      <c r="DO131" s="478"/>
      <c r="DP131" s="478"/>
      <c r="DQ131" s="478"/>
      <c r="DR131" s="478"/>
      <c r="DS131" s="478"/>
      <c r="DT131" s="478"/>
      <c r="DU131" s="478"/>
      <c r="DV131" s="478"/>
      <c r="DW131" s="478"/>
      <c r="DX131" s="420"/>
      <c r="DY131" s="420"/>
      <c r="DZ131" s="243"/>
      <c r="EA131" s="478"/>
      <c r="EB131" s="478"/>
      <c r="EC131" s="478"/>
      <c r="ED131" s="478"/>
      <c r="EE131" s="478"/>
      <c r="EF131" s="478"/>
      <c r="EG131" s="478"/>
      <c r="EH131" s="478"/>
      <c r="EI131" s="478"/>
      <c r="EJ131" s="420"/>
      <c r="EK131" s="420"/>
      <c r="EL131" s="243"/>
      <c r="EM131" s="478"/>
      <c r="EN131" s="478"/>
      <c r="EO131" s="478"/>
      <c r="EP131" s="478"/>
      <c r="EQ131" s="478"/>
      <c r="ER131" s="478"/>
      <c r="ES131" s="478"/>
      <c r="ET131" s="478"/>
      <c r="EU131" s="478"/>
      <c r="EV131" s="420"/>
      <c r="EW131" s="420"/>
      <c r="EX131" s="243"/>
      <c r="EY131" s="478"/>
      <c r="EZ131" s="478"/>
      <c r="FA131" s="478"/>
      <c r="FB131" s="478"/>
      <c r="FC131" s="478"/>
      <c r="FD131" s="478"/>
      <c r="FE131" s="478"/>
      <c r="FF131" s="478"/>
      <c r="FG131" s="478"/>
      <c r="FH131" s="420"/>
      <c r="FI131" s="420"/>
      <c r="FJ131" s="243"/>
      <c r="FK131" s="478"/>
      <c r="FL131" s="478"/>
      <c r="FM131" s="478"/>
      <c r="FN131" s="478"/>
      <c r="FO131" s="478"/>
      <c r="FP131" s="478"/>
      <c r="FQ131" s="478"/>
      <c r="FR131" s="478"/>
      <c r="FS131" s="478"/>
      <c r="FT131" s="420"/>
      <c r="FU131" s="420"/>
      <c r="FV131" s="243"/>
      <c r="FW131" s="478"/>
      <c r="FX131" s="478"/>
      <c r="FY131" s="478"/>
      <c r="FZ131" s="478"/>
      <c r="GA131" s="478"/>
      <c r="GB131" s="478"/>
      <c r="GC131" s="478"/>
      <c r="GD131" s="478"/>
      <c r="GE131" s="478"/>
      <c r="GF131" s="420"/>
      <c r="GG131" s="420"/>
      <c r="GH131" s="243"/>
      <c r="GI131" s="478"/>
      <c r="GJ131" s="478"/>
      <c r="GK131" s="478"/>
      <c r="GL131" s="478"/>
      <c r="GM131" s="478"/>
      <c r="GN131" s="478"/>
      <c r="GO131" s="478"/>
      <c r="GP131" s="478"/>
      <c r="GQ131" s="478"/>
      <c r="GR131" s="420"/>
      <c r="GS131" s="420"/>
      <c r="GT131" s="243"/>
      <c r="GU131" s="478"/>
      <c r="GV131" s="478"/>
      <c r="GW131" s="478"/>
      <c r="GX131" s="478"/>
      <c r="GY131" s="478"/>
      <c r="GZ131" s="478"/>
      <c r="HA131" s="478"/>
      <c r="HB131" s="478"/>
      <c r="HC131" s="478"/>
      <c r="HD131" s="420"/>
      <c r="HE131" s="420"/>
      <c r="HF131" s="243"/>
      <c r="HG131" s="478"/>
      <c r="HH131" s="478"/>
      <c r="HI131" s="478"/>
      <c r="HJ131" s="478"/>
    </row>
    <row r="132" spans="1:218" ht="12">
      <c r="A132" s="404" t="s">
        <v>42</v>
      </c>
      <c r="B132" s="404"/>
      <c r="C132" s="404"/>
      <c r="D132" s="404"/>
      <c r="E132" s="404"/>
      <c r="F132" s="404"/>
      <c r="G132" s="404"/>
      <c r="H132" s="404"/>
      <c r="I132" s="404"/>
      <c r="J132" s="404"/>
      <c r="K132" s="404"/>
      <c r="L132" s="454"/>
      <c r="M132" s="454"/>
      <c r="N132" s="454"/>
      <c r="O132" s="454"/>
      <c r="P132" s="263"/>
      <c r="Q132" s="263"/>
      <c r="R132" s="263"/>
      <c r="S132" s="263"/>
      <c r="T132" s="513">
        <v>26719449941</v>
      </c>
      <c r="U132" s="513"/>
      <c r="V132" s="513"/>
      <c r="W132" s="513"/>
      <c r="X132" s="504">
        <v>13855528080</v>
      </c>
      <c r="Y132" s="504"/>
      <c r="Z132" s="504"/>
      <c r="AA132" s="504"/>
      <c r="AB132" s="478"/>
      <c r="AC132" s="478"/>
      <c r="AD132" s="478"/>
      <c r="AE132" s="478"/>
      <c r="AF132" s="420"/>
      <c r="AG132" s="420"/>
      <c r="AH132" s="243"/>
      <c r="AI132" s="478"/>
      <c r="AJ132" s="478"/>
      <c r="AK132" s="478"/>
      <c r="AL132" s="478"/>
      <c r="AM132" s="478"/>
      <c r="AN132" s="478"/>
      <c r="AO132" s="478"/>
      <c r="AP132" s="478"/>
      <c r="AQ132" s="478"/>
      <c r="AR132" s="420"/>
      <c r="AS132" s="420"/>
      <c r="AT132" s="243"/>
      <c r="AU132" s="478"/>
      <c r="AV132" s="478"/>
      <c r="AW132" s="478"/>
      <c r="AX132" s="478"/>
      <c r="AY132" s="478"/>
      <c r="AZ132" s="478"/>
      <c r="BA132" s="478"/>
      <c r="BB132" s="478"/>
      <c r="BC132" s="478"/>
      <c r="BD132" s="420"/>
      <c r="BE132" s="420"/>
      <c r="BF132" s="243"/>
      <c r="BG132" s="478"/>
      <c r="BH132" s="478"/>
      <c r="BI132" s="478"/>
      <c r="BJ132" s="478"/>
      <c r="BK132" s="478"/>
      <c r="BL132" s="478"/>
      <c r="BM132" s="478"/>
      <c r="BN132" s="478"/>
      <c r="BO132" s="478"/>
      <c r="BP132" s="420"/>
      <c r="BQ132" s="420"/>
      <c r="BR132" s="243"/>
      <c r="BS132" s="478"/>
      <c r="BT132" s="478"/>
      <c r="BU132" s="478"/>
      <c r="BV132" s="478"/>
      <c r="BW132" s="478"/>
      <c r="BX132" s="478"/>
      <c r="BY132" s="478"/>
      <c r="BZ132" s="478"/>
      <c r="CA132" s="478"/>
      <c r="CB132" s="420"/>
      <c r="CC132" s="420"/>
      <c r="CD132" s="243"/>
      <c r="CE132" s="478"/>
      <c r="CF132" s="478"/>
      <c r="CG132" s="478"/>
      <c r="CH132" s="478"/>
      <c r="CI132" s="478"/>
      <c r="CJ132" s="478"/>
      <c r="CK132" s="478"/>
      <c r="CL132" s="478"/>
      <c r="CM132" s="478"/>
      <c r="CN132" s="420"/>
      <c r="CO132" s="420"/>
      <c r="CP132" s="243"/>
      <c r="CQ132" s="478"/>
      <c r="CR132" s="478"/>
      <c r="CS132" s="478"/>
      <c r="CT132" s="478"/>
      <c r="CU132" s="478"/>
      <c r="CV132" s="478"/>
      <c r="CW132" s="478"/>
      <c r="CX132" s="478"/>
      <c r="CY132" s="478"/>
      <c r="CZ132" s="420"/>
      <c r="DA132" s="420"/>
      <c r="DB132" s="243"/>
      <c r="DC132" s="478"/>
      <c r="DD132" s="478"/>
      <c r="DE132" s="478"/>
      <c r="DF132" s="478"/>
      <c r="DG132" s="478"/>
      <c r="DH132" s="478"/>
      <c r="DI132" s="478"/>
      <c r="DJ132" s="478"/>
      <c r="DK132" s="478"/>
      <c r="DL132" s="420"/>
      <c r="DM132" s="420"/>
      <c r="DN132" s="243"/>
      <c r="DO132" s="478"/>
      <c r="DP132" s="478"/>
      <c r="DQ132" s="478"/>
      <c r="DR132" s="478"/>
      <c r="DS132" s="478"/>
      <c r="DT132" s="478"/>
      <c r="DU132" s="478"/>
      <c r="DV132" s="478"/>
      <c r="DW132" s="478"/>
      <c r="DX132" s="420"/>
      <c r="DY132" s="420"/>
      <c r="DZ132" s="243"/>
      <c r="EA132" s="478"/>
      <c r="EB132" s="478"/>
      <c r="EC132" s="478"/>
      <c r="ED132" s="478"/>
      <c r="EE132" s="478"/>
      <c r="EF132" s="478"/>
      <c r="EG132" s="478"/>
      <c r="EH132" s="478"/>
      <c r="EI132" s="478"/>
      <c r="EJ132" s="420"/>
      <c r="EK132" s="420"/>
      <c r="EL132" s="243"/>
      <c r="EM132" s="478"/>
      <c r="EN132" s="478"/>
      <c r="EO132" s="478"/>
      <c r="EP132" s="478"/>
      <c r="EQ132" s="478"/>
      <c r="ER132" s="478"/>
      <c r="ES132" s="478"/>
      <c r="ET132" s="478"/>
      <c r="EU132" s="478"/>
      <c r="EV132" s="420"/>
      <c r="EW132" s="420"/>
      <c r="EX132" s="243"/>
      <c r="EY132" s="478"/>
      <c r="EZ132" s="478"/>
      <c r="FA132" s="478"/>
      <c r="FB132" s="478"/>
      <c r="FC132" s="478"/>
      <c r="FD132" s="478"/>
      <c r="FE132" s="478"/>
      <c r="FF132" s="478"/>
      <c r="FG132" s="478"/>
      <c r="FH132" s="420"/>
      <c r="FI132" s="420"/>
      <c r="FJ132" s="243"/>
      <c r="FK132" s="478"/>
      <c r="FL132" s="478"/>
      <c r="FM132" s="478"/>
      <c r="FN132" s="478"/>
      <c r="FO132" s="478"/>
      <c r="FP132" s="478"/>
      <c r="FQ132" s="478"/>
      <c r="FR132" s="478"/>
      <c r="FS132" s="478"/>
      <c r="FT132" s="420"/>
      <c r="FU132" s="420"/>
      <c r="FV132" s="243"/>
      <c r="FW132" s="478"/>
      <c r="FX132" s="478"/>
      <c r="FY132" s="478"/>
      <c r="FZ132" s="478"/>
      <c r="GA132" s="478"/>
      <c r="GB132" s="478"/>
      <c r="GC132" s="478"/>
      <c r="GD132" s="478"/>
      <c r="GE132" s="478"/>
      <c r="GF132" s="420"/>
      <c r="GG132" s="420"/>
      <c r="GH132" s="243"/>
      <c r="GI132" s="478"/>
      <c r="GJ132" s="478"/>
      <c r="GK132" s="478"/>
      <c r="GL132" s="478"/>
      <c r="GM132" s="478"/>
      <c r="GN132" s="478"/>
      <c r="GO132" s="478"/>
      <c r="GP132" s="478"/>
      <c r="GQ132" s="478"/>
      <c r="GR132" s="420"/>
      <c r="GS132" s="420"/>
      <c r="GT132" s="243"/>
      <c r="GU132" s="478"/>
      <c r="GV132" s="478"/>
      <c r="GW132" s="478"/>
      <c r="GX132" s="478"/>
      <c r="GY132" s="478"/>
      <c r="GZ132" s="478"/>
      <c r="HA132" s="478"/>
      <c r="HB132" s="478"/>
      <c r="HC132" s="478"/>
      <c r="HD132" s="420"/>
      <c r="HE132" s="420"/>
      <c r="HF132" s="243"/>
      <c r="HG132" s="478"/>
      <c r="HH132" s="478"/>
      <c r="HI132" s="478"/>
      <c r="HJ132" s="478"/>
    </row>
    <row r="133" spans="1:218" ht="14.25">
      <c r="A133" s="404" t="s">
        <v>30</v>
      </c>
      <c r="B133" s="404"/>
      <c r="C133" s="404"/>
      <c r="D133" s="404"/>
      <c r="E133" s="404"/>
      <c r="F133" s="404"/>
      <c r="G133" s="404"/>
      <c r="H133" s="404"/>
      <c r="I133" s="404"/>
      <c r="J133" s="404"/>
      <c r="K133" s="404"/>
      <c r="L133" s="412"/>
      <c r="M133" s="412"/>
      <c r="N133" s="412"/>
      <c r="O133" s="412"/>
      <c r="P133" s="263"/>
      <c r="Q133" s="263"/>
      <c r="R133" s="263"/>
      <c r="S133" s="263"/>
      <c r="T133" s="505">
        <v>70007869722</v>
      </c>
      <c r="U133" s="505"/>
      <c r="V133" s="505"/>
      <c r="W133" s="505"/>
      <c r="X133" s="448">
        <v>90895540519</v>
      </c>
      <c r="Y133" s="448"/>
      <c r="Z133" s="448"/>
      <c r="AA133" s="448"/>
      <c r="AB133" s="478"/>
      <c r="AC133" s="478"/>
      <c r="AD133" s="478"/>
      <c r="AE133" s="478"/>
      <c r="AF133" s="420"/>
      <c r="AG133" s="420"/>
      <c r="AH133" s="243"/>
      <c r="AI133" s="478"/>
      <c r="AJ133" s="478"/>
      <c r="AK133" s="478"/>
      <c r="AL133" s="478"/>
      <c r="AM133" s="478"/>
      <c r="AN133" s="478"/>
      <c r="AO133" s="478"/>
      <c r="AP133" s="478"/>
      <c r="AQ133" s="478"/>
      <c r="AR133" s="420"/>
      <c r="AS133" s="420"/>
      <c r="AT133" s="243"/>
      <c r="AU133" s="478"/>
      <c r="AV133" s="478"/>
      <c r="AW133" s="478"/>
      <c r="AX133" s="478"/>
      <c r="AY133" s="478"/>
      <c r="AZ133" s="478"/>
      <c r="BA133" s="478"/>
      <c r="BB133" s="478"/>
      <c r="BC133" s="478"/>
      <c r="BD133" s="420"/>
      <c r="BE133" s="420"/>
      <c r="BF133" s="243"/>
      <c r="BG133" s="478"/>
      <c r="BH133" s="478"/>
      <c r="BI133" s="478"/>
      <c r="BJ133" s="478"/>
      <c r="BK133" s="478"/>
      <c r="BL133" s="478"/>
      <c r="BM133" s="478"/>
      <c r="BN133" s="478"/>
      <c r="BO133" s="478"/>
      <c r="BP133" s="420"/>
      <c r="BQ133" s="420"/>
      <c r="BR133" s="243"/>
      <c r="BS133" s="478"/>
      <c r="BT133" s="478"/>
      <c r="BU133" s="478"/>
      <c r="BV133" s="478"/>
      <c r="BW133" s="478"/>
      <c r="BX133" s="478"/>
      <c r="BY133" s="478"/>
      <c r="BZ133" s="478"/>
      <c r="CA133" s="478"/>
      <c r="CB133" s="420"/>
      <c r="CC133" s="420"/>
      <c r="CD133" s="243"/>
      <c r="CE133" s="478"/>
      <c r="CF133" s="478"/>
      <c r="CG133" s="478"/>
      <c r="CH133" s="478"/>
      <c r="CI133" s="478"/>
      <c r="CJ133" s="478"/>
      <c r="CK133" s="478"/>
      <c r="CL133" s="478"/>
      <c r="CM133" s="478"/>
      <c r="CN133" s="420"/>
      <c r="CO133" s="420"/>
      <c r="CP133" s="243"/>
      <c r="CQ133" s="478"/>
      <c r="CR133" s="478"/>
      <c r="CS133" s="478"/>
      <c r="CT133" s="478"/>
      <c r="CU133" s="478"/>
      <c r="CV133" s="478"/>
      <c r="CW133" s="478"/>
      <c r="CX133" s="478"/>
      <c r="CY133" s="478"/>
      <c r="CZ133" s="420"/>
      <c r="DA133" s="420"/>
      <c r="DB133" s="243"/>
      <c r="DC133" s="478"/>
      <c r="DD133" s="478"/>
      <c r="DE133" s="478"/>
      <c r="DF133" s="478"/>
      <c r="DG133" s="478"/>
      <c r="DH133" s="478"/>
      <c r="DI133" s="478"/>
      <c r="DJ133" s="478"/>
      <c r="DK133" s="478"/>
      <c r="DL133" s="420"/>
      <c r="DM133" s="420"/>
      <c r="DN133" s="243"/>
      <c r="DO133" s="478"/>
      <c r="DP133" s="478"/>
      <c r="DQ133" s="478"/>
      <c r="DR133" s="478"/>
      <c r="DS133" s="478"/>
      <c r="DT133" s="478"/>
      <c r="DU133" s="478"/>
      <c r="DV133" s="478"/>
      <c r="DW133" s="478"/>
      <c r="DX133" s="420"/>
      <c r="DY133" s="420"/>
      <c r="DZ133" s="243"/>
      <c r="EA133" s="478"/>
      <c r="EB133" s="478"/>
      <c r="EC133" s="478"/>
      <c r="ED133" s="478"/>
      <c r="EE133" s="478"/>
      <c r="EF133" s="478"/>
      <c r="EG133" s="478"/>
      <c r="EH133" s="478"/>
      <c r="EI133" s="478"/>
      <c r="EJ133" s="420"/>
      <c r="EK133" s="420"/>
      <c r="EL133" s="243"/>
      <c r="EM133" s="478"/>
      <c r="EN133" s="478"/>
      <c r="EO133" s="478"/>
      <c r="EP133" s="478"/>
      <c r="EQ133" s="478"/>
      <c r="ER133" s="478"/>
      <c r="ES133" s="478"/>
      <c r="ET133" s="478"/>
      <c r="EU133" s="478"/>
      <c r="EV133" s="420"/>
      <c r="EW133" s="420"/>
      <c r="EX133" s="243"/>
      <c r="EY133" s="478"/>
      <c r="EZ133" s="478"/>
      <c r="FA133" s="478"/>
      <c r="FB133" s="478"/>
      <c r="FC133" s="478"/>
      <c r="FD133" s="478"/>
      <c r="FE133" s="478"/>
      <c r="FF133" s="478"/>
      <c r="FG133" s="478"/>
      <c r="FH133" s="420"/>
      <c r="FI133" s="420"/>
      <c r="FJ133" s="243"/>
      <c r="FK133" s="478"/>
      <c r="FL133" s="478"/>
      <c r="FM133" s="478"/>
      <c r="FN133" s="478"/>
      <c r="FO133" s="478"/>
      <c r="FP133" s="478"/>
      <c r="FQ133" s="478"/>
      <c r="FR133" s="478"/>
      <c r="FS133" s="478"/>
      <c r="FT133" s="420"/>
      <c r="FU133" s="420"/>
      <c r="FV133" s="243"/>
      <c r="FW133" s="478"/>
      <c r="FX133" s="478"/>
      <c r="FY133" s="478"/>
      <c r="FZ133" s="478"/>
      <c r="GA133" s="478"/>
      <c r="GB133" s="478"/>
      <c r="GC133" s="478"/>
      <c r="GD133" s="478"/>
      <c r="GE133" s="478"/>
      <c r="GF133" s="420"/>
      <c r="GG133" s="420"/>
      <c r="GH133" s="243"/>
      <c r="GI133" s="478"/>
      <c r="GJ133" s="478"/>
      <c r="GK133" s="478"/>
      <c r="GL133" s="478"/>
      <c r="GM133" s="478"/>
      <c r="GN133" s="478"/>
      <c r="GO133" s="478"/>
      <c r="GP133" s="478"/>
      <c r="GQ133" s="478"/>
      <c r="GR133" s="420"/>
      <c r="GS133" s="420"/>
      <c r="GT133" s="243"/>
      <c r="GU133" s="478"/>
      <c r="GV133" s="478"/>
      <c r="GW133" s="478"/>
      <c r="GX133" s="478"/>
      <c r="GY133" s="478"/>
      <c r="GZ133" s="478"/>
      <c r="HA133" s="478"/>
      <c r="HB133" s="478"/>
      <c r="HC133" s="478"/>
      <c r="HD133" s="420"/>
      <c r="HE133" s="420"/>
      <c r="HF133" s="243"/>
      <c r="HG133" s="478"/>
      <c r="HH133" s="478"/>
      <c r="HI133" s="478"/>
      <c r="HJ133" s="478"/>
    </row>
    <row r="134" spans="1:27" s="243" customFormat="1" ht="12" customHeight="1">
      <c r="A134" s="438" t="s">
        <v>43</v>
      </c>
      <c r="B134" s="438"/>
      <c r="C134" s="438"/>
      <c r="D134" s="438"/>
      <c r="E134" s="438"/>
      <c r="F134" s="438"/>
      <c r="G134" s="438"/>
      <c r="H134" s="438"/>
      <c r="I134" s="438"/>
      <c r="J134" s="438"/>
      <c r="K134" s="438"/>
      <c r="L134" s="438"/>
      <c r="M134" s="438"/>
      <c r="N134" s="438"/>
      <c r="O134" s="438"/>
      <c r="T134" s="522">
        <f>SUM(T130:W133)</f>
        <v>99710404514</v>
      </c>
      <c r="U134" s="522"/>
      <c r="V134" s="522"/>
      <c r="W134" s="522"/>
      <c r="X134" s="522">
        <f>SUM(X130:AA133)</f>
        <v>123600195317</v>
      </c>
      <c r="Y134" s="522"/>
      <c r="Z134" s="522"/>
      <c r="AA134" s="522"/>
    </row>
    <row r="135" spans="1:27" s="243" customFormat="1" ht="12" customHeight="1">
      <c r="A135" s="267"/>
      <c r="B135" s="267"/>
      <c r="C135" s="267"/>
      <c r="D135" s="267"/>
      <c r="E135" s="267"/>
      <c r="F135" s="267"/>
      <c r="G135" s="267"/>
      <c r="H135" s="267"/>
      <c r="I135" s="267"/>
      <c r="J135" s="267"/>
      <c r="K135" s="267"/>
      <c r="L135" s="267"/>
      <c r="M135" s="267"/>
      <c r="N135" s="267"/>
      <c r="O135" s="267"/>
      <c r="T135" s="286"/>
      <c r="U135" s="286"/>
      <c r="V135" s="286"/>
      <c r="W135" s="286"/>
      <c r="X135" s="286"/>
      <c r="Y135" s="286"/>
      <c r="Z135" s="286"/>
      <c r="AA135" s="286"/>
    </row>
    <row r="136" spans="1:27" s="243" customFormat="1" ht="14.25">
      <c r="A136" s="408" t="s">
        <v>44</v>
      </c>
      <c r="B136" s="408"/>
      <c r="C136" s="408"/>
      <c r="D136" s="408"/>
      <c r="E136" s="408"/>
      <c r="F136" s="408"/>
      <c r="G136" s="408"/>
      <c r="H136" s="408"/>
      <c r="I136" s="408"/>
      <c r="J136" s="408"/>
      <c r="K136" s="277"/>
      <c r="P136" s="423" t="s">
        <v>778</v>
      </c>
      <c r="Q136" s="423"/>
      <c r="R136" s="423"/>
      <c r="S136" s="423"/>
      <c r="T136" s="423"/>
      <c r="U136" s="423"/>
      <c r="V136" s="423" t="s">
        <v>425</v>
      </c>
      <c r="W136" s="423"/>
      <c r="X136" s="423"/>
      <c r="Y136" s="423"/>
      <c r="Z136" s="423"/>
      <c r="AA136" s="423"/>
    </row>
    <row r="137" spans="1:27" s="174" customFormat="1" ht="15" customHeight="1">
      <c r="A137" s="404" t="s">
        <v>421</v>
      </c>
      <c r="B137" s="404"/>
      <c r="C137" s="404"/>
      <c r="D137" s="404"/>
      <c r="E137" s="404"/>
      <c r="F137" s="404"/>
      <c r="G137" s="404"/>
      <c r="K137" s="173"/>
      <c r="L137" s="158"/>
      <c r="M137" s="158"/>
      <c r="N137" s="279"/>
      <c r="P137" s="423" t="s">
        <v>426</v>
      </c>
      <c r="Q137" s="423"/>
      <c r="R137" s="423" t="s">
        <v>428</v>
      </c>
      <c r="S137" s="423"/>
      <c r="T137" s="423" t="s">
        <v>427</v>
      </c>
      <c r="U137" s="423"/>
      <c r="V137" s="423" t="s">
        <v>426</v>
      </c>
      <c r="W137" s="423"/>
      <c r="X137" s="423" t="s">
        <v>428</v>
      </c>
      <c r="Y137" s="423"/>
      <c r="Z137" s="423" t="s">
        <v>427</v>
      </c>
      <c r="AA137" s="423"/>
    </row>
    <row r="138" spans="1:27" ht="12.75" customHeight="1">
      <c r="A138" s="404" t="s">
        <v>422</v>
      </c>
      <c r="B138" s="404"/>
      <c r="C138" s="404"/>
      <c r="D138" s="404"/>
      <c r="E138" s="404"/>
      <c r="F138" s="404"/>
      <c r="G138" s="263"/>
      <c r="H138" s="263"/>
      <c r="I138" s="263"/>
      <c r="J138" s="263"/>
      <c r="K138" s="263"/>
      <c r="L138" s="432"/>
      <c r="M138" s="432"/>
      <c r="N138" s="432"/>
      <c r="O138" s="432"/>
      <c r="P138" s="420"/>
      <c r="Q138" s="420"/>
      <c r="R138" s="420"/>
      <c r="S138" s="420"/>
      <c r="T138" s="420"/>
      <c r="U138" s="420"/>
      <c r="V138" s="420"/>
      <c r="W138" s="420"/>
      <c r="X138" s="420"/>
      <c r="Y138" s="420"/>
      <c r="Z138" s="420"/>
      <c r="AA138" s="420"/>
    </row>
    <row r="139" spans="1:27" ht="12.75" customHeight="1">
      <c r="A139" s="404" t="s">
        <v>423</v>
      </c>
      <c r="B139" s="404"/>
      <c r="C139" s="404"/>
      <c r="D139" s="404"/>
      <c r="E139" s="404"/>
      <c r="F139" s="404"/>
      <c r="G139" s="263"/>
      <c r="H139" s="263"/>
      <c r="I139" s="263"/>
      <c r="J139" s="263"/>
      <c r="K139" s="263"/>
      <c r="L139" s="262"/>
      <c r="O139" s="262"/>
      <c r="P139" s="420"/>
      <c r="Q139" s="420"/>
      <c r="R139" s="420"/>
      <c r="S139" s="420"/>
      <c r="T139" s="420"/>
      <c r="U139" s="420"/>
      <c r="V139" s="420"/>
      <c r="W139" s="420"/>
      <c r="X139" s="420"/>
      <c r="Y139" s="420"/>
      <c r="Z139" s="420"/>
      <c r="AA139" s="420"/>
    </row>
    <row r="140" spans="1:27" ht="12.75" customHeight="1">
      <c r="A140" s="404" t="s">
        <v>424</v>
      </c>
      <c r="B140" s="404"/>
      <c r="C140" s="404"/>
      <c r="D140" s="404"/>
      <c r="E140" s="404"/>
      <c r="F140" s="404"/>
      <c r="G140" s="263"/>
      <c r="H140" s="263"/>
      <c r="I140" s="263"/>
      <c r="J140" s="263"/>
      <c r="K140" s="263"/>
      <c r="L140" s="262"/>
      <c r="O140" s="262"/>
      <c r="P140" s="420"/>
      <c r="Q140" s="420"/>
      <c r="R140" s="420"/>
      <c r="S140" s="420"/>
      <c r="T140" s="420"/>
      <c r="U140" s="420"/>
      <c r="V140" s="420"/>
      <c r="W140" s="420"/>
      <c r="X140" s="420"/>
      <c r="Y140" s="420"/>
      <c r="Z140" s="420"/>
      <c r="AA140" s="420"/>
    </row>
    <row r="141" spans="1:27" ht="12.75" customHeight="1">
      <c r="A141" s="395" t="s">
        <v>430</v>
      </c>
      <c r="B141" s="395"/>
      <c r="C141" s="395"/>
      <c r="D141" s="395"/>
      <c r="E141" s="395"/>
      <c r="F141" s="395"/>
      <c r="G141" s="263"/>
      <c r="H141" s="263"/>
      <c r="I141" s="263"/>
      <c r="J141" s="263"/>
      <c r="K141" s="263"/>
      <c r="L141" s="424"/>
      <c r="M141" s="424"/>
      <c r="N141" s="249"/>
      <c r="P141" s="420"/>
      <c r="Q141" s="420"/>
      <c r="R141" s="420"/>
      <c r="S141" s="420"/>
      <c r="T141" s="420"/>
      <c r="U141" s="420"/>
      <c r="V141" s="420"/>
      <c r="W141" s="420"/>
      <c r="X141" s="420"/>
      <c r="Y141" s="420"/>
      <c r="Z141" s="420"/>
      <c r="AA141" s="420"/>
    </row>
    <row r="142" spans="1:27" ht="12.75" customHeight="1">
      <c r="A142" s="382" t="s">
        <v>431</v>
      </c>
      <c r="B142" s="382"/>
      <c r="C142" s="382"/>
      <c r="D142" s="382"/>
      <c r="E142" s="265"/>
      <c r="F142" s="265"/>
      <c r="G142" s="265"/>
      <c r="H142" s="265"/>
      <c r="I142" s="265"/>
      <c r="J142" s="265"/>
      <c r="K142" s="265"/>
      <c r="L142" s="384"/>
      <c r="M142" s="384"/>
      <c r="N142" s="384"/>
      <c r="O142" s="384"/>
      <c r="P142" s="420"/>
      <c r="Q142" s="420"/>
      <c r="R142" s="420"/>
      <c r="S142" s="420"/>
      <c r="T142" s="420"/>
      <c r="U142" s="420"/>
      <c r="V142" s="420"/>
      <c r="W142" s="420"/>
      <c r="X142" s="420"/>
      <c r="Y142" s="420"/>
      <c r="Z142" s="420"/>
      <c r="AA142" s="420"/>
    </row>
    <row r="143" spans="1:27" s="174" customFormat="1" ht="15" customHeight="1">
      <c r="A143" s="382" t="s">
        <v>432</v>
      </c>
      <c r="B143" s="382"/>
      <c r="C143" s="382"/>
      <c r="D143" s="382"/>
      <c r="E143" s="173"/>
      <c r="F143" s="173"/>
      <c r="G143" s="173"/>
      <c r="H143" s="173"/>
      <c r="I143" s="173"/>
      <c r="J143" s="173"/>
      <c r="K143" s="173"/>
      <c r="L143" s="438"/>
      <c r="M143" s="438"/>
      <c r="N143" s="267"/>
      <c r="P143" s="420"/>
      <c r="Q143" s="420"/>
      <c r="R143" s="420"/>
      <c r="S143" s="420"/>
      <c r="T143" s="420"/>
      <c r="U143" s="420"/>
      <c r="V143" s="420"/>
      <c r="W143" s="420"/>
      <c r="X143" s="420"/>
      <c r="Y143" s="420"/>
      <c r="Z143" s="420"/>
      <c r="AA143" s="420"/>
    </row>
    <row r="144" spans="1:27" ht="15" customHeight="1">
      <c r="A144" s="382" t="s">
        <v>433</v>
      </c>
      <c r="B144" s="382"/>
      <c r="C144" s="382"/>
      <c r="D144" s="382"/>
      <c r="E144" s="382"/>
      <c r="F144" s="382"/>
      <c r="G144" s="382"/>
      <c r="H144" s="382"/>
      <c r="I144" s="382"/>
      <c r="J144" s="382"/>
      <c r="K144" s="382"/>
      <c r="L144" s="420"/>
      <c r="M144" s="420"/>
      <c r="N144" s="432"/>
      <c r="O144" s="432"/>
      <c r="P144" s="423" t="s">
        <v>778</v>
      </c>
      <c r="Q144" s="423"/>
      <c r="R144" s="423"/>
      <c r="S144" s="423"/>
      <c r="T144" s="423"/>
      <c r="U144" s="423"/>
      <c r="V144" s="423" t="s">
        <v>425</v>
      </c>
      <c r="W144" s="423"/>
      <c r="X144" s="423"/>
      <c r="Y144" s="423"/>
      <c r="Z144" s="423"/>
      <c r="AA144" s="423"/>
    </row>
    <row r="145" spans="1:27" ht="15" customHeight="1">
      <c r="A145" s="404" t="s">
        <v>435</v>
      </c>
      <c r="B145" s="404"/>
      <c r="C145" s="404"/>
      <c r="D145" s="404"/>
      <c r="E145" s="404"/>
      <c r="F145" s="404"/>
      <c r="G145" s="245"/>
      <c r="H145" s="245"/>
      <c r="I145" s="245"/>
      <c r="J145" s="245"/>
      <c r="K145" s="245"/>
      <c r="L145" s="420"/>
      <c r="M145" s="420"/>
      <c r="N145" s="249"/>
      <c r="O145" s="249"/>
      <c r="P145" s="423" t="s">
        <v>426</v>
      </c>
      <c r="Q145" s="423"/>
      <c r="R145" s="423"/>
      <c r="S145" s="423" t="s">
        <v>434</v>
      </c>
      <c r="T145" s="423"/>
      <c r="U145" s="423"/>
      <c r="V145" s="423" t="s">
        <v>426</v>
      </c>
      <c r="W145" s="423"/>
      <c r="X145" s="423"/>
      <c r="Y145" s="423" t="s">
        <v>434</v>
      </c>
      <c r="Z145" s="423"/>
      <c r="AA145" s="423"/>
    </row>
    <row r="146" spans="1:27" ht="12.75" customHeight="1">
      <c r="A146" s="404" t="s">
        <v>436</v>
      </c>
      <c r="B146" s="404"/>
      <c r="C146" s="404"/>
      <c r="D146" s="404"/>
      <c r="E146" s="404"/>
      <c r="F146" s="404"/>
      <c r="G146" s="404"/>
      <c r="H146" s="404"/>
      <c r="I146" s="404"/>
      <c r="J146" s="404"/>
      <c r="K146" s="404"/>
      <c r="L146" s="381"/>
      <c r="M146" s="381"/>
      <c r="N146" s="381"/>
      <c r="O146" s="381"/>
      <c r="P146" s="420"/>
      <c r="Q146" s="420"/>
      <c r="R146" s="420"/>
      <c r="S146" s="420"/>
      <c r="T146" s="420"/>
      <c r="U146" s="420"/>
      <c r="V146" s="420"/>
      <c r="W146" s="420"/>
      <c r="X146" s="420"/>
      <c r="Y146" s="420"/>
      <c r="Z146" s="420"/>
      <c r="AA146" s="420"/>
    </row>
    <row r="147" spans="1:27" ht="12">
      <c r="A147" s="404" t="s">
        <v>437</v>
      </c>
      <c r="B147" s="404"/>
      <c r="C147" s="404"/>
      <c r="D147" s="404"/>
      <c r="E147" s="404"/>
      <c r="F147" s="404"/>
      <c r="G147" s="404"/>
      <c r="H147" s="273"/>
      <c r="I147" s="273"/>
      <c r="J147" s="273"/>
      <c r="K147" s="273"/>
      <c r="L147" s="285"/>
      <c r="M147" s="285"/>
      <c r="N147" s="285"/>
      <c r="O147" s="285"/>
      <c r="P147" s="420"/>
      <c r="Q147" s="420"/>
      <c r="R147" s="420"/>
      <c r="S147" s="420"/>
      <c r="T147" s="420"/>
      <c r="U147" s="420"/>
      <c r="V147" s="420"/>
      <c r="W147" s="420"/>
      <c r="X147" s="420"/>
      <c r="Y147" s="420"/>
      <c r="Z147" s="420"/>
      <c r="AA147" s="420"/>
    </row>
    <row r="148" spans="1:27" ht="12">
      <c r="A148" s="404" t="s">
        <v>438</v>
      </c>
      <c r="B148" s="404"/>
      <c r="C148" s="404"/>
      <c r="D148" s="404"/>
      <c r="E148" s="404"/>
      <c r="F148" s="404"/>
      <c r="G148" s="404"/>
      <c r="H148" s="273"/>
      <c r="I148" s="273"/>
      <c r="J148" s="273"/>
      <c r="K148" s="273"/>
      <c r="L148" s="285"/>
      <c r="M148" s="285"/>
      <c r="N148" s="285"/>
      <c r="O148" s="285"/>
      <c r="P148" s="420"/>
      <c r="Q148" s="420"/>
      <c r="R148" s="420"/>
      <c r="S148" s="420"/>
      <c r="T148" s="420"/>
      <c r="U148" s="420"/>
      <c r="V148" s="420"/>
      <c r="W148" s="420"/>
      <c r="X148" s="420"/>
      <c r="Y148" s="420"/>
      <c r="Z148" s="420"/>
      <c r="AA148" s="420"/>
    </row>
    <row r="149" spans="1:27" ht="12">
      <c r="A149" s="438" t="s">
        <v>45</v>
      </c>
      <c r="B149" s="438"/>
      <c r="C149" s="438"/>
      <c r="D149" s="438"/>
      <c r="E149" s="438"/>
      <c r="F149" s="438"/>
      <c r="G149" s="438"/>
      <c r="H149" s="438"/>
      <c r="I149" s="438"/>
      <c r="J149" s="438"/>
      <c r="K149" s="438"/>
      <c r="L149" s="438"/>
      <c r="M149" s="438"/>
      <c r="N149" s="438"/>
      <c r="O149" s="438"/>
      <c r="P149" s="243"/>
      <c r="Q149" s="243"/>
      <c r="R149" s="243"/>
      <c r="S149" s="243"/>
      <c r="T149" s="243"/>
      <c r="U149" s="243"/>
      <c r="V149" s="243"/>
      <c r="W149" s="243"/>
      <c r="X149" s="243"/>
      <c r="Y149" s="243"/>
      <c r="Z149" s="243"/>
      <c r="AA149" s="243"/>
    </row>
    <row r="150" spans="1:27" ht="12">
      <c r="A150" s="404" t="s">
        <v>439</v>
      </c>
      <c r="B150" s="404"/>
      <c r="C150" s="404"/>
      <c r="D150" s="404"/>
      <c r="E150" s="404"/>
      <c r="F150" s="404"/>
      <c r="G150" s="245"/>
      <c r="H150" s="245"/>
      <c r="I150" s="245"/>
      <c r="J150" s="245"/>
      <c r="K150" s="245"/>
      <c r="L150" s="243"/>
      <c r="M150" s="243"/>
      <c r="N150" s="243"/>
      <c r="O150" s="243"/>
      <c r="P150" s="420"/>
      <c r="Q150" s="420"/>
      <c r="R150" s="420"/>
      <c r="S150" s="420"/>
      <c r="T150" s="420"/>
      <c r="U150" s="420"/>
      <c r="V150" s="420"/>
      <c r="W150" s="420"/>
      <c r="X150" s="420"/>
      <c r="Y150" s="420"/>
      <c r="Z150" s="420"/>
      <c r="AA150" s="420"/>
    </row>
    <row r="151" spans="1:27" ht="12">
      <c r="A151" s="382" t="s">
        <v>436</v>
      </c>
      <c r="B151" s="382"/>
      <c r="C151" s="382"/>
      <c r="D151" s="382"/>
      <c r="E151" s="382"/>
      <c r="F151" s="382"/>
      <c r="G151" s="382"/>
      <c r="H151" s="382"/>
      <c r="I151" s="382"/>
      <c r="J151" s="382"/>
      <c r="K151" s="382"/>
      <c r="L151" s="243"/>
      <c r="M151" s="243"/>
      <c r="N151" s="243"/>
      <c r="O151" s="243"/>
      <c r="P151" s="420"/>
      <c r="Q151" s="420"/>
      <c r="R151" s="420"/>
      <c r="S151" s="420"/>
      <c r="T151" s="420"/>
      <c r="U151" s="420"/>
      <c r="V151" s="420"/>
      <c r="W151" s="420"/>
      <c r="X151" s="420"/>
      <c r="Y151" s="420"/>
      <c r="Z151" s="420"/>
      <c r="AA151" s="420"/>
    </row>
    <row r="152" spans="1:27" ht="12">
      <c r="A152" s="382" t="s">
        <v>437</v>
      </c>
      <c r="B152" s="382"/>
      <c r="C152" s="382"/>
      <c r="D152" s="382"/>
      <c r="E152" s="382"/>
      <c r="F152" s="382"/>
      <c r="G152" s="382"/>
      <c r="H152" s="277"/>
      <c r="I152" s="277"/>
      <c r="J152" s="277"/>
      <c r="K152" s="277"/>
      <c r="L152" s="243"/>
      <c r="M152" s="243"/>
      <c r="N152" s="243"/>
      <c r="O152" s="243"/>
      <c r="P152" s="420"/>
      <c r="Q152" s="420"/>
      <c r="R152" s="420"/>
      <c r="S152" s="420"/>
      <c r="T152" s="420"/>
      <c r="U152" s="420"/>
      <c r="V152" s="420"/>
      <c r="W152" s="420"/>
      <c r="X152" s="420"/>
      <c r="Y152" s="420"/>
      <c r="Z152" s="420"/>
      <c r="AA152" s="420"/>
    </row>
    <row r="153" spans="1:27" ht="12">
      <c r="A153" s="382" t="s">
        <v>438</v>
      </c>
      <c r="B153" s="382"/>
      <c r="C153" s="382"/>
      <c r="D153" s="382"/>
      <c r="E153" s="382"/>
      <c r="F153" s="382"/>
      <c r="G153" s="382"/>
      <c r="H153" s="277"/>
      <c r="I153" s="277"/>
      <c r="J153" s="277"/>
      <c r="K153" s="277"/>
      <c r="L153" s="243"/>
      <c r="M153" s="243"/>
      <c r="N153" s="243"/>
      <c r="O153" s="243"/>
      <c r="P153" s="420"/>
      <c r="Q153" s="420"/>
      <c r="R153" s="420"/>
      <c r="S153" s="420"/>
      <c r="T153" s="420"/>
      <c r="U153" s="420"/>
      <c r="V153" s="420"/>
      <c r="W153" s="420"/>
      <c r="X153" s="420"/>
      <c r="Y153" s="420"/>
      <c r="Z153" s="420"/>
      <c r="AA153" s="420"/>
    </row>
    <row r="154" spans="1:27" ht="12">
      <c r="A154" s="438" t="s">
        <v>45</v>
      </c>
      <c r="B154" s="438"/>
      <c r="C154" s="438"/>
      <c r="D154" s="438"/>
      <c r="E154" s="438"/>
      <c r="F154" s="438"/>
      <c r="G154" s="438"/>
      <c r="H154" s="438"/>
      <c r="I154" s="438"/>
      <c r="J154" s="438"/>
      <c r="K154" s="438"/>
      <c r="L154" s="438"/>
      <c r="M154" s="438"/>
      <c r="N154" s="438"/>
      <c r="O154" s="438"/>
      <c r="P154" s="420"/>
      <c r="Q154" s="420"/>
      <c r="R154" s="420"/>
      <c r="S154" s="420"/>
      <c r="T154" s="420"/>
      <c r="U154" s="420"/>
      <c r="V154" s="420"/>
      <c r="W154" s="420"/>
      <c r="X154" s="420"/>
      <c r="Y154" s="420"/>
      <c r="Z154" s="420"/>
      <c r="AA154" s="420"/>
    </row>
    <row r="155" spans="1:27" ht="14.25">
      <c r="A155" s="265"/>
      <c r="B155" s="265"/>
      <c r="C155" s="265"/>
      <c r="D155" s="265"/>
      <c r="E155" s="265"/>
      <c r="F155" s="265"/>
      <c r="G155" s="265"/>
      <c r="H155" s="265"/>
      <c r="I155" s="265"/>
      <c r="K155" s="175"/>
      <c r="L155" s="175"/>
      <c r="M155" s="175"/>
      <c r="N155" s="423" t="s">
        <v>778</v>
      </c>
      <c r="O155" s="423"/>
      <c r="P155" s="423"/>
      <c r="Q155" s="423"/>
      <c r="R155" s="423"/>
      <c r="S155" s="423"/>
      <c r="T155" s="423"/>
      <c r="U155" s="423" t="s">
        <v>425</v>
      </c>
      <c r="V155" s="423"/>
      <c r="W155" s="423"/>
      <c r="X155" s="423"/>
      <c r="Y155" s="423"/>
      <c r="Z155" s="423"/>
      <c r="AA155" s="423"/>
    </row>
    <row r="156" spans="1:27" ht="14.25" customHeight="1">
      <c r="A156" s="404" t="s">
        <v>440</v>
      </c>
      <c r="B156" s="404"/>
      <c r="C156" s="404"/>
      <c r="D156" s="404"/>
      <c r="E156" s="404"/>
      <c r="F156" s="404"/>
      <c r="G156" s="404"/>
      <c r="H156" s="404"/>
      <c r="I156" s="404"/>
      <c r="J156" s="175"/>
      <c r="K156" s="175"/>
      <c r="L156" s="175"/>
      <c r="M156" s="175"/>
      <c r="N156" s="447" t="s">
        <v>774</v>
      </c>
      <c r="O156" s="402"/>
      <c r="P156" s="424" t="s">
        <v>776</v>
      </c>
      <c r="Q156" s="424"/>
      <c r="R156" s="424" t="s">
        <v>777</v>
      </c>
      <c r="S156" s="424"/>
      <c r="T156" s="424"/>
      <c r="U156" s="447" t="s">
        <v>774</v>
      </c>
      <c r="V156" s="402"/>
      <c r="W156" s="424" t="s">
        <v>776</v>
      </c>
      <c r="X156" s="424"/>
      <c r="Y156" s="424" t="s">
        <v>777</v>
      </c>
      <c r="Z156" s="424"/>
      <c r="AA156" s="424"/>
    </row>
    <row r="157" spans="1:27" ht="12" customHeight="1">
      <c r="A157" s="404" t="s">
        <v>877</v>
      </c>
      <c r="B157" s="404"/>
      <c r="C157" s="404"/>
      <c r="D157" s="404"/>
      <c r="E157" s="404"/>
      <c r="F157" s="404"/>
      <c r="G157" s="404"/>
      <c r="H157" s="404"/>
      <c r="I157" s="404"/>
      <c r="J157" s="421"/>
      <c r="K157" s="421"/>
      <c r="L157" s="421"/>
      <c r="M157" s="421"/>
      <c r="N157" s="479">
        <v>613116</v>
      </c>
      <c r="O157" s="479"/>
      <c r="P157" s="481">
        <v>0.357</v>
      </c>
      <c r="Q157" s="481"/>
      <c r="R157" s="453">
        <v>12756900240</v>
      </c>
      <c r="S157" s="453"/>
      <c r="T157" s="453"/>
      <c r="U157" s="453">
        <v>0</v>
      </c>
      <c r="V157" s="453"/>
      <c r="W157" s="481">
        <v>0</v>
      </c>
      <c r="X157" s="481"/>
      <c r="Y157" s="453">
        <v>0</v>
      </c>
      <c r="Z157" s="453"/>
      <c r="AA157" s="453"/>
    </row>
    <row r="158" spans="1:27" ht="12" customHeight="1">
      <c r="A158" s="404" t="s">
        <v>809</v>
      </c>
      <c r="B158" s="404"/>
      <c r="C158" s="404"/>
      <c r="D158" s="404"/>
      <c r="E158" s="404"/>
      <c r="F158" s="404"/>
      <c r="G158" s="404"/>
      <c r="H158" s="273"/>
      <c r="I158" s="273"/>
      <c r="J158" s="425"/>
      <c r="K158" s="425"/>
      <c r="L158" s="425"/>
      <c r="M158" s="425"/>
      <c r="N158" s="479">
        <v>4166988</v>
      </c>
      <c r="O158" s="479"/>
      <c r="P158" s="481">
        <v>0.0958</v>
      </c>
      <c r="Q158" s="481"/>
      <c r="R158" s="453">
        <v>69469880000</v>
      </c>
      <c r="S158" s="453"/>
      <c r="T158" s="453"/>
      <c r="U158" s="479">
        <v>3687600</v>
      </c>
      <c r="V158" s="479"/>
      <c r="W158" s="481">
        <v>0.0958</v>
      </c>
      <c r="X158" s="481"/>
      <c r="Y158" s="453">
        <v>64676000000</v>
      </c>
      <c r="Z158" s="453"/>
      <c r="AA158" s="453"/>
    </row>
    <row r="159" spans="1:27" ht="12" customHeight="1">
      <c r="A159" s="404" t="s">
        <v>810</v>
      </c>
      <c r="B159" s="404"/>
      <c r="C159" s="404"/>
      <c r="D159" s="404"/>
      <c r="E159" s="404"/>
      <c r="F159" s="404"/>
      <c r="G159" s="404"/>
      <c r="H159" s="404"/>
      <c r="I159" s="404"/>
      <c r="J159" s="425"/>
      <c r="K159" s="425"/>
      <c r="L159" s="425"/>
      <c r="M159" s="425"/>
      <c r="N159" s="452">
        <v>0</v>
      </c>
      <c r="O159" s="452"/>
      <c r="P159" s="452">
        <v>0</v>
      </c>
      <c r="Q159" s="452"/>
      <c r="R159" s="452">
        <v>500000000</v>
      </c>
      <c r="S159" s="452"/>
      <c r="T159" s="452"/>
      <c r="U159" s="452">
        <v>0</v>
      </c>
      <c r="V159" s="452"/>
      <c r="W159" s="483">
        <v>0.016</v>
      </c>
      <c r="X159" s="483"/>
      <c r="Y159" s="453">
        <v>500000000</v>
      </c>
      <c r="Z159" s="453"/>
      <c r="AA159" s="453"/>
    </row>
    <row r="160" spans="1:27" ht="4.5" customHeight="1">
      <c r="A160" s="248"/>
      <c r="B160" s="248"/>
      <c r="C160" s="248"/>
      <c r="D160" s="248"/>
      <c r="E160" s="248"/>
      <c r="F160" s="248"/>
      <c r="G160" s="248"/>
      <c r="H160" s="248"/>
      <c r="I160" s="248"/>
      <c r="J160" s="243"/>
      <c r="K160" s="243"/>
      <c r="L160" s="243"/>
      <c r="M160" s="243"/>
      <c r="N160" s="480"/>
      <c r="O160" s="480"/>
      <c r="P160" s="387"/>
      <c r="Q160" s="387"/>
      <c r="R160" s="387">
        <v>0</v>
      </c>
      <c r="S160" s="387"/>
      <c r="T160" s="387"/>
      <c r="U160" s="387"/>
      <c r="V160" s="387"/>
      <c r="W160" s="387"/>
      <c r="X160" s="387"/>
      <c r="Y160" s="418">
        <v>0</v>
      </c>
      <c r="Z160" s="418"/>
      <c r="AA160" s="418"/>
    </row>
    <row r="161" spans="1:27" ht="12" customHeight="1">
      <c r="A161" s="438" t="s">
        <v>45</v>
      </c>
      <c r="B161" s="438"/>
      <c r="C161" s="438"/>
      <c r="D161" s="438"/>
      <c r="E161" s="438"/>
      <c r="F161" s="438"/>
      <c r="G161" s="438"/>
      <c r="H161" s="438"/>
      <c r="I161" s="438"/>
      <c r="J161" s="438"/>
      <c r="K161" s="438"/>
      <c r="L161" s="438"/>
      <c r="M161" s="438"/>
      <c r="N161" s="480"/>
      <c r="O161" s="480"/>
      <c r="P161" s="387"/>
      <c r="Q161" s="387"/>
      <c r="R161" s="411">
        <f>SUM(R157:T160)</f>
        <v>82726780240</v>
      </c>
      <c r="S161" s="411"/>
      <c r="T161" s="411"/>
      <c r="U161" s="387"/>
      <c r="V161" s="387"/>
      <c r="W161" s="387"/>
      <c r="X161" s="387"/>
      <c r="Y161" s="411">
        <f>SUM(Y158:AA160)</f>
        <v>65176000000</v>
      </c>
      <c r="Z161" s="411"/>
      <c r="AA161" s="411"/>
    </row>
    <row r="162" spans="1:27" ht="12" customHeight="1">
      <c r="A162" s="404" t="s">
        <v>878</v>
      </c>
      <c r="B162" s="404"/>
      <c r="C162" s="404"/>
      <c r="D162" s="404"/>
      <c r="E162" s="404"/>
      <c r="F162" s="404"/>
      <c r="G162" s="404"/>
      <c r="H162" s="404"/>
      <c r="I162" s="404"/>
      <c r="J162" s="404"/>
      <c r="K162" s="404"/>
      <c r="L162" s="404"/>
      <c r="M162" s="404"/>
      <c r="N162" s="404"/>
      <c r="O162" s="243"/>
      <c r="P162" s="420"/>
      <c r="Q162" s="420"/>
      <c r="R162" s="420"/>
      <c r="S162" s="420"/>
      <c r="T162" s="420"/>
      <c r="U162" s="420"/>
      <c r="V162" s="420"/>
      <c r="W162" s="420"/>
      <c r="X162" s="420"/>
      <c r="Y162" s="420"/>
      <c r="Z162" s="420"/>
      <c r="AA162" s="420"/>
    </row>
    <row r="163" spans="1:27" ht="12" customHeight="1">
      <c r="A163" s="431" t="s">
        <v>827</v>
      </c>
      <c r="B163" s="431"/>
      <c r="C163" s="431"/>
      <c r="D163" s="431"/>
      <c r="E163" s="431"/>
      <c r="F163" s="431"/>
      <c r="G163" s="431"/>
      <c r="H163" s="431"/>
      <c r="I163" s="431"/>
      <c r="J163" s="431"/>
      <c r="K163" s="431"/>
      <c r="L163" s="431"/>
      <c r="M163" s="431"/>
      <c r="N163" s="431"/>
      <c r="O163" s="431"/>
      <c r="P163" s="431"/>
      <c r="Q163" s="431"/>
      <c r="R163" s="431"/>
      <c r="S163" s="431"/>
      <c r="T163" s="431"/>
      <c r="U163" s="431"/>
      <c r="V163" s="431"/>
      <c r="W163" s="431"/>
      <c r="X163" s="431"/>
      <c r="Y163" s="431"/>
      <c r="Z163" s="431"/>
      <c r="AA163" s="431"/>
    </row>
    <row r="164" spans="1:27" ht="12" customHeight="1">
      <c r="A164" s="244"/>
      <c r="B164" s="431" t="s">
        <v>849</v>
      </c>
      <c r="C164" s="431"/>
      <c r="D164" s="431"/>
      <c r="E164" s="431"/>
      <c r="F164" s="431"/>
      <c r="G164" s="431"/>
      <c r="H164" s="431"/>
      <c r="I164" s="431"/>
      <c r="J164" s="431"/>
      <c r="K164" s="431"/>
      <c r="L164" s="431"/>
      <c r="M164" s="431"/>
      <c r="N164" s="431"/>
      <c r="O164" s="431"/>
      <c r="P164" s="431"/>
      <c r="Q164" s="431"/>
      <c r="R164" s="431"/>
      <c r="S164" s="431"/>
      <c r="T164" s="431"/>
      <c r="U164" s="431"/>
      <c r="V164" s="431"/>
      <c r="W164" s="431"/>
      <c r="X164" s="431"/>
      <c r="Y164" s="431"/>
      <c r="Z164" s="431"/>
      <c r="AA164" s="431"/>
    </row>
    <row r="165" spans="1:27" ht="12" customHeight="1">
      <c r="A165" s="244"/>
      <c r="B165" s="431" t="s">
        <v>828</v>
      </c>
      <c r="C165" s="431"/>
      <c r="D165" s="431"/>
      <c r="E165" s="431"/>
      <c r="F165" s="431"/>
      <c r="G165" s="431"/>
      <c r="H165" s="431"/>
      <c r="I165" s="431"/>
      <c r="J165" s="431"/>
      <c r="K165" s="431"/>
      <c r="L165" s="431"/>
      <c r="M165" s="431"/>
      <c r="N165" s="431"/>
      <c r="O165" s="431"/>
      <c r="P165" s="431"/>
      <c r="Q165" s="431"/>
      <c r="R165" s="431"/>
      <c r="S165" s="431"/>
      <c r="T165" s="431"/>
      <c r="U165" s="431"/>
      <c r="V165" s="431"/>
      <c r="W165" s="431"/>
      <c r="X165" s="431"/>
      <c r="Y165" s="431"/>
      <c r="Z165" s="431"/>
      <c r="AA165" s="431"/>
    </row>
    <row r="166" spans="1:27" ht="12" customHeight="1">
      <c r="A166" s="244"/>
      <c r="B166" s="244"/>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row>
    <row r="167" spans="1:15" ht="15" customHeight="1">
      <c r="A167" s="408" t="s">
        <v>441</v>
      </c>
      <c r="B167" s="408"/>
      <c r="C167" s="408"/>
      <c r="D167" s="408"/>
      <c r="E167" s="408"/>
      <c r="F167" s="408"/>
      <c r="G167" s="408"/>
      <c r="H167" s="408"/>
      <c r="I167" s="408"/>
      <c r="J167" s="408"/>
      <c r="K167" s="408"/>
      <c r="L167" s="243"/>
      <c r="M167" s="243"/>
      <c r="N167" s="243"/>
      <c r="O167" s="243"/>
    </row>
    <row r="168" spans="1:27" ht="14.25">
      <c r="A168" s="404" t="s">
        <v>442</v>
      </c>
      <c r="B168" s="404"/>
      <c r="C168" s="404"/>
      <c r="D168" s="404"/>
      <c r="E168" s="404"/>
      <c r="F168" s="404"/>
      <c r="G168" s="404"/>
      <c r="H168" s="404"/>
      <c r="I168" s="404"/>
      <c r="J168" s="404"/>
      <c r="K168" s="273"/>
      <c r="L168" s="285"/>
      <c r="M168" s="285"/>
      <c r="N168" s="285"/>
      <c r="O168" s="285"/>
      <c r="P168" s="412" t="s">
        <v>778</v>
      </c>
      <c r="Q168" s="412"/>
      <c r="R168" s="412"/>
      <c r="S168" s="412"/>
      <c r="T168" s="412"/>
      <c r="U168" s="412"/>
      <c r="V168" s="412" t="s">
        <v>425</v>
      </c>
      <c r="W168" s="412"/>
      <c r="X168" s="412"/>
      <c r="Y168" s="412"/>
      <c r="Z168" s="412"/>
      <c r="AA168" s="412"/>
    </row>
    <row r="169" spans="1:27" ht="12" customHeight="1">
      <c r="A169" s="395" t="s">
        <v>741</v>
      </c>
      <c r="B169" s="395"/>
      <c r="C169" s="395"/>
      <c r="D169" s="395"/>
      <c r="E169" s="395"/>
      <c r="F169" s="395"/>
      <c r="G169" s="395"/>
      <c r="H169" s="395"/>
      <c r="I169" s="395"/>
      <c r="J169" s="395"/>
      <c r="K169" s="395"/>
      <c r="L169" s="395"/>
      <c r="M169" s="395"/>
      <c r="N169" s="285"/>
      <c r="O169" s="285"/>
      <c r="P169" s="524">
        <v>4000000000</v>
      </c>
      <c r="Q169" s="524"/>
      <c r="R169" s="524"/>
      <c r="S169" s="524"/>
      <c r="T169" s="524"/>
      <c r="U169" s="524"/>
      <c r="V169" s="524">
        <v>6277762272</v>
      </c>
      <c r="W169" s="524"/>
      <c r="X169" s="524"/>
      <c r="Y169" s="524"/>
      <c r="Z169" s="524"/>
      <c r="AA169" s="524"/>
    </row>
    <row r="170" spans="1:27" ht="14.25">
      <c r="A170" s="395" t="s">
        <v>443</v>
      </c>
      <c r="B170" s="395"/>
      <c r="C170" s="395"/>
      <c r="D170" s="395"/>
      <c r="E170" s="395"/>
      <c r="F170" s="395"/>
      <c r="G170" s="395"/>
      <c r="H170" s="395"/>
      <c r="I170" s="395"/>
      <c r="J170" s="395"/>
      <c r="K170" s="273"/>
      <c r="L170" s="285"/>
      <c r="M170" s="285"/>
      <c r="N170" s="285"/>
      <c r="O170" s="285"/>
      <c r="P170" s="493">
        <v>261184691</v>
      </c>
      <c r="Q170" s="493"/>
      <c r="R170" s="493"/>
      <c r="S170" s="493"/>
      <c r="T170" s="493"/>
      <c r="U170" s="493"/>
      <c r="V170" s="493">
        <f>'[1]BCDKT'!J20-'[1]Thuyet minh'!V165:AA165</f>
        <v>253886988</v>
      </c>
      <c r="W170" s="493"/>
      <c r="X170" s="493"/>
      <c r="Y170" s="493"/>
      <c r="Z170" s="493"/>
      <c r="AA170" s="493"/>
    </row>
    <row r="171" spans="1:27" ht="12" customHeight="1">
      <c r="A171" s="438" t="s">
        <v>45</v>
      </c>
      <c r="B171" s="438"/>
      <c r="C171" s="438"/>
      <c r="D171" s="438"/>
      <c r="E171" s="438"/>
      <c r="F171" s="438"/>
      <c r="G171" s="438"/>
      <c r="H171" s="438"/>
      <c r="I171" s="438"/>
      <c r="J171" s="438"/>
      <c r="K171" s="438"/>
      <c r="L171" s="438"/>
      <c r="M171" s="438"/>
      <c r="N171" s="438"/>
      <c r="O171" s="438"/>
      <c r="P171" s="458">
        <f>SUM(P169:P170)</f>
        <v>4261184691</v>
      </c>
      <c r="Q171" s="458"/>
      <c r="R171" s="458"/>
      <c r="S171" s="458"/>
      <c r="T171" s="458"/>
      <c r="U171" s="458"/>
      <c r="V171" s="288"/>
      <c r="W171" s="411">
        <f>SUM(V169:AA170)</f>
        <v>6531649260</v>
      </c>
      <c r="X171" s="411"/>
      <c r="Y171" s="411"/>
      <c r="Z171" s="411"/>
      <c r="AA171" s="411"/>
    </row>
    <row r="172" spans="1:27" ht="12">
      <c r="A172" s="404" t="s">
        <v>444</v>
      </c>
      <c r="B172" s="404"/>
      <c r="C172" s="404"/>
      <c r="D172" s="404"/>
      <c r="E172" s="404"/>
      <c r="F172" s="404"/>
      <c r="G172" s="404"/>
      <c r="H172" s="404"/>
      <c r="I172" s="404"/>
      <c r="J172" s="404"/>
      <c r="K172" s="277"/>
      <c r="L172" s="243"/>
      <c r="M172" s="243"/>
      <c r="N172" s="243"/>
      <c r="O172" s="243"/>
      <c r="P172" s="432"/>
      <c r="Q172" s="432"/>
      <c r="R172" s="432"/>
      <c r="S172" s="432"/>
      <c r="T172" s="432"/>
      <c r="U172" s="432"/>
      <c r="V172" s="432"/>
      <c r="W172" s="432"/>
      <c r="X172" s="432"/>
      <c r="Y172" s="432"/>
      <c r="Z172" s="432"/>
      <c r="AA172" s="432"/>
    </row>
    <row r="173" spans="1:27" ht="12">
      <c r="A173" s="431" t="s">
        <v>255</v>
      </c>
      <c r="B173" s="431"/>
      <c r="C173" s="431"/>
      <c r="D173" s="431"/>
      <c r="E173" s="431"/>
      <c r="F173" s="431"/>
      <c r="G173" s="431"/>
      <c r="H173" s="431"/>
      <c r="I173" s="431"/>
      <c r="J173" s="431"/>
      <c r="K173" s="277"/>
      <c r="L173" s="243"/>
      <c r="M173" s="243"/>
      <c r="N173" s="243"/>
      <c r="O173" s="243"/>
      <c r="P173" s="432"/>
      <c r="Q173" s="432"/>
      <c r="R173" s="432"/>
      <c r="S173" s="432"/>
      <c r="T173" s="432"/>
      <c r="U173" s="432"/>
      <c r="V173" s="432"/>
      <c r="W173" s="432"/>
      <c r="X173" s="432"/>
      <c r="Y173" s="432"/>
      <c r="Z173" s="432"/>
      <c r="AA173" s="432"/>
    </row>
    <row r="174" spans="1:27" ht="12">
      <c r="A174" s="404" t="s">
        <v>445</v>
      </c>
      <c r="B174" s="404"/>
      <c r="C174" s="404"/>
      <c r="D174" s="404"/>
      <c r="E174" s="404"/>
      <c r="F174" s="404"/>
      <c r="G174" s="404"/>
      <c r="H174" s="404"/>
      <c r="I174" s="404"/>
      <c r="J174" s="404"/>
      <c r="K174" s="277"/>
      <c r="L174" s="243"/>
      <c r="M174" s="243"/>
      <c r="N174" s="243"/>
      <c r="O174" s="243"/>
      <c r="P174" s="432"/>
      <c r="Q174" s="432"/>
      <c r="R174" s="432"/>
      <c r="S174" s="432"/>
      <c r="T174" s="432"/>
      <c r="U174" s="432"/>
      <c r="V174" s="432"/>
      <c r="W174" s="432"/>
      <c r="X174" s="432"/>
      <c r="Y174" s="432"/>
      <c r="Z174" s="432"/>
      <c r="AA174" s="432"/>
    </row>
    <row r="175" spans="1:27" ht="12">
      <c r="A175" s="431" t="s">
        <v>255</v>
      </c>
      <c r="B175" s="431"/>
      <c r="C175" s="431"/>
      <c r="D175" s="431"/>
      <c r="E175" s="431"/>
      <c r="F175" s="431"/>
      <c r="G175" s="431"/>
      <c r="H175" s="431"/>
      <c r="I175" s="431"/>
      <c r="J175" s="431"/>
      <c r="K175" s="277"/>
      <c r="L175" s="243"/>
      <c r="M175" s="243"/>
      <c r="N175" s="243"/>
      <c r="O175" s="243"/>
      <c r="P175" s="432"/>
      <c r="Q175" s="432"/>
      <c r="R175" s="432"/>
      <c r="S175" s="432"/>
      <c r="T175" s="432"/>
      <c r="U175" s="432"/>
      <c r="V175" s="432"/>
      <c r="W175" s="432"/>
      <c r="X175" s="432"/>
      <c r="Y175" s="432"/>
      <c r="Z175" s="432"/>
      <c r="AA175" s="432"/>
    </row>
    <row r="176" spans="1:27" ht="14.25">
      <c r="A176" s="382"/>
      <c r="B176" s="382"/>
      <c r="C176" s="382"/>
      <c r="D176" s="382"/>
      <c r="E176" s="382"/>
      <c r="F176" s="382"/>
      <c r="G176" s="382"/>
      <c r="H176" s="382"/>
      <c r="I176" s="382"/>
      <c r="J176" s="382"/>
      <c r="K176" s="277"/>
      <c r="L176" s="243"/>
      <c r="M176" s="243"/>
      <c r="N176" s="243"/>
      <c r="O176" s="243"/>
      <c r="P176" s="423" t="s">
        <v>778</v>
      </c>
      <c r="Q176" s="423"/>
      <c r="R176" s="423"/>
      <c r="S176" s="423"/>
      <c r="T176" s="423"/>
      <c r="U176" s="423"/>
      <c r="V176" s="423" t="s">
        <v>425</v>
      </c>
      <c r="W176" s="423"/>
      <c r="X176" s="423"/>
      <c r="Y176" s="423"/>
      <c r="Z176" s="423"/>
      <c r="AA176" s="423"/>
    </row>
    <row r="177" spans="1:27" ht="14.25">
      <c r="A177" s="408" t="s">
        <v>446</v>
      </c>
      <c r="B177" s="408"/>
      <c r="C177" s="408"/>
      <c r="D177" s="408"/>
      <c r="E177" s="408"/>
      <c r="F177" s="408"/>
      <c r="G177" s="408"/>
      <c r="H177" s="408"/>
      <c r="I177" s="408"/>
      <c r="J177" s="408"/>
      <c r="K177" s="408"/>
      <c r="L177" s="243"/>
      <c r="M177" s="243"/>
      <c r="N177" s="243"/>
      <c r="O177" s="243"/>
      <c r="P177" s="423" t="s">
        <v>447</v>
      </c>
      <c r="Q177" s="423"/>
      <c r="R177" s="423"/>
      <c r="S177" s="423" t="s">
        <v>427</v>
      </c>
      <c r="T177" s="423"/>
      <c r="U177" s="423"/>
      <c r="V177" s="423" t="s">
        <v>447</v>
      </c>
      <c r="W177" s="423"/>
      <c r="X177" s="423"/>
      <c r="Y177" s="423" t="s">
        <v>427</v>
      </c>
      <c r="Z177" s="423"/>
      <c r="AA177" s="423"/>
    </row>
    <row r="178" spans="1:27" ht="12">
      <c r="A178" s="404" t="s">
        <v>448</v>
      </c>
      <c r="B178" s="404"/>
      <c r="C178" s="404"/>
      <c r="D178" s="404"/>
      <c r="E178" s="404"/>
      <c r="F178" s="404"/>
      <c r="G178" s="404"/>
      <c r="H178" s="404"/>
      <c r="I178" s="404"/>
      <c r="J178" s="404"/>
      <c r="K178" s="266"/>
      <c r="L178" s="243"/>
      <c r="M178" s="243"/>
      <c r="N178" s="243"/>
      <c r="O178" s="243"/>
      <c r="P178" s="387"/>
      <c r="Q178" s="387"/>
      <c r="R178" s="387"/>
      <c r="S178" s="387"/>
      <c r="T178" s="387"/>
      <c r="U178" s="387"/>
      <c r="V178" s="387"/>
      <c r="W178" s="387"/>
      <c r="X178" s="387"/>
      <c r="Y178" s="387"/>
      <c r="Z178" s="387"/>
      <c r="AA178" s="387"/>
    </row>
    <row r="179" spans="1:27" ht="12">
      <c r="A179" s="382" t="s">
        <v>449</v>
      </c>
      <c r="B179" s="382"/>
      <c r="C179" s="382"/>
      <c r="D179" s="382"/>
      <c r="E179" s="382"/>
      <c r="F179" s="382"/>
      <c r="G179" s="382"/>
      <c r="H179" s="382"/>
      <c r="I179" s="382"/>
      <c r="J179" s="382"/>
      <c r="K179" s="266"/>
      <c r="L179" s="243"/>
      <c r="M179" s="243"/>
      <c r="N179" s="243"/>
      <c r="O179" s="243"/>
      <c r="P179" s="387"/>
      <c r="Q179" s="387"/>
      <c r="R179" s="387"/>
      <c r="S179" s="387"/>
      <c r="T179" s="387"/>
      <c r="U179" s="387"/>
      <c r="V179" s="387"/>
      <c r="W179" s="387"/>
      <c r="X179" s="387"/>
      <c r="Y179" s="387"/>
      <c r="Z179" s="387"/>
      <c r="AA179" s="387"/>
    </row>
    <row r="180" spans="1:27" ht="12">
      <c r="A180" s="382" t="s">
        <v>744</v>
      </c>
      <c r="B180" s="382"/>
      <c r="C180" s="382"/>
      <c r="D180" s="382"/>
      <c r="E180" s="382"/>
      <c r="F180" s="382"/>
      <c r="G180" s="382"/>
      <c r="H180" s="382"/>
      <c r="I180" s="382"/>
      <c r="J180" s="382"/>
      <c r="K180" s="266"/>
      <c r="L180" s="243"/>
      <c r="M180" s="243"/>
      <c r="N180" s="243"/>
      <c r="O180" s="243"/>
      <c r="P180" s="387">
        <v>19396839</v>
      </c>
      <c r="Q180" s="387"/>
      <c r="R180" s="387"/>
      <c r="S180" s="387"/>
      <c r="T180" s="387"/>
      <c r="U180" s="387"/>
      <c r="V180" s="387">
        <v>17132073</v>
      </c>
      <c r="W180" s="387"/>
      <c r="X180" s="387"/>
      <c r="Y180" s="387"/>
      <c r="Z180" s="387"/>
      <c r="AA180" s="387"/>
    </row>
    <row r="181" spans="1:27" ht="12">
      <c r="A181" s="382" t="s">
        <v>742</v>
      </c>
      <c r="B181" s="382"/>
      <c r="C181" s="382"/>
      <c r="D181" s="382"/>
      <c r="E181" s="382"/>
      <c r="F181" s="382"/>
      <c r="G181" s="382"/>
      <c r="H181" s="382"/>
      <c r="I181" s="382"/>
      <c r="J181" s="382"/>
      <c r="K181" s="266"/>
      <c r="L181" s="243"/>
      <c r="M181" s="243"/>
      <c r="N181" s="243"/>
      <c r="O181" s="243"/>
      <c r="P181" s="387">
        <v>0</v>
      </c>
      <c r="Q181" s="387"/>
      <c r="R181" s="387"/>
      <c r="S181" s="387"/>
      <c r="T181" s="387"/>
      <c r="U181" s="387"/>
      <c r="V181" s="387">
        <v>1455128640</v>
      </c>
      <c r="W181" s="387"/>
      <c r="X181" s="387"/>
      <c r="Y181" s="387"/>
      <c r="Z181" s="387"/>
      <c r="AA181" s="387"/>
    </row>
    <row r="182" spans="1:27" ht="12">
      <c r="A182" s="382" t="s">
        <v>745</v>
      </c>
      <c r="B182" s="382"/>
      <c r="C182" s="382"/>
      <c r="D182" s="382"/>
      <c r="E182" s="382"/>
      <c r="F182" s="382"/>
      <c r="G182" s="382"/>
      <c r="H182" s="382"/>
      <c r="I182" s="382"/>
      <c r="J182" s="382"/>
      <c r="K182" s="266"/>
      <c r="L182" s="243"/>
      <c r="M182" s="243"/>
      <c r="N182" s="243"/>
      <c r="O182" s="243"/>
      <c r="P182" s="387">
        <v>0</v>
      </c>
      <c r="Q182" s="387"/>
      <c r="R182" s="387"/>
      <c r="S182" s="387"/>
      <c r="T182" s="387"/>
      <c r="U182" s="387"/>
      <c r="V182" s="387">
        <v>0</v>
      </c>
      <c r="W182" s="387"/>
      <c r="X182" s="387"/>
      <c r="Y182" s="387"/>
      <c r="Z182" s="387"/>
      <c r="AA182" s="387"/>
    </row>
    <row r="183" spans="1:27" ht="12">
      <c r="A183" s="382" t="s">
        <v>876</v>
      </c>
      <c r="B183" s="382"/>
      <c r="C183" s="382"/>
      <c r="D183" s="382"/>
      <c r="E183" s="382"/>
      <c r="F183" s="382"/>
      <c r="G183" s="382"/>
      <c r="H183" s="382"/>
      <c r="I183" s="382"/>
      <c r="J183" s="382"/>
      <c r="K183" s="266"/>
      <c r="L183" s="243"/>
      <c r="M183" s="243"/>
      <c r="N183" s="243"/>
      <c r="O183" s="243"/>
      <c r="P183" s="387">
        <v>146147723</v>
      </c>
      <c r="Q183" s="387"/>
      <c r="R183" s="387"/>
      <c r="S183" s="387"/>
      <c r="T183" s="387"/>
      <c r="U183" s="387"/>
      <c r="V183" s="387">
        <v>287441033</v>
      </c>
      <c r="W183" s="387"/>
      <c r="X183" s="387"/>
      <c r="Y183" s="387"/>
      <c r="Z183" s="387"/>
      <c r="AA183" s="387"/>
    </row>
    <row r="184" spans="1:27" ht="14.25">
      <c r="A184" s="382" t="s">
        <v>277</v>
      </c>
      <c r="B184" s="382"/>
      <c r="C184" s="382"/>
      <c r="D184" s="382"/>
      <c r="E184" s="382"/>
      <c r="F184" s="382"/>
      <c r="G184" s="382"/>
      <c r="H184" s="382"/>
      <c r="I184" s="382"/>
      <c r="J184" s="382"/>
      <c r="K184" s="266"/>
      <c r="L184" s="243"/>
      <c r="M184" s="243"/>
      <c r="N184" s="243"/>
      <c r="O184" s="243"/>
      <c r="P184" s="418">
        <v>505686590</v>
      </c>
      <c r="Q184" s="418"/>
      <c r="R184" s="418"/>
      <c r="S184" s="418">
        <f>Y184</f>
        <v>0</v>
      </c>
      <c r="T184" s="418"/>
      <c r="U184" s="418"/>
      <c r="V184" s="418">
        <v>606746371</v>
      </c>
      <c r="W184" s="418"/>
      <c r="X184" s="418"/>
      <c r="Y184" s="418">
        <v>0</v>
      </c>
      <c r="Z184" s="418"/>
      <c r="AA184" s="418"/>
    </row>
    <row r="185" spans="1:27" ht="12">
      <c r="A185" s="438" t="s">
        <v>743</v>
      </c>
      <c r="B185" s="438"/>
      <c r="C185" s="438"/>
      <c r="D185" s="438"/>
      <c r="E185" s="438"/>
      <c r="F185" s="438"/>
      <c r="G185" s="438"/>
      <c r="H185" s="438"/>
      <c r="I185" s="438"/>
      <c r="J185" s="438"/>
      <c r="K185" s="438"/>
      <c r="L185" s="438"/>
      <c r="M185" s="438"/>
      <c r="N185" s="438"/>
      <c r="O185" s="438"/>
      <c r="P185" s="411">
        <f>SUM(P180:R184)</f>
        <v>671231152</v>
      </c>
      <c r="Q185" s="411"/>
      <c r="R185" s="411"/>
      <c r="S185" s="411">
        <f>SUM(S180:S184)</f>
        <v>0</v>
      </c>
      <c r="T185" s="411"/>
      <c r="U185" s="411"/>
      <c r="V185" s="411">
        <f>SUM(V179:X184)</f>
        <v>2366448117</v>
      </c>
      <c r="W185" s="411"/>
      <c r="X185" s="411"/>
      <c r="Y185" s="411">
        <f>SUM(Y179:AA184)</f>
        <v>0</v>
      </c>
      <c r="Z185" s="411"/>
      <c r="AA185" s="411"/>
    </row>
    <row r="186" spans="1:15" ht="12">
      <c r="A186" s="404" t="s">
        <v>450</v>
      </c>
      <c r="B186" s="404"/>
      <c r="C186" s="404"/>
      <c r="D186" s="404"/>
      <c r="E186" s="404"/>
      <c r="F186" s="404"/>
      <c r="G186" s="404"/>
      <c r="H186" s="404"/>
      <c r="I186" s="404"/>
      <c r="J186" s="404"/>
      <c r="K186" s="266"/>
      <c r="L186" s="243"/>
      <c r="M186" s="243"/>
      <c r="N186" s="243"/>
      <c r="O186" s="243"/>
    </row>
    <row r="187" spans="1:27" ht="12" customHeight="1">
      <c r="A187" s="404" t="s">
        <v>277</v>
      </c>
      <c r="B187" s="404"/>
      <c r="C187" s="404"/>
      <c r="D187" s="404"/>
      <c r="E187" s="404"/>
      <c r="F187" s="404"/>
      <c r="G187" s="404"/>
      <c r="H187" s="404"/>
      <c r="I187" s="404"/>
      <c r="J187" s="404"/>
      <c r="K187" s="256"/>
      <c r="L187" s="285"/>
      <c r="M187" s="285"/>
      <c r="N187" s="285"/>
      <c r="O187" s="285"/>
      <c r="P187" s="453">
        <v>0</v>
      </c>
      <c r="Q187" s="453"/>
      <c r="R187" s="453"/>
      <c r="S187" s="453"/>
      <c r="T187" s="453"/>
      <c r="U187" s="453"/>
      <c r="V187" s="453">
        <v>0</v>
      </c>
      <c r="W187" s="453"/>
      <c r="X187" s="453"/>
      <c r="Y187" s="387"/>
      <c r="Z187" s="387"/>
      <c r="AA187" s="387"/>
    </row>
    <row r="188" spans="1:27" ht="12" customHeight="1">
      <c r="A188" s="404" t="s">
        <v>449</v>
      </c>
      <c r="B188" s="404"/>
      <c r="C188" s="404"/>
      <c r="D188" s="404"/>
      <c r="E188" s="404"/>
      <c r="F188" s="404"/>
      <c r="G188" s="404"/>
      <c r="H188" s="404"/>
      <c r="I188" s="404"/>
      <c r="J188" s="404"/>
      <c r="K188" s="256"/>
      <c r="L188" s="285"/>
      <c r="M188" s="285"/>
      <c r="N188" s="285"/>
      <c r="O188" s="285"/>
      <c r="P188" s="453">
        <v>0</v>
      </c>
      <c r="Q188" s="453"/>
      <c r="R188" s="453"/>
      <c r="S188" s="453"/>
      <c r="T188" s="453"/>
      <c r="U188" s="453"/>
      <c r="V188" s="453">
        <v>0</v>
      </c>
      <c r="W188" s="453"/>
      <c r="X188" s="453"/>
      <c r="Y188" s="387"/>
      <c r="Z188" s="387"/>
      <c r="AA188" s="387"/>
    </row>
    <row r="189" spans="1:27" ht="12" customHeight="1">
      <c r="A189" s="404" t="s">
        <v>762</v>
      </c>
      <c r="B189" s="404"/>
      <c r="C189" s="404"/>
      <c r="D189" s="404"/>
      <c r="E189" s="404"/>
      <c r="F189" s="404"/>
      <c r="G189" s="404"/>
      <c r="H189" s="404"/>
      <c r="I189" s="404"/>
      <c r="J189" s="404"/>
      <c r="K189" s="404"/>
      <c r="L189" s="404"/>
      <c r="M189" s="404"/>
      <c r="N189" s="285"/>
      <c r="O189" s="285"/>
      <c r="P189" s="453">
        <v>236250989</v>
      </c>
      <c r="Q189" s="453"/>
      <c r="R189" s="453"/>
      <c r="S189" s="453"/>
      <c r="T189" s="453"/>
      <c r="U189" s="453"/>
      <c r="V189" s="453">
        <v>226141933</v>
      </c>
      <c r="W189" s="453"/>
      <c r="X189" s="453"/>
      <c r="Y189" s="387"/>
      <c r="Z189" s="387"/>
      <c r="AA189" s="387"/>
    </row>
    <row r="190" spans="1:27" ht="12" customHeight="1">
      <c r="A190" s="404" t="s">
        <v>761</v>
      </c>
      <c r="B190" s="404"/>
      <c r="C190" s="404"/>
      <c r="D190" s="404"/>
      <c r="E190" s="404"/>
      <c r="F190" s="404"/>
      <c r="G190" s="404"/>
      <c r="H190" s="404"/>
      <c r="I190" s="404"/>
      <c r="J190" s="404"/>
      <c r="K190" s="404"/>
      <c r="L190" s="404"/>
      <c r="M190" s="404"/>
      <c r="N190" s="285"/>
      <c r="O190" s="285"/>
      <c r="P190" s="453">
        <v>468719064</v>
      </c>
      <c r="Q190" s="453"/>
      <c r="R190" s="453"/>
      <c r="S190" s="453"/>
      <c r="T190" s="453"/>
      <c r="U190" s="453"/>
      <c r="V190" s="453">
        <v>468719064</v>
      </c>
      <c r="W190" s="453"/>
      <c r="X190" s="453"/>
      <c r="Y190" s="387"/>
      <c r="Z190" s="387"/>
      <c r="AA190" s="387"/>
    </row>
    <row r="191" spans="1:27" ht="12">
      <c r="A191" s="404" t="s">
        <v>763</v>
      </c>
      <c r="B191" s="404"/>
      <c r="C191" s="404"/>
      <c r="D191" s="404"/>
      <c r="E191" s="404"/>
      <c r="F191" s="404"/>
      <c r="G191" s="404"/>
      <c r="H191" s="404"/>
      <c r="I191" s="404"/>
      <c r="J191" s="404"/>
      <c r="K191" s="256"/>
      <c r="L191" s="285"/>
      <c r="M191" s="285"/>
      <c r="N191" s="285"/>
      <c r="O191" s="285"/>
      <c r="P191" s="453">
        <v>823843000</v>
      </c>
      <c r="Q191" s="453"/>
      <c r="R191" s="453"/>
      <c r="S191" s="453"/>
      <c r="T191" s="453"/>
      <c r="U191" s="453"/>
      <c r="V191" s="453">
        <v>617881000</v>
      </c>
      <c r="W191" s="453"/>
      <c r="X191" s="453"/>
      <c r="Y191" s="387"/>
      <c r="Z191" s="387"/>
      <c r="AA191" s="387"/>
    </row>
    <row r="192" spans="1:27" ht="12.75" customHeight="1">
      <c r="A192" s="404" t="s">
        <v>764</v>
      </c>
      <c r="B192" s="404"/>
      <c r="C192" s="404"/>
      <c r="D192" s="404"/>
      <c r="E192" s="404"/>
      <c r="F192" s="404"/>
      <c r="G192" s="404"/>
      <c r="H192" s="404"/>
      <c r="I192" s="404"/>
      <c r="J192" s="404"/>
      <c r="K192" s="256"/>
      <c r="L192" s="285"/>
      <c r="M192" s="285"/>
      <c r="N192" s="285"/>
      <c r="O192" s="285"/>
      <c r="P192" s="453">
        <v>171980400</v>
      </c>
      <c r="Q192" s="453"/>
      <c r="R192" s="453"/>
      <c r="S192" s="453"/>
      <c r="T192" s="453"/>
      <c r="U192" s="453"/>
      <c r="V192" s="453">
        <v>171830400</v>
      </c>
      <c r="W192" s="453"/>
      <c r="X192" s="453"/>
      <c r="Y192" s="246"/>
      <c r="Z192" s="246"/>
      <c r="AA192" s="246"/>
    </row>
    <row r="193" spans="1:27" ht="12" customHeight="1">
      <c r="A193" s="404" t="s">
        <v>765</v>
      </c>
      <c r="B193" s="404"/>
      <c r="C193" s="404"/>
      <c r="D193" s="404"/>
      <c r="E193" s="404"/>
      <c r="F193" s="404"/>
      <c r="G193" s="404"/>
      <c r="H193" s="404"/>
      <c r="I193" s="404"/>
      <c r="J193" s="404"/>
      <c r="K193" s="256"/>
      <c r="L193" s="285"/>
      <c r="M193" s="285"/>
      <c r="N193" s="285"/>
      <c r="O193" s="285"/>
      <c r="P193" s="452">
        <v>3460000</v>
      </c>
      <c r="Q193" s="452"/>
      <c r="R193" s="452"/>
      <c r="S193" s="452"/>
      <c r="T193" s="452"/>
      <c r="U193" s="452"/>
      <c r="V193" s="452">
        <v>3610000</v>
      </c>
      <c r="W193" s="452"/>
      <c r="X193" s="452"/>
      <c r="Y193" s="418">
        <v>0</v>
      </c>
      <c r="Z193" s="418"/>
      <c r="AA193" s="418"/>
    </row>
    <row r="194" spans="1:27" ht="12">
      <c r="A194" s="438" t="s">
        <v>743</v>
      </c>
      <c r="B194" s="438"/>
      <c r="C194" s="438"/>
      <c r="D194" s="438"/>
      <c r="E194" s="438"/>
      <c r="F194" s="438"/>
      <c r="G194" s="438"/>
      <c r="H194" s="438"/>
      <c r="I194" s="438"/>
      <c r="J194" s="438"/>
      <c r="K194" s="438"/>
      <c r="L194" s="438"/>
      <c r="M194" s="438"/>
      <c r="N194" s="438"/>
      <c r="O194" s="438"/>
      <c r="P194" s="411">
        <f>SUM(P187:R193)</f>
        <v>1704253453</v>
      </c>
      <c r="Q194" s="411"/>
      <c r="R194" s="411"/>
      <c r="S194" s="411">
        <f>SUM(S189:S193)</f>
        <v>0</v>
      </c>
      <c r="T194" s="411"/>
      <c r="U194" s="411"/>
      <c r="V194" s="411">
        <f>SUM(V189:X193)</f>
        <v>1488182397</v>
      </c>
      <c r="W194" s="411"/>
      <c r="X194" s="411"/>
      <c r="Y194" s="387"/>
      <c r="Z194" s="387"/>
      <c r="AA194" s="387"/>
    </row>
    <row r="195" spans="1:27" ht="14.25">
      <c r="A195" s="265"/>
      <c r="B195" s="248"/>
      <c r="C195" s="248"/>
      <c r="D195" s="248"/>
      <c r="E195" s="248"/>
      <c r="F195" s="248"/>
      <c r="G195" s="248"/>
      <c r="H195" s="248"/>
      <c r="I195" s="248"/>
      <c r="J195" s="248"/>
      <c r="K195" s="266"/>
      <c r="L195" s="243"/>
      <c r="M195" s="243"/>
      <c r="N195" s="243"/>
      <c r="O195" s="243"/>
      <c r="P195" s="423" t="s">
        <v>778</v>
      </c>
      <c r="Q195" s="423"/>
      <c r="R195" s="423"/>
      <c r="S195" s="423"/>
      <c r="T195" s="423"/>
      <c r="U195" s="423"/>
      <c r="V195" s="423" t="s">
        <v>425</v>
      </c>
      <c r="W195" s="423"/>
      <c r="X195" s="423"/>
      <c r="Y195" s="423"/>
      <c r="Z195" s="423"/>
      <c r="AA195" s="423"/>
    </row>
    <row r="196" spans="1:27" ht="19.5" customHeight="1">
      <c r="A196" s="408" t="s">
        <v>451</v>
      </c>
      <c r="B196" s="408"/>
      <c r="C196" s="408"/>
      <c r="D196" s="408"/>
      <c r="E196" s="408"/>
      <c r="F196" s="408"/>
      <c r="G196" s="408"/>
      <c r="H196" s="408"/>
      <c r="I196" s="408"/>
      <c r="J196" s="408"/>
      <c r="K196" s="266"/>
      <c r="L196" s="243"/>
      <c r="M196" s="243"/>
      <c r="N196" s="243"/>
      <c r="O196" s="243"/>
      <c r="P196" s="423" t="s">
        <v>452</v>
      </c>
      <c r="Q196" s="423"/>
      <c r="R196" s="423" t="s">
        <v>447</v>
      </c>
      <c r="S196" s="423"/>
      <c r="T196" s="423"/>
      <c r="U196" s="423"/>
      <c r="V196" s="423" t="s">
        <v>452</v>
      </c>
      <c r="W196" s="423"/>
      <c r="X196" s="423" t="s">
        <v>447</v>
      </c>
      <c r="Y196" s="423"/>
      <c r="Z196" s="423"/>
      <c r="AA196" s="423"/>
    </row>
    <row r="197" spans="1:15" ht="12">
      <c r="A197" s="404" t="s">
        <v>740</v>
      </c>
      <c r="B197" s="404"/>
      <c r="C197" s="404"/>
      <c r="D197" s="404"/>
      <c r="E197" s="404"/>
      <c r="F197" s="404"/>
      <c r="G197" s="404"/>
      <c r="H197" s="404"/>
      <c r="I197" s="404"/>
      <c r="J197" s="404"/>
      <c r="K197" s="266"/>
      <c r="L197" s="243"/>
      <c r="M197" s="243"/>
      <c r="N197" s="243"/>
      <c r="O197" s="243"/>
    </row>
    <row r="198" spans="1:15" ht="12">
      <c r="A198" s="404" t="s">
        <v>453</v>
      </c>
      <c r="B198" s="404"/>
      <c r="C198" s="404"/>
      <c r="D198" s="404"/>
      <c r="E198" s="404"/>
      <c r="F198" s="404"/>
      <c r="G198" s="404"/>
      <c r="H198" s="404"/>
      <c r="I198" s="404"/>
      <c r="J198" s="404"/>
      <c r="K198" s="266"/>
      <c r="L198" s="243"/>
      <c r="M198" s="243"/>
      <c r="N198" s="243"/>
      <c r="O198" s="243"/>
    </row>
    <row r="199" spans="1:15" ht="12">
      <c r="A199" s="404" t="s">
        <v>454</v>
      </c>
      <c r="B199" s="404"/>
      <c r="C199" s="404"/>
      <c r="D199" s="404"/>
      <c r="E199" s="404"/>
      <c r="F199" s="404"/>
      <c r="G199" s="404"/>
      <c r="H199" s="404"/>
      <c r="I199" s="404"/>
      <c r="J199" s="404"/>
      <c r="K199" s="266"/>
      <c r="L199" s="243"/>
      <c r="M199" s="243"/>
      <c r="N199" s="243"/>
      <c r="O199" s="243"/>
    </row>
    <row r="200" spans="1:15" ht="12">
      <c r="A200" s="404" t="s">
        <v>455</v>
      </c>
      <c r="B200" s="404"/>
      <c r="C200" s="404"/>
      <c r="D200" s="404"/>
      <c r="E200" s="404"/>
      <c r="F200" s="404"/>
      <c r="G200" s="404"/>
      <c r="H200" s="404"/>
      <c r="I200" s="404"/>
      <c r="J200" s="404"/>
      <c r="K200" s="266"/>
      <c r="L200" s="243"/>
      <c r="M200" s="243"/>
      <c r="N200" s="243"/>
      <c r="O200" s="243"/>
    </row>
    <row r="201" spans="1:27" ht="14.25">
      <c r="A201" s="263"/>
      <c r="B201" s="245"/>
      <c r="C201" s="245"/>
      <c r="D201" s="245"/>
      <c r="E201" s="245"/>
      <c r="F201" s="245"/>
      <c r="G201" s="245"/>
      <c r="H201" s="245"/>
      <c r="I201" s="245"/>
      <c r="J201" s="245"/>
      <c r="K201" s="266"/>
      <c r="L201" s="243"/>
      <c r="M201" s="243"/>
      <c r="N201" s="243"/>
      <c r="O201" s="243"/>
      <c r="P201" s="423" t="s">
        <v>778</v>
      </c>
      <c r="Q201" s="423"/>
      <c r="R201" s="423"/>
      <c r="S201" s="423"/>
      <c r="T201" s="423"/>
      <c r="U201" s="423"/>
      <c r="V201" s="423" t="s">
        <v>425</v>
      </c>
      <c r="W201" s="423"/>
      <c r="X201" s="423"/>
      <c r="Y201" s="423"/>
      <c r="Z201" s="423"/>
      <c r="AA201" s="423"/>
    </row>
    <row r="202" spans="1:27" ht="24.75" customHeight="1">
      <c r="A202" s="408" t="s">
        <v>456</v>
      </c>
      <c r="B202" s="408"/>
      <c r="C202" s="408"/>
      <c r="D202" s="408"/>
      <c r="E202" s="408"/>
      <c r="F202" s="408"/>
      <c r="G202" s="408"/>
      <c r="H202" s="408"/>
      <c r="I202" s="408"/>
      <c r="J202" s="408"/>
      <c r="K202" s="266"/>
      <c r="L202" s="243"/>
      <c r="M202" s="243"/>
      <c r="N202" s="243"/>
      <c r="O202" s="243"/>
      <c r="P202" s="418" t="s">
        <v>426</v>
      </c>
      <c r="Q202" s="418"/>
      <c r="R202" s="477" t="s">
        <v>457</v>
      </c>
      <c r="S202" s="418"/>
      <c r="T202" s="477" t="s">
        <v>684</v>
      </c>
      <c r="U202" s="418"/>
      <c r="V202" s="418" t="s">
        <v>426</v>
      </c>
      <c r="W202" s="418"/>
      <c r="X202" s="477" t="s">
        <v>457</v>
      </c>
      <c r="Y202" s="418"/>
      <c r="Z202" s="477" t="s">
        <v>684</v>
      </c>
      <c r="AA202" s="418"/>
    </row>
    <row r="203" spans="1:15" ht="24.75" customHeight="1">
      <c r="A203" s="382" t="s">
        <v>458</v>
      </c>
      <c r="B203" s="382"/>
      <c r="C203" s="382"/>
      <c r="D203" s="382"/>
      <c r="E203" s="382"/>
      <c r="F203" s="382"/>
      <c r="G203" s="382"/>
      <c r="H203" s="382"/>
      <c r="I203" s="382"/>
      <c r="J203" s="382"/>
      <c r="K203" s="266"/>
      <c r="L203" s="243"/>
      <c r="M203" s="243"/>
      <c r="N203" s="243"/>
      <c r="O203" s="243"/>
    </row>
    <row r="204" spans="1:15" ht="35.25" customHeight="1">
      <c r="A204" s="382" t="s">
        <v>746</v>
      </c>
      <c r="B204" s="382"/>
      <c r="C204" s="382"/>
      <c r="D204" s="382"/>
      <c r="E204" s="382"/>
      <c r="F204" s="382"/>
      <c r="G204" s="382"/>
      <c r="H204" s="382"/>
      <c r="I204" s="382"/>
      <c r="J204" s="382"/>
      <c r="K204" s="266"/>
      <c r="L204" s="243"/>
      <c r="M204" s="243"/>
      <c r="N204" s="243"/>
      <c r="O204" s="243"/>
    </row>
    <row r="205" spans="1:15" ht="12">
      <c r="A205" s="382" t="s">
        <v>459</v>
      </c>
      <c r="B205" s="382"/>
      <c r="C205" s="382"/>
      <c r="D205" s="382"/>
      <c r="E205" s="382"/>
      <c r="F205" s="382"/>
      <c r="G205" s="382"/>
      <c r="H205" s="382"/>
      <c r="I205" s="382"/>
      <c r="J205" s="382"/>
      <c r="K205" s="266"/>
      <c r="L205" s="243"/>
      <c r="M205" s="243"/>
      <c r="N205" s="243"/>
      <c r="O205" s="243"/>
    </row>
    <row r="206" spans="1:15" ht="12" customHeight="1">
      <c r="A206" s="438" t="s">
        <v>836</v>
      </c>
      <c r="B206" s="438"/>
      <c r="C206" s="438"/>
      <c r="D206" s="438"/>
      <c r="E206" s="438"/>
      <c r="F206" s="438"/>
      <c r="G206" s="438"/>
      <c r="H206" s="438"/>
      <c r="I206" s="438"/>
      <c r="J206" s="438"/>
      <c r="K206" s="438"/>
      <c r="L206" s="438"/>
      <c r="M206" s="438"/>
      <c r="N206" s="438"/>
      <c r="O206" s="438"/>
    </row>
    <row r="207" spans="1:27" ht="14.25">
      <c r="A207" s="265"/>
      <c r="B207" s="248"/>
      <c r="C207" s="248"/>
      <c r="D207" s="248"/>
      <c r="E207" s="248"/>
      <c r="F207" s="248"/>
      <c r="G207" s="248"/>
      <c r="H207" s="248"/>
      <c r="I207" s="248"/>
      <c r="J207" s="248"/>
      <c r="K207" s="266"/>
      <c r="L207" s="243"/>
      <c r="M207" s="243"/>
      <c r="N207" s="243"/>
      <c r="O207" s="243"/>
      <c r="P207" s="423" t="s">
        <v>778</v>
      </c>
      <c r="Q207" s="423"/>
      <c r="R207" s="423"/>
      <c r="S207" s="423"/>
      <c r="T207" s="423"/>
      <c r="U207" s="423"/>
      <c r="V207" s="423" t="s">
        <v>425</v>
      </c>
      <c r="W207" s="423"/>
      <c r="X207" s="423"/>
      <c r="Y207" s="423"/>
      <c r="Z207" s="423"/>
      <c r="AA207" s="423"/>
    </row>
    <row r="208" spans="1:27" s="174" customFormat="1" ht="15" customHeight="1">
      <c r="A208" s="408" t="s">
        <v>464</v>
      </c>
      <c r="B208" s="408"/>
      <c r="C208" s="408"/>
      <c r="D208" s="408"/>
      <c r="E208" s="408"/>
      <c r="F208" s="408"/>
      <c r="G208" s="408"/>
      <c r="H208" s="408"/>
      <c r="I208" s="332"/>
      <c r="J208" s="332"/>
      <c r="K208" s="332"/>
      <c r="L208" s="413"/>
      <c r="M208" s="413"/>
      <c r="N208" s="270"/>
      <c r="O208" s="164"/>
      <c r="P208" s="402" t="s">
        <v>447</v>
      </c>
      <c r="Q208" s="402"/>
      <c r="R208" s="402"/>
      <c r="S208" s="402" t="s">
        <v>427</v>
      </c>
      <c r="T208" s="402"/>
      <c r="U208" s="402"/>
      <c r="V208" s="402" t="s">
        <v>447</v>
      </c>
      <c r="W208" s="402"/>
      <c r="X208" s="402"/>
      <c r="Y208" s="423" t="s">
        <v>427</v>
      </c>
      <c r="Z208" s="423"/>
      <c r="AA208" s="423"/>
    </row>
    <row r="209" spans="1:27" ht="12">
      <c r="A209" s="404" t="s">
        <v>460</v>
      </c>
      <c r="B209" s="404"/>
      <c r="C209" s="404"/>
      <c r="D209" s="404"/>
      <c r="E209" s="404"/>
      <c r="F209" s="404"/>
      <c r="G209" s="404"/>
      <c r="H209" s="404"/>
      <c r="I209" s="404"/>
      <c r="J209" s="404"/>
      <c r="K209" s="404"/>
      <c r="L209" s="430"/>
      <c r="M209" s="430"/>
      <c r="N209" s="430"/>
      <c r="O209" s="430"/>
      <c r="P209" s="453">
        <v>2040313203</v>
      </c>
      <c r="Q209" s="453"/>
      <c r="R209" s="453"/>
      <c r="S209" s="453"/>
      <c r="T209" s="453"/>
      <c r="U209" s="453"/>
      <c r="V209" s="453">
        <v>3197604226</v>
      </c>
      <c r="W209" s="453"/>
      <c r="X209" s="453"/>
      <c r="Y209" s="387"/>
      <c r="Z209" s="387"/>
      <c r="AA209" s="387"/>
    </row>
    <row r="210" spans="1:27" ht="12">
      <c r="A210" s="404" t="s">
        <v>461</v>
      </c>
      <c r="B210" s="404"/>
      <c r="C210" s="404"/>
      <c r="D210" s="404"/>
      <c r="E210" s="404"/>
      <c r="F210" s="404"/>
      <c r="G210" s="404"/>
      <c r="H210" s="404"/>
      <c r="I210" s="404"/>
      <c r="J210" s="404"/>
      <c r="K210" s="404"/>
      <c r="L210" s="430"/>
      <c r="M210" s="430"/>
      <c r="N210" s="430"/>
      <c r="O210" s="430"/>
      <c r="P210" s="453">
        <v>556917598</v>
      </c>
      <c r="Q210" s="453"/>
      <c r="R210" s="453"/>
      <c r="S210" s="453"/>
      <c r="T210" s="453"/>
      <c r="U210" s="453"/>
      <c r="V210" s="453">
        <v>572061717</v>
      </c>
      <c r="W210" s="453"/>
      <c r="X210" s="453"/>
      <c r="Y210" s="387"/>
      <c r="Z210" s="387"/>
      <c r="AA210" s="387"/>
    </row>
    <row r="211" spans="1:27" ht="12">
      <c r="A211" s="422" t="s">
        <v>463</v>
      </c>
      <c r="B211" s="422"/>
      <c r="C211" s="422"/>
      <c r="D211" s="422"/>
      <c r="E211" s="422"/>
      <c r="F211" s="422"/>
      <c r="G211" s="422"/>
      <c r="H211" s="422"/>
      <c r="I211" s="422"/>
      <c r="J211" s="422"/>
      <c r="K211" s="422"/>
      <c r="L211" s="430"/>
      <c r="M211" s="430"/>
      <c r="N211" s="430"/>
      <c r="O211" s="430"/>
      <c r="P211" s="453">
        <v>2482033593</v>
      </c>
      <c r="Q211" s="453"/>
      <c r="R211" s="453"/>
      <c r="S211" s="453"/>
      <c r="T211" s="453"/>
      <c r="U211" s="453"/>
      <c r="V211" s="453">
        <v>0</v>
      </c>
      <c r="W211" s="453"/>
      <c r="X211" s="453"/>
      <c r="Y211" s="387"/>
      <c r="Z211" s="387"/>
      <c r="AA211" s="387"/>
    </row>
    <row r="212" spans="1:27" ht="13.5">
      <c r="A212" s="404" t="s">
        <v>462</v>
      </c>
      <c r="B212" s="404"/>
      <c r="C212" s="404"/>
      <c r="D212" s="404"/>
      <c r="E212" s="404"/>
      <c r="F212" s="404"/>
      <c r="G212" s="404"/>
      <c r="H212" s="404"/>
      <c r="I212" s="404"/>
      <c r="J212" s="404"/>
      <c r="K212" s="404"/>
      <c r="L212" s="280"/>
      <c r="M212" s="280"/>
      <c r="N212" s="280"/>
      <c r="O212" s="280"/>
      <c r="P212" s="452">
        <v>20093766501</v>
      </c>
      <c r="Q212" s="452"/>
      <c r="R212" s="452"/>
      <c r="S212" s="452"/>
      <c r="T212" s="452"/>
      <c r="U212" s="452"/>
      <c r="V212" s="452">
        <v>22050611931</v>
      </c>
      <c r="W212" s="452"/>
      <c r="X212" s="452"/>
      <c r="Y212" s="387"/>
      <c r="Z212" s="387"/>
      <c r="AA212" s="387"/>
    </row>
    <row r="213" spans="1:27" ht="14.25" customHeight="1">
      <c r="A213" s="438" t="s">
        <v>747</v>
      </c>
      <c r="B213" s="438"/>
      <c r="C213" s="438"/>
      <c r="D213" s="438"/>
      <c r="E213" s="438"/>
      <c r="F213" s="438"/>
      <c r="G213" s="438"/>
      <c r="H213" s="438"/>
      <c r="I213" s="438"/>
      <c r="J213" s="438"/>
      <c r="K213" s="438"/>
      <c r="L213" s="438"/>
      <c r="M213" s="438"/>
      <c r="N213" s="438"/>
      <c r="O213" s="438"/>
      <c r="P213" s="411">
        <f>SUM(P209:R212)</f>
        <v>25173030895</v>
      </c>
      <c r="Q213" s="411"/>
      <c r="R213" s="411"/>
      <c r="S213" s="411">
        <f>SUM(S209:U212)</f>
        <v>0</v>
      </c>
      <c r="T213" s="411"/>
      <c r="U213" s="411"/>
      <c r="V213" s="411">
        <f>SUM(V209:X212)</f>
        <v>25820277874</v>
      </c>
      <c r="W213" s="411"/>
      <c r="X213" s="411"/>
      <c r="Y213" s="387">
        <v>0</v>
      </c>
      <c r="Z213" s="387"/>
      <c r="AA213" s="387"/>
    </row>
    <row r="214" spans="12:27" ht="15" customHeight="1">
      <c r="L214" s="384"/>
      <c r="M214" s="384"/>
      <c r="N214" s="287"/>
      <c r="O214" s="285"/>
      <c r="P214" s="424" t="s">
        <v>778</v>
      </c>
      <c r="Q214" s="424"/>
      <c r="R214" s="424"/>
      <c r="S214" s="424"/>
      <c r="T214" s="424"/>
      <c r="U214" s="424"/>
      <c r="V214" s="424" t="s">
        <v>425</v>
      </c>
      <c r="W214" s="424"/>
      <c r="X214" s="424"/>
      <c r="Y214" s="424"/>
      <c r="Z214" s="424"/>
      <c r="AA214" s="424"/>
    </row>
    <row r="215" spans="1:27" ht="14.25">
      <c r="A215" s="408" t="s">
        <v>465</v>
      </c>
      <c r="B215" s="408"/>
      <c r="C215" s="408"/>
      <c r="D215" s="408"/>
      <c r="E215" s="408"/>
      <c r="F215" s="408"/>
      <c r="G215" s="408"/>
      <c r="H215" s="408"/>
      <c r="I215" s="332"/>
      <c r="J215" s="332"/>
      <c r="K215" s="332"/>
      <c r="L215" s="258"/>
      <c r="M215" s="258"/>
      <c r="N215" s="258"/>
      <c r="P215" s="423" t="s">
        <v>447</v>
      </c>
      <c r="Q215" s="423"/>
      <c r="R215" s="423"/>
      <c r="S215" s="423" t="s">
        <v>427</v>
      </c>
      <c r="T215" s="423"/>
      <c r="U215" s="423"/>
      <c r="V215" s="423" t="s">
        <v>447</v>
      </c>
      <c r="W215" s="423"/>
      <c r="X215" s="423"/>
      <c r="Y215" s="423" t="s">
        <v>427</v>
      </c>
      <c r="Z215" s="423"/>
      <c r="AA215" s="423"/>
    </row>
    <row r="216" spans="1:14" s="164" customFormat="1" ht="12" customHeight="1">
      <c r="A216" s="422" t="s">
        <v>466</v>
      </c>
      <c r="B216" s="422"/>
      <c r="C216" s="422"/>
      <c r="D216" s="422"/>
      <c r="E216" s="422"/>
      <c r="F216" s="422"/>
      <c r="G216" s="422"/>
      <c r="H216" s="422"/>
      <c r="I216" s="422"/>
      <c r="J216" s="422"/>
      <c r="K216" s="422"/>
      <c r="L216" s="525"/>
      <c r="M216" s="525"/>
      <c r="N216" s="264"/>
    </row>
    <row r="217" spans="1:15" s="281" customFormat="1" ht="12">
      <c r="A217" s="422" t="s">
        <v>255</v>
      </c>
      <c r="B217" s="422"/>
      <c r="C217" s="422"/>
      <c r="D217" s="422"/>
      <c r="E217" s="422"/>
      <c r="F217" s="422"/>
      <c r="G217" s="422"/>
      <c r="H217" s="422"/>
      <c r="I217" s="422"/>
      <c r="J217" s="422"/>
      <c r="K217" s="422"/>
      <c r="L217" s="417"/>
      <c r="M217" s="417"/>
      <c r="N217" s="417"/>
      <c r="O217" s="417"/>
    </row>
    <row r="218" spans="1:27" s="281" customFormat="1" ht="12" customHeight="1">
      <c r="A218" s="413" t="s">
        <v>747</v>
      </c>
      <c r="B218" s="413"/>
      <c r="C218" s="413"/>
      <c r="D218" s="413"/>
      <c r="E218" s="413"/>
      <c r="F218" s="413"/>
      <c r="G218" s="413"/>
      <c r="H218" s="413"/>
      <c r="I218" s="413"/>
      <c r="J218" s="413"/>
      <c r="K218" s="413"/>
      <c r="L218" s="413"/>
      <c r="M218" s="413"/>
      <c r="N218" s="413"/>
      <c r="O218" s="413"/>
      <c r="P218" s="420"/>
      <c r="Q218" s="420"/>
      <c r="R218" s="420"/>
      <c r="S218" s="420"/>
      <c r="T218" s="420"/>
      <c r="U218" s="420"/>
      <c r="V218" s="420"/>
      <c r="W218" s="420"/>
      <c r="X218" s="420"/>
      <c r="Y218" s="420"/>
      <c r="Z218" s="420"/>
      <c r="AA218" s="420"/>
    </row>
    <row r="219" spans="1:27" s="281" customFormat="1" ht="14.25">
      <c r="A219" s="422" t="s">
        <v>467</v>
      </c>
      <c r="B219" s="422"/>
      <c r="C219" s="422"/>
      <c r="D219" s="422"/>
      <c r="E219" s="422"/>
      <c r="F219" s="422"/>
      <c r="G219" s="422"/>
      <c r="H219" s="422"/>
      <c r="I219" s="422"/>
      <c r="J219" s="422"/>
      <c r="K219" s="422"/>
      <c r="L219" s="422"/>
      <c r="M219" s="422"/>
      <c r="N219" s="422"/>
      <c r="O219" s="422"/>
      <c r="P219" s="424" t="s">
        <v>778</v>
      </c>
      <c r="Q219" s="424"/>
      <c r="R219" s="424"/>
      <c r="S219" s="424"/>
      <c r="T219" s="424"/>
      <c r="U219" s="424"/>
      <c r="V219" s="424" t="s">
        <v>425</v>
      </c>
      <c r="W219" s="424"/>
      <c r="X219" s="424"/>
      <c r="Y219" s="424"/>
      <c r="Z219" s="424"/>
      <c r="AA219" s="424"/>
    </row>
    <row r="220" spans="1:27" s="281" customFormat="1" ht="14.25" customHeight="1">
      <c r="A220" s="395" t="s">
        <v>862</v>
      </c>
      <c r="B220" s="395"/>
      <c r="C220" s="395"/>
      <c r="D220" s="395"/>
      <c r="E220" s="395"/>
      <c r="F220" s="395"/>
      <c r="G220" s="395"/>
      <c r="H220" s="395"/>
      <c r="I220" s="395"/>
      <c r="J220" s="395"/>
      <c r="K220" s="395"/>
      <c r="L220" s="263"/>
      <c r="M220" s="263"/>
      <c r="N220" s="263"/>
      <c r="O220" s="263"/>
      <c r="P220" s="487">
        <v>30280213</v>
      </c>
      <c r="Q220" s="487"/>
      <c r="R220" s="487"/>
      <c r="S220" s="487"/>
      <c r="T220" s="487"/>
      <c r="U220" s="487"/>
      <c r="V220" s="425">
        <v>0</v>
      </c>
      <c r="W220" s="425"/>
      <c r="X220" s="425"/>
      <c r="Y220" s="425"/>
      <c r="Z220" s="425"/>
      <c r="AA220" s="425"/>
    </row>
    <row r="221" spans="1:27" ht="12.75" customHeight="1">
      <c r="A221" s="395" t="s">
        <v>748</v>
      </c>
      <c r="B221" s="395"/>
      <c r="C221" s="395"/>
      <c r="D221" s="395"/>
      <c r="E221" s="395"/>
      <c r="F221" s="395"/>
      <c r="G221" s="395"/>
      <c r="H221" s="395"/>
      <c r="I221" s="395"/>
      <c r="J221" s="395"/>
      <c r="K221" s="395"/>
      <c r="L221" s="404"/>
      <c r="M221" s="404"/>
      <c r="N221" s="283"/>
      <c r="O221" s="280"/>
      <c r="P221" s="487">
        <v>6676836360</v>
      </c>
      <c r="Q221" s="487"/>
      <c r="R221" s="487"/>
      <c r="S221" s="487"/>
      <c r="T221" s="487"/>
      <c r="U221" s="487"/>
      <c r="V221" s="487">
        <v>6676836360</v>
      </c>
      <c r="W221" s="487"/>
      <c r="X221" s="487"/>
      <c r="Y221" s="487"/>
      <c r="Z221" s="487"/>
      <c r="AA221" s="487"/>
    </row>
    <row r="222" spans="1:27" ht="13.5" customHeight="1">
      <c r="A222" s="395" t="s">
        <v>749</v>
      </c>
      <c r="B222" s="395"/>
      <c r="C222" s="395"/>
      <c r="D222" s="395"/>
      <c r="E222" s="395"/>
      <c r="F222" s="395"/>
      <c r="G222" s="395"/>
      <c r="H222" s="395"/>
      <c r="I222" s="395"/>
      <c r="J222" s="395"/>
      <c r="K222" s="395"/>
      <c r="L222" s="281"/>
      <c r="M222" s="275"/>
      <c r="N222" s="296"/>
      <c r="O222" s="281"/>
      <c r="P222" s="487">
        <v>1697304827</v>
      </c>
      <c r="Q222" s="487"/>
      <c r="R222" s="487"/>
      <c r="S222" s="487"/>
      <c r="T222" s="487"/>
      <c r="U222" s="487"/>
      <c r="V222" s="487">
        <v>1551075185</v>
      </c>
      <c r="W222" s="487"/>
      <c r="X222" s="487"/>
      <c r="Y222" s="487"/>
      <c r="Z222" s="487"/>
      <c r="AA222" s="487"/>
    </row>
    <row r="223" spans="1:27" s="174" customFormat="1" ht="14.25">
      <c r="A223" s="395" t="s">
        <v>750</v>
      </c>
      <c r="B223" s="395"/>
      <c r="C223" s="395"/>
      <c r="D223" s="395"/>
      <c r="E223" s="395"/>
      <c r="F223" s="395"/>
      <c r="G223" s="395"/>
      <c r="H223" s="395"/>
      <c r="I223" s="395"/>
      <c r="J223" s="395"/>
      <c r="K223" s="395"/>
      <c r="L223" s="476"/>
      <c r="M223" s="476"/>
      <c r="N223" s="333"/>
      <c r="O223" s="164"/>
      <c r="P223" s="487">
        <v>174360909</v>
      </c>
      <c r="Q223" s="487"/>
      <c r="R223" s="487"/>
      <c r="S223" s="487"/>
      <c r="T223" s="487"/>
      <c r="U223" s="487"/>
      <c r="V223" s="487">
        <v>174360909</v>
      </c>
      <c r="W223" s="487"/>
      <c r="X223" s="487"/>
      <c r="Y223" s="487"/>
      <c r="Z223" s="487"/>
      <c r="AA223" s="487"/>
    </row>
    <row r="224" spans="1:27" ht="11.25" customHeight="1">
      <c r="A224" s="395" t="s">
        <v>790</v>
      </c>
      <c r="B224" s="395"/>
      <c r="C224" s="395"/>
      <c r="D224" s="395"/>
      <c r="E224" s="395"/>
      <c r="F224" s="395"/>
      <c r="G224" s="395"/>
      <c r="H224" s="395"/>
      <c r="I224" s="395"/>
      <c r="J224" s="395"/>
      <c r="K224" s="395"/>
      <c r="L224" s="278"/>
      <c r="M224" s="278"/>
      <c r="N224" s="275"/>
      <c r="O224" s="281"/>
      <c r="P224" s="526">
        <v>4264648957</v>
      </c>
      <c r="Q224" s="526"/>
      <c r="R224" s="526"/>
      <c r="S224" s="526"/>
      <c r="T224" s="526"/>
      <c r="U224" s="526"/>
      <c r="V224" s="526">
        <v>966198182</v>
      </c>
      <c r="W224" s="526"/>
      <c r="X224" s="526"/>
      <c r="Y224" s="526"/>
      <c r="Z224" s="526"/>
      <c r="AA224" s="526"/>
    </row>
    <row r="225" spans="1:27" s="174" customFormat="1" ht="15" customHeight="1">
      <c r="A225" s="419" t="s">
        <v>743</v>
      </c>
      <c r="B225" s="419"/>
      <c r="C225" s="419"/>
      <c r="D225" s="419"/>
      <c r="E225" s="419"/>
      <c r="F225" s="419"/>
      <c r="G225" s="419"/>
      <c r="H225" s="419"/>
      <c r="I225" s="419"/>
      <c r="J225" s="419"/>
      <c r="K225" s="419"/>
      <c r="L225" s="419"/>
      <c r="M225" s="419"/>
      <c r="N225" s="419"/>
      <c r="O225" s="419"/>
      <c r="P225" s="411">
        <f>SUM(P220:P224)</f>
        <v>12843431266</v>
      </c>
      <c r="Q225" s="411"/>
      <c r="R225" s="411"/>
      <c r="S225" s="411"/>
      <c r="T225" s="411"/>
      <c r="U225" s="411"/>
      <c r="V225" s="411">
        <f>SUM(V221:AA224)</f>
        <v>9368470636</v>
      </c>
      <c r="W225" s="411"/>
      <c r="X225" s="411"/>
      <c r="Y225" s="411"/>
      <c r="Z225" s="411"/>
      <c r="AA225" s="411"/>
    </row>
    <row r="226" spans="1:14" s="174" customFormat="1" ht="15" customHeight="1">
      <c r="A226" s="523" t="s">
        <v>468</v>
      </c>
      <c r="B226" s="523"/>
      <c r="C226" s="523"/>
      <c r="D226" s="523"/>
      <c r="E226" s="523"/>
      <c r="F226" s="523"/>
      <c r="G226" s="523"/>
      <c r="H226" s="523"/>
      <c r="I226" s="523"/>
      <c r="J226" s="523"/>
      <c r="K226" s="523"/>
      <c r="L226" s="523"/>
      <c r="M226" s="289"/>
      <c r="N226" s="289"/>
    </row>
    <row r="227" spans="1:27" s="177" customFormat="1" ht="27.75" customHeight="1">
      <c r="A227" s="465" t="s">
        <v>152</v>
      </c>
      <c r="B227" s="466"/>
      <c r="C227" s="466"/>
      <c r="D227" s="466"/>
      <c r="E227" s="466"/>
      <c r="F227" s="466"/>
      <c r="G227" s="466"/>
      <c r="H227" s="466"/>
      <c r="I227" s="466"/>
      <c r="J227" s="466"/>
      <c r="K227" s="466"/>
      <c r="L227" s="467"/>
      <c r="M227" s="498" t="s">
        <v>752</v>
      </c>
      <c r="N227" s="498"/>
      <c r="O227" s="498"/>
      <c r="P227" s="498" t="s">
        <v>753</v>
      </c>
      <c r="Q227" s="499"/>
      <c r="R227" s="499"/>
      <c r="S227" s="498" t="s">
        <v>754</v>
      </c>
      <c r="T227" s="498"/>
      <c r="U227" s="498"/>
      <c r="V227" s="498" t="s">
        <v>804</v>
      </c>
      <c r="W227" s="499"/>
      <c r="X227" s="499"/>
      <c r="Y227" s="508" t="s">
        <v>103</v>
      </c>
      <c r="Z227" s="508"/>
      <c r="AA227" s="508"/>
    </row>
    <row r="228" spans="1:27" s="177" customFormat="1" ht="14.25">
      <c r="A228" s="500" t="s">
        <v>214</v>
      </c>
      <c r="B228" s="500"/>
      <c r="C228" s="500"/>
      <c r="D228" s="500"/>
      <c r="E228" s="500"/>
      <c r="F228" s="500"/>
      <c r="G228" s="500"/>
      <c r="H228" s="500"/>
      <c r="I228" s="500"/>
      <c r="J228" s="501"/>
      <c r="K228" s="506"/>
      <c r="L228" s="507"/>
      <c r="M228" s="497"/>
      <c r="N228" s="497"/>
      <c r="O228" s="497"/>
      <c r="P228" s="497"/>
      <c r="Q228" s="497"/>
      <c r="R228" s="497"/>
      <c r="S228" s="497"/>
      <c r="T228" s="497"/>
      <c r="U228" s="497"/>
      <c r="V228" s="497"/>
      <c r="W228" s="497"/>
      <c r="X228" s="497"/>
      <c r="Y228" s="497"/>
      <c r="Z228" s="497"/>
      <c r="AA228" s="497"/>
    </row>
    <row r="229" spans="1:27" s="177" customFormat="1" ht="14.25">
      <c r="A229" s="469" t="s">
        <v>104</v>
      </c>
      <c r="B229" s="469"/>
      <c r="C229" s="469"/>
      <c r="D229" s="469"/>
      <c r="E229" s="469"/>
      <c r="F229" s="469"/>
      <c r="G229" s="469"/>
      <c r="H229" s="469"/>
      <c r="I229" s="469"/>
      <c r="J229" s="470"/>
      <c r="K229" s="474"/>
      <c r="L229" s="475"/>
      <c r="M229" s="488">
        <v>18004664666</v>
      </c>
      <c r="N229" s="488"/>
      <c r="O229" s="488"/>
      <c r="P229" s="488">
        <v>20012505014</v>
      </c>
      <c r="Q229" s="488"/>
      <c r="R229" s="488"/>
      <c r="S229" s="488">
        <v>5665326866</v>
      </c>
      <c r="T229" s="488"/>
      <c r="U229" s="488"/>
      <c r="V229" s="488">
        <v>525158200</v>
      </c>
      <c r="W229" s="488"/>
      <c r="X229" s="488"/>
      <c r="Y229" s="488">
        <f>SUM(M229:X229)</f>
        <v>44207654746</v>
      </c>
      <c r="Z229" s="488"/>
      <c r="AA229" s="488"/>
    </row>
    <row r="230" spans="1:27" s="177" customFormat="1" ht="15" customHeight="1">
      <c r="A230" s="469" t="s">
        <v>256</v>
      </c>
      <c r="B230" s="469"/>
      <c r="C230" s="469"/>
      <c r="D230" s="469"/>
      <c r="E230" s="469"/>
      <c r="F230" s="469"/>
      <c r="G230" s="469"/>
      <c r="H230" s="469"/>
      <c r="I230" s="469"/>
      <c r="J230" s="470"/>
      <c r="K230" s="474"/>
      <c r="L230" s="475"/>
      <c r="M230" s="488">
        <v>92500000</v>
      </c>
      <c r="N230" s="488"/>
      <c r="O230" s="488"/>
      <c r="P230" s="488"/>
      <c r="Q230" s="488"/>
      <c r="R230" s="488"/>
      <c r="S230" s="488">
        <v>170000000</v>
      </c>
      <c r="T230" s="488"/>
      <c r="U230" s="488"/>
      <c r="V230" s="488"/>
      <c r="W230" s="488"/>
      <c r="X230" s="488"/>
      <c r="Y230" s="488">
        <f>SUM(M230:X230)</f>
        <v>262500000</v>
      </c>
      <c r="Z230" s="488"/>
      <c r="AA230" s="488"/>
    </row>
    <row r="231" spans="1:27" s="177" customFormat="1" ht="14.25">
      <c r="A231" s="469" t="s">
        <v>257</v>
      </c>
      <c r="B231" s="469"/>
      <c r="C231" s="469"/>
      <c r="D231" s="469"/>
      <c r="E231" s="469"/>
      <c r="F231" s="469"/>
      <c r="G231" s="469"/>
      <c r="H231" s="469"/>
      <c r="I231" s="469"/>
      <c r="J231" s="470"/>
      <c r="K231" s="474"/>
      <c r="L231" s="475"/>
      <c r="M231" s="488">
        <v>121035867</v>
      </c>
      <c r="N231" s="488"/>
      <c r="O231" s="488"/>
      <c r="P231" s="488"/>
      <c r="Q231" s="488"/>
      <c r="R231" s="488"/>
      <c r="S231" s="488"/>
      <c r="T231" s="488"/>
      <c r="U231" s="488"/>
      <c r="V231" s="488"/>
      <c r="W231" s="488"/>
      <c r="X231" s="488"/>
      <c r="Y231" s="488">
        <f>M231</f>
        <v>121035867</v>
      </c>
      <c r="Z231" s="488"/>
      <c r="AA231" s="488"/>
    </row>
    <row r="232" spans="1:27" s="177" customFormat="1" ht="15" customHeight="1">
      <c r="A232" s="469" t="s">
        <v>258</v>
      </c>
      <c r="B232" s="469"/>
      <c r="C232" s="469"/>
      <c r="D232" s="469"/>
      <c r="E232" s="469"/>
      <c r="F232" s="469"/>
      <c r="G232" s="469"/>
      <c r="H232" s="469"/>
      <c r="I232" s="469"/>
      <c r="J232" s="470"/>
      <c r="K232" s="474"/>
      <c r="L232" s="475"/>
      <c r="M232" s="488"/>
      <c r="N232" s="488"/>
      <c r="O232" s="488"/>
      <c r="P232" s="488"/>
      <c r="Q232" s="488"/>
      <c r="R232" s="488"/>
      <c r="S232" s="488"/>
      <c r="T232" s="488"/>
      <c r="U232" s="488"/>
      <c r="V232" s="488"/>
      <c r="W232" s="488"/>
      <c r="X232" s="488"/>
      <c r="Y232" s="488"/>
      <c r="Z232" s="488"/>
      <c r="AA232" s="488"/>
    </row>
    <row r="233" spans="1:27" s="177" customFormat="1" ht="15" customHeight="1">
      <c r="A233" s="469" t="s">
        <v>259</v>
      </c>
      <c r="B233" s="469"/>
      <c r="C233" s="469"/>
      <c r="D233" s="469"/>
      <c r="E233" s="469"/>
      <c r="F233" s="469"/>
      <c r="G233" s="469"/>
      <c r="H233" s="469"/>
      <c r="I233" s="469"/>
      <c r="J233" s="470"/>
      <c r="K233" s="474"/>
      <c r="L233" s="475"/>
      <c r="M233" s="488"/>
      <c r="N233" s="488"/>
      <c r="O233" s="488"/>
      <c r="P233" s="488"/>
      <c r="Q233" s="488"/>
      <c r="R233" s="488"/>
      <c r="S233" s="488"/>
      <c r="T233" s="488"/>
      <c r="U233" s="488"/>
      <c r="V233" s="488"/>
      <c r="W233" s="488"/>
      <c r="X233" s="488"/>
      <c r="Y233" s="488"/>
      <c r="Z233" s="488"/>
      <c r="AA233" s="488"/>
    </row>
    <row r="234" spans="1:27" s="177" customFormat="1" ht="15" customHeight="1">
      <c r="A234" s="469" t="s">
        <v>260</v>
      </c>
      <c r="B234" s="469"/>
      <c r="C234" s="469"/>
      <c r="D234" s="469"/>
      <c r="E234" s="469"/>
      <c r="F234" s="469"/>
      <c r="G234" s="469"/>
      <c r="H234" s="469"/>
      <c r="I234" s="469"/>
      <c r="J234" s="470"/>
      <c r="K234" s="474"/>
      <c r="L234" s="475"/>
      <c r="M234" s="488"/>
      <c r="N234" s="488"/>
      <c r="O234" s="488"/>
      <c r="P234" s="488">
        <v>-592237756</v>
      </c>
      <c r="Q234" s="488"/>
      <c r="R234" s="488"/>
      <c r="S234" s="488"/>
      <c r="T234" s="488"/>
      <c r="U234" s="488"/>
      <c r="V234" s="488"/>
      <c r="W234" s="488"/>
      <c r="X234" s="488"/>
      <c r="Y234" s="488">
        <f>P234</f>
        <v>-592237756</v>
      </c>
      <c r="Z234" s="488"/>
      <c r="AA234" s="488"/>
    </row>
    <row r="235" spans="1:27" s="177" customFormat="1" ht="15" customHeight="1">
      <c r="A235" s="461" t="s">
        <v>65</v>
      </c>
      <c r="B235" s="461"/>
      <c r="C235" s="461"/>
      <c r="D235" s="461"/>
      <c r="E235" s="461"/>
      <c r="F235" s="461"/>
      <c r="G235" s="461"/>
      <c r="H235" s="461"/>
      <c r="I235" s="461"/>
      <c r="J235" s="462"/>
      <c r="K235" s="502"/>
      <c r="L235" s="503"/>
      <c r="M235" s="459"/>
      <c r="N235" s="459"/>
      <c r="O235" s="459"/>
      <c r="P235" s="459"/>
      <c r="Q235" s="459"/>
      <c r="R235" s="459"/>
      <c r="S235" s="459"/>
      <c r="T235" s="459"/>
      <c r="U235" s="459"/>
      <c r="V235" s="459"/>
      <c r="W235" s="459"/>
      <c r="X235" s="459"/>
      <c r="Y235" s="459"/>
      <c r="Z235" s="459"/>
      <c r="AA235" s="459"/>
    </row>
    <row r="236" spans="1:27" s="177" customFormat="1" ht="15" customHeight="1">
      <c r="A236" s="500" t="s">
        <v>780</v>
      </c>
      <c r="B236" s="500"/>
      <c r="C236" s="500"/>
      <c r="D236" s="500"/>
      <c r="E236" s="500"/>
      <c r="F236" s="500"/>
      <c r="G236" s="500"/>
      <c r="H236" s="500"/>
      <c r="I236" s="500"/>
      <c r="J236" s="501"/>
      <c r="K236" s="514"/>
      <c r="L236" s="515"/>
      <c r="M236" s="519">
        <f>SUM(M229:O235)</f>
        <v>18218200533</v>
      </c>
      <c r="N236" s="519"/>
      <c r="O236" s="519"/>
      <c r="P236" s="519">
        <f>SUM(P229:R235)</f>
        <v>19420267258</v>
      </c>
      <c r="Q236" s="519"/>
      <c r="R236" s="519"/>
      <c r="S236" s="519">
        <f>SUM(S229:U235)</f>
        <v>5835326866</v>
      </c>
      <c r="T236" s="519"/>
      <c r="U236" s="519"/>
      <c r="V236" s="519">
        <f>SUM(V229:X235)</f>
        <v>525158200</v>
      </c>
      <c r="W236" s="519"/>
      <c r="X236" s="519"/>
      <c r="Y236" s="519">
        <f>SUM(M236:X236)</f>
        <v>43998952857</v>
      </c>
      <c r="Z236" s="519"/>
      <c r="AA236" s="519"/>
    </row>
    <row r="237" spans="1:27" s="177" customFormat="1" ht="15" customHeight="1">
      <c r="A237" s="469" t="s">
        <v>215</v>
      </c>
      <c r="B237" s="469"/>
      <c r="C237" s="469"/>
      <c r="D237" s="469"/>
      <c r="E237" s="469"/>
      <c r="F237" s="469"/>
      <c r="G237" s="469"/>
      <c r="H237" s="469"/>
      <c r="I237" s="469"/>
      <c r="J237" s="470"/>
      <c r="K237" s="474"/>
      <c r="L237" s="475"/>
      <c r="M237" s="488"/>
      <c r="N237" s="488"/>
      <c r="O237" s="488"/>
      <c r="P237" s="488"/>
      <c r="Q237" s="488"/>
      <c r="R237" s="488"/>
      <c r="S237" s="488"/>
      <c r="T237" s="488"/>
      <c r="U237" s="488"/>
      <c r="V237" s="488"/>
      <c r="W237" s="488"/>
      <c r="X237" s="488"/>
      <c r="Y237" s="488"/>
      <c r="Z237" s="488"/>
      <c r="AA237" s="488"/>
    </row>
    <row r="238" spans="1:27" s="177" customFormat="1" ht="15" customHeight="1">
      <c r="A238" s="469" t="s">
        <v>104</v>
      </c>
      <c r="B238" s="469"/>
      <c r="C238" s="469"/>
      <c r="D238" s="469"/>
      <c r="E238" s="469"/>
      <c r="F238" s="469"/>
      <c r="G238" s="469"/>
      <c r="H238" s="469"/>
      <c r="I238" s="469"/>
      <c r="J238" s="470"/>
      <c r="K238" s="474"/>
      <c r="L238" s="475"/>
      <c r="M238" s="488">
        <v>10797622758.127775</v>
      </c>
      <c r="N238" s="488"/>
      <c r="O238" s="488"/>
      <c r="P238" s="488">
        <v>12457040956.83095</v>
      </c>
      <c r="Q238" s="488"/>
      <c r="R238" s="488"/>
      <c r="S238" s="488">
        <v>3552529154.8555555</v>
      </c>
      <c r="T238" s="488"/>
      <c r="U238" s="488"/>
      <c r="V238" s="488">
        <v>426522912.4444444</v>
      </c>
      <c r="W238" s="488"/>
      <c r="X238" s="488"/>
      <c r="Y238" s="488">
        <f>SUM(M238:X238)</f>
        <v>27233715782.258724</v>
      </c>
      <c r="Z238" s="488"/>
      <c r="AA238" s="488"/>
    </row>
    <row r="239" spans="1:27" s="177" customFormat="1" ht="15" customHeight="1">
      <c r="A239" s="469" t="s">
        <v>805</v>
      </c>
      <c r="B239" s="469"/>
      <c r="C239" s="469"/>
      <c r="D239" s="469"/>
      <c r="E239" s="469"/>
      <c r="F239" s="469"/>
      <c r="G239" s="469"/>
      <c r="H239" s="469"/>
      <c r="I239" s="469"/>
      <c r="J239" s="470"/>
      <c r="K239" s="474"/>
      <c r="L239" s="475"/>
      <c r="M239" s="488">
        <v>2275906306</v>
      </c>
      <c r="N239" s="488"/>
      <c r="O239" s="488"/>
      <c r="P239" s="488">
        <v>2561055810</v>
      </c>
      <c r="Q239" s="488"/>
      <c r="R239" s="488"/>
      <c r="S239" s="488">
        <v>756849690</v>
      </c>
      <c r="T239" s="488"/>
      <c r="U239" s="488"/>
      <c r="V239" s="488">
        <v>48203233</v>
      </c>
      <c r="W239" s="488"/>
      <c r="X239" s="488"/>
      <c r="Y239" s="488">
        <f>SUM(M239:X239)</f>
        <v>5642015039</v>
      </c>
      <c r="Z239" s="488"/>
      <c r="AA239" s="488"/>
    </row>
    <row r="240" spans="1:27" s="177" customFormat="1" ht="15" customHeight="1" hidden="1">
      <c r="A240" s="210" t="s">
        <v>261</v>
      </c>
      <c r="B240" s="211"/>
      <c r="C240" s="471"/>
      <c r="D240" s="471"/>
      <c r="E240" s="471"/>
      <c r="F240" s="471"/>
      <c r="G240" s="472"/>
      <c r="H240" s="472"/>
      <c r="I240" s="471"/>
      <c r="J240" s="473"/>
      <c r="K240" s="474"/>
      <c r="L240" s="475"/>
      <c r="M240" s="488"/>
      <c r="N240" s="488"/>
      <c r="O240" s="488"/>
      <c r="P240" s="488"/>
      <c r="Q240" s="488"/>
      <c r="R240" s="488"/>
      <c r="S240" s="488"/>
      <c r="T240" s="488"/>
      <c r="U240" s="488"/>
      <c r="V240" s="488"/>
      <c r="W240" s="488"/>
      <c r="X240" s="488"/>
      <c r="Y240" s="488"/>
      <c r="Z240" s="488"/>
      <c r="AA240" s="488"/>
    </row>
    <row r="241" spans="1:27" s="177" customFormat="1" ht="15" customHeight="1">
      <c r="A241" s="469" t="s">
        <v>258</v>
      </c>
      <c r="B241" s="469"/>
      <c r="C241" s="469"/>
      <c r="D241" s="469"/>
      <c r="E241" s="469"/>
      <c r="F241" s="469"/>
      <c r="G241" s="469"/>
      <c r="H241" s="469"/>
      <c r="I241" s="469"/>
      <c r="J241" s="470"/>
      <c r="K241" s="334"/>
      <c r="L241" s="335"/>
      <c r="M241" s="488"/>
      <c r="N241" s="488"/>
      <c r="O241" s="488"/>
      <c r="P241" s="488"/>
      <c r="Q241" s="488"/>
      <c r="R241" s="488"/>
      <c r="S241" s="488"/>
      <c r="T241" s="488"/>
      <c r="U241" s="488"/>
      <c r="V241" s="488"/>
      <c r="W241" s="488"/>
      <c r="X241" s="488"/>
      <c r="Y241" s="488"/>
      <c r="Z241" s="488"/>
      <c r="AA241" s="488"/>
    </row>
    <row r="242" spans="1:27" s="177" customFormat="1" ht="15" customHeight="1">
      <c r="A242" s="469" t="s">
        <v>259</v>
      </c>
      <c r="B242" s="469"/>
      <c r="C242" s="469"/>
      <c r="D242" s="469"/>
      <c r="E242" s="469"/>
      <c r="F242" s="469"/>
      <c r="G242" s="469"/>
      <c r="H242" s="469"/>
      <c r="I242" s="469"/>
      <c r="J242" s="470"/>
      <c r="K242" s="330"/>
      <c r="L242" s="331"/>
      <c r="M242" s="488"/>
      <c r="N242" s="488"/>
      <c r="O242" s="488"/>
      <c r="P242" s="488"/>
      <c r="Q242" s="488"/>
      <c r="R242" s="488"/>
      <c r="S242" s="488"/>
      <c r="T242" s="488"/>
      <c r="U242" s="488"/>
      <c r="V242" s="488"/>
      <c r="W242" s="488"/>
      <c r="X242" s="488"/>
      <c r="Y242" s="488"/>
      <c r="Z242" s="488"/>
      <c r="AA242" s="488"/>
    </row>
    <row r="243" spans="1:27" s="177" customFormat="1" ht="15" customHeight="1">
      <c r="A243" s="469" t="s">
        <v>260</v>
      </c>
      <c r="B243" s="469"/>
      <c r="C243" s="469"/>
      <c r="D243" s="469"/>
      <c r="E243" s="469"/>
      <c r="F243" s="469"/>
      <c r="G243" s="469"/>
      <c r="H243" s="469"/>
      <c r="I243" s="469"/>
      <c r="J243" s="470"/>
      <c r="K243" s="474"/>
      <c r="L243" s="475"/>
      <c r="M243" s="488"/>
      <c r="N243" s="488"/>
      <c r="O243" s="488"/>
      <c r="P243" s="488">
        <v>-592237756</v>
      </c>
      <c r="Q243" s="488"/>
      <c r="R243" s="488"/>
      <c r="S243" s="488"/>
      <c r="T243" s="488"/>
      <c r="U243" s="488"/>
      <c r="V243" s="488"/>
      <c r="W243" s="488"/>
      <c r="X243" s="488"/>
      <c r="Y243" s="488">
        <f>P243</f>
        <v>-592237756</v>
      </c>
      <c r="Z243" s="488"/>
      <c r="AA243" s="488"/>
    </row>
    <row r="244" spans="1:27" s="177" customFormat="1" ht="15" customHeight="1">
      <c r="A244" s="469" t="s">
        <v>65</v>
      </c>
      <c r="B244" s="469"/>
      <c r="C244" s="469"/>
      <c r="D244" s="469"/>
      <c r="E244" s="469"/>
      <c r="F244" s="469"/>
      <c r="G244" s="469"/>
      <c r="H244" s="469"/>
      <c r="I244" s="469"/>
      <c r="J244" s="470"/>
      <c r="K244" s="474"/>
      <c r="L244" s="475"/>
      <c r="M244" s="488"/>
      <c r="N244" s="488"/>
      <c r="O244" s="488"/>
      <c r="P244" s="488"/>
      <c r="Q244" s="488"/>
      <c r="R244" s="488"/>
      <c r="S244" s="488"/>
      <c r="T244" s="488"/>
      <c r="U244" s="488"/>
      <c r="V244" s="488"/>
      <c r="W244" s="488"/>
      <c r="X244" s="488"/>
      <c r="Y244" s="488"/>
      <c r="Z244" s="488"/>
      <c r="AA244" s="488"/>
    </row>
    <row r="245" spans="1:27" s="177" customFormat="1" ht="15" customHeight="1">
      <c r="A245" s="469" t="s">
        <v>780</v>
      </c>
      <c r="B245" s="469"/>
      <c r="C245" s="469"/>
      <c r="D245" s="469"/>
      <c r="E245" s="469"/>
      <c r="F245" s="469"/>
      <c r="G245" s="469"/>
      <c r="H245" s="469"/>
      <c r="I245" s="469"/>
      <c r="J245" s="470"/>
      <c r="K245" s="474"/>
      <c r="L245" s="475"/>
      <c r="M245" s="488">
        <f>SUM(M238:O244)</f>
        <v>13073529064.127775</v>
      </c>
      <c r="N245" s="488"/>
      <c r="O245" s="488"/>
      <c r="P245" s="488">
        <f>SUM(P238:R244)</f>
        <v>14425859010.83095</v>
      </c>
      <c r="Q245" s="488"/>
      <c r="R245" s="488"/>
      <c r="S245" s="488">
        <f>SUM(S238:U244)</f>
        <v>4309378844.855556</v>
      </c>
      <c r="T245" s="488"/>
      <c r="U245" s="488"/>
      <c r="V245" s="488">
        <f>SUM(V238:X244)</f>
        <v>474726145.4444444</v>
      </c>
      <c r="W245" s="488"/>
      <c r="X245" s="488"/>
      <c r="Y245" s="488">
        <f>SUM(M245:X245)</f>
        <v>32283493065.258724</v>
      </c>
      <c r="Z245" s="488"/>
      <c r="AA245" s="488"/>
    </row>
    <row r="246" spans="1:27" s="177" customFormat="1" ht="15" customHeight="1">
      <c r="A246" s="469" t="s">
        <v>755</v>
      </c>
      <c r="B246" s="469"/>
      <c r="C246" s="469"/>
      <c r="D246" s="469"/>
      <c r="E246" s="469"/>
      <c r="F246" s="469"/>
      <c r="G246" s="469"/>
      <c r="H246" s="469"/>
      <c r="I246" s="469"/>
      <c r="J246" s="470"/>
      <c r="K246" s="474"/>
      <c r="L246" s="475"/>
      <c r="M246" s="488"/>
      <c r="N246" s="488"/>
      <c r="O246" s="488"/>
      <c r="P246" s="488"/>
      <c r="Q246" s="488"/>
      <c r="R246" s="488"/>
      <c r="S246" s="488"/>
      <c r="T246" s="488"/>
      <c r="U246" s="488"/>
      <c r="V246" s="488"/>
      <c r="W246" s="488"/>
      <c r="X246" s="488"/>
      <c r="Y246" s="488"/>
      <c r="Z246" s="488"/>
      <c r="AA246" s="488"/>
    </row>
    <row r="247" spans="1:27" s="177" customFormat="1" ht="15" customHeight="1">
      <c r="A247" s="469" t="s">
        <v>469</v>
      </c>
      <c r="B247" s="469"/>
      <c r="C247" s="469"/>
      <c r="D247" s="469"/>
      <c r="E247" s="469"/>
      <c r="F247" s="469"/>
      <c r="G247" s="469"/>
      <c r="H247" s="469"/>
      <c r="I247" s="469"/>
      <c r="J247" s="470"/>
      <c r="K247" s="474"/>
      <c r="L247" s="475"/>
      <c r="M247" s="488">
        <f>M229-M238</f>
        <v>7207041907.872225</v>
      </c>
      <c r="N247" s="488"/>
      <c r="O247" s="488"/>
      <c r="P247" s="488">
        <f>P229-P238</f>
        <v>7555464057.16905</v>
      </c>
      <c r="Q247" s="488"/>
      <c r="R247" s="488"/>
      <c r="S247" s="488">
        <f>S229-S238</f>
        <v>2112797711.1444445</v>
      </c>
      <c r="T247" s="488"/>
      <c r="U247" s="488"/>
      <c r="V247" s="488">
        <f>V229-V238</f>
        <v>98635287.55555558</v>
      </c>
      <c r="W247" s="488"/>
      <c r="X247" s="488"/>
      <c r="Y247" s="488">
        <f>SUM(M247:X247)</f>
        <v>16973938963.741274</v>
      </c>
      <c r="Z247" s="488"/>
      <c r="AA247" s="488"/>
    </row>
    <row r="248" spans="1:27" s="177" customFormat="1" ht="15" customHeight="1">
      <c r="A248" s="461" t="s">
        <v>863</v>
      </c>
      <c r="B248" s="461"/>
      <c r="C248" s="461"/>
      <c r="D248" s="461"/>
      <c r="E248" s="461"/>
      <c r="F248" s="461"/>
      <c r="G248" s="461"/>
      <c r="H248" s="461"/>
      <c r="I248" s="461"/>
      <c r="J248" s="462"/>
      <c r="K248" s="502"/>
      <c r="L248" s="503"/>
      <c r="M248" s="459">
        <f>M236-M245</f>
        <v>5144671468.872225</v>
      </c>
      <c r="N248" s="459"/>
      <c r="O248" s="459"/>
      <c r="P248" s="459">
        <f>P236-P245</f>
        <v>4994408247.16905</v>
      </c>
      <c r="Q248" s="459"/>
      <c r="R248" s="459"/>
      <c r="S248" s="459">
        <f>S236-S245</f>
        <v>1525948021.1444445</v>
      </c>
      <c r="T248" s="459"/>
      <c r="U248" s="459"/>
      <c r="V248" s="459">
        <f>V236-V245</f>
        <v>50432054.55555558</v>
      </c>
      <c r="W248" s="459"/>
      <c r="X248" s="459"/>
      <c r="Y248" s="459">
        <f>SUM(M248:X248)</f>
        <v>11715459791.741274</v>
      </c>
      <c r="Z248" s="459"/>
      <c r="AA248" s="459"/>
    </row>
    <row r="249" spans="1:22" s="178" customFormat="1" ht="14.25">
      <c r="A249" s="468" t="s">
        <v>751</v>
      </c>
      <c r="B249" s="468"/>
      <c r="C249" s="468"/>
      <c r="D249" s="468"/>
      <c r="E249" s="468"/>
      <c r="F249" s="468"/>
      <c r="G249" s="468"/>
      <c r="H249" s="468"/>
      <c r="I249" s="468"/>
      <c r="J249" s="468"/>
      <c r="K249" s="468"/>
      <c r="L249" s="468"/>
      <c r="M249" s="468"/>
      <c r="N249" s="468"/>
      <c r="O249" s="468"/>
      <c r="P249" s="468"/>
      <c r="Q249" s="468"/>
      <c r="R249" s="468"/>
      <c r="S249" s="165" t="s">
        <v>864</v>
      </c>
      <c r="T249" s="336"/>
      <c r="U249" s="336"/>
      <c r="V249" s="336"/>
    </row>
    <row r="250" spans="1:22" s="179" customFormat="1" ht="14.25">
      <c r="A250" s="395" t="s">
        <v>470</v>
      </c>
      <c r="B250" s="395"/>
      <c r="C250" s="395"/>
      <c r="D250" s="395"/>
      <c r="E250" s="395"/>
      <c r="F250" s="395"/>
      <c r="G250" s="395"/>
      <c r="H250" s="395"/>
      <c r="I250" s="395"/>
      <c r="J250" s="395"/>
      <c r="K250" s="395"/>
      <c r="L250" s="395"/>
      <c r="M250" s="395"/>
      <c r="N250" s="395"/>
      <c r="O250" s="395"/>
      <c r="P250" s="395"/>
      <c r="Q250" s="468" t="s">
        <v>837</v>
      </c>
      <c r="R250" s="468"/>
      <c r="S250" s="468"/>
      <c r="T250" s="468"/>
      <c r="U250" s="468"/>
      <c r="V250" s="468"/>
    </row>
    <row r="251" spans="1:22" s="169" customFormat="1" ht="12">
      <c r="A251" s="395" t="s">
        <v>471</v>
      </c>
      <c r="B251" s="395"/>
      <c r="C251" s="395"/>
      <c r="D251" s="395"/>
      <c r="E251" s="395"/>
      <c r="F251" s="395"/>
      <c r="G251" s="395"/>
      <c r="H251" s="395"/>
      <c r="I251" s="395"/>
      <c r="J251" s="395"/>
      <c r="K251" s="395"/>
      <c r="L251" s="395"/>
      <c r="M251" s="395"/>
      <c r="N251" s="437" t="s">
        <v>864</v>
      </c>
      <c r="O251" s="437"/>
      <c r="P251" s="185"/>
      <c r="Q251" s="185"/>
      <c r="R251" s="185"/>
      <c r="S251" s="185"/>
      <c r="T251" s="185"/>
      <c r="U251" s="185"/>
      <c r="V251" s="165"/>
    </row>
    <row r="252" spans="1:22" s="169" customFormat="1" ht="12">
      <c r="A252" s="395" t="s">
        <v>879</v>
      </c>
      <c r="B252" s="395"/>
      <c r="C252" s="395"/>
      <c r="D252" s="395"/>
      <c r="E252" s="395"/>
      <c r="F252" s="395"/>
      <c r="G252" s="395"/>
      <c r="H252" s="395"/>
      <c r="I252" s="395"/>
      <c r="J252" s="395"/>
      <c r="K252" s="395"/>
      <c r="L252" s="437"/>
      <c r="M252" s="437"/>
      <c r="N252" s="337"/>
      <c r="O252" s="165"/>
      <c r="P252" s="165"/>
      <c r="Q252" s="165"/>
      <c r="R252" s="165"/>
      <c r="S252" s="165"/>
      <c r="T252" s="165"/>
      <c r="U252" s="165"/>
      <c r="V252" s="165"/>
    </row>
    <row r="253" spans="1:22" s="169" customFormat="1" ht="12">
      <c r="A253" s="254"/>
      <c r="B253" s="254"/>
      <c r="C253" s="254"/>
      <c r="D253" s="254"/>
      <c r="E253" s="254"/>
      <c r="F253" s="254"/>
      <c r="G253" s="254"/>
      <c r="H253" s="254"/>
      <c r="I253" s="254"/>
      <c r="J253" s="254"/>
      <c r="K253" s="254"/>
      <c r="L253" s="274"/>
      <c r="M253" s="274"/>
      <c r="N253" s="337"/>
      <c r="O253" s="165"/>
      <c r="P253" s="165"/>
      <c r="Q253" s="165"/>
      <c r="R253" s="165"/>
      <c r="S253" s="165"/>
      <c r="T253" s="165"/>
      <c r="U253" s="165"/>
      <c r="V253" s="165"/>
    </row>
    <row r="254" spans="1:27" ht="14.25">
      <c r="A254" s="414" t="s">
        <v>472</v>
      </c>
      <c r="B254" s="414"/>
      <c r="C254" s="414"/>
      <c r="D254" s="414"/>
      <c r="E254" s="414"/>
      <c r="F254" s="414"/>
      <c r="G254" s="414"/>
      <c r="H254" s="414"/>
      <c r="I254" s="414"/>
      <c r="J254" s="414"/>
      <c r="K254" s="181"/>
      <c r="L254" s="289"/>
      <c r="M254" s="289"/>
      <c r="N254" s="289"/>
      <c r="O254" s="174"/>
      <c r="P254" s="174"/>
      <c r="Q254" s="174"/>
      <c r="R254" s="174"/>
      <c r="S254" s="174"/>
      <c r="T254" s="174"/>
      <c r="U254" s="174"/>
      <c r="V254" s="174"/>
      <c r="W254" s="174"/>
      <c r="X254" s="174"/>
      <c r="Y254" s="174"/>
      <c r="Z254" s="174"/>
      <c r="AA254" s="174"/>
    </row>
    <row r="255" spans="1:27" ht="24.75" customHeight="1">
      <c r="A255" s="465" t="s">
        <v>152</v>
      </c>
      <c r="B255" s="466"/>
      <c r="C255" s="466"/>
      <c r="D255" s="466"/>
      <c r="E255" s="466"/>
      <c r="F255" s="466"/>
      <c r="G255" s="466"/>
      <c r="H255" s="466"/>
      <c r="I255" s="466"/>
      <c r="J255" s="466"/>
      <c r="K255" s="466"/>
      <c r="L255" s="467"/>
      <c r="M255" s="498" t="s">
        <v>477</v>
      </c>
      <c r="N255" s="498"/>
      <c r="O255" s="498"/>
      <c r="P255" s="498" t="s">
        <v>476</v>
      </c>
      <c r="Q255" s="499"/>
      <c r="R255" s="499"/>
      <c r="S255" s="498" t="s">
        <v>483</v>
      </c>
      <c r="T255" s="498"/>
      <c r="U255" s="498"/>
      <c r="V255" s="498" t="s">
        <v>756</v>
      </c>
      <c r="W255" s="499"/>
      <c r="X255" s="499"/>
      <c r="Y255" s="508" t="s">
        <v>103</v>
      </c>
      <c r="Z255" s="508"/>
      <c r="AA255" s="508"/>
    </row>
    <row r="256" spans="1:27" ht="12">
      <c r="A256" s="500" t="s">
        <v>473</v>
      </c>
      <c r="B256" s="500"/>
      <c r="C256" s="500"/>
      <c r="D256" s="500"/>
      <c r="E256" s="500"/>
      <c r="F256" s="500"/>
      <c r="G256" s="500"/>
      <c r="H256" s="500"/>
      <c r="I256" s="500"/>
      <c r="J256" s="501"/>
      <c r="K256" s="511"/>
      <c r="L256" s="512"/>
      <c r="M256" s="497"/>
      <c r="N256" s="497"/>
      <c r="O256" s="497"/>
      <c r="P256" s="497"/>
      <c r="Q256" s="497"/>
      <c r="R256" s="497"/>
      <c r="S256" s="497"/>
      <c r="T256" s="497"/>
      <c r="U256" s="497"/>
      <c r="V256" s="497"/>
      <c r="W256" s="497"/>
      <c r="X256" s="497"/>
      <c r="Y256" s="497"/>
      <c r="Z256" s="497"/>
      <c r="AA256" s="497"/>
    </row>
    <row r="257" spans="1:27" ht="12">
      <c r="A257" s="469" t="s">
        <v>104</v>
      </c>
      <c r="B257" s="469"/>
      <c r="C257" s="469"/>
      <c r="D257" s="469"/>
      <c r="E257" s="469"/>
      <c r="F257" s="469"/>
      <c r="G257" s="469"/>
      <c r="H257" s="469"/>
      <c r="I257" s="469"/>
      <c r="J257" s="470"/>
      <c r="K257" s="494"/>
      <c r="L257" s="471"/>
      <c r="M257" s="488">
        <v>2827595455</v>
      </c>
      <c r="N257" s="488"/>
      <c r="O257" s="488"/>
      <c r="P257" s="488">
        <v>22723027000</v>
      </c>
      <c r="Q257" s="488"/>
      <c r="R257" s="488"/>
      <c r="S257" s="488">
        <v>380554359</v>
      </c>
      <c r="T257" s="488"/>
      <c r="U257" s="488"/>
      <c r="V257" s="488">
        <v>17147950379</v>
      </c>
      <c r="W257" s="488"/>
      <c r="X257" s="488"/>
      <c r="Y257" s="488">
        <f>SUM(M257:X257)</f>
        <v>43079127193</v>
      </c>
      <c r="Z257" s="488"/>
      <c r="AA257" s="488"/>
    </row>
    <row r="258" spans="1:27" s="174" customFormat="1" ht="14.25">
      <c r="A258" s="469" t="s">
        <v>256</v>
      </c>
      <c r="B258" s="469"/>
      <c r="C258" s="469"/>
      <c r="D258" s="469"/>
      <c r="E258" s="469"/>
      <c r="F258" s="469"/>
      <c r="G258" s="469"/>
      <c r="H258" s="469"/>
      <c r="I258" s="469"/>
      <c r="J258" s="470"/>
      <c r="K258" s="494"/>
      <c r="L258" s="471"/>
      <c r="M258" s="488"/>
      <c r="N258" s="488"/>
      <c r="O258" s="488"/>
      <c r="P258" s="488"/>
      <c r="Q258" s="488"/>
      <c r="R258" s="488"/>
      <c r="S258" s="488"/>
      <c r="T258" s="488"/>
      <c r="U258" s="488"/>
      <c r="V258" s="488"/>
      <c r="W258" s="488"/>
      <c r="X258" s="488"/>
      <c r="Y258" s="488"/>
      <c r="Z258" s="488"/>
      <c r="AA258" s="488"/>
    </row>
    <row r="259" spans="1:27" s="174" customFormat="1" ht="14.25">
      <c r="A259" s="469" t="s">
        <v>478</v>
      </c>
      <c r="B259" s="469"/>
      <c r="C259" s="469"/>
      <c r="D259" s="469"/>
      <c r="E259" s="469"/>
      <c r="F259" s="469"/>
      <c r="G259" s="469"/>
      <c r="H259" s="469"/>
      <c r="I259" s="469"/>
      <c r="J259" s="470"/>
      <c r="K259" s="494"/>
      <c r="L259" s="471"/>
      <c r="M259" s="488"/>
      <c r="N259" s="488"/>
      <c r="O259" s="488"/>
      <c r="P259" s="488"/>
      <c r="Q259" s="488"/>
      <c r="R259" s="488"/>
      <c r="S259" s="488"/>
      <c r="T259" s="488"/>
      <c r="U259" s="488"/>
      <c r="V259" s="488"/>
      <c r="W259" s="488"/>
      <c r="X259" s="488"/>
      <c r="Y259" s="488"/>
      <c r="Z259" s="488"/>
      <c r="AA259" s="488"/>
    </row>
    <row r="260" spans="1:27" s="177" customFormat="1" ht="14.25">
      <c r="A260" s="469" t="s">
        <v>474</v>
      </c>
      <c r="B260" s="469"/>
      <c r="C260" s="469"/>
      <c r="D260" s="469"/>
      <c r="E260" s="469"/>
      <c r="F260" s="469"/>
      <c r="G260" s="469"/>
      <c r="H260" s="469"/>
      <c r="I260" s="469"/>
      <c r="J260" s="470"/>
      <c r="K260" s="494"/>
      <c r="L260" s="471"/>
      <c r="M260" s="488"/>
      <c r="N260" s="488"/>
      <c r="O260" s="488"/>
      <c r="P260" s="488"/>
      <c r="Q260" s="488"/>
      <c r="R260" s="488"/>
      <c r="S260" s="488"/>
      <c r="T260" s="488"/>
      <c r="U260" s="488"/>
      <c r="V260" s="488"/>
      <c r="W260" s="488"/>
      <c r="X260" s="488"/>
      <c r="Y260" s="488"/>
      <c r="Z260" s="488"/>
      <c r="AA260" s="488"/>
    </row>
    <row r="261" spans="1:27" s="174" customFormat="1" ht="15" customHeight="1">
      <c r="A261" s="469" t="s">
        <v>258</v>
      </c>
      <c r="B261" s="469"/>
      <c r="C261" s="469"/>
      <c r="D261" s="469"/>
      <c r="E261" s="469"/>
      <c r="F261" s="469"/>
      <c r="G261" s="469"/>
      <c r="H261" s="469"/>
      <c r="I261" s="469"/>
      <c r="J261" s="470"/>
      <c r="K261" s="494"/>
      <c r="L261" s="471"/>
      <c r="M261" s="488"/>
      <c r="N261" s="488"/>
      <c r="O261" s="488"/>
      <c r="P261" s="488"/>
      <c r="Q261" s="488"/>
      <c r="R261" s="488"/>
      <c r="S261" s="488"/>
      <c r="T261" s="488"/>
      <c r="U261" s="488"/>
      <c r="V261" s="488">
        <v>3089425000</v>
      </c>
      <c r="W261" s="488"/>
      <c r="X261" s="488"/>
      <c r="Y261" s="488">
        <f>V261</f>
        <v>3089425000</v>
      </c>
      <c r="Z261" s="488"/>
      <c r="AA261" s="488"/>
    </row>
    <row r="262" spans="1:27" ht="12.75" customHeight="1">
      <c r="A262" s="469" t="s">
        <v>260</v>
      </c>
      <c r="B262" s="469"/>
      <c r="C262" s="469"/>
      <c r="D262" s="469"/>
      <c r="E262" s="469"/>
      <c r="F262" s="469"/>
      <c r="G262" s="469"/>
      <c r="H262" s="469"/>
      <c r="I262" s="469"/>
      <c r="J262" s="470"/>
      <c r="K262" s="494"/>
      <c r="L262" s="471"/>
      <c r="M262" s="488"/>
      <c r="N262" s="488"/>
      <c r="O262" s="488"/>
      <c r="P262" s="488"/>
      <c r="Q262" s="488"/>
      <c r="R262" s="488"/>
      <c r="S262" s="488"/>
      <c r="T262" s="488"/>
      <c r="U262" s="488"/>
      <c r="V262" s="488"/>
      <c r="W262" s="488"/>
      <c r="X262" s="488"/>
      <c r="Y262" s="488"/>
      <c r="Z262" s="488"/>
      <c r="AA262" s="488"/>
    </row>
    <row r="263" spans="1:27" ht="12.75" customHeight="1">
      <c r="A263" s="469" t="s">
        <v>65</v>
      </c>
      <c r="B263" s="469"/>
      <c r="C263" s="469"/>
      <c r="D263" s="469"/>
      <c r="E263" s="469"/>
      <c r="F263" s="469"/>
      <c r="G263" s="469"/>
      <c r="H263" s="469"/>
      <c r="I263" s="469"/>
      <c r="J263" s="470"/>
      <c r="K263" s="494"/>
      <c r="L263" s="471"/>
      <c r="M263" s="488"/>
      <c r="N263" s="488"/>
      <c r="O263" s="488"/>
      <c r="P263" s="488"/>
      <c r="Q263" s="488"/>
      <c r="R263" s="488"/>
      <c r="S263" s="488"/>
      <c r="T263" s="488"/>
      <c r="U263" s="488"/>
      <c r="V263" s="488"/>
      <c r="W263" s="488"/>
      <c r="X263" s="488"/>
      <c r="Y263" s="488"/>
      <c r="Z263" s="488"/>
      <c r="AA263" s="488"/>
    </row>
    <row r="264" spans="1:27" s="176" customFormat="1" ht="12" customHeight="1">
      <c r="A264" s="469" t="s">
        <v>780</v>
      </c>
      <c r="B264" s="469"/>
      <c r="C264" s="469"/>
      <c r="D264" s="469"/>
      <c r="E264" s="469"/>
      <c r="F264" s="469"/>
      <c r="G264" s="469"/>
      <c r="H264" s="469"/>
      <c r="I264" s="469"/>
      <c r="J264" s="470"/>
      <c r="K264" s="494"/>
      <c r="L264" s="471"/>
      <c r="M264" s="488">
        <f>SUM(M257:O263)</f>
        <v>2827595455</v>
      </c>
      <c r="N264" s="488"/>
      <c r="O264" s="488"/>
      <c r="P264" s="488">
        <f>SUM(P257:R263)</f>
        <v>22723027000</v>
      </c>
      <c r="Q264" s="488"/>
      <c r="R264" s="488"/>
      <c r="S264" s="488">
        <f>SUM(S257:U263)</f>
        <v>380554359</v>
      </c>
      <c r="T264" s="488"/>
      <c r="U264" s="488"/>
      <c r="V264" s="488">
        <f>SUM(V257:X263)</f>
        <v>20237375379</v>
      </c>
      <c r="W264" s="488"/>
      <c r="X264" s="488"/>
      <c r="Y264" s="488">
        <f>SUM(Y257:AA263)</f>
        <v>46168552193</v>
      </c>
      <c r="Z264" s="488"/>
      <c r="AA264" s="488"/>
    </row>
    <row r="265" spans="1:27" ht="12">
      <c r="A265" s="469" t="s">
        <v>215</v>
      </c>
      <c r="B265" s="469"/>
      <c r="C265" s="469"/>
      <c r="D265" s="469"/>
      <c r="E265" s="469"/>
      <c r="F265" s="469"/>
      <c r="G265" s="469"/>
      <c r="H265" s="469"/>
      <c r="I265" s="469"/>
      <c r="J265" s="470"/>
      <c r="K265" s="494"/>
      <c r="L265" s="471"/>
      <c r="M265" s="488"/>
      <c r="N265" s="488"/>
      <c r="O265" s="488"/>
      <c r="P265" s="488"/>
      <c r="Q265" s="488"/>
      <c r="R265" s="488"/>
      <c r="S265" s="488"/>
      <c r="T265" s="488"/>
      <c r="U265" s="488"/>
      <c r="V265" s="488"/>
      <c r="W265" s="488"/>
      <c r="X265" s="488"/>
      <c r="Y265" s="488"/>
      <c r="Z265" s="488"/>
      <c r="AA265" s="488"/>
    </row>
    <row r="266" spans="1:27" s="174" customFormat="1" ht="15" customHeight="1">
      <c r="A266" s="469" t="s">
        <v>104</v>
      </c>
      <c r="B266" s="469"/>
      <c r="C266" s="469"/>
      <c r="D266" s="469"/>
      <c r="E266" s="469"/>
      <c r="F266" s="469"/>
      <c r="G266" s="469"/>
      <c r="H266" s="469"/>
      <c r="I266" s="469"/>
      <c r="J266" s="470"/>
      <c r="K266" s="494"/>
      <c r="L266" s="471"/>
      <c r="M266" s="488">
        <v>425666510</v>
      </c>
      <c r="N266" s="488"/>
      <c r="O266" s="488"/>
      <c r="P266" s="488">
        <v>5351437000</v>
      </c>
      <c r="Q266" s="488"/>
      <c r="R266" s="488"/>
      <c r="S266" s="488">
        <v>380554359</v>
      </c>
      <c r="T266" s="488"/>
      <c r="U266" s="488"/>
      <c r="V266" s="488">
        <v>4435605662</v>
      </c>
      <c r="W266" s="488"/>
      <c r="X266" s="488"/>
      <c r="Y266" s="488">
        <f>SUM(M266:X266)</f>
        <v>10593263531</v>
      </c>
      <c r="Z266" s="488"/>
      <c r="AA266" s="488"/>
    </row>
    <row r="267" spans="1:27" ht="12.75" customHeight="1">
      <c r="A267" s="469" t="s">
        <v>805</v>
      </c>
      <c r="B267" s="469"/>
      <c r="C267" s="469"/>
      <c r="D267" s="469"/>
      <c r="E267" s="469"/>
      <c r="F267" s="469"/>
      <c r="G267" s="469"/>
      <c r="H267" s="469"/>
      <c r="I267" s="469"/>
      <c r="J267" s="470"/>
      <c r="K267" s="494"/>
      <c r="L267" s="471"/>
      <c r="M267" s="488">
        <v>134815281</v>
      </c>
      <c r="N267" s="488"/>
      <c r="O267" s="488"/>
      <c r="P267" s="488">
        <v>2171448000</v>
      </c>
      <c r="Q267" s="488"/>
      <c r="R267" s="488"/>
      <c r="S267" s="488">
        <v>0</v>
      </c>
      <c r="T267" s="488"/>
      <c r="U267" s="488"/>
      <c r="V267" s="488">
        <v>1475246195</v>
      </c>
      <c r="W267" s="488"/>
      <c r="X267" s="488"/>
      <c r="Y267" s="488">
        <f>SUM(M267:X267)</f>
        <v>3781509476</v>
      </c>
      <c r="Z267" s="488"/>
      <c r="AA267" s="488"/>
    </row>
    <row r="268" spans="1:27" ht="12.75" customHeight="1">
      <c r="A268" s="469" t="s">
        <v>258</v>
      </c>
      <c r="B268" s="469"/>
      <c r="C268" s="469"/>
      <c r="D268" s="469"/>
      <c r="E268" s="469"/>
      <c r="F268" s="469"/>
      <c r="G268" s="469"/>
      <c r="H268" s="469"/>
      <c r="I268" s="469"/>
      <c r="J268" s="470"/>
      <c r="K268" s="509"/>
      <c r="L268" s="510"/>
      <c r="M268" s="488"/>
      <c r="N268" s="488"/>
      <c r="O268" s="488"/>
      <c r="P268" s="488"/>
      <c r="Q268" s="488"/>
      <c r="R268" s="488"/>
      <c r="S268" s="488"/>
      <c r="T268" s="488"/>
      <c r="U268" s="488"/>
      <c r="V268" s="488"/>
      <c r="W268" s="488"/>
      <c r="X268" s="488"/>
      <c r="Y268" s="488"/>
      <c r="Z268" s="488"/>
      <c r="AA268" s="488"/>
    </row>
    <row r="269" spans="1:27" ht="14.25" customHeight="1">
      <c r="A269" s="469" t="s">
        <v>260</v>
      </c>
      <c r="B269" s="469"/>
      <c r="C269" s="469"/>
      <c r="D269" s="469"/>
      <c r="E269" s="469"/>
      <c r="F269" s="469"/>
      <c r="G269" s="469"/>
      <c r="H269" s="469"/>
      <c r="I269" s="469"/>
      <c r="J269" s="470"/>
      <c r="K269" s="494"/>
      <c r="L269" s="471"/>
      <c r="M269" s="488"/>
      <c r="N269" s="488"/>
      <c r="O269" s="488"/>
      <c r="P269" s="488"/>
      <c r="Q269" s="488"/>
      <c r="R269" s="488"/>
      <c r="S269" s="488"/>
      <c r="T269" s="488"/>
      <c r="U269" s="488"/>
      <c r="V269" s="488"/>
      <c r="W269" s="488"/>
      <c r="X269" s="488"/>
      <c r="Y269" s="488"/>
      <c r="Z269" s="488"/>
      <c r="AA269" s="488"/>
    </row>
    <row r="270" spans="1:27" s="176" customFormat="1" ht="12" customHeight="1">
      <c r="A270" s="469" t="s">
        <v>65</v>
      </c>
      <c r="B270" s="469"/>
      <c r="C270" s="469"/>
      <c r="D270" s="469"/>
      <c r="E270" s="469"/>
      <c r="F270" s="469"/>
      <c r="G270" s="469"/>
      <c r="H270" s="469"/>
      <c r="I270" s="469"/>
      <c r="J270" s="470"/>
      <c r="K270" s="494"/>
      <c r="L270" s="471"/>
      <c r="M270" s="488"/>
      <c r="N270" s="488"/>
      <c r="O270" s="488"/>
      <c r="P270" s="488"/>
      <c r="Q270" s="488"/>
      <c r="R270" s="488"/>
      <c r="S270" s="488"/>
      <c r="T270" s="488"/>
      <c r="U270" s="488"/>
      <c r="V270" s="488"/>
      <c r="W270" s="488"/>
      <c r="X270" s="488"/>
      <c r="Y270" s="488"/>
      <c r="Z270" s="488"/>
      <c r="AA270" s="488"/>
    </row>
    <row r="271" spans="1:27" ht="12">
      <c r="A271" s="469" t="s">
        <v>780</v>
      </c>
      <c r="B271" s="469"/>
      <c r="C271" s="469"/>
      <c r="D271" s="469"/>
      <c r="E271" s="469"/>
      <c r="F271" s="469"/>
      <c r="G271" s="469"/>
      <c r="H271" s="469"/>
      <c r="I271" s="469"/>
      <c r="J271" s="470"/>
      <c r="K271" s="494"/>
      <c r="L271" s="471"/>
      <c r="M271" s="488">
        <f>SUM(M266:O270)</f>
        <v>560481791</v>
      </c>
      <c r="N271" s="488"/>
      <c r="O271" s="488"/>
      <c r="P271" s="488">
        <f>SUM(P266:R270)</f>
        <v>7522885000</v>
      </c>
      <c r="Q271" s="488"/>
      <c r="R271" s="488"/>
      <c r="S271" s="488">
        <f>SUM(S266:U270)</f>
        <v>380554359</v>
      </c>
      <c r="T271" s="488"/>
      <c r="U271" s="488"/>
      <c r="V271" s="488">
        <f>SUM(V266:X270)</f>
        <v>5910851857</v>
      </c>
      <c r="W271" s="488"/>
      <c r="X271" s="488"/>
      <c r="Y271" s="488">
        <f>SUM(Y266:AA270)</f>
        <v>14374773007</v>
      </c>
      <c r="Z271" s="488"/>
      <c r="AA271" s="488"/>
    </row>
    <row r="272" spans="1:27" ht="15.75" customHeight="1">
      <c r="A272" s="469" t="s">
        <v>475</v>
      </c>
      <c r="B272" s="469"/>
      <c r="C272" s="469"/>
      <c r="D272" s="469"/>
      <c r="E272" s="469"/>
      <c r="F272" s="469"/>
      <c r="G272" s="469"/>
      <c r="H272" s="469"/>
      <c r="I272" s="469"/>
      <c r="J272" s="470"/>
      <c r="K272" s="509"/>
      <c r="L272" s="510"/>
      <c r="M272" s="489"/>
      <c r="N272" s="490"/>
      <c r="O272" s="491"/>
      <c r="P272" s="489"/>
      <c r="Q272" s="490"/>
      <c r="R272" s="491"/>
      <c r="S272" s="489"/>
      <c r="T272" s="490"/>
      <c r="U272" s="491"/>
      <c r="V272" s="489"/>
      <c r="W272" s="490"/>
      <c r="X272" s="491"/>
      <c r="Y272" s="489"/>
      <c r="Z272" s="490"/>
      <c r="AA272" s="491"/>
    </row>
    <row r="273" spans="1:27" s="182" customFormat="1" ht="15" customHeight="1">
      <c r="A273" s="469" t="s">
        <v>469</v>
      </c>
      <c r="B273" s="469"/>
      <c r="C273" s="469"/>
      <c r="D273" s="469"/>
      <c r="E273" s="469"/>
      <c r="F273" s="469"/>
      <c r="G273" s="469"/>
      <c r="H273" s="469"/>
      <c r="I273" s="469"/>
      <c r="J273" s="470"/>
      <c r="K273" s="494"/>
      <c r="L273" s="471"/>
      <c r="M273" s="488">
        <f>M257-M266</f>
        <v>2401928945</v>
      </c>
      <c r="N273" s="488"/>
      <c r="O273" s="488"/>
      <c r="P273" s="488">
        <f>P257-P266</f>
        <v>17371590000</v>
      </c>
      <c r="Q273" s="488"/>
      <c r="R273" s="488"/>
      <c r="S273" s="488">
        <f>S257-S266</f>
        <v>0</v>
      </c>
      <c r="T273" s="488"/>
      <c r="U273" s="488"/>
      <c r="V273" s="488">
        <f>V257-V266</f>
        <v>12712344717</v>
      </c>
      <c r="W273" s="488"/>
      <c r="X273" s="488"/>
      <c r="Y273" s="488">
        <f>Y257-Y266</f>
        <v>32485863662</v>
      </c>
      <c r="Z273" s="488"/>
      <c r="AA273" s="488"/>
    </row>
    <row r="274" spans="1:27" ht="12.75" customHeight="1">
      <c r="A274" s="461" t="s">
        <v>863</v>
      </c>
      <c r="B274" s="461"/>
      <c r="C274" s="461"/>
      <c r="D274" s="461"/>
      <c r="E274" s="461"/>
      <c r="F274" s="461"/>
      <c r="G274" s="461"/>
      <c r="H274" s="461"/>
      <c r="I274" s="461"/>
      <c r="J274" s="462"/>
      <c r="K274" s="463"/>
      <c r="L274" s="464"/>
      <c r="M274" s="459">
        <f>M264-M271</f>
        <v>2267113664</v>
      </c>
      <c r="N274" s="459"/>
      <c r="O274" s="459"/>
      <c r="P274" s="459">
        <f>P264-P271</f>
        <v>15200142000</v>
      </c>
      <c r="Q274" s="459"/>
      <c r="R274" s="459"/>
      <c r="S274" s="459">
        <f>S264-S271</f>
        <v>0</v>
      </c>
      <c r="T274" s="459"/>
      <c r="U274" s="459"/>
      <c r="V274" s="459">
        <f>V264-V271</f>
        <v>14326523522</v>
      </c>
      <c r="W274" s="459"/>
      <c r="X274" s="459"/>
      <c r="Y274" s="459">
        <f>Y264-Y271</f>
        <v>31793779186</v>
      </c>
      <c r="Z274" s="459"/>
      <c r="AA274" s="459"/>
    </row>
    <row r="275" spans="1:21" s="169" customFormat="1" ht="14.25" customHeight="1">
      <c r="A275" s="496" t="s">
        <v>865</v>
      </c>
      <c r="B275" s="496"/>
      <c r="C275" s="496"/>
      <c r="D275" s="496"/>
      <c r="E275" s="496"/>
      <c r="F275" s="496"/>
      <c r="G275" s="496"/>
      <c r="H275" s="496"/>
      <c r="I275" s="496"/>
      <c r="J275" s="496"/>
      <c r="K275" s="496"/>
      <c r="L275" s="496"/>
      <c r="M275" s="496"/>
      <c r="N275" s="496"/>
      <c r="O275" s="496"/>
      <c r="P275" s="496"/>
      <c r="Q275" s="496"/>
      <c r="R275" s="496"/>
      <c r="S275" s="496"/>
      <c r="T275" s="496"/>
      <c r="U275" s="496"/>
    </row>
    <row r="276" spans="1:21" s="169" customFormat="1" ht="14.25" customHeight="1">
      <c r="A276" s="431" t="s">
        <v>791</v>
      </c>
      <c r="B276" s="431"/>
      <c r="C276" s="431"/>
      <c r="D276" s="431"/>
      <c r="E276" s="431"/>
      <c r="F276" s="431"/>
      <c r="G276" s="431"/>
      <c r="H276" s="431"/>
      <c r="I276" s="431"/>
      <c r="J276" s="431"/>
      <c r="K276" s="431"/>
      <c r="L276" s="431"/>
      <c r="M276" s="431"/>
      <c r="N276" s="431"/>
      <c r="O276" s="431"/>
      <c r="P276" s="431"/>
      <c r="Q276" s="431"/>
      <c r="R276" s="431"/>
      <c r="S276" s="431"/>
      <c r="T276" s="431"/>
      <c r="U276" s="431"/>
    </row>
    <row r="277" spans="1:21" s="169" customFormat="1" ht="12" customHeight="1">
      <c r="A277" s="244"/>
      <c r="B277" s="244"/>
      <c r="C277" s="244"/>
      <c r="D277" s="244"/>
      <c r="E277" s="244"/>
      <c r="F277" s="244"/>
      <c r="G277" s="244"/>
      <c r="H277" s="244"/>
      <c r="I277" s="244"/>
      <c r="J277" s="244"/>
      <c r="K277" s="244"/>
      <c r="L277" s="244"/>
      <c r="M277" s="244"/>
      <c r="N277" s="244"/>
      <c r="O277" s="244"/>
      <c r="P277" s="244"/>
      <c r="Q277" s="244"/>
      <c r="R277" s="244"/>
      <c r="S277" s="244"/>
      <c r="T277" s="244"/>
      <c r="U277" s="244"/>
    </row>
    <row r="278" spans="1:21" ht="12" customHeight="1">
      <c r="A278" s="414" t="s">
        <v>479</v>
      </c>
      <c r="B278" s="414"/>
      <c r="C278" s="414"/>
      <c r="D278" s="414"/>
      <c r="E278" s="414"/>
      <c r="F278" s="414"/>
      <c r="G278" s="414"/>
      <c r="H278" s="414"/>
      <c r="I278" s="414"/>
      <c r="J278" s="414"/>
      <c r="K278" s="248"/>
      <c r="L278" s="248"/>
      <c r="M278" s="248"/>
      <c r="N278" s="248"/>
      <c r="O278" s="248"/>
      <c r="P278" s="248"/>
      <c r="Q278" s="248"/>
      <c r="R278" s="248"/>
      <c r="S278" s="248"/>
      <c r="T278" s="248"/>
      <c r="U278" s="248"/>
    </row>
    <row r="279" spans="1:21" ht="12" customHeight="1">
      <c r="A279" s="460" t="s">
        <v>481</v>
      </c>
      <c r="B279" s="460"/>
      <c r="C279" s="460"/>
      <c r="D279" s="460"/>
      <c r="E279" s="460"/>
      <c r="F279" s="460"/>
      <c r="G279" s="460"/>
      <c r="H279" s="460"/>
      <c r="I279" s="460"/>
      <c r="J279" s="460"/>
      <c r="K279" s="460"/>
      <c r="L279" s="460"/>
      <c r="M279" s="460"/>
      <c r="N279" s="460"/>
      <c r="O279" s="460"/>
      <c r="P279" s="460"/>
      <c r="Q279" s="460"/>
      <c r="R279" s="248"/>
      <c r="S279" s="248"/>
      <c r="T279" s="248"/>
      <c r="U279" s="248"/>
    </row>
    <row r="280" spans="1:21" ht="12" customHeight="1">
      <c r="A280" s="414" t="s">
        <v>480</v>
      </c>
      <c r="B280" s="414"/>
      <c r="C280" s="414"/>
      <c r="D280" s="414"/>
      <c r="E280" s="414"/>
      <c r="F280" s="414"/>
      <c r="G280" s="414"/>
      <c r="H280" s="414"/>
      <c r="I280" s="414"/>
      <c r="J280" s="414"/>
      <c r="K280" s="248"/>
      <c r="L280" s="248"/>
      <c r="M280" s="248"/>
      <c r="N280" s="248"/>
      <c r="O280" s="248"/>
      <c r="P280" s="248"/>
      <c r="Q280" s="248"/>
      <c r="R280" s="248"/>
      <c r="S280" s="248"/>
      <c r="T280" s="248"/>
      <c r="U280" s="248"/>
    </row>
    <row r="281" spans="1:21" ht="12" customHeight="1">
      <c r="A281" s="460" t="s">
        <v>481</v>
      </c>
      <c r="B281" s="460"/>
      <c r="C281" s="460"/>
      <c r="D281" s="460"/>
      <c r="E281" s="460"/>
      <c r="F281" s="460"/>
      <c r="G281" s="460"/>
      <c r="H281" s="460"/>
      <c r="I281" s="460"/>
      <c r="J281" s="460"/>
      <c r="K281" s="460"/>
      <c r="L281" s="460"/>
      <c r="M281" s="460"/>
      <c r="N281" s="460"/>
      <c r="O281" s="460"/>
      <c r="P281" s="460"/>
      <c r="Q281" s="460"/>
      <c r="R281" s="248"/>
      <c r="S281" s="248"/>
      <c r="T281" s="248"/>
      <c r="U281" s="248"/>
    </row>
    <row r="282" spans="1:21" ht="15" customHeight="1">
      <c r="A282" s="408" t="s">
        <v>482</v>
      </c>
      <c r="B282" s="408"/>
      <c r="C282" s="408"/>
      <c r="D282" s="408"/>
      <c r="E282" s="408"/>
      <c r="F282" s="408"/>
      <c r="G282" s="408"/>
      <c r="H282" s="408"/>
      <c r="I282" s="408"/>
      <c r="J282" s="408"/>
      <c r="K282" s="408"/>
      <c r="L282" s="183"/>
      <c r="M282" s="183"/>
      <c r="N282" s="183"/>
      <c r="O282" s="183"/>
      <c r="P282" s="183"/>
      <c r="Q282" s="183"/>
      <c r="R282" s="183"/>
      <c r="S282" s="183"/>
      <c r="T282" s="183"/>
      <c r="U282" s="183"/>
    </row>
    <row r="283" spans="1:27" ht="14.25">
      <c r="A283" s="395" t="s">
        <v>448</v>
      </c>
      <c r="B283" s="395"/>
      <c r="C283" s="395"/>
      <c r="D283" s="395"/>
      <c r="E283" s="395"/>
      <c r="F283" s="395"/>
      <c r="G283" s="395"/>
      <c r="H283" s="266"/>
      <c r="I283" s="266"/>
      <c r="J283" s="266"/>
      <c r="K283" s="266"/>
      <c r="L283" s="266"/>
      <c r="M283" s="266"/>
      <c r="N283" s="266"/>
      <c r="O283" s="266"/>
      <c r="P283" s="424" t="s">
        <v>778</v>
      </c>
      <c r="Q283" s="424"/>
      <c r="R283" s="424"/>
      <c r="S283" s="424"/>
      <c r="T283" s="424"/>
      <c r="U283" s="424"/>
      <c r="V283" s="424" t="s">
        <v>425</v>
      </c>
      <c r="W283" s="424"/>
      <c r="X283" s="424"/>
      <c r="Y283" s="424"/>
      <c r="Z283" s="424"/>
      <c r="AA283" s="424"/>
    </row>
    <row r="284" spans="1:27" ht="12">
      <c r="A284" s="404" t="s">
        <v>866</v>
      </c>
      <c r="B284" s="404"/>
      <c r="C284" s="404"/>
      <c r="D284" s="404"/>
      <c r="E284" s="404"/>
      <c r="F284" s="404"/>
      <c r="G284" s="404"/>
      <c r="H284" s="404"/>
      <c r="I284" s="404"/>
      <c r="J284" s="404"/>
      <c r="K284" s="256"/>
      <c r="L284" s="266"/>
      <c r="M284" s="266"/>
      <c r="N284" s="266"/>
      <c r="O284" s="266"/>
      <c r="P284" s="492">
        <v>98072727</v>
      </c>
      <c r="Q284" s="492"/>
      <c r="R284" s="492"/>
      <c r="S284" s="492"/>
      <c r="T284" s="492"/>
      <c r="U284" s="492"/>
      <c r="V284" s="387">
        <v>116860714</v>
      </c>
      <c r="W284" s="387"/>
      <c r="X284" s="387"/>
      <c r="Y284" s="387"/>
      <c r="Z284" s="387"/>
      <c r="AA284" s="387"/>
    </row>
    <row r="285" spans="1:27" ht="12">
      <c r="A285" s="404" t="s">
        <v>760</v>
      </c>
      <c r="B285" s="404"/>
      <c r="C285" s="404"/>
      <c r="D285" s="404"/>
      <c r="E285" s="404"/>
      <c r="F285" s="404"/>
      <c r="G285" s="404"/>
      <c r="H285" s="404"/>
      <c r="I285" s="404"/>
      <c r="J285" s="404"/>
      <c r="K285" s="256"/>
      <c r="L285" s="266"/>
      <c r="M285" s="266"/>
      <c r="N285" s="266"/>
      <c r="O285" s="266"/>
      <c r="P285" s="492"/>
      <c r="Q285" s="492"/>
      <c r="R285" s="492"/>
      <c r="S285" s="492"/>
      <c r="T285" s="492"/>
      <c r="U285" s="492"/>
      <c r="V285" s="387"/>
      <c r="W285" s="387"/>
      <c r="X285" s="387"/>
      <c r="Y285" s="387"/>
      <c r="Z285" s="387"/>
      <c r="AA285" s="387"/>
    </row>
    <row r="286" spans="1:27" ht="14.25">
      <c r="A286" s="404" t="s">
        <v>485</v>
      </c>
      <c r="B286" s="404"/>
      <c r="C286" s="404"/>
      <c r="D286" s="404"/>
      <c r="E286" s="404"/>
      <c r="F286" s="404"/>
      <c r="G286" s="404"/>
      <c r="H286" s="404"/>
      <c r="I286" s="404"/>
      <c r="J286" s="404"/>
      <c r="K286" s="256"/>
      <c r="L286" s="266"/>
      <c r="M286" s="266"/>
      <c r="N286" s="266"/>
      <c r="O286" s="266"/>
      <c r="P286" s="520">
        <v>0</v>
      </c>
      <c r="Q286" s="520"/>
      <c r="R286" s="520"/>
      <c r="S286" s="520"/>
      <c r="T286" s="520"/>
      <c r="U286" s="520"/>
      <c r="V286" s="418">
        <v>0</v>
      </c>
      <c r="W286" s="418"/>
      <c r="X286" s="418"/>
      <c r="Y286" s="418"/>
      <c r="Z286" s="418"/>
      <c r="AA286" s="418"/>
    </row>
    <row r="287" spans="1:27" ht="12">
      <c r="A287" s="413" t="s">
        <v>747</v>
      </c>
      <c r="B287" s="413"/>
      <c r="C287" s="413"/>
      <c r="D287" s="413"/>
      <c r="E287" s="413"/>
      <c r="F287" s="413"/>
      <c r="G287" s="413"/>
      <c r="H287" s="413"/>
      <c r="I287" s="413"/>
      <c r="J287" s="413"/>
      <c r="K287" s="413"/>
      <c r="L287" s="413"/>
      <c r="M287" s="413"/>
      <c r="N287" s="413"/>
      <c r="O287" s="413"/>
      <c r="P287" s="458">
        <f>SUM(P284:P286)</f>
        <v>98072727</v>
      </c>
      <c r="Q287" s="458"/>
      <c r="R287" s="458"/>
      <c r="S287" s="458"/>
      <c r="T287" s="458"/>
      <c r="U287" s="458"/>
      <c r="V287" s="411">
        <f>SUM(V284:AA286)</f>
        <v>116860714</v>
      </c>
      <c r="W287" s="411"/>
      <c r="X287" s="411"/>
      <c r="Y287" s="411"/>
      <c r="Z287" s="411"/>
      <c r="AA287" s="411"/>
    </row>
    <row r="288" spans="1:27" ht="12">
      <c r="A288" s="270"/>
      <c r="B288" s="270"/>
      <c r="C288" s="270"/>
      <c r="D288" s="270"/>
      <c r="E288" s="270"/>
      <c r="F288" s="270"/>
      <c r="G288" s="270"/>
      <c r="H288" s="270"/>
      <c r="I288" s="270"/>
      <c r="J288" s="270"/>
      <c r="K288" s="270"/>
      <c r="L288" s="270"/>
      <c r="M288" s="270"/>
      <c r="N288" s="270"/>
      <c r="O288" s="270"/>
      <c r="P288" s="276"/>
      <c r="Q288" s="276"/>
      <c r="R288" s="276"/>
      <c r="S288" s="276"/>
      <c r="T288" s="276"/>
      <c r="U288" s="276"/>
      <c r="V288" s="247"/>
      <c r="W288" s="247"/>
      <c r="X288" s="247"/>
      <c r="Y288" s="247"/>
      <c r="Z288" s="247"/>
      <c r="AA288" s="247"/>
    </row>
    <row r="289" spans="1:27" ht="14.25">
      <c r="A289" s="395" t="s">
        <v>486</v>
      </c>
      <c r="B289" s="395"/>
      <c r="C289" s="395"/>
      <c r="D289" s="395"/>
      <c r="E289" s="395"/>
      <c r="F289" s="395"/>
      <c r="G289" s="395"/>
      <c r="H289" s="266"/>
      <c r="I289" s="266"/>
      <c r="J289" s="266"/>
      <c r="K289" s="266"/>
      <c r="L289" s="266"/>
      <c r="M289" s="266"/>
      <c r="N289" s="266"/>
      <c r="O289" s="266"/>
      <c r="P289" s="424" t="s">
        <v>778</v>
      </c>
      <c r="Q289" s="424"/>
      <c r="R289" s="424"/>
      <c r="S289" s="424"/>
      <c r="T289" s="424"/>
      <c r="U289" s="424"/>
      <c r="V289" s="424" t="s">
        <v>425</v>
      </c>
      <c r="W289" s="424"/>
      <c r="X289" s="424"/>
      <c r="Y289" s="424"/>
      <c r="Z289" s="424"/>
      <c r="AA289" s="424"/>
    </row>
    <row r="290" spans="1:27" ht="12" customHeight="1">
      <c r="A290" s="382" t="s">
        <v>760</v>
      </c>
      <c r="B290" s="382"/>
      <c r="C290" s="382"/>
      <c r="D290" s="382"/>
      <c r="E290" s="382"/>
      <c r="F290" s="382"/>
      <c r="G290" s="382"/>
      <c r="H290" s="382"/>
      <c r="I290" s="382"/>
      <c r="J290" s="382"/>
      <c r="K290" s="266"/>
      <c r="L290" s="266"/>
      <c r="M290" s="266"/>
      <c r="N290" s="266"/>
      <c r="O290" s="266"/>
      <c r="P290" s="492">
        <v>4686876</v>
      </c>
      <c r="Q290" s="492"/>
      <c r="R290" s="492"/>
      <c r="S290" s="492"/>
      <c r="T290" s="492"/>
      <c r="U290" s="492"/>
      <c r="V290" s="387">
        <v>0</v>
      </c>
      <c r="W290" s="387"/>
      <c r="X290" s="387"/>
      <c r="Y290" s="387"/>
      <c r="Z290" s="387"/>
      <c r="AA290" s="387"/>
    </row>
    <row r="291" spans="1:27" ht="12" customHeight="1">
      <c r="A291" s="382" t="s">
        <v>757</v>
      </c>
      <c r="B291" s="382"/>
      <c r="C291" s="382"/>
      <c r="D291" s="382"/>
      <c r="E291" s="382"/>
      <c r="F291" s="382"/>
      <c r="G291" s="382"/>
      <c r="H291" s="382"/>
      <c r="I291" s="382"/>
      <c r="J291" s="382"/>
      <c r="K291" s="266"/>
      <c r="L291" s="266"/>
      <c r="M291" s="266"/>
      <c r="N291" s="266"/>
      <c r="O291" s="266"/>
      <c r="P291" s="492">
        <v>146266348</v>
      </c>
      <c r="Q291" s="492"/>
      <c r="R291" s="492"/>
      <c r="S291" s="492"/>
      <c r="T291" s="492"/>
      <c r="U291" s="492"/>
      <c r="V291" s="387">
        <v>194807112</v>
      </c>
      <c r="W291" s="387"/>
      <c r="X291" s="387"/>
      <c r="Y291" s="387"/>
      <c r="Z291" s="387"/>
      <c r="AA291" s="387"/>
    </row>
    <row r="292" spans="1:27" ht="12" customHeight="1">
      <c r="A292" s="404" t="s">
        <v>759</v>
      </c>
      <c r="B292" s="404"/>
      <c r="C292" s="404"/>
      <c r="D292" s="404"/>
      <c r="E292" s="404"/>
      <c r="F292" s="404"/>
      <c r="G292" s="404"/>
      <c r="H292" s="404"/>
      <c r="I292" s="404"/>
      <c r="J292" s="404"/>
      <c r="K292" s="266"/>
      <c r="L292" s="266"/>
      <c r="M292" s="266"/>
      <c r="N292" s="266"/>
      <c r="O292" s="266"/>
      <c r="P292" s="492">
        <v>865544948</v>
      </c>
      <c r="Q292" s="492"/>
      <c r="R292" s="492"/>
      <c r="S292" s="492"/>
      <c r="T292" s="492"/>
      <c r="U292" s="492"/>
      <c r="V292" s="387">
        <v>1789276431</v>
      </c>
      <c r="W292" s="387"/>
      <c r="X292" s="387"/>
      <c r="Y292" s="387"/>
      <c r="Z292" s="387"/>
      <c r="AA292" s="387"/>
    </row>
    <row r="293" spans="1:27" ht="12" customHeight="1">
      <c r="A293" s="404" t="s">
        <v>758</v>
      </c>
      <c r="B293" s="404"/>
      <c r="C293" s="404"/>
      <c r="D293" s="404"/>
      <c r="E293" s="404"/>
      <c r="F293" s="404"/>
      <c r="G293" s="404"/>
      <c r="H293" s="404"/>
      <c r="I293" s="404"/>
      <c r="J293" s="404"/>
      <c r="K293" s="404"/>
      <c r="L293" s="266"/>
      <c r="M293" s="266"/>
      <c r="N293" s="266"/>
      <c r="O293" s="266"/>
      <c r="P293" s="484">
        <v>684036496</v>
      </c>
      <c r="Q293" s="484"/>
      <c r="R293" s="484"/>
      <c r="S293" s="484"/>
      <c r="T293" s="484"/>
      <c r="U293" s="484"/>
      <c r="V293" s="452">
        <v>155669930</v>
      </c>
      <c r="W293" s="452"/>
      <c r="X293" s="452"/>
      <c r="Y293" s="452"/>
      <c r="Z293" s="452"/>
      <c r="AA293" s="452"/>
    </row>
    <row r="294" spans="1:27" ht="12">
      <c r="A294" s="413" t="s">
        <v>747</v>
      </c>
      <c r="B294" s="413"/>
      <c r="C294" s="413"/>
      <c r="D294" s="413"/>
      <c r="E294" s="413"/>
      <c r="F294" s="413"/>
      <c r="G294" s="413"/>
      <c r="H294" s="413"/>
      <c r="I294" s="413"/>
      <c r="J294" s="413"/>
      <c r="K294" s="413"/>
      <c r="L294" s="413"/>
      <c r="M294" s="413"/>
      <c r="N294" s="413"/>
      <c r="O294" s="413"/>
      <c r="P294" s="458">
        <f>SUM(P290:P293)</f>
        <v>1700534668</v>
      </c>
      <c r="Q294" s="458"/>
      <c r="R294" s="458"/>
      <c r="S294" s="458"/>
      <c r="T294" s="458"/>
      <c r="U294" s="458"/>
      <c r="V294" s="411">
        <f>SUM(V290:AA293)</f>
        <v>2139753473</v>
      </c>
      <c r="W294" s="411"/>
      <c r="X294" s="411"/>
      <c r="Y294" s="411"/>
      <c r="Z294" s="411"/>
      <c r="AA294" s="411"/>
    </row>
    <row r="295" spans="1:27" ht="14.25">
      <c r="A295" s="408" t="s">
        <v>487</v>
      </c>
      <c r="B295" s="408"/>
      <c r="C295" s="408"/>
      <c r="D295" s="408"/>
      <c r="E295" s="408"/>
      <c r="F295" s="408"/>
      <c r="G295" s="408"/>
      <c r="H295" s="408"/>
      <c r="I295" s="408"/>
      <c r="J295" s="408"/>
      <c r="K295" s="408"/>
      <c r="L295" s="266"/>
      <c r="M295" s="266"/>
      <c r="N295" s="266"/>
      <c r="O295" s="266"/>
      <c r="P295" s="424"/>
      <c r="Q295" s="424"/>
      <c r="R295" s="424"/>
      <c r="S295" s="424"/>
      <c r="T295" s="424"/>
      <c r="U295" s="424"/>
      <c r="V295" s="424"/>
      <c r="W295" s="424"/>
      <c r="X295" s="424"/>
      <c r="Y295" s="424"/>
      <c r="Z295" s="424"/>
      <c r="AA295" s="424"/>
    </row>
    <row r="296" spans="1:27" ht="14.25">
      <c r="A296" s="395" t="s">
        <v>448</v>
      </c>
      <c r="B296" s="395"/>
      <c r="C296" s="395"/>
      <c r="D296" s="395"/>
      <c r="E296" s="395"/>
      <c r="F296" s="395"/>
      <c r="G296" s="395"/>
      <c r="H296" s="266"/>
      <c r="I296" s="266"/>
      <c r="J296" s="266"/>
      <c r="K296" s="266"/>
      <c r="L296" s="266"/>
      <c r="M296" s="266"/>
      <c r="N296" s="266"/>
      <c r="O296" s="266"/>
      <c r="P296" s="424" t="s">
        <v>778</v>
      </c>
      <c r="Q296" s="424"/>
      <c r="R296" s="424"/>
      <c r="S296" s="424"/>
      <c r="T296" s="424"/>
      <c r="U296" s="424"/>
      <c r="V296" s="424" t="s">
        <v>425</v>
      </c>
      <c r="W296" s="424"/>
      <c r="X296" s="424"/>
      <c r="Y296" s="424"/>
      <c r="Z296" s="424"/>
      <c r="AA296" s="424"/>
    </row>
    <row r="297" spans="1:27" ht="12" customHeight="1">
      <c r="A297" s="382" t="s">
        <v>484</v>
      </c>
      <c r="B297" s="382"/>
      <c r="C297" s="382"/>
      <c r="D297" s="382"/>
      <c r="E297" s="382"/>
      <c r="F297" s="382"/>
      <c r="G297" s="382"/>
      <c r="H297" s="248"/>
      <c r="I297" s="248"/>
      <c r="J297" s="248"/>
      <c r="K297" s="266"/>
      <c r="L297" s="266"/>
      <c r="M297" s="266"/>
      <c r="N297" s="266"/>
      <c r="O297" s="266"/>
      <c r="P297" s="243"/>
      <c r="Q297" s="243"/>
      <c r="R297" s="243"/>
      <c r="S297" s="243"/>
      <c r="T297" s="243"/>
      <c r="U297" s="243"/>
      <c r="V297" s="243"/>
      <c r="W297" s="243"/>
      <c r="X297" s="243"/>
      <c r="Y297" s="243"/>
      <c r="Z297" s="243"/>
      <c r="AA297" s="243"/>
    </row>
    <row r="298" spans="1:27" ht="12" customHeight="1">
      <c r="A298" s="382" t="s">
        <v>485</v>
      </c>
      <c r="B298" s="382"/>
      <c r="C298" s="382"/>
      <c r="D298" s="382"/>
      <c r="E298" s="382"/>
      <c r="F298" s="382"/>
      <c r="G298" s="382"/>
      <c r="H298" s="382"/>
      <c r="I298" s="382"/>
      <c r="J298" s="382"/>
      <c r="K298" s="266"/>
      <c r="L298" s="266"/>
      <c r="M298" s="266"/>
      <c r="N298" s="266"/>
      <c r="O298" s="266"/>
      <c r="P298" s="243"/>
      <c r="Q298" s="243"/>
      <c r="R298" s="243"/>
      <c r="S298" s="243"/>
      <c r="T298" s="243"/>
      <c r="U298" s="243"/>
      <c r="V298" s="243"/>
      <c r="W298" s="243"/>
      <c r="X298" s="243"/>
      <c r="Y298" s="243"/>
      <c r="Z298" s="243"/>
      <c r="AA298" s="243"/>
    </row>
    <row r="299" spans="1:27" ht="12">
      <c r="A299" s="382" t="s">
        <v>792</v>
      </c>
      <c r="B299" s="382"/>
      <c r="C299" s="382"/>
      <c r="D299" s="382"/>
      <c r="E299" s="382"/>
      <c r="F299" s="382"/>
      <c r="G299" s="382"/>
      <c r="H299" s="382"/>
      <c r="I299" s="382"/>
      <c r="J299" s="382"/>
      <c r="K299" s="266"/>
      <c r="L299" s="266"/>
      <c r="M299" s="266"/>
      <c r="N299" s="266"/>
      <c r="O299" s="266"/>
      <c r="P299" s="243"/>
      <c r="Q299" s="243"/>
      <c r="R299" s="243"/>
      <c r="S299" s="243"/>
      <c r="T299" s="243"/>
      <c r="U299" s="243"/>
      <c r="V299" s="243"/>
      <c r="W299" s="243"/>
      <c r="X299" s="243"/>
      <c r="Y299" s="243"/>
      <c r="Z299" s="243"/>
      <c r="AA299" s="243"/>
    </row>
    <row r="300" spans="1:27" ht="12">
      <c r="A300" s="395" t="s">
        <v>486</v>
      </c>
      <c r="B300" s="395"/>
      <c r="C300" s="395"/>
      <c r="D300" s="395"/>
      <c r="E300" s="395"/>
      <c r="F300" s="395"/>
      <c r="G300" s="395"/>
      <c r="H300" s="266"/>
      <c r="I300" s="266"/>
      <c r="J300" s="266"/>
      <c r="K300" s="266"/>
      <c r="L300" s="266"/>
      <c r="M300" s="266"/>
      <c r="N300" s="266"/>
      <c r="O300" s="266"/>
      <c r="P300" s="243"/>
      <c r="Q300" s="243"/>
      <c r="R300" s="243"/>
      <c r="S300" s="243"/>
      <c r="T300" s="243"/>
      <c r="U300" s="243"/>
      <c r="V300" s="243"/>
      <c r="W300" s="243"/>
      <c r="X300" s="243"/>
      <c r="Y300" s="243"/>
      <c r="Z300" s="243"/>
      <c r="AA300" s="243"/>
    </row>
    <row r="301" spans="1:21" ht="12">
      <c r="A301" s="382" t="s">
        <v>295</v>
      </c>
      <c r="B301" s="382"/>
      <c r="C301" s="382"/>
      <c r="D301" s="382"/>
      <c r="E301" s="382"/>
      <c r="F301" s="382"/>
      <c r="G301" s="382"/>
      <c r="H301" s="382"/>
      <c r="I301" s="382"/>
      <c r="J301" s="382"/>
      <c r="K301" s="266"/>
      <c r="L301" s="266"/>
      <c r="M301" s="266"/>
      <c r="N301" s="266"/>
      <c r="O301" s="266"/>
      <c r="P301" s="266"/>
      <c r="Q301" s="266"/>
      <c r="R301" s="266"/>
      <c r="S301" s="266"/>
      <c r="T301" s="266"/>
      <c r="U301" s="266"/>
    </row>
    <row r="302" spans="1:27" ht="12" customHeight="1">
      <c r="A302" s="265"/>
      <c r="B302" s="248"/>
      <c r="C302" s="248"/>
      <c r="D302" s="248"/>
      <c r="E302" s="248"/>
      <c r="F302" s="248"/>
      <c r="G302" s="248"/>
      <c r="H302" s="248"/>
      <c r="I302" s="248"/>
      <c r="J302" s="248"/>
      <c r="K302" s="266"/>
      <c r="L302" s="266"/>
      <c r="M302" s="266"/>
      <c r="N302" s="266"/>
      <c r="O302" s="266"/>
      <c r="P302" s="402" t="s">
        <v>425</v>
      </c>
      <c r="Q302" s="402"/>
      <c r="R302" s="402"/>
      <c r="S302" s="402"/>
      <c r="T302" s="423" t="s">
        <v>491</v>
      </c>
      <c r="U302" s="423"/>
      <c r="V302" s="423"/>
      <c r="W302" s="423"/>
      <c r="X302" s="402" t="s">
        <v>778</v>
      </c>
      <c r="Y302" s="402"/>
      <c r="Z302" s="402"/>
      <c r="AA302" s="402"/>
    </row>
    <row r="303" spans="1:27" ht="27.75" customHeight="1">
      <c r="A303" s="408" t="s">
        <v>488</v>
      </c>
      <c r="B303" s="408"/>
      <c r="C303" s="408"/>
      <c r="D303" s="408"/>
      <c r="E303" s="408"/>
      <c r="F303" s="408"/>
      <c r="G303" s="408"/>
      <c r="H303" s="408"/>
      <c r="I303" s="408"/>
      <c r="J303" s="408"/>
      <c r="K303" s="408"/>
      <c r="L303" s="266"/>
      <c r="M303" s="266"/>
      <c r="N303" s="266"/>
      <c r="O303" s="266"/>
      <c r="P303" s="423" t="s">
        <v>447</v>
      </c>
      <c r="Q303" s="423"/>
      <c r="R303" s="446" t="s">
        <v>490</v>
      </c>
      <c r="S303" s="423"/>
      <c r="T303" s="446" t="s">
        <v>492</v>
      </c>
      <c r="U303" s="446"/>
      <c r="V303" s="446" t="s">
        <v>493</v>
      </c>
      <c r="W303" s="446"/>
      <c r="X303" s="423" t="s">
        <v>447</v>
      </c>
      <c r="Y303" s="423"/>
      <c r="Z303" s="446" t="s">
        <v>490</v>
      </c>
      <c r="AA303" s="423"/>
    </row>
    <row r="304" spans="1:21" ht="9.75" customHeight="1">
      <c r="A304" s="395" t="s">
        <v>494</v>
      </c>
      <c r="B304" s="395"/>
      <c r="C304" s="395"/>
      <c r="D304" s="395"/>
      <c r="E304" s="395"/>
      <c r="F304" s="395"/>
      <c r="G304" s="395"/>
      <c r="H304" s="266"/>
      <c r="I304" s="266"/>
      <c r="J304" s="266"/>
      <c r="K304" s="266"/>
      <c r="L304" s="266"/>
      <c r="M304" s="266"/>
      <c r="N304" s="266"/>
      <c r="O304" s="266"/>
      <c r="P304" s="266"/>
      <c r="Q304" s="266"/>
      <c r="R304" s="266"/>
      <c r="S304" s="266"/>
      <c r="T304" s="266"/>
      <c r="U304" s="266"/>
    </row>
    <row r="305" spans="1:21" ht="9.75" customHeight="1">
      <c r="A305" s="395" t="s">
        <v>255</v>
      </c>
      <c r="B305" s="395"/>
      <c r="C305" s="395"/>
      <c r="D305" s="395"/>
      <c r="E305" s="395"/>
      <c r="F305" s="395"/>
      <c r="G305" s="256"/>
      <c r="H305" s="266"/>
      <c r="I305" s="266"/>
      <c r="J305" s="266"/>
      <c r="K305" s="266"/>
      <c r="L305" s="266"/>
      <c r="M305" s="266"/>
      <c r="N305" s="266"/>
      <c r="O305" s="266"/>
      <c r="P305" s="266"/>
      <c r="Q305" s="266"/>
      <c r="R305" s="266"/>
      <c r="S305" s="266"/>
      <c r="T305" s="266"/>
      <c r="U305" s="266"/>
    </row>
    <row r="306" spans="1:21" ht="9.75" customHeight="1">
      <c r="A306" s="395" t="s">
        <v>495</v>
      </c>
      <c r="B306" s="395"/>
      <c r="C306" s="395"/>
      <c r="D306" s="395"/>
      <c r="E306" s="395"/>
      <c r="F306" s="395"/>
      <c r="G306" s="395"/>
      <c r="H306" s="266"/>
      <c r="I306" s="266"/>
      <c r="J306" s="266"/>
      <c r="K306" s="266"/>
      <c r="L306" s="266"/>
      <c r="M306" s="266"/>
      <c r="N306" s="266"/>
      <c r="O306" s="266"/>
      <c r="P306" s="266"/>
      <c r="Q306" s="266"/>
      <c r="R306" s="266"/>
      <c r="S306" s="266"/>
      <c r="T306" s="266"/>
      <c r="U306" s="266"/>
    </row>
    <row r="307" spans="1:21" ht="9.75" customHeight="1">
      <c r="A307" s="395" t="s">
        <v>255</v>
      </c>
      <c r="B307" s="395"/>
      <c r="C307" s="395"/>
      <c r="D307" s="395"/>
      <c r="E307" s="395"/>
      <c r="F307" s="395"/>
      <c r="G307" s="256"/>
      <c r="H307" s="266"/>
      <c r="I307" s="266"/>
      <c r="J307" s="266"/>
      <c r="K307" s="266"/>
      <c r="L307" s="266"/>
      <c r="M307" s="266"/>
      <c r="N307" s="266"/>
      <c r="O307" s="266"/>
      <c r="P307" s="266"/>
      <c r="Q307" s="266"/>
      <c r="R307" s="266"/>
      <c r="S307" s="266"/>
      <c r="T307" s="266"/>
      <c r="U307" s="266"/>
    </row>
    <row r="308" spans="1:21" ht="12">
      <c r="A308" s="183"/>
      <c r="B308" s="266"/>
      <c r="C308" s="266"/>
      <c r="D308" s="266"/>
      <c r="E308" s="266"/>
      <c r="F308" s="266"/>
      <c r="G308" s="457" t="s">
        <v>45</v>
      </c>
      <c r="H308" s="457"/>
      <c r="I308" s="457"/>
      <c r="J308" s="457"/>
      <c r="K308" s="266"/>
      <c r="L308" s="266"/>
      <c r="M308" s="266"/>
      <c r="N308" s="266"/>
      <c r="O308" s="266"/>
      <c r="P308" s="266"/>
      <c r="Q308" s="266"/>
      <c r="R308" s="266"/>
      <c r="S308" s="266"/>
      <c r="T308" s="266"/>
      <c r="U308" s="266"/>
    </row>
    <row r="309" spans="1:21" ht="12">
      <c r="A309" s="395" t="s">
        <v>496</v>
      </c>
      <c r="B309" s="395"/>
      <c r="C309" s="395"/>
      <c r="D309" s="395"/>
      <c r="E309" s="395"/>
      <c r="F309" s="395"/>
      <c r="G309" s="395"/>
      <c r="H309" s="266"/>
      <c r="I309" s="266"/>
      <c r="J309" s="266"/>
      <c r="K309" s="266"/>
      <c r="L309" s="266"/>
      <c r="M309" s="266"/>
      <c r="N309" s="266"/>
      <c r="O309" s="266"/>
      <c r="P309" s="266"/>
      <c r="Q309" s="266"/>
      <c r="R309" s="266"/>
      <c r="S309" s="266"/>
      <c r="T309" s="266"/>
      <c r="U309" s="266"/>
    </row>
    <row r="310" spans="1:21" ht="12">
      <c r="A310" s="431" t="s">
        <v>255</v>
      </c>
      <c r="B310" s="431"/>
      <c r="C310" s="431"/>
      <c r="D310" s="431"/>
      <c r="E310" s="431"/>
      <c r="F310" s="431"/>
      <c r="G310" s="266"/>
      <c r="H310" s="266"/>
      <c r="I310" s="266"/>
      <c r="J310" s="266"/>
      <c r="K310" s="266"/>
      <c r="L310" s="266"/>
      <c r="M310" s="266"/>
      <c r="N310" s="266"/>
      <c r="O310" s="266"/>
      <c r="P310" s="266"/>
      <c r="Q310" s="266"/>
      <c r="R310" s="266"/>
      <c r="S310" s="266"/>
      <c r="T310" s="266"/>
      <c r="U310" s="266"/>
    </row>
    <row r="311" spans="13:27" ht="12" customHeight="1">
      <c r="M311" s="266"/>
      <c r="N311" s="266"/>
      <c r="O311" s="266"/>
      <c r="P311" s="266"/>
      <c r="Q311" s="266"/>
      <c r="R311" s="266"/>
      <c r="S311" s="266"/>
      <c r="T311" s="402" t="s">
        <v>778</v>
      </c>
      <c r="U311" s="402"/>
      <c r="V311" s="402"/>
      <c r="W311" s="402"/>
      <c r="X311" s="402" t="s">
        <v>425</v>
      </c>
      <c r="Y311" s="402"/>
      <c r="Z311" s="402"/>
      <c r="AA311" s="402"/>
    </row>
    <row r="312" spans="1:27" ht="14.25">
      <c r="A312" s="395" t="s">
        <v>497</v>
      </c>
      <c r="B312" s="395"/>
      <c r="C312" s="395"/>
      <c r="D312" s="395"/>
      <c r="E312" s="395"/>
      <c r="F312" s="395"/>
      <c r="G312" s="395"/>
      <c r="H312" s="395"/>
      <c r="I312" s="395"/>
      <c r="J312" s="395"/>
      <c r="K312" s="395"/>
      <c r="L312" s="395"/>
      <c r="M312" s="266"/>
      <c r="N312" s="266"/>
      <c r="O312" s="266"/>
      <c r="P312" s="266"/>
      <c r="Q312" s="266"/>
      <c r="R312" s="266"/>
      <c r="S312" s="266"/>
      <c r="T312" s="446" t="s">
        <v>501</v>
      </c>
      <c r="U312" s="446"/>
      <c r="V312" s="446" t="s">
        <v>502</v>
      </c>
      <c r="W312" s="446"/>
      <c r="X312" s="423" t="s">
        <v>501</v>
      </c>
      <c r="Y312" s="423"/>
      <c r="Z312" s="446" t="s">
        <v>502</v>
      </c>
      <c r="AA312" s="423"/>
    </row>
    <row r="313" spans="1:27" ht="12">
      <c r="A313" s="404" t="s">
        <v>498</v>
      </c>
      <c r="B313" s="404"/>
      <c r="C313" s="404"/>
      <c r="D313" s="404"/>
      <c r="E313" s="404"/>
      <c r="F313" s="404"/>
      <c r="G313" s="404"/>
      <c r="H313" s="404"/>
      <c r="I313" s="404"/>
      <c r="J313" s="404"/>
      <c r="K313" s="266"/>
      <c r="L313" s="266"/>
      <c r="M313" s="266"/>
      <c r="N313" s="266"/>
      <c r="O313" s="266"/>
      <c r="P313" s="266"/>
      <c r="Q313" s="266"/>
      <c r="R313" s="266"/>
      <c r="S313" s="266"/>
      <c r="T313" s="277"/>
      <c r="U313" s="277"/>
      <c r="V313" s="277"/>
      <c r="W313" s="277"/>
      <c r="X313" s="243"/>
      <c r="Y313" s="243"/>
      <c r="Z313" s="277"/>
      <c r="AA313" s="243"/>
    </row>
    <row r="314" spans="1:21" ht="12">
      <c r="A314" s="404" t="s">
        <v>499</v>
      </c>
      <c r="B314" s="404"/>
      <c r="C314" s="404"/>
      <c r="D314" s="404"/>
      <c r="E314" s="404"/>
      <c r="F314" s="404"/>
      <c r="G314" s="404"/>
      <c r="H314" s="404"/>
      <c r="I314" s="404"/>
      <c r="J314" s="404"/>
      <c r="K314" s="266"/>
      <c r="L314" s="266"/>
      <c r="M314" s="266"/>
      <c r="N314" s="266"/>
      <c r="O314" s="266"/>
      <c r="P314" s="266"/>
      <c r="Q314" s="266"/>
      <c r="R314" s="266"/>
      <c r="S314" s="266"/>
      <c r="T314" s="266"/>
      <c r="U314" s="266"/>
    </row>
    <row r="315" spans="1:21" ht="12">
      <c r="A315" s="404" t="s">
        <v>500</v>
      </c>
      <c r="B315" s="404"/>
      <c r="C315" s="404"/>
      <c r="D315" s="404"/>
      <c r="E315" s="404"/>
      <c r="F315" s="404"/>
      <c r="G315" s="404"/>
      <c r="H315" s="404"/>
      <c r="I315" s="404"/>
      <c r="J315" s="404"/>
      <c r="K315" s="266"/>
      <c r="L315" s="266"/>
      <c r="M315" s="266"/>
      <c r="N315" s="266"/>
      <c r="O315" s="266"/>
      <c r="P315" s="266"/>
      <c r="Q315" s="266"/>
      <c r="R315" s="266"/>
      <c r="S315" s="266"/>
      <c r="T315" s="266"/>
      <c r="U315" s="266"/>
    </row>
    <row r="316" spans="1:21" ht="12">
      <c r="A316" s="265"/>
      <c r="B316" s="248"/>
      <c r="C316" s="248"/>
      <c r="D316" s="248"/>
      <c r="E316" s="248"/>
      <c r="F316" s="248"/>
      <c r="G316" s="457" t="s">
        <v>45</v>
      </c>
      <c r="H316" s="457"/>
      <c r="I316" s="457"/>
      <c r="J316" s="457"/>
      <c r="K316" s="266"/>
      <c r="L316" s="266"/>
      <c r="M316" s="266"/>
      <c r="N316" s="266"/>
      <c r="O316" s="266"/>
      <c r="P316" s="266"/>
      <c r="Q316" s="266"/>
      <c r="R316" s="266"/>
      <c r="S316" s="266"/>
      <c r="T316" s="266"/>
      <c r="U316" s="266"/>
    </row>
    <row r="317" spans="1:21" ht="12">
      <c r="A317" s="265"/>
      <c r="B317" s="248"/>
      <c r="C317" s="248"/>
      <c r="D317" s="248"/>
      <c r="E317" s="248"/>
      <c r="F317" s="248"/>
      <c r="G317" s="291"/>
      <c r="H317" s="291"/>
      <c r="I317" s="291"/>
      <c r="J317" s="291"/>
      <c r="K317" s="266"/>
      <c r="L317" s="266"/>
      <c r="M317" s="266"/>
      <c r="N317" s="266"/>
      <c r="O317" s="266"/>
      <c r="P317" s="266"/>
      <c r="Q317" s="266"/>
      <c r="R317" s="266"/>
      <c r="S317" s="266"/>
      <c r="T317" s="266"/>
      <c r="U317" s="266"/>
    </row>
    <row r="318" spans="1:27" ht="14.25">
      <c r="A318" s="408" t="s">
        <v>503</v>
      </c>
      <c r="B318" s="408"/>
      <c r="C318" s="408"/>
      <c r="D318" s="408"/>
      <c r="E318" s="408"/>
      <c r="F318" s="408"/>
      <c r="G318" s="408"/>
      <c r="H318" s="408"/>
      <c r="I318" s="408"/>
      <c r="J318" s="408"/>
      <c r="K318" s="408"/>
      <c r="L318" s="266"/>
      <c r="M318" s="266"/>
      <c r="N318" s="266"/>
      <c r="O318" s="266"/>
      <c r="P318" s="446" t="s">
        <v>778</v>
      </c>
      <c r="Q318" s="446"/>
      <c r="R318" s="446"/>
      <c r="S318" s="446"/>
      <c r="T318" s="446"/>
      <c r="U318" s="446"/>
      <c r="V318" s="446" t="s">
        <v>425</v>
      </c>
      <c r="W318" s="446"/>
      <c r="X318" s="446"/>
      <c r="Y318" s="446"/>
      <c r="Z318" s="446"/>
      <c r="AA318" s="446"/>
    </row>
    <row r="319" spans="1:27" ht="14.25">
      <c r="A319" s="404" t="s">
        <v>504</v>
      </c>
      <c r="B319" s="404"/>
      <c r="C319" s="404"/>
      <c r="D319" s="404"/>
      <c r="E319" s="404"/>
      <c r="F319" s="404"/>
      <c r="G319" s="404"/>
      <c r="H319" s="404"/>
      <c r="I319" s="404"/>
      <c r="J319" s="404"/>
      <c r="K319" s="404"/>
      <c r="L319" s="404"/>
      <c r="M319" s="266"/>
      <c r="N319" s="266"/>
      <c r="O319" s="266"/>
      <c r="P319" s="423" t="s">
        <v>447</v>
      </c>
      <c r="Q319" s="423"/>
      <c r="R319" s="423"/>
      <c r="S319" s="423" t="s">
        <v>489</v>
      </c>
      <c r="T319" s="423"/>
      <c r="U319" s="423"/>
      <c r="V319" s="423" t="s">
        <v>447</v>
      </c>
      <c r="W319" s="423"/>
      <c r="X319" s="423"/>
      <c r="Y319" s="423" t="s">
        <v>489</v>
      </c>
      <c r="Z319" s="423"/>
      <c r="AA319" s="423"/>
    </row>
    <row r="320" spans="1:27" ht="12">
      <c r="A320" s="404" t="s">
        <v>867</v>
      </c>
      <c r="B320" s="404"/>
      <c r="C320" s="404"/>
      <c r="D320" s="404"/>
      <c r="E320" s="404"/>
      <c r="F320" s="404"/>
      <c r="G320" s="404"/>
      <c r="H320" s="404"/>
      <c r="I320" s="404"/>
      <c r="J320" s="404"/>
      <c r="K320" s="404"/>
      <c r="L320" s="404"/>
      <c r="M320" s="266"/>
      <c r="N320" s="266"/>
      <c r="O320" s="266"/>
      <c r="P320" s="485">
        <v>4098800768</v>
      </c>
      <c r="Q320" s="485"/>
      <c r="R320" s="485"/>
      <c r="S320" s="485">
        <f>P320</f>
        <v>4098800768</v>
      </c>
      <c r="T320" s="485"/>
      <c r="U320" s="485"/>
      <c r="V320" s="485">
        <v>4261346473</v>
      </c>
      <c r="W320" s="485"/>
      <c r="X320" s="485"/>
      <c r="Y320" s="485">
        <v>4261346473</v>
      </c>
      <c r="Z320" s="485"/>
      <c r="AA320" s="485"/>
    </row>
    <row r="321" spans="1:27" ht="12">
      <c r="A321" s="404" t="s">
        <v>868</v>
      </c>
      <c r="B321" s="404"/>
      <c r="C321" s="404"/>
      <c r="D321" s="404"/>
      <c r="E321" s="404"/>
      <c r="F321" s="404"/>
      <c r="G321" s="404"/>
      <c r="H321" s="404"/>
      <c r="I321" s="404"/>
      <c r="J321" s="404"/>
      <c r="K321" s="404"/>
      <c r="L321" s="404"/>
      <c r="M321" s="266"/>
      <c r="N321" s="266"/>
      <c r="O321" s="266"/>
      <c r="P321" s="485">
        <v>387439560</v>
      </c>
      <c r="Q321" s="485"/>
      <c r="R321" s="485"/>
      <c r="S321" s="485">
        <f>P321</f>
        <v>387439560</v>
      </c>
      <c r="T321" s="485"/>
      <c r="U321" s="485"/>
      <c r="V321" s="453">
        <v>516410000</v>
      </c>
      <c r="W321" s="453"/>
      <c r="X321" s="453"/>
      <c r="Y321" s="453">
        <v>516410000</v>
      </c>
      <c r="Z321" s="453"/>
      <c r="AA321" s="453"/>
    </row>
    <row r="322" spans="1:27" ht="12" customHeight="1">
      <c r="A322" s="404" t="s">
        <v>766</v>
      </c>
      <c r="B322" s="404"/>
      <c r="C322" s="404"/>
      <c r="D322" s="404"/>
      <c r="E322" s="404"/>
      <c r="F322" s="404"/>
      <c r="G322" s="404"/>
      <c r="H322" s="404"/>
      <c r="I322" s="404"/>
      <c r="J322" s="404"/>
      <c r="K322" s="404"/>
      <c r="L322" s="404"/>
      <c r="M322" s="266"/>
      <c r="N322" s="266"/>
      <c r="O322" s="266"/>
      <c r="P322" s="484">
        <v>210577554</v>
      </c>
      <c r="Q322" s="484"/>
      <c r="R322" s="484"/>
      <c r="S322" s="484">
        <f>P322</f>
        <v>210577554</v>
      </c>
      <c r="T322" s="484"/>
      <c r="U322" s="484"/>
      <c r="V322" s="452">
        <v>244658694</v>
      </c>
      <c r="W322" s="452"/>
      <c r="X322" s="452"/>
      <c r="Y322" s="452">
        <v>244658694</v>
      </c>
      <c r="Z322" s="452"/>
      <c r="AA322" s="452"/>
    </row>
    <row r="323" spans="1:27" ht="12">
      <c r="A323" s="455" t="s">
        <v>158</v>
      </c>
      <c r="B323" s="455"/>
      <c r="C323" s="455"/>
      <c r="D323" s="455"/>
      <c r="E323" s="455"/>
      <c r="F323" s="455"/>
      <c r="G323" s="455"/>
      <c r="H323" s="455"/>
      <c r="I323" s="455"/>
      <c r="J323" s="455"/>
      <c r="K323" s="455"/>
      <c r="L323" s="455"/>
      <c r="M323" s="455"/>
      <c r="N323" s="455"/>
      <c r="O323" s="266"/>
      <c r="P323" s="387">
        <f>SUM(P320:R322)</f>
        <v>4696817882</v>
      </c>
      <c r="Q323" s="387"/>
      <c r="R323" s="387"/>
      <c r="S323" s="411">
        <f>SUM(S320:U322)</f>
        <v>4696817882</v>
      </c>
      <c r="T323" s="411"/>
      <c r="U323" s="411"/>
      <c r="V323" s="387">
        <f>SUM(V320:X322)</f>
        <v>5022415167</v>
      </c>
      <c r="W323" s="387"/>
      <c r="X323" s="387"/>
      <c r="Y323" s="411">
        <f>SUM(Y320:AA322)</f>
        <v>5022415167</v>
      </c>
      <c r="Z323" s="411"/>
      <c r="AA323" s="411"/>
    </row>
    <row r="324" spans="1:21" ht="12">
      <c r="A324" s="404" t="s">
        <v>506</v>
      </c>
      <c r="B324" s="404"/>
      <c r="C324" s="404"/>
      <c r="D324" s="404"/>
      <c r="E324" s="404"/>
      <c r="F324" s="404"/>
      <c r="G324" s="404"/>
      <c r="H324" s="404"/>
      <c r="I324" s="404"/>
      <c r="J324" s="404"/>
      <c r="K324" s="404"/>
      <c r="L324" s="404"/>
      <c r="M324" s="266"/>
      <c r="N324" s="266"/>
      <c r="O324" s="266"/>
      <c r="P324" s="266"/>
      <c r="Q324" s="266"/>
      <c r="R324" s="266"/>
      <c r="S324" s="266"/>
      <c r="T324" s="266"/>
      <c r="U324" s="266"/>
    </row>
    <row r="325" spans="1:21" s="169" customFormat="1" ht="12" customHeight="1">
      <c r="A325" s="395" t="s">
        <v>505</v>
      </c>
      <c r="B325" s="395"/>
      <c r="C325" s="395"/>
      <c r="D325" s="395"/>
      <c r="E325" s="395"/>
      <c r="F325" s="395"/>
      <c r="G325" s="395"/>
      <c r="H325" s="395"/>
      <c r="I325" s="395"/>
      <c r="J325" s="395"/>
      <c r="K325" s="395"/>
      <c r="L325" s="395"/>
      <c r="M325" s="266"/>
      <c r="N325" s="266"/>
      <c r="O325" s="266"/>
      <c r="P325" s="266"/>
      <c r="Q325" s="266"/>
      <c r="R325" s="266"/>
      <c r="S325" s="266"/>
      <c r="T325" s="266"/>
      <c r="U325" s="266"/>
    </row>
    <row r="326" spans="1:27" s="182" customFormat="1" ht="15" customHeight="1">
      <c r="A326" s="455" t="s">
        <v>158</v>
      </c>
      <c r="B326" s="455"/>
      <c r="C326" s="455"/>
      <c r="D326" s="455"/>
      <c r="E326" s="455"/>
      <c r="F326" s="455"/>
      <c r="G326" s="455"/>
      <c r="H326" s="455"/>
      <c r="I326" s="455"/>
      <c r="J326" s="455"/>
      <c r="K326" s="455"/>
      <c r="L326" s="455"/>
      <c r="M326" s="455"/>
      <c r="N326" s="455"/>
      <c r="V326" s="456"/>
      <c r="W326" s="456"/>
      <c r="X326" s="456"/>
      <c r="Y326" s="456"/>
      <c r="Z326" s="456"/>
      <c r="AA326" s="456"/>
    </row>
    <row r="327" spans="1:14" s="182" customFormat="1" ht="15" customHeight="1">
      <c r="A327" s="404" t="s">
        <v>507</v>
      </c>
      <c r="B327" s="404"/>
      <c r="C327" s="404"/>
      <c r="D327" s="404"/>
      <c r="E327" s="404"/>
      <c r="F327" s="404"/>
      <c r="G327" s="404"/>
      <c r="H327" s="404"/>
      <c r="I327" s="404"/>
      <c r="J327" s="404"/>
      <c r="K327" s="404"/>
      <c r="L327" s="404"/>
      <c r="M327" s="267"/>
      <c r="N327" s="267"/>
    </row>
    <row r="328" spans="1:14" s="182" customFormat="1" ht="15" customHeight="1">
      <c r="A328" s="404" t="s">
        <v>508</v>
      </c>
      <c r="B328" s="404"/>
      <c r="C328" s="404"/>
      <c r="D328" s="404"/>
      <c r="E328" s="404"/>
      <c r="F328" s="404"/>
      <c r="G328" s="404"/>
      <c r="H328" s="404"/>
      <c r="I328" s="404"/>
      <c r="J328" s="404"/>
      <c r="K328" s="404"/>
      <c r="L328" s="404"/>
      <c r="M328" s="267"/>
      <c r="N328" s="267"/>
    </row>
    <row r="329" spans="1:14" s="182" customFormat="1" ht="22.5" customHeight="1">
      <c r="A329" s="408" t="s">
        <v>509</v>
      </c>
      <c r="B329" s="408"/>
      <c r="C329" s="408"/>
      <c r="D329" s="408"/>
      <c r="E329" s="408"/>
      <c r="F329" s="408"/>
      <c r="G329" s="408"/>
      <c r="H329" s="408"/>
      <c r="I329" s="408"/>
      <c r="J329" s="408"/>
      <c r="K329" s="408"/>
      <c r="L329" s="248"/>
      <c r="M329" s="267"/>
      <c r="N329" s="267"/>
    </row>
    <row r="330" spans="1:27" s="182" customFormat="1" ht="29.25" customHeight="1">
      <c r="A330" s="404" t="s">
        <v>512</v>
      </c>
      <c r="B330" s="404"/>
      <c r="C330" s="404"/>
      <c r="D330" s="404"/>
      <c r="E330" s="404"/>
      <c r="F330" s="404"/>
      <c r="G330" s="404"/>
      <c r="H330" s="404"/>
      <c r="I330" s="404"/>
      <c r="J330" s="404"/>
      <c r="K330" s="404"/>
      <c r="L330" s="404"/>
      <c r="M330" s="267"/>
      <c r="N330" s="267"/>
      <c r="P330" s="423" t="s">
        <v>425</v>
      </c>
      <c r="Q330" s="423"/>
      <c r="R330" s="423"/>
      <c r="S330" s="446" t="s">
        <v>510</v>
      </c>
      <c r="T330" s="423"/>
      <c r="U330" s="423"/>
      <c r="V330" s="446" t="s">
        <v>511</v>
      </c>
      <c r="W330" s="423"/>
      <c r="X330" s="423"/>
      <c r="Y330" s="424" t="s">
        <v>778</v>
      </c>
      <c r="Z330" s="424"/>
      <c r="AA330" s="424"/>
    </row>
    <row r="331" spans="1:27" ht="12" customHeight="1">
      <c r="A331" s="265"/>
      <c r="B331" s="404" t="s">
        <v>869</v>
      </c>
      <c r="C331" s="404"/>
      <c r="D331" s="404"/>
      <c r="E331" s="404"/>
      <c r="F331" s="404"/>
      <c r="G331" s="404"/>
      <c r="H331" s="404"/>
      <c r="I331" s="404"/>
      <c r="J331" s="404"/>
      <c r="K331" s="404"/>
      <c r="L331" s="404"/>
      <c r="M331" s="404"/>
      <c r="N331" s="432"/>
      <c r="O331" s="432"/>
      <c r="P331" s="453">
        <v>0</v>
      </c>
      <c r="Q331" s="453"/>
      <c r="R331" s="453"/>
      <c r="S331" s="485">
        <v>25986615</v>
      </c>
      <c r="T331" s="485"/>
      <c r="U331" s="485"/>
      <c r="V331" s="485">
        <f>S331</f>
        <v>25986615</v>
      </c>
      <c r="W331" s="485"/>
      <c r="X331" s="485"/>
      <c r="Y331" s="453">
        <f>P331+S331-V331</f>
        <v>0</v>
      </c>
      <c r="Z331" s="453"/>
      <c r="AA331" s="453"/>
    </row>
    <row r="332" spans="1:27" ht="12" customHeight="1">
      <c r="A332" s="265"/>
      <c r="B332" s="404" t="s">
        <v>309</v>
      </c>
      <c r="C332" s="404"/>
      <c r="D332" s="404"/>
      <c r="E332" s="404"/>
      <c r="F332" s="404"/>
      <c r="G332" s="404"/>
      <c r="H332" s="404"/>
      <c r="I332" s="404"/>
      <c r="J332" s="404"/>
      <c r="K332" s="280"/>
      <c r="L332" s="425"/>
      <c r="M332" s="425"/>
      <c r="O332" s="262"/>
      <c r="P332" s="453">
        <v>0</v>
      </c>
      <c r="Q332" s="453"/>
      <c r="R332" s="453"/>
      <c r="S332" s="485">
        <v>4143878763</v>
      </c>
      <c r="T332" s="485"/>
      <c r="U332" s="485"/>
      <c r="V332" s="485">
        <f>S332</f>
        <v>4143878763</v>
      </c>
      <c r="W332" s="485"/>
      <c r="X332" s="485"/>
      <c r="Y332" s="453">
        <f aca="true" t="shared" si="0" ref="Y332:Y337">P332+S332-V332</f>
        <v>0</v>
      </c>
      <c r="Z332" s="453"/>
      <c r="AA332" s="453"/>
    </row>
    <row r="333" spans="1:27" ht="12" customHeight="1">
      <c r="A333" s="265"/>
      <c r="B333" s="404" t="s">
        <v>279</v>
      </c>
      <c r="C333" s="404"/>
      <c r="D333" s="404"/>
      <c r="E333" s="404"/>
      <c r="F333" s="404"/>
      <c r="G333" s="404"/>
      <c r="H333" s="404"/>
      <c r="I333" s="404"/>
      <c r="J333" s="404"/>
      <c r="K333" s="404"/>
      <c r="L333" s="454"/>
      <c r="M333" s="454"/>
      <c r="N333" s="432"/>
      <c r="O333" s="432"/>
      <c r="P333" s="453">
        <v>384561980</v>
      </c>
      <c r="Q333" s="453"/>
      <c r="R333" s="453"/>
      <c r="S333" s="485">
        <v>1574651462</v>
      </c>
      <c r="T333" s="485"/>
      <c r="U333" s="485"/>
      <c r="V333" s="485">
        <v>1848593657</v>
      </c>
      <c r="W333" s="485"/>
      <c r="X333" s="485"/>
      <c r="Y333" s="453">
        <f t="shared" si="0"/>
        <v>110619785</v>
      </c>
      <c r="Z333" s="453"/>
      <c r="AA333" s="453"/>
    </row>
    <row r="334" spans="1:27" ht="12" customHeight="1">
      <c r="A334" s="265"/>
      <c r="B334" s="404" t="s">
        <v>305</v>
      </c>
      <c r="C334" s="404"/>
      <c r="D334" s="404"/>
      <c r="E334" s="404"/>
      <c r="F334" s="404"/>
      <c r="G334" s="404"/>
      <c r="H334" s="404"/>
      <c r="I334" s="404"/>
      <c r="J334" s="404"/>
      <c r="K334" s="404"/>
      <c r="L334" s="454"/>
      <c r="M334" s="454"/>
      <c r="N334" s="432"/>
      <c r="O334" s="432"/>
      <c r="P334" s="453">
        <v>20585356</v>
      </c>
      <c r="Q334" s="453"/>
      <c r="R334" s="453"/>
      <c r="S334" s="485">
        <v>480850925</v>
      </c>
      <c r="T334" s="485"/>
      <c r="U334" s="485"/>
      <c r="V334" s="485">
        <v>471515274</v>
      </c>
      <c r="W334" s="485"/>
      <c r="X334" s="485"/>
      <c r="Y334" s="453">
        <f t="shared" si="0"/>
        <v>29921007</v>
      </c>
      <c r="Z334" s="453"/>
      <c r="AA334" s="453"/>
    </row>
    <row r="335" spans="1:27" ht="12" customHeight="1">
      <c r="A335" s="265"/>
      <c r="B335" s="404" t="s">
        <v>280</v>
      </c>
      <c r="C335" s="404"/>
      <c r="D335" s="404"/>
      <c r="E335" s="404"/>
      <c r="F335" s="404"/>
      <c r="G335" s="404"/>
      <c r="H335" s="404"/>
      <c r="I335" s="404"/>
      <c r="J335" s="430"/>
      <c r="K335" s="430"/>
      <c r="L335" s="454"/>
      <c r="M335" s="454"/>
      <c r="N335" s="432"/>
      <c r="O335" s="432"/>
      <c r="P335" s="453">
        <v>1116979200</v>
      </c>
      <c r="Q335" s="453"/>
      <c r="R335" s="453"/>
      <c r="S335" s="485">
        <v>7756315200</v>
      </c>
      <c r="T335" s="485"/>
      <c r="U335" s="485"/>
      <c r="V335" s="485">
        <v>7004448000</v>
      </c>
      <c r="W335" s="485"/>
      <c r="X335" s="485"/>
      <c r="Y335" s="453">
        <f t="shared" si="0"/>
        <v>1868846400</v>
      </c>
      <c r="Z335" s="453"/>
      <c r="AA335" s="453"/>
    </row>
    <row r="336" spans="1:27" ht="12" customHeight="1">
      <c r="A336" s="265"/>
      <c r="B336" s="404" t="s">
        <v>281</v>
      </c>
      <c r="C336" s="404"/>
      <c r="D336" s="404"/>
      <c r="E336" s="404"/>
      <c r="F336" s="404"/>
      <c r="G336" s="404"/>
      <c r="H336" s="404"/>
      <c r="I336" s="404"/>
      <c r="J336" s="404"/>
      <c r="K336" s="404"/>
      <c r="L336" s="454"/>
      <c r="M336" s="454"/>
      <c r="N336" s="432"/>
      <c r="O336" s="432"/>
      <c r="P336" s="453"/>
      <c r="Q336" s="453"/>
      <c r="R336" s="453"/>
      <c r="S336" s="485">
        <v>260455300</v>
      </c>
      <c r="T336" s="485"/>
      <c r="U336" s="485"/>
      <c r="V336" s="485">
        <f>S336</f>
        <v>260455300</v>
      </c>
      <c r="W336" s="485"/>
      <c r="X336" s="485"/>
      <c r="Y336" s="453">
        <f t="shared" si="0"/>
        <v>0</v>
      </c>
      <c r="Z336" s="453"/>
      <c r="AA336" s="453"/>
    </row>
    <row r="337" spans="1:27" ht="12" customHeight="1">
      <c r="A337" s="265"/>
      <c r="B337" s="404" t="s">
        <v>767</v>
      </c>
      <c r="C337" s="404"/>
      <c r="D337" s="404"/>
      <c r="E337" s="404"/>
      <c r="F337" s="404"/>
      <c r="G337" s="404"/>
      <c r="H337" s="404"/>
      <c r="I337" s="404"/>
      <c r="J337" s="404"/>
      <c r="K337" s="404"/>
      <c r="L337" s="454"/>
      <c r="M337" s="454"/>
      <c r="N337" s="432"/>
      <c r="O337" s="432"/>
      <c r="P337" s="453">
        <v>38784000</v>
      </c>
      <c r="Q337" s="453"/>
      <c r="R337" s="453"/>
      <c r="S337" s="485">
        <v>269316500</v>
      </c>
      <c r="T337" s="485"/>
      <c r="U337" s="485"/>
      <c r="V337" s="485">
        <v>243210000</v>
      </c>
      <c r="W337" s="485"/>
      <c r="X337" s="485"/>
      <c r="Y337" s="453">
        <f t="shared" si="0"/>
        <v>64890500</v>
      </c>
      <c r="Z337" s="453"/>
      <c r="AA337" s="453"/>
    </row>
    <row r="338" spans="1:27" ht="12" customHeight="1">
      <c r="A338" s="265"/>
      <c r="B338" s="404" t="s">
        <v>838</v>
      </c>
      <c r="C338" s="404"/>
      <c r="D338" s="404"/>
      <c r="E338" s="404"/>
      <c r="F338" s="404"/>
      <c r="G338" s="404"/>
      <c r="H338" s="404"/>
      <c r="I338" s="404"/>
      <c r="J338" s="404"/>
      <c r="K338" s="404"/>
      <c r="L338" s="275"/>
      <c r="M338" s="275"/>
      <c r="O338" s="262"/>
      <c r="P338" s="260"/>
      <c r="Q338" s="260"/>
      <c r="R338" s="260"/>
      <c r="S338" s="485">
        <v>22723027000</v>
      </c>
      <c r="T338" s="485"/>
      <c r="U338" s="485"/>
      <c r="V338" s="485">
        <v>4342896000</v>
      </c>
      <c r="W338" s="485"/>
      <c r="X338" s="485"/>
      <c r="Y338" s="453">
        <f>P338+S338-V338</f>
        <v>18380131000</v>
      </c>
      <c r="Z338" s="453"/>
      <c r="AA338" s="453"/>
    </row>
    <row r="339" spans="1:27" ht="12" customHeight="1">
      <c r="A339" s="265"/>
      <c r="B339" s="404" t="s">
        <v>282</v>
      </c>
      <c r="C339" s="404"/>
      <c r="D339" s="404"/>
      <c r="E339" s="404"/>
      <c r="F339" s="404"/>
      <c r="G339" s="404"/>
      <c r="H339" s="404"/>
      <c r="I339" s="404"/>
      <c r="J339" s="404"/>
      <c r="K339" s="404"/>
      <c r="L339" s="404"/>
      <c r="M339" s="404"/>
      <c r="N339" s="184"/>
      <c r="O339" s="258"/>
      <c r="P339" s="486"/>
      <c r="Q339" s="486"/>
      <c r="R339" s="486"/>
      <c r="S339" s="484">
        <v>4000000</v>
      </c>
      <c r="T339" s="484"/>
      <c r="U339" s="484"/>
      <c r="V339" s="484">
        <v>4000000</v>
      </c>
      <c r="W339" s="484"/>
      <c r="X339" s="484"/>
      <c r="Y339" s="482">
        <v>0</v>
      </c>
      <c r="Z339" s="482"/>
      <c r="AA339" s="482"/>
    </row>
    <row r="340" spans="1:27" s="176" customFormat="1" ht="12.75" customHeight="1">
      <c r="A340" s="438" t="s">
        <v>743</v>
      </c>
      <c r="B340" s="438"/>
      <c r="C340" s="438"/>
      <c r="D340" s="438"/>
      <c r="E340" s="438"/>
      <c r="F340" s="438"/>
      <c r="G340" s="438"/>
      <c r="H340" s="438"/>
      <c r="I340" s="438"/>
      <c r="J340" s="438"/>
      <c r="K340" s="438"/>
      <c r="L340" s="438"/>
      <c r="M340" s="438"/>
      <c r="N340" s="438"/>
      <c r="O340" s="284"/>
      <c r="P340" s="450">
        <f>SUM(P333:R339)</f>
        <v>1560910536</v>
      </c>
      <c r="Q340" s="450"/>
      <c r="R340" s="450"/>
      <c r="S340" s="450">
        <f>SUM(S332:S339)</f>
        <v>37212495150</v>
      </c>
      <c r="T340" s="450"/>
      <c r="U340" s="450"/>
      <c r="V340" s="450">
        <f>SUM(V332:V339)</f>
        <v>18318996994</v>
      </c>
      <c r="W340" s="450"/>
      <c r="X340" s="450"/>
      <c r="Y340" s="450">
        <f>SUM(Y331:Y339)</f>
        <v>20454408692</v>
      </c>
      <c r="Z340" s="450"/>
      <c r="AA340" s="450"/>
    </row>
    <row r="341" spans="1:14" ht="12">
      <c r="A341" s="404" t="s">
        <v>513</v>
      </c>
      <c r="B341" s="404"/>
      <c r="C341" s="404"/>
      <c r="D341" s="404"/>
      <c r="E341" s="404"/>
      <c r="F341" s="404"/>
      <c r="G341" s="404"/>
      <c r="H341" s="404"/>
      <c r="I341" s="404"/>
      <c r="J341" s="404"/>
      <c r="K341" s="404"/>
      <c r="L341" s="404"/>
      <c r="M341" s="281"/>
      <c r="N341" s="275"/>
    </row>
    <row r="342" spans="1:27" ht="12">
      <c r="A342" s="404" t="s">
        <v>880</v>
      </c>
      <c r="B342" s="404"/>
      <c r="C342" s="404"/>
      <c r="D342" s="404"/>
      <c r="E342" s="404"/>
      <c r="F342" s="404"/>
      <c r="G342" s="404"/>
      <c r="H342" s="404"/>
      <c r="I342" s="404"/>
      <c r="J342" s="404"/>
      <c r="K342" s="404"/>
      <c r="L342" s="404"/>
      <c r="M342" s="281"/>
      <c r="N342" s="275"/>
      <c r="P342" s="453">
        <v>1579413905</v>
      </c>
      <c r="Q342" s="453"/>
      <c r="R342" s="453"/>
      <c r="S342" s="453">
        <v>2361658758</v>
      </c>
      <c r="T342" s="453"/>
      <c r="U342" s="453"/>
      <c r="V342" s="453">
        <v>2284240780</v>
      </c>
      <c r="W342" s="453"/>
      <c r="X342" s="453"/>
      <c r="Y342" s="453">
        <f>P342+V342-S342</f>
        <v>1501995927</v>
      </c>
      <c r="Z342" s="453"/>
      <c r="AA342" s="453"/>
    </row>
    <row r="343" spans="1:27" ht="12">
      <c r="A343" s="404" t="s">
        <v>793</v>
      </c>
      <c r="B343" s="404"/>
      <c r="C343" s="404"/>
      <c r="D343" s="404"/>
      <c r="E343" s="404"/>
      <c r="F343" s="404"/>
      <c r="G343" s="404"/>
      <c r="H343" s="404"/>
      <c r="I343" s="404"/>
      <c r="J343" s="404"/>
      <c r="K343" s="404"/>
      <c r="L343" s="404"/>
      <c r="M343" s="281"/>
      <c r="N343" s="275"/>
      <c r="P343" s="453">
        <v>368428272</v>
      </c>
      <c r="Q343" s="453"/>
      <c r="R343" s="453"/>
      <c r="S343" s="453"/>
      <c r="T343" s="453"/>
      <c r="U343" s="453"/>
      <c r="V343" s="453">
        <v>112777410</v>
      </c>
      <c r="W343" s="453"/>
      <c r="X343" s="453"/>
      <c r="Y343" s="453">
        <f>P343+V343-S343</f>
        <v>481205682</v>
      </c>
      <c r="Z343" s="453"/>
      <c r="AA343" s="453"/>
    </row>
    <row r="344" spans="1:27" ht="12">
      <c r="A344" s="404" t="s">
        <v>839</v>
      </c>
      <c r="B344" s="404"/>
      <c r="C344" s="404"/>
      <c r="D344" s="404"/>
      <c r="E344" s="404"/>
      <c r="F344" s="404"/>
      <c r="G344" s="404"/>
      <c r="H344" s="404"/>
      <c r="I344" s="404"/>
      <c r="J344" s="404"/>
      <c r="K344" s="404"/>
      <c r="L344" s="404"/>
      <c r="M344" s="281"/>
      <c r="N344" s="275"/>
      <c r="P344" s="260"/>
      <c r="Q344" s="260"/>
      <c r="R344" s="260"/>
      <c r="S344" s="453">
        <v>59540242</v>
      </c>
      <c r="T344" s="453"/>
      <c r="U344" s="453"/>
      <c r="V344" s="453">
        <f>S344</f>
        <v>59540242</v>
      </c>
      <c r="W344" s="453"/>
      <c r="X344" s="453"/>
      <c r="Y344" s="453">
        <f>P344+V344-S344</f>
        <v>0</v>
      </c>
      <c r="Z344" s="453"/>
      <c r="AA344" s="453"/>
    </row>
    <row r="345" spans="1:27" ht="13.5">
      <c r="A345" s="404" t="s">
        <v>881</v>
      </c>
      <c r="B345" s="404"/>
      <c r="C345" s="404"/>
      <c r="D345" s="404"/>
      <c r="E345" s="404"/>
      <c r="F345" s="404"/>
      <c r="G345" s="404"/>
      <c r="H345" s="404"/>
      <c r="I345" s="404"/>
      <c r="J345" s="404"/>
      <c r="K345" s="404"/>
      <c r="L345" s="404"/>
      <c r="M345" s="281"/>
      <c r="N345" s="275"/>
      <c r="P345" s="452">
        <v>0</v>
      </c>
      <c r="Q345" s="452"/>
      <c r="R345" s="452"/>
      <c r="S345" s="452">
        <v>52330230</v>
      </c>
      <c r="T345" s="452"/>
      <c r="U345" s="452"/>
      <c r="V345" s="452">
        <v>52330230</v>
      </c>
      <c r="W345" s="452"/>
      <c r="X345" s="452"/>
      <c r="Y345" s="452">
        <f>P345+V345-S345</f>
        <v>0</v>
      </c>
      <c r="Z345" s="452"/>
      <c r="AA345" s="452"/>
    </row>
    <row r="346" spans="1:27" ht="12">
      <c r="A346" s="449" t="s">
        <v>45</v>
      </c>
      <c r="B346" s="449"/>
      <c r="C346" s="449"/>
      <c r="D346" s="449"/>
      <c r="E346" s="449"/>
      <c r="F346" s="449"/>
      <c r="G346" s="449"/>
      <c r="H346" s="449"/>
      <c r="I346" s="449"/>
      <c r="J346" s="449"/>
      <c r="K346" s="449"/>
      <c r="L346" s="248"/>
      <c r="M346" s="281"/>
      <c r="N346" s="275"/>
      <c r="P346" s="411">
        <f>SUM(P342:R345)</f>
        <v>1947842177</v>
      </c>
      <c r="Q346" s="411"/>
      <c r="R346" s="411"/>
      <c r="S346" s="411">
        <f>SUM(S341:U345)</f>
        <v>2473529230</v>
      </c>
      <c r="T346" s="411"/>
      <c r="U346" s="411"/>
      <c r="V346" s="411">
        <f>SUM(V341:X345)</f>
        <v>2508888662</v>
      </c>
      <c r="W346" s="411"/>
      <c r="X346" s="411"/>
      <c r="Y346" s="411">
        <f>SUM(Y341:AA345)</f>
        <v>1983201609</v>
      </c>
      <c r="Z346" s="411"/>
      <c r="AA346" s="411"/>
    </row>
    <row r="347" spans="1:27" ht="12">
      <c r="A347" s="282"/>
      <c r="B347" s="282"/>
      <c r="C347" s="282"/>
      <c r="D347" s="282"/>
      <c r="E347" s="282"/>
      <c r="F347" s="282"/>
      <c r="G347" s="282"/>
      <c r="H347" s="282"/>
      <c r="I347" s="282"/>
      <c r="J347" s="282"/>
      <c r="K347" s="282"/>
      <c r="L347" s="248"/>
      <c r="M347" s="281"/>
      <c r="N347" s="275"/>
      <c r="P347" s="247"/>
      <c r="Q347" s="247"/>
      <c r="R347" s="247"/>
      <c r="S347" s="247"/>
      <c r="T347" s="247"/>
      <c r="U347" s="247"/>
      <c r="V347" s="247"/>
      <c r="W347" s="247"/>
      <c r="X347" s="247"/>
      <c r="Y347" s="247"/>
      <c r="Z347" s="247"/>
      <c r="AA347" s="247"/>
    </row>
    <row r="348" spans="1:14" ht="12">
      <c r="A348" s="408" t="s">
        <v>514</v>
      </c>
      <c r="B348" s="408"/>
      <c r="C348" s="408"/>
      <c r="D348" s="408"/>
      <c r="E348" s="408"/>
      <c r="F348" s="408"/>
      <c r="G348" s="408"/>
      <c r="H348" s="408"/>
      <c r="I348" s="408"/>
      <c r="J348" s="408"/>
      <c r="K348" s="408"/>
      <c r="L348" s="267"/>
      <c r="M348" s="281"/>
      <c r="N348" s="275"/>
    </row>
    <row r="349" spans="1:27" ht="14.25">
      <c r="A349" s="404" t="s">
        <v>448</v>
      </c>
      <c r="B349" s="404"/>
      <c r="C349" s="404"/>
      <c r="D349" s="404"/>
      <c r="E349" s="404"/>
      <c r="F349" s="404"/>
      <c r="G349" s="404"/>
      <c r="H349" s="404"/>
      <c r="I349" s="404"/>
      <c r="J349" s="404"/>
      <c r="K349" s="404"/>
      <c r="L349" s="404"/>
      <c r="M349" s="281"/>
      <c r="N349" s="275"/>
      <c r="V349" s="446" t="s">
        <v>778</v>
      </c>
      <c r="W349" s="423"/>
      <c r="X349" s="423"/>
      <c r="Y349" s="424" t="s">
        <v>425</v>
      </c>
      <c r="Z349" s="424"/>
      <c r="AA349" s="424"/>
    </row>
    <row r="350" spans="1:27" ht="12.75" customHeight="1">
      <c r="A350" s="404" t="s">
        <v>515</v>
      </c>
      <c r="B350" s="404"/>
      <c r="C350" s="404"/>
      <c r="D350" s="404"/>
      <c r="E350" s="404"/>
      <c r="F350" s="404"/>
      <c r="G350" s="404"/>
      <c r="H350" s="404"/>
      <c r="I350" s="404"/>
      <c r="J350" s="404"/>
      <c r="K350" s="281"/>
      <c r="L350" s="430"/>
      <c r="M350" s="430"/>
      <c r="N350" s="415"/>
      <c r="O350" s="415"/>
      <c r="V350" s="387"/>
      <c r="W350" s="387"/>
      <c r="X350" s="387"/>
      <c r="Y350" s="387"/>
      <c r="Z350" s="387"/>
      <c r="AA350" s="387"/>
    </row>
    <row r="351" spans="1:27" ht="12.75" customHeight="1">
      <c r="A351" s="404" t="s">
        <v>516</v>
      </c>
      <c r="B351" s="404"/>
      <c r="C351" s="404"/>
      <c r="D351" s="404"/>
      <c r="E351" s="404"/>
      <c r="F351" s="404"/>
      <c r="G351" s="404"/>
      <c r="H351" s="404"/>
      <c r="I351" s="404"/>
      <c r="J351" s="404"/>
      <c r="K351" s="404"/>
      <c r="L351" s="404"/>
      <c r="M351" s="404"/>
      <c r="N351" s="415"/>
      <c r="O351" s="415"/>
      <c r="V351" s="387"/>
      <c r="W351" s="387"/>
      <c r="X351" s="387"/>
      <c r="Y351" s="387"/>
      <c r="Z351" s="387"/>
      <c r="AA351" s="387"/>
    </row>
    <row r="352" spans="1:27" s="281" customFormat="1" ht="14.25" customHeight="1">
      <c r="A352" s="404" t="s">
        <v>768</v>
      </c>
      <c r="B352" s="404"/>
      <c r="C352" s="404"/>
      <c r="D352" s="404"/>
      <c r="E352" s="404"/>
      <c r="F352" s="404"/>
      <c r="G352" s="404"/>
      <c r="H352" s="404"/>
      <c r="I352" s="404"/>
      <c r="J352" s="404"/>
      <c r="L352" s="527"/>
      <c r="M352" s="527"/>
      <c r="V352" s="452">
        <v>100000000</v>
      </c>
      <c r="W352" s="452"/>
      <c r="X352" s="452"/>
      <c r="Y352" s="452">
        <v>115000000</v>
      </c>
      <c r="Z352" s="452"/>
      <c r="AA352" s="452"/>
    </row>
    <row r="353" spans="1:27" s="176" customFormat="1" ht="12">
      <c r="A353" s="449" t="s">
        <v>45</v>
      </c>
      <c r="B353" s="449"/>
      <c r="C353" s="449"/>
      <c r="D353" s="449"/>
      <c r="E353" s="449"/>
      <c r="F353" s="449"/>
      <c r="G353" s="449"/>
      <c r="H353" s="449"/>
      <c r="I353" s="449"/>
      <c r="J353" s="449"/>
      <c r="K353" s="449"/>
      <c r="L353" s="403"/>
      <c r="M353" s="403"/>
      <c r="N353" s="284"/>
      <c r="O353" s="284"/>
      <c r="Q353" s="155"/>
      <c r="V353" s="411">
        <f>SUM(V352)</f>
        <v>100000000</v>
      </c>
      <c r="W353" s="411"/>
      <c r="X353" s="411"/>
      <c r="Y353" s="411">
        <f>SUM(Y352)</f>
        <v>115000000</v>
      </c>
      <c r="Z353" s="411"/>
      <c r="AA353" s="411"/>
    </row>
    <row r="354" spans="1:24" s="176" customFormat="1" ht="12">
      <c r="A354" s="404" t="s">
        <v>450</v>
      </c>
      <c r="B354" s="404"/>
      <c r="C354" s="404"/>
      <c r="D354" s="404"/>
      <c r="E354" s="404"/>
      <c r="F354" s="404"/>
      <c r="G354" s="404"/>
      <c r="H354" s="404"/>
      <c r="I354" s="404"/>
      <c r="J354" s="404"/>
      <c r="K354" s="404"/>
      <c r="L354" s="404"/>
      <c r="M354" s="281"/>
      <c r="N354" s="284"/>
      <c r="O354" s="284"/>
      <c r="Q354" s="155"/>
      <c r="V354" s="287"/>
      <c r="W354" s="287"/>
      <c r="X354" s="287"/>
    </row>
    <row r="355" spans="1:24" s="176" customFormat="1" ht="12">
      <c r="A355" s="404" t="s">
        <v>517</v>
      </c>
      <c r="B355" s="404"/>
      <c r="C355" s="404"/>
      <c r="D355" s="404"/>
      <c r="E355" s="404"/>
      <c r="F355" s="404"/>
      <c r="G355" s="404"/>
      <c r="H355" s="404"/>
      <c r="I355" s="404"/>
      <c r="J355" s="404"/>
      <c r="K355" s="155"/>
      <c r="L355" s="415"/>
      <c r="M355" s="415"/>
      <c r="N355" s="284"/>
      <c r="O355" s="284"/>
      <c r="V355" s="287"/>
      <c r="W355" s="287"/>
      <c r="X355" s="287"/>
    </row>
    <row r="356" spans="1:24" ht="12">
      <c r="A356" s="404" t="s">
        <v>485</v>
      </c>
      <c r="B356" s="404"/>
      <c r="C356" s="404"/>
      <c r="D356" s="404"/>
      <c r="E356" s="404"/>
      <c r="F356" s="404"/>
      <c r="G356" s="404"/>
      <c r="H356" s="404"/>
      <c r="I356" s="404"/>
      <c r="J356" s="404"/>
      <c r="L356" s="415"/>
      <c r="M356" s="415"/>
      <c r="N356" s="258"/>
      <c r="O356" s="258"/>
      <c r="V356" s="243"/>
      <c r="W356" s="243"/>
      <c r="X356" s="243"/>
    </row>
    <row r="357" spans="1:24" ht="12" customHeight="1">
      <c r="A357" s="449" t="s">
        <v>45</v>
      </c>
      <c r="B357" s="449"/>
      <c r="C357" s="449"/>
      <c r="D357" s="449"/>
      <c r="E357" s="449"/>
      <c r="F357" s="449"/>
      <c r="G357" s="449"/>
      <c r="H357" s="449"/>
      <c r="I357" s="449"/>
      <c r="J357" s="449"/>
      <c r="K357" s="449"/>
      <c r="L357" s="403"/>
      <c r="M357" s="403"/>
      <c r="N357" s="415">
        <v>0</v>
      </c>
      <c r="O357" s="415"/>
      <c r="V357" s="243"/>
      <c r="W357" s="243"/>
      <c r="X357" s="243"/>
    </row>
    <row r="358" spans="1:21" ht="12" customHeight="1">
      <c r="A358" s="408" t="s">
        <v>518</v>
      </c>
      <c r="B358" s="408"/>
      <c r="C358" s="408"/>
      <c r="D358" s="408"/>
      <c r="E358" s="408"/>
      <c r="F358" s="408"/>
      <c r="G358" s="408"/>
      <c r="H358" s="408"/>
      <c r="I358" s="408"/>
      <c r="J358" s="408"/>
      <c r="K358" s="408"/>
      <c r="L358" s="270"/>
      <c r="M358" s="281"/>
      <c r="N358" s="275"/>
      <c r="O358" s="281"/>
      <c r="P358" s="281"/>
      <c r="Q358" s="281"/>
      <c r="R358" s="281"/>
      <c r="S358" s="281"/>
      <c r="T358" s="281"/>
      <c r="U358" s="281"/>
    </row>
    <row r="359" spans="1:27" ht="12" customHeight="1">
      <c r="A359" s="404" t="s">
        <v>448</v>
      </c>
      <c r="B359" s="404"/>
      <c r="C359" s="404"/>
      <c r="D359" s="404"/>
      <c r="E359" s="404"/>
      <c r="F359" s="404"/>
      <c r="G359" s="404"/>
      <c r="H359" s="404"/>
      <c r="I359" s="404"/>
      <c r="J359" s="404"/>
      <c r="K359" s="404"/>
      <c r="L359" s="404"/>
      <c r="M359" s="284"/>
      <c r="N359" s="258"/>
      <c r="O359" s="258"/>
      <c r="V359" s="447" t="s">
        <v>778</v>
      </c>
      <c r="W359" s="402"/>
      <c r="X359" s="402"/>
      <c r="Y359" s="412" t="s">
        <v>425</v>
      </c>
      <c r="Z359" s="412"/>
      <c r="AA359" s="412"/>
    </row>
    <row r="360" spans="1:27" ht="12" customHeight="1">
      <c r="A360" s="265"/>
      <c r="B360" s="404" t="s">
        <v>54</v>
      </c>
      <c r="C360" s="404"/>
      <c r="D360" s="404"/>
      <c r="E360" s="404"/>
      <c r="F360" s="404"/>
      <c r="G360" s="404"/>
      <c r="H360" s="404"/>
      <c r="I360" s="404"/>
      <c r="J360" s="404"/>
      <c r="K360" s="404"/>
      <c r="L360" s="454"/>
      <c r="M360" s="454"/>
      <c r="N360" s="280"/>
      <c r="O360" s="280"/>
      <c r="P360" s="281"/>
      <c r="V360" s="453">
        <v>63143130</v>
      </c>
      <c r="W360" s="453"/>
      <c r="X360" s="453"/>
      <c r="Y360" s="453">
        <v>65048420</v>
      </c>
      <c r="Z360" s="453"/>
      <c r="AA360" s="453"/>
    </row>
    <row r="361" spans="1:27" ht="12.75" customHeight="1">
      <c r="A361" s="265"/>
      <c r="B361" s="404" t="s">
        <v>519</v>
      </c>
      <c r="C361" s="404"/>
      <c r="D361" s="404"/>
      <c r="E361" s="404"/>
      <c r="F361" s="404"/>
      <c r="G361" s="404"/>
      <c r="H361" s="404"/>
      <c r="I361" s="404"/>
      <c r="J361" s="404"/>
      <c r="K361" s="404"/>
      <c r="L361" s="430"/>
      <c r="M361" s="430"/>
      <c r="N361" s="430"/>
      <c r="O361" s="430"/>
      <c r="P361" s="281"/>
      <c r="V361" s="453">
        <v>3444565</v>
      </c>
      <c r="W361" s="453"/>
      <c r="X361" s="453"/>
      <c r="Y361" s="453">
        <v>20286500</v>
      </c>
      <c r="Z361" s="453"/>
      <c r="AA361" s="453"/>
    </row>
    <row r="362" spans="1:27" ht="12.75" customHeight="1">
      <c r="A362" s="265"/>
      <c r="B362" s="404" t="s">
        <v>51</v>
      </c>
      <c r="C362" s="404"/>
      <c r="D362" s="404"/>
      <c r="E362" s="404"/>
      <c r="F362" s="404"/>
      <c r="G362" s="404"/>
      <c r="H362" s="404"/>
      <c r="I362" s="404"/>
      <c r="J362" s="404"/>
      <c r="K362" s="404"/>
      <c r="L362" s="430"/>
      <c r="M362" s="430"/>
      <c r="N362" s="430"/>
      <c r="O362" s="430"/>
      <c r="P362" s="281"/>
      <c r="V362" s="453">
        <v>0</v>
      </c>
      <c r="W362" s="453"/>
      <c r="X362" s="453"/>
      <c r="Y362" s="453">
        <v>0</v>
      </c>
      <c r="Z362" s="453"/>
      <c r="AA362" s="453"/>
    </row>
    <row r="363" spans="1:27" ht="12.75" customHeight="1">
      <c r="A363" s="265"/>
      <c r="B363" s="404" t="s">
        <v>262</v>
      </c>
      <c r="C363" s="404"/>
      <c r="D363" s="404"/>
      <c r="E363" s="404"/>
      <c r="F363" s="404"/>
      <c r="G363" s="404"/>
      <c r="H363" s="404"/>
      <c r="I363" s="404"/>
      <c r="J363" s="404"/>
      <c r="K363" s="404"/>
      <c r="L363" s="280"/>
      <c r="M363" s="280"/>
      <c r="N363" s="280"/>
      <c r="O363" s="280"/>
      <c r="P363" s="281"/>
      <c r="V363" s="453">
        <v>0</v>
      </c>
      <c r="W363" s="453"/>
      <c r="X363" s="453"/>
      <c r="Y363" s="453">
        <v>0</v>
      </c>
      <c r="Z363" s="453"/>
      <c r="AA363" s="453"/>
    </row>
    <row r="364" spans="1:27" ht="12.75" customHeight="1">
      <c r="A364" s="265"/>
      <c r="B364" s="404" t="s">
        <v>769</v>
      </c>
      <c r="C364" s="404"/>
      <c r="D364" s="404"/>
      <c r="E364" s="404"/>
      <c r="F364" s="404"/>
      <c r="G364" s="404"/>
      <c r="H364" s="404"/>
      <c r="I364" s="404"/>
      <c r="J364" s="404"/>
      <c r="K364" s="404"/>
      <c r="L364" s="430"/>
      <c r="M364" s="430"/>
      <c r="N364" s="430"/>
      <c r="O364" s="430"/>
      <c r="P364" s="281"/>
      <c r="V364" s="453">
        <f>Y364</f>
        <v>82737283</v>
      </c>
      <c r="W364" s="453"/>
      <c r="X364" s="453"/>
      <c r="Y364" s="453">
        <v>82737283</v>
      </c>
      <c r="Z364" s="453"/>
      <c r="AA364" s="453"/>
    </row>
    <row r="365" spans="1:27" ht="12.75" customHeight="1">
      <c r="A365" s="265"/>
      <c r="B365" s="404" t="s">
        <v>870</v>
      </c>
      <c r="C365" s="404"/>
      <c r="D365" s="404"/>
      <c r="E365" s="404"/>
      <c r="F365" s="404"/>
      <c r="G365" s="404"/>
      <c r="H365" s="404"/>
      <c r="I365" s="404"/>
      <c r="J365" s="404"/>
      <c r="K365" s="404"/>
      <c r="L365" s="430"/>
      <c r="M365" s="430"/>
      <c r="N365" s="430"/>
      <c r="O365" s="430"/>
      <c r="P365" s="281"/>
      <c r="V365" s="453">
        <v>1393000</v>
      </c>
      <c r="W365" s="453"/>
      <c r="X365" s="453"/>
      <c r="Y365" s="453">
        <v>0</v>
      </c>
      <c r="Z365" s="453"/>
      <c r="AA365" s="453"/>
    </row>
    <row r="366" spans="1:27" ht="12.75" customHeight="1">
      <c r="A366" s="265"/>
      <c r="B366" s="404" t="s">
        <v>882</v>
      </c>
      <c r="C366" s="404"/>
      <c r="D366" s="404"/>
      <c r="E366" s="404"/>
      <c r="F366" s="404"/>
      <c r="G366" s="404"/>
      <c r="H366" s="404"/>
      <c r="I366" s="404"/>
      <c r="J366" s="404"/>
      <c r="K366" s="404"/>
      <c r="L366" s="425"/>
      <c r="M366" s="425"/>
      <c r="N366" s="280"/>
      <c r="O366" s="280"/>
      <c r="P366" s="281"/>
      <c r="V366" s="453">
        <v>11920720000</v>
      </c>
      <c r="W366" s="453"/>
      <c r="X366" s="453"/>
      <c r="Y366" s="453">
        <v>0</v>
      </c>
      <c r="Z366" s="453"/>
      <c r="AA366" s="453"/>
    </row>
    <row r="367" spans="1:27" ht="12.75" customHeight="1">
      <c r="A367" s="265"/>
      <c r="B367" s="404" t="s">
        <v>306</v>
      </c>
      <c r="C367" s="404"/>
      <c r="D367" s="404"/>
      <c r="E367" s="404"/>
      <c r="F367" s="404"/>
      <c r="G367" s="404"/>
      <c r="H367" s="404"/>
      <c r="I367" s="404"/>
      <c r="J367" s="404"/>
      <c r="K367" s="404"/>
      <c r="L367" s="404"/>
      <c r="M367" s="404"/>
      <c r="N367" s="404"/>
      <c r="O367" s="404"/>
      <c r="P367" s="281"/>
      <c r="V367" s="453">
        <v>228000000</v>
      </c>
      <c r="W367" s="453"/>
      <c r="X367" s="453"/>
      <c r="Y367" s="453">
        <v>204000000</v>
      </c>
      <c r="Z367" s="453"/>
      <c r="AA367" s="453"/>
    </row>
    <row r="368" spans="1:27" ht="12.75" customHeight="1">
      <c r="A368" s="265"/>
      <c r="B368" s="404" t="s">
        <v>315</v>
      </c>
      <c r="C368" s="404"/>
      <c r="D368" s="404"/>
      <c r="E368" s="404"/>
      <c r="F368" s="404"/>
      <c r="G368" s="404"/>
      <c r="H368" s="404"/>
      <c r="I368" s="404"/>
      <c r="J368" s="404"/>
      <c r="K368" s="404"/>
      <c r="L368" s="404"/>
      <c r="M368" s="404"/>
      <c r="N368" s="404"/>
      <c r="O368" s="280"/>
      <c r="P368" s="281"/>
      <c r="V368" s="453">
        <v>0</v>
      </c>
      <c r="W368" s="453"/>
      <c r="X368" s="453"/>
      <c r="Y368" s="453">
        <v>7522891000</v>
      </c>
      <c r="Z368" s="453"/>
      <c r="AA368" s="453"/>
    </row>
    <row r="369" spans="1:27" ht="12.75" customHeight="1">
      <c r="A369" s="265"/>
      <c r="B369" s="404" t="s">
        <v>316</v>
      </c>
      <c r="C369" s="404"/>
      <c r="D369" s="404"/>
      <c r="E369" s="404"/>
      <c r="F369" s="404"/>
      <c r="G369" s="404"/>
      <c r="H369" s="404"/>
      <c r="I369" s="404"/>
      <c r="J369" s="404"/>
      <c r="K369" s="404"/>
      <c r="L369" s="404"/>
      <c r="M369" s="404"/>
      <c r="N369" s="404"/>
      <c r="O369" s="404"/>
      <c r="P369" s="404"/>
      <c r="V369" s="453">
        <v>15750000000</v>
      </c>
      <c r="W369" s="453"/>
      <c r="X369" s="453"/>
      <c r="Y369" s="453">
        <v>15750000000</v>
      </c>
      <c r="Z369" s="453"/>
      <c r="AA369" s="453"/>
    </row>
    <row r="370" spans="1:27" ht="12.75" customHeight="1">
      <c r="A370" s="265"/>
      <c r="B370" s="404" t="s">
        <v>55</v>
      </c>
      <c r="C370" s="404"/>
      <c r="D370" s="404"/>
      <c r="E370" s="404"/>
      <c r="F370" s="404"/>
      <c r="G370" s="404"/>
      <c r="H370" s="404"/>
      <c r="I370" s="404"/>
      <c r="J370" s="404"/>
      <c r="K370" s="404"/>
      <c r="L370" s="402"/>
      <c r="M370" s="402"/>
      <c r="N370" s="402"/>
      <c r="O370" s="402"/>
      <c r="P370" s="281"/>
      <c r="V370" s="452">
        <v>134759557</v>
      </c>
      <c r="W370" s="452"/>
      <c r="X370" s="452"/>
      <c r="Y370" s="452">
        <v>175371481</v>
      </c>
      <c r="Z370" s="452"/>
      <c r="AA370" s="452"/>
    </row>
    <row r="371" spans="1:27" s="176" customFormat="1" ht="12">
      <c r="A371" s="449" t="s">
        <v>45</v>
      </c>
      <c r="B371" s="449"/>
      <c r="C371" s="449"/>
      <c r="D371" s="449"/>
      <c r="E371" s="449"/>
      <c r="F371" s="449"/>
      <c r="G371" s="449"/>
      <c r="H371" s="449"/>
      <c r="I371" s="449"/>
      <c r="J371" s="449"/>
      <c r="K371" s="449"/>
      <c r="L371" s="403"/>
      <c r="M371" s="403"/>
      <c r="N371" s="284"/>
      <c r="O371" s="284"/>
      <c r="V371" s="411">
        <f>SUM(V360:X370)</f>
        <v>28184197535</v>
      </c>
      <c r="W371" s="411"/>
      <c r="X371" s="411"/>
      <c r="Y371" s="411">
        <f>SUM(Y360:AA370)</f>
        <v>23820334684</v>
      </c>
      <c r="Z371" s="411"/>
      <c r="AA371" s="411"/>
    </row>
    <row r="372" spans="1:15" ht="12">
      <c r="A372" s="404" t="s">
        <v>450</v>
      </c>
      <c r="B372" s="404"/>
      <c r="C372" s="404"/>
      <c r="D372" s="404"/>
      <c r="E372" s="404"/>
      <c r="F372" s="404"/>
      <c r="G372" s="404"/>
      <c r="H372" s="404"/>
      <c r="I372" s="404"/>
      <c r="J372" s="404"/>
      <c r="K372" s="404"/>
      <c r="L372" s="404"/>
      <c r="M372" s="258"/>
      <c r="N372" s="258"/>
      <c r="O372" s="258"/>
    </row>
    <row r="373" spans="1:27" ht="12">
      <c r="A373" s="265"/>
      <c r="B373" s="404" t="s">
        <v>315</v>
      </c>
      <c r="C373" s="404"/>
      <c r="D373" s="404"/>
      <c r="E373" s="404"/>
      <c r="F373" s="404"/>
      <c r="G373" s="404"/>
      <c r="H373" s="404"/>
      <c r="I373" s="404"/>
      <c r="J373" s="404"/>
      <c r="K373" s="404"/>
      <c r="L373" s="404"/>
      <c r="M373" s="404"/>
      <c r="N373" s="404"/>
      <c r="O373" s="258"/>
      <c r="V373" s="387">
        <v>0</v>
      </c>
      <c r="W373" s="387"/>
      <c r="X373" s="387"/>
      <c r="Y373" s="387">
        <v>15200136000</v>
      </c>
      <c r="Z373" s="387"/>
      <c r="AA373" s="387"/>
    </row>
    <row r="374" spans="1:27" ht="14.25">
      <c r="A374" s="265"/>
      <c r="B374" s="404" t="s">
        <v>794</v>
      </c>
      <c r="C374" s="404"/>
      <c r="D374" s="404"/>
      <c r="E374" s="404"/>
      <c r="F374" s="404"/>
      <c r="G374" s="404"/>
      <c r="H374" s="404"/>
      <c r="I374" s="404"/>
      <c r="J374" s="404"/>
      <c r="K374" s="404"/>
      <c r="L374" s="245"/>
      <c r="M374" s="280"/>
      <c r="N374" s="280"/>
      <c r="O374" s="258"/>
      <c r="V374" s="418">
        <v>9000000</v>
      </c>
      <c r="W374" s="418"/>
      <c r="X374" s="418"/>
      <c r="Y374" s="418">
        <v>9000000</v>
      </c>
      <c r="Z374" s="418"/>
      <c r="AA374" s="418"/>
    </row>
    <row r="375" spans="1:27" ht="12">
      <c r="A375" s="449" t="s">
        <v>45</v>
      </c>
      <c r="B375" s="449"/>
      <c r="C375" s="449"/>
      <c r="D375" s="449"/>
      <c r="E375" s="449"/>
      <c r="F375" s="449"/>
      <c r="G375" s="449"/>
      <c r="H375" s="449"/>
      <c r="I375" s="449"/>
      <c r="J375" s="449"/>
      <c r="K375" s="449"/>
      <c r="L375" s="248"/>
      <c r="M375" s="258"/>
      <c r="N375" s="258"/>
      <c r="O375" s="258"/>
      <c r="V375" s="411">
        <f>SUM(V373:X374)</f>
        <v>9000000</v>
      </c>
      <c r="W375" s="411"/>
      <c r="X375" s="411"/>
      <c r="Y375" s="411">
        <f>SUM(Y373:AA374)</f>
        <v>15209136000</v>
      </c>
      <c r="Z375" s="411"/>
      <c r="AA375" s="411"/>
    </row>
    <row r="376" spans="1:15" ht="12">
      <c r="A376" s="404" t="s">
        <v>507</v>
      </c>
      <c r="B376" s="404"/>
      <c r="C376" s="404"/>
      <c r="D376" s="404"/>
      <c r="E376" s="404"/>
      <c r="F376" s="404"/>
      <c r="G376" s="404"/>
      <c r="H376" s="404"/>
      <c r="I376" s="404"/>
      <c r="J376" s="404"/>
      <c r="K376" s="404"/>
      <c r="L376" s="404"/>
      <c r="M376" s="258"/>
      <c r="N376" s="258"/>
      <c r="O376" s="258"/>
    </row>
    <row r="377" spans="1:21" ht="12">
      <c r="A377" s="408" t="s">
        <v>520</v>
      </c>
      <c r="B377" s="408"/>
      <c r="C377" s="408"/>
      <c r="D377" s="408"/>
      <c r="E377" s="408"/>
      <c r="F377" s="408"/>
      <c r="G377" s="408"/>
      <c r="H377" s="408"/>
      <c r="I377" s="408"/>
      <c r="J377" s="408"/>
      <c r="K377" s="408"/>
      <c r="L377" s="270"/>
      <c r="M377" s="281"/>
      <c r="N377" s="275"/>
      <c r="O377" s="281"/>
      <c r="P377" s="281"/>
      <c r="Q377" s="281"/>
      <c r="R377" s="281"/>
      <c r="S377" s="281"/>
      <c r="T377" s="281"/>
      <c r="U377" s="281"/>
    </row>
    <row r="378" spans="1:27" ht="14.25">
      <c r="A378" s="382" t="s">
        <v>448</v>
      </c>
      <c r="B378" s="382"/>
      <c r="C378" s="382"/>
      <c r="D378" s="382"/>
      <c r="E378" s="382"/>
      <c r="F378" s="382"/>
      <c r="G378" s="382"/>
      <c r="H378" s="382"/>
      <c r="I378" s="382"/>
      <c r="J378" s="382"/>
      <c r="K378" s="382"/>
      <c r="L378" s="382"/>
      <c r="M378" s="281"/>
      <c r="N378" s="275"/>
      <c r="O378" s="281"/>
      <c r="P378" s="281"/>
      <c r="Q378" s="281"/>
      <c r="R378" s="281"/>
      <c r="S378" s="281"/>
      <c r="T378" s="281"/>
      <c r="U378" s="281"/>
      <c r="V378" s="447" t="s">
        <v>778</v>
      </c>
      <c r="W378" s="402"/>
      <c r="X378" s="402"/>
      <c r="Y378" s="412" t="s">
        <v>425</v>
      </c>
      <c r="Z378" s="412"/>
      <c r="AA378" s="412"/>
    </row>
    <row r="379" spans="1:27" ht="12.75" customHeight="1">
      <c r="A379" s="382" t="s">
        <v>521</v>
      </c>
      <c r="B379" s="382"/>
      <c r="C379" s="382"/>
      <c r="D379" s="382"/>
      <c r="E379" s="382"/>
      <c r="F379" s="382"/>
      <c r="G379" s="382"/>
      <c r="H379" s="382"/>
      <c r="I379" s="382"/>
      <c r="J379" s="382"/>
      <c r="K379" s="256"/>
      <c r="L379" s="270"/>
      <c r="M379" s="281"/>
      <c r="N379" s="275"/>
      <c r="O379" s="281"/>
      <c r="P379" s="281"/>
      <c r="Q379" s="281"/>
      <c r="R379" s="281"/>
      <c r="S379" s="281"/>
      <c r="T379" s="281"/>
      <c r="U379" s="281"/>
      <c r="V379" s="259"/>
      <c r="W379" s="253"/>
      <c r="X379" s="253"/>
      <c r="Y379" s="253"/>
      <c r="Z379" s="253"/>
      <c r="AA379" s="253"/>
    </row>
    <row r="380" spans="1:27" ht="12.75" customHeight="1">
      <c r="A380" s="382" t="s">
        <v>522</v>
      </c>
      <c r="B380" s="382"/>
      <c r="C380" s="382"/>
      <c r="D380" s="382"/>
      <c r="E380" s="382"/>
      <c r="F380" s="382"/>
      <c r="G380" s="382"/>
      <c r="H380" s="382"/>
      <c r="I380" s="382"/>
      <c r="J380" s="382"/>
      <c r="K380" s="382"/>
      <c r="L380" s="382"/>
      <c r="M380" s="281"/>
      <c r="N380" s="275"/>
      <c r="O380" s="281"/>
      <c r="P380" s="281"/>
      <c r="Q380" s="281"/>
      <c r="R380" s="281"/>
      <c r="S380" s="281"/>
      <c r="T380" s="281"/>
      <c r="U380" s="281"/>
      <c r="V380" s="259"/>
      <c r="W380" s="253"/>
      <c r="X380" s="253"/>
      <c r="Y380" s="253"/>
      <c r="Z380" s="253"/>
      <c r="AA380" s="253"/>
    </row>
    <row r="381" spans="1:27" ht="12.75" customHeight="1">
      <c r="A381" s="382" t="s">
        <v>523</v>
      </c>
      <c r="B381" s="382"/>
      <c r="C381" s="382"/>
      <c r="D381" s="382"/>
      <c r="E381" s="382"/>
      <c r="F381" s="382"/>
      <c r="G381" s="382"/>
      <c r="H381" s="382"/>
      <c r="I381" s="382"/>
      <c r="J381" s="382"/>
      <c r="K381" s="256"/>
      <c r="L381" s="270"/>
      <c r="M381" s="281"/>
      <c r="N381" s="275"/>
      <c r="O381" s="281"/>
      <c r="P381" s="281"/>
      <c r="Q381" s="281"/>
      <c r="R381" s="281"/>
      <c r="S381" s="281"/>
      <c r="T381" s="281"/>
      <c r="U381" s="281"/>
      <c r="V381" s="259"/>
      <c r="W381" s="253"/>
      <c r="X381" s="253"/>
      <c r="Y381" s="253"/>
      <c r="Z381" s="253"/>
      <c r="AA381" s="253"/>
    </row>
    <row r="382" spans="1:27" ht="12.75" customHeight="1">
      <c r="A382" s="449" t="s">
        <v>45</v>
      </c>
      <c r="B382" s="449"/>
      <c r="C382" s="449"/>
      <c r="D382" s="449"/>
      <c r="E382" s="449"/>
      <c r="F382" s="449"/>
      <c r="G382" s="449"/>
      <c r="H382" s="449"/>
      <c r="I382" s="449"/>
      <c r="J382" s="449"/>
      <c r="K382" s="449"/>
      <c r="L382" s="270"/>
      <c r="M382" s="281"/>
      <c r="N382" s="275"/>
      <c r="O382" s="281"/>
      <c r="P382" s="281"/>
      <c r="Q382" s="281"/>
      <c r="R382" s="281"/>
      <c r="S382" s="281"/>
      <c r="T382" s="281"/>
      <c r="U382" s="281"/>
      <c r="V382" s="259"/>
      <c r="W382" s="253"/>
      <c r="X382" s="253"/>
      <c r="Y382" s="253"/>
      <c r="Z382" s="253"/>
      <c r="AA382" s="253"/>
    </row>
    <row r="383" spans="1:27" ht="12.75" customHeight="1">
      <c r="A383" s="382" t="s">
        <v>450</v>
      </c>
      <c r="B383" s="382"/>
      <c r="C383" s="382"/>
      <c r="D383" s="382"/>
      <c r="E383" s="382"/>
      <c r="F383" s="382"/>
      <c r="G383" s="382"/>
      <c r="H383" s="382"/>
      <c r="I383" s="382"/>
      <c r="J383" s="382"/>
      <c r="K383" s="382"/>
      <c r="L383" s="382"/>
      <c r="M383" s="281"/>
      <c r="N383" s="275"/>
      <c r="O383" s="281"/>
      <c r="P383" s="281"/>
      <c r="Q383" s="281"/>
      <c r="R383" s="281"/>
      <c r="S383" s="281"/>
      <c r="T383" s="281"/>
      <c r="U383" s="281"/>
      <c r="V383" s="259"/>
      <c r="W383" s="253"/>
      <c r="X383" s="253"/>
      <c r="Y383" s="253"/>
      <c r="Z383" s="253"/>
      <c r="AA383" s="253"/>
    </row>
    <row r="384" spans="1:27" ht="14.25">
      <c r="A384" s="449" t="s">
        <v>45</v>
      </c>
      <c r="B384" s="449"/>
      <c r="C384" s="449"/>
      <c r="D384" s="449"/>
      <c r="E384" s="449"/>
      <c r="F384" s="449"/>
      <c r="G384" s="449"/>
      <c r="H384" s="449"/>
      <c r="I384" s="449"/>
      <c r="J384" s="449"/>
      <c r="K384" s="449"/>
      <c r="L384" s="270"/>
      <c r="M384" s="281"/>
      <c r="N384" s="275"/>
      <c r="O384" s="281"/>
      <c r="P384" s="281"/>
      <c r="Q384" s="281"/>
      <c r="R384" s="281"/>
      <c r="S384" s="281"/>
      <c r="T384" s="281"/>
      <c r="U384" s="281"/>
      <c r="V384" s="259"/>
      <c r="W384" s="253"/>
      <c r="X384" s="253"/>
      <c r="Y384" s="253"/>
      <c r="Z384" s="253"/>
      <c r="AA384" s="253"/>
    </row>
    <row r="385" spans="1:27" ht="14.25" customHeight="1">
      <c r="A385" s="382" t="s">
        <v>524</v>
      </c>
      <c r="B385" s="382"/>
      <c r="C385" s="382"/>
      <c r="D385" s="382"/>
      <c r="E385" s="382"/>
      <c r="F385" s="382"/>
      <c r="G385" s="382"/>
      <c r="H385" s="382"/>
      <c r="I385" s="382"/>
      <c r="J385" s="382"/>
      <c r="K385" s="382"/>
      <c r="L385" s="382"/>
      <c r="M385" s="382"/>
      <c r="N385" s="382"/>
      <c r="O385" s="382"/>
      <c r="P385" s="281"/>
      <c r="Q385" s="281"/>
      <c r="R385" s="281"/>
      <c r="S385" s="281"/>
      <c r="T385" s="281"/>
      <c r="U385" s="281"/>
      <c r="V385" s="259"/>
      <c r="W385" s="253"/>
      <c r="X385" s="253"/>
      <c r="Y385" s="253"/>
      <c r="Z385" s="253"/>
      <c r="AA385" s="253"/>
    </row>
    <row r="386" spans="1:27" ht="14.25">
      <c r="A386" s="158" t="s">
        <v>429</v>
      </c>
      <c r="B386" s="282"/>
      <c r="C386" s="282"/>
      <c r="D386" s="282"/>
      <c r="E386" s="282"/>
      <c r="F386" s="282"/>
      <c r="G386" s="282"/>
      <c r="H386" s="282"/>
      <c r="I386" s="282"/>
      <c r="J386" s="282"/>
      <c r="K386" s="282"/>
      <c r="L386" s="270"/>
      <c r="M386" s="281"/>
      <c r="N386" s="275"/>
      <c r="O386" s="281"/>
      <c r="P386" s="281"/>
      <c r="Q386" s="281"/>
      <c r="R386" s="281"/>
      <c r="S386" s="281"/>
      <c r="T386" s="281"/>
      <c r="U386" s="281"/>
      <c r="V386" s="259"/>
      <c r="W386" s="253"/>
      <c r="X386" s="253"/>
      <c r="Y386" s="253"/>
      <c r="Z386" s="253"/>
      <c r="AA386" s="253"/>
    </row>
    <row r="387" spans="1:27" ht="14.25">
      <c r="A387" s="408" t="s">
        <v>525</v>
      </c>
      <c r="B387" s="408"/>
      <c r="C387" s="408"/>
      <c r="D387" s="408"/>
      <c r="E387" s="408"/>
      <c r="F387" s="408"/>
      <c r="G387" s="408"/>
      <c r="H387" s="408"/>
      <c r="I387" s="408"/>
      <c r="J387" s="408"/>
      <c r="K387" s="408"/>
      <c r="L387" s="270"/>
      <c r="M387" s="281"/>
      <c r="N387" s="275"/>
      <c r="O387" s="281"/>
      <c r="P387" s="281"/>
      <c r="Q387" s="281"/>
      <c r="R387" s="281"/>
      <c r="S387" s="281"/>
      <c r="T387" s="281"/>
      <c r="U387" s="281"/>
      <c r="V387" s="440" t="s">
        <v>778</v>
      </c>
      <c r="W387" s="412"/>
      <c r="X387" s="412"/>
      <c r="Y387" s="412" t="s">
        <v>425</v>
      </c>
      <c r="Z387" s="412"/>
      <c r="AA387" s="412"/>
    </row>
    <row r="388" spans="1:27" ht="14.25">
      <c r="A388" s="185" t="s">
        <v>295</v>
      </c>
      <c r="B388" s="256"/>
      <c r="C388" s="256"/>
      <c r="D388" s="256"/>
      <c r="E388" s="256"/>
      <c r="F388" s="256"/>
      <c r="G388" s="256"/>
      <c r="H388" s="256"/>
      <c r="I388" s="256"/>
      <c r="J388" s="256"/>
      <c r="K388" s="256"/>
      <c r="L388" s="270"/>
      <c r="M388" s="281"/>
      <c r="N388" s="275"/>
      <c r="O388" s="281"/>
      <c r="P388" s="281"/>
      <c r="Q388" s="281"/>
      <c r="R388" s="281"/>
      <c r="S388" s="281"/>
      <c r="T388" s="281"/>
      <c r="U388" s="281"/>
      <c r="V388" s="251"/>
      <c r="W388" s="252"/>
      <c r="X388" s="252"/>
      <c r="Y388" s="252"/>
      <c r="Z388" s="252"/>
      <c r="AA388" s="252"/>
    </row>
    <row r="389" spans="1:27" ht="14.25">
      <c r="A389" s="408" t="s">
        <v>526</v>
      </c>
      <c r="B389" s="408"/>
      <c r="C389" s="408"/>
      <c r="D389" s="408"/>
      <c r="E389" s="408"/>
      <c r="F389" s="408"/>
      <c r="G389" s="408"/>
      <c r="H389" s="408"/>
      <c r="I389" s="408"/>
      <c r="J389" s="408"/>
      <c r="K389" s="408"/>
      <c r="L389" s="270"/>
      <c r="M389" s="281"/>
      <c r="N389" s="275"/>
      <c r="O389" s="281"/>
      <c r="P389" s="281"/>
      <c r="Q389" s="281"/>
      <c r="R389" s="281"/>
      <c r="S389" s="281"/>
      <c r="T389" s="281"/>
      <c r="U389" s="281"/>
      <c r="V389" s="440" t="s">
        <v>778</v>
      </c>
      <c r="W389" s="412"/>
      <c r="X389" s="412"/>
      <c r="Y389" s="412" t="s">
        <v>425</v>
      </c>
      <c r="Z389" s="412"/>
      <c r="AA389" s="412"/>
    </row>
    <row r="390" spans="1:27" ht="14.25">
      <c r="A390" s="185" t="s">
        <v>295</v>
      </c>
      <c r="B390" s="256"/>
      <c r="C390" s="256"/>
      <c r="D390" s="256"/>
      <c r="E390" s="256"/>
      <c r="F390" s="256"/>
      <c r="G390" s="256"/>
      <c r="H390" s="256"/>
      <c r="I390" s="256"/>
      <c r="J390" s="256"/>
      <c r="K390" s="256"/>
      <c r="L390" s="270"/>
      <c r="M390" s="281"/>
      <c r="N390" s="275"/>
      <c r="O390" s="281"/>
      <c r="P390" s="281"/>
      <c r="Q390" s="281"/>
      <c r="R390" s="281"/>
      <c r="S390" s="281"/>
      <c r="T390" s="281"/>
      <c r="U390" s="281"/>
      <c r="V390" s="251"/>
      <c r="W390" s="252"/>
      <c r="X390" s="252"/>
      <c r="Y390" s="252"/>
      <c r="Z390" s="252"/>
      <c r="AA390" s="252"/>
    </row>
    <row r="391" spans="1:21" ht="12">
      <c r="A391" s="408" t="s">
        <v>527</v>
      </c>
      <c r="B391" s="408"/>
      <c r="C391" s="408"/>
      <c r="D391" s="408"/>
      <c r="E391" s="408"/>
      <c r="F391" s="408"/>
      <c r="G391" s="408"/>
      <c r="H391" s="408"/>
      <c r="I391" s="408"/>
      <c r="J391" s="408"/>
      <c r="K391" s="408"/>
      <c r="L391" s="270"/>
      <c r="M391" s="281"/>
      <c r="N391" s="275"/>
      <c r="O391" s="281"/>
      <c r="P391" s="281"/>
      <c r="Q391" s="281"/>
      <c r="R391" s="281"/>
      <c r="S391" s="281"/>
      <c r="T391" s="281"/>
      <c r="U391" s="281"/>
    </row>
    <row r="392" spans="1:27" ht="14.25">
      <c r="A392" s="404" t="s">
        <v>448</v>
      </c>
      <c r="B392" s="404"/>
      <c r="C392" s="404"/>
      <c r="D392" s="404"/>
      <c r="E392" s="404"/>
      <c r="F392" s="404"/>
      <c r="G392" s="404"/>
      <c r="H392" s="404"/>
      <c r="I392" s="404"/>
      <c r="J392" s="404"/>
      <c r="K392" s="404"/>
      <c r="L392" s="404"/>
      <c r="M392" s="284"/>
      <c r="N392" s="258"/>
      <c r="O392" s="258"/>
      <c r="V392" s="440" t="s">
        <v>778</v>
      </c>
      <c r="W392" s="412"/>
      <c r="X392" s="412"/>
      <c r="Y392" s="412" t="s">
        <v>425</v>
      </c>
      <c r="Z392" s="412"/>
      <c r="AA392" s="412"/>
    </row>
    <row r="393" spans="1:27" s="164" customFormat="1" ht="12.75" customHeight="1">
      <c r="A393" s="404" t="s">
        <v>528</v>
      </c>
      <c r="B393" s="404"/>
      <c r="C393" s="404"/>
      <c r="D393" s="404"/>
      <c r="E393" s="404"/>
      <c r="F393" s="404"/>
      <c r="G393" s="404"/>
      <c r="H393" s="404"/>
      <c r="I393" s="404"/>
      <c r="J393" s="404"/>
      <c r="K393" s="404"/>
      <c r="L393" s="404"/>
      <c r="M393" s="404"/>
      <c r="N393" s="404"/>
      <c r="O393" s="280"/>
      <c r="P393" s="281"/>
      <c r="Q393" s="281"/>
      <c r="R393" s="281"/>
      <c r="S393" s="281"/>
      <c r="T393" s="281"/>
      <c r="U393" s="281"/>
      <c r="V393" s="275"/>
      <c r="W393" s="275"/>
      <c r="X393" s="275"/>
      <c r="Y393" s="275"/>
      <c r="Z393" s="275"/>
      <c r="AA393" s="275"/>
    </row>
    <row r="394" spans="1:27" s="281" customFormat="1" ht="12.75" customHeight="1">
      <c r="A394" s="404" t="s">
        <v>529</v>
      </c>
      <c r="B394" s="404"/>
      <c r="C394" s="404"/>
      <c r="D394" s="404"/>
      <c r="E394" s="404"/>
      <c r="F394" s="404"/>
      <c r="G394" s="404"/>
      <c r="H394" s="404"/>
      <c r="I394" s="404"/>
      <c r="J394" s="404"/>
      <c r="K394" s="404"/>
      <c r="L394" s="404"/>
      <c r="M394" s="404"/>
      <c r="N394" s="280"/>
      <c r="O394" s="280"/>
      <c r="V394" s="275"/>
      <c r="W394" s="275"/>
      <c r="X394" s="275"/>
      <c r="Y394" s="275"/>
      <c r="Z394" s="275"/>
      <c r="AA394" s="275"/>
    </row>
    <row r="395" spans="1:27" ht="12.75" customHeight="1">
      <c r="A395" s="449" t="s">
        <v>45</v>
      </c>
      <c r="B395" s="449"/>
      <c r="C395" s="449"/>
      <c r="D395" s="449"/>
      <c r="E395" s="449"/>
      <c r="F395" s="449"/>
      <c r="G395" s="449"/>
      <c r="H395" s="449"/>
      <c r="I395" s="449"/>
      <c r="J395" s="449"/>
      <c r="K395" s="449"/>
      <c r="L395" s="262"/>
      <c r="N395" s="258"/>
      <c r="O395" s="258"/>
      <c r="V395" s="262"/>
      <c r="W395" s="262"/>
      <c r="X395" s="262"/>
      <c r="Y395" s="262"/>
      <c r="Z395" s="262"/>
      <c r="AA395" s="262"/>
    </row>
    <row r="396" spans="1:27" ht="14.25">
      <c r="A396" s="404" t="s">
        <v>450</v>
      </c>
      <c r="B396" s="404"/>
      <c r="C396" s="404"/>
      <c r="D396" s="404"/>
      <c r="E396" s="404"/>
      <c r="F396" s="404"/>
      <c r="G396" s="404"/>
      <c r="H396" s="404"/>
      <c r="I396" s="404"/>
      <c r="J396" s="404"/>
      <c r="K396" s="404"/>
      <c r="L396" s="404"/>
      <c r="M396" s="284"/>
      <c r="N396" s="258"/>
      <c r="O396" s="258"/>
      <c r="S396" s="412" t="s">
        <v>425</v>
      </c>
      <c r="T396" s="412"/>
      <c r="U396" s="412"/>
      <c r="V396" s="440" t="s">
        <v>771</v>
      </c>
      <c r="W396" s="412"/>
      <c r="X396" s="412"/>
      <c r="Y396" s="440" t="s">
        <v>778</v>
      </c>
      <c r="Z396" s="412"/>
      <c r="AA396" s="412"/>
    </row>
    <row r="397" spans="1:27" s="164" customFormat="1" ht="12.75" customHeight="1">
      <c r="A397" s="404" t="s">
        <v>770</v>
      </c>
      <c r="B397" s="404"/>
      <c r="C397" s="404"/>
      <c r="D397" s="404"/>
      <c r="E397" s="404"/>
      <c r="F397" s="404"/>
      <c r="G397" s="404"/>
      <c r="H397" s="404"/>
      <c r="I397" s="404"/>
      <c r="J397" s="404"/>
      <c r="K397" s="404"/>
      <c r="L397" s="404"/>
      <c r="M397" s="404"/>
      <c r="N397" s="404"/>
      <c r="O397" s="404"/>
      <c r="P397" s="404"/>
      <c r="Q397" s="404"/>
      <c r="R397" s="281"/>
      <c r="S397" s="504">
        <v>10911962882</v>
      </c>
      <c r="T397" s="504"/>
      <c r="U397" s="504"/>
      <c r="V397" s="453">
        <v>-145747500</v>
      </c>
      <c r="W397" s="453"/>
      <c r="X397" s="453"/>
      <c r="Y397" s="504">
        <f>S397+V397</f>
        <v>10766215382</v>
      </c>
      <c r="Z397" s="504"/>
      <c r="AA397" s="504"/>
    </row>
    <row r="398" spans="1:27" s="164" customFormat="1" ht="12.75" customHeight="1">
      <c r="A398" s="404" t="s">
        <v>871</v>
      </c>
      <c r="B398" s="404"/>
      <c r="C398" s="404"/>
      <c r="D398" s="404"/>
      <c r="E398" s="404"/>
      <c r="F398" s="404"/>
      <c r="G398" s="404"/>
      <c r="H398" s="404"/>
      <c r="I398" s="404"/>
      <c r="J398" s="404"/>
      <c r="K398" s="404"/>
      <c r="L398" s="404"/>
      <c r="M398" s="404"/>
      <c r="N398" s="404"/>
      <c r="O398" s="404"/>
      <c r="P398" s="404"/>
      <c r="Q398" s="404"/>
      <c r="R398" s="281"/>
      <c r="S398" s="452">
        <v>0</v>
      </c>
      <c r="T398" s="452"/>
      <c r="U398" s="452"/>
      <c r="V398" s="452">
        <v>3089425000</v>
      </c>
      <c r="W398" s="452"/>
      <c r="X398" s="452"/>
      <c r="Y398" s="448">
        <f>S398+V398</f>
        <v>3089425000</v>
      </c>
      <c r="Z398" s="448"/>
      <c r="AA398" s="448"/>
    </row>
    <row r="399" spans="1:27" s="281" customFormat="1" ht="12.75" customHeight="1">
      <c r="A399" s="449" t="s">
        <v>45</v>
      </c>
      <c r="B399" s="449"/>
      <c r="C399" s="449"/>
      <c r="D399" s="449"/>
      <c r="E399" s="449"/>
      <c r="F399" s="449"/>
      <c r="G399" s="449"/>
      <c r="H399" s="449"/>
      <c r="I399" s="449"/>
      <c r="J399" s="449"/>
      <c r="K399" s="449"/>
      <c r="L399" s="275"/>
      <c r="M399" s="275"/>
      <c r="N399" s="280"/>
      <c r="O399" s="280"/>
      <c r="S399" s="450">
        <f>SUM(S397:U397)</f>
        <v>10911962882</v>
      </c>
      <c r="T399" s="450"/>
      <c r="U399" s="450"/>
      <c r="V399" s="450">
        <f>SUM(V397:X398)</f>
        <v>2943677500</v>
      </c>
      <c r="W399" s="450"/>
      <c r="X399" s="450"/>
      <c r="Y399" s="451">
        <f>SUM(Y397:AA398)</f>
        <v>13855640382</v>
      </c>
      <c r="Z399" s="451"/>
      <c r="AA399" s="451"/>
    </row>
    <row r="400" spans="1:27" s="281" customFormat="1" ht="12.75" customHeight="1">
      <c r="A400" s="282"/>
      <c r="B400" s="282"/>
      <c r="C400" s="282"/>
      <c r="D400" s="282"/>
      <c r="E400" s="282"/>
      <c r="F400" s="282"/>
      <c r="G400" s="282"/>
      <c r="H400" s="282"/>
      <c r="I400" s="282"/>
      <c r="J400" s="282"/>
      <c r="K400" s="282"/>
      <c r="L400" s="275"/>
      <c r="M400" s="275"/>
      <c r="N400" s="280"/>
      <c r="O400" s="280"/>
      <c r="V400" s="261"/>
      <c r="W400" s="261"/>
      <c r="X400" s="261"/>
      <c r="Y400" s="261"/>
      <c r="Z400" s="261"/>
      <c r="AA400" s="261"/>
    </row>
    <row r="401" spans="1:16" s="174" customFormat="1" ht="15" customHeight="1">
      <c r="A401" s="408" t="s">
        <v>530</v>
      </c>
      <c r="B401" s="408"/>
      <c r="C401" s="408"/>
      <c r="D401" s="408"/>
      <c r="E401" s="408"/>
      <c r="F401" s="408"/>
      <c r="G401" s="408"/>
      <c r="H401" s="408"/>
      <c r="I401" s="408"/>
      <c r="J401" s="408"/>
      <c r="K401" s="408"/>
      <c r="L401" s="408"/>
      <c r="M401" s="408"/>
      <c r="N401" s="408"/>
      <c r="O401" s="408"/>
      <c r="P401" s="408"/>
    </row>
    <row r="402" spans="1:27" ht="15" customHeight="1">
      <c r="A402" s="404" t="s">
        <v>56</v>
      </c>
      <c r="B402" s="404"/>
      <c r="C402" s="404"/>
      <c r="D402" s="404"/>
      <c r="E402" s="404"/>
      <c r="F402" s="404"/>
      <c r="G402" s="404"/>
      <c r="H402" s="404"/>
      <c r="I402" s="404"/>
      <c r="J402" s="404"/>
      <c r="K402" s="404"/>
      <c r="L402" s="528"/>
      <c r="M402" s="528"/>
      <c r="N402" s="249"/>
      <c r="V402" s="440" t="s">
        <v>778</v>
      </c>
      <c r="W402" s="412"/>
      <c r="X402" s="412"/>
      <c r="Y402" s="412" t="s">
        <v>425</v>
      </c>
      <c r="Z402" s="412"/>
      <c r="AA402" s="412"/>
    </row>
    <row r="403" spans="1:18" ht="12.75" customHeight="1">
      <c r="A403" s="404" t="s">
        <v>532</v>
      </c>
      <c r="B403" s="404"/>
      <c r="C403" s="404"/>
      <c r="D403" s="404"/>
      <c r="E403" s="404"/>
      <c r="F403" s="404"/>
      <c r="G403" s="404"/>
      <c r="H403" s="404"/>
      <c r="I403" s="404"/>
      <c r="J403" s="404"/>
      <c r="K403" s="404"/>
      <c r="L403" s="404"/>
      <c r="M403" s="404"/>
      <c r="N403" s="404"/>
      <c r="O403" s="404"/>
      <c r="P403" s="404"/>
      <c r="Q403" s="404"/>
      <c r="R403" s="404"/>
    </row>
    <row r="404" spans="1:17" ht="12.75" customHeight="1">
      <c r="A404" s="404" t="s">
        <v>533</v>
      </c>
      <c r="B404" s="404"/>
      <c r="C404" s="404"/>
      <c r="D404" s="404"/>
      <c r="E404" s="404"/>
      <c r="F404" s="404"/>
      <c r="G404" s="404"/>
      <c r="H404" s="404"/>
      <c r="I404" s="404"/>
      <c r="J404" s="404"/>
      <c r="K404" s="404"/>
      <c r="L404" s="404"/>
      <c r="M404" s="404"/>
      <c r="N404" s="404"/>
      <c r="O404" s="404"/>
      <c r="P404" s="404"/>
      <c r="Q404" s="404"/>
    </row>
    <row r="405" spans="1:16" ht="12.75" customHeight="1">
      <c r="A405" s="404" t="s">
        <v>283</v>
      </c>
      <c r="B405" s="404"/>
      <c r="C405" s="404"/>
      <c r="D405" s="404"/>
      <c r="E405" s="404"/>
      <c r="F405" s="404"/>
      <c r="G405" s="404"/>
      <c r="H405" s="404"/>
      <c r="I405" s="404"/>
      <c r="J405" s="404"/>
      <c r="K405" s="404"/>
      <c r="L405" s="404"/>
      <c r="M405" s="404"/>
      <c r="N405" s="404"/>
      <c r="O405" s="404"/>
      <c r="P405" s="404"/>
    </row>
    <row r="406" spans="1:16" ht="12.75" customHeight="1">
      <c r="A406" s="404" t="s">
        <v>829</v>
      </c>
      <c r="B406" s="404"/>
      <c r="C406" s="404"/>
      <c r="D406" s="404"/>
      <c r="E406" s="404"/>
      <c r="F406" s="404"/>
      <c r="G406" s="404"/>
      <c r="H406" s="404"/>
      <c r="I406" s="404"/>
      <c r="J406" s="404"/>
      <c r="K406" s="404"/>
      <c r="L406" s="404"/>
      <c r="M406" s="404"/>
      <c r="N406" s="404"/>
      <c r="O406" s="404"/>
      <c r="P406" s="404"/>
    </row>
    <row r="407" spans="1:16" ht="12.75" customHeight="1">
      <c r="A407" s="404" t="s">
        <v>534</v>
      </c>
      <c r="B407" s="404"/>
      <c r="C407" s="404"/>
      <c r="D407" s="404"/>
      <c r="E407" s="404"/>
      <c r="F407" s="404"/>
      <c r="G407" s="404"/>
      <c r="H407" s="404"/>
      <c r="I407" s="404"/>
      <c r="J407" s="404"/>
      <c r="K407" s="404"/>
      <c r="L407" s="404"/>
      <c r="M407" s="404"/>
      <c r="N407" s="404"/>
      <c r="O407" s="404"/>
      <c r="P407" s="404"/>
    </row>
    <row r="408" spans="1:16" ht="12.75" customHeight="1">
      <c r="A408" s="421" t="s">
        <v>535</v>
      </c>
      <c r="B408" s="421"/>
      <c r="C408" s="421"/>
      <c r="D408" s="421"/>
      <c r="E408" s="421"/>
      <c r="F408" s="421"/>
      <c r="G408" s="421"/>
      <c r="H408" s="421"/>
      <c r="I408" s="421"/>
      <c r="J408" s="421"/>
      <c r="K408" s="421"/>
      <c r="L408" s="421"/>
      <c r="M408" s="421"/>
      <c r="N408" s="421"/>
      <c r="O408" s="421"/>
      <c r="P408" s="421"/>
    </row>
    <row r="409" spans="1:27" ht="15" customHeight="1">
      <c r="A409" s="404" t="s">
        <v>57</v>
      </c>
      <c r="B409" s="404"/>
      <c r="C409" s="404"/>
      <c r="D409" s="404"/>
      <c r="E409" s="404"/>
      <c r="F409" s="404"/>
      <c r="G409" s="404"/>
      <c r="H409" s="404"/>
      <c r="I409" s="404"/>
      <c r="J409" s="404"/>
      <c r="K409" s="404"/>
      <c r="L409" s="404"/>
      <c r="M409" s="404"/>
      <c r="N409" s="404"/>
      <c r="O409" s="404"/>
      <c r="P409" s="404"/>
      <c r="V409" s="440" t="s">
        <v>778</v>
      </c>
      <c r="W409" s="412"/>
      <c r="X409" s="412"/>
      <c r="Y409" s="412" t="s">
        <v>425</v>
      </c>
      <c r="Z409" s="412"/>
      <c r="AA409" s="412"/>
    </row>
    <row r="410" spans="1:19" ht="15" customHeight="1">
      <c r="A410" s="404" t="s">
        <v>532</v>
      </c>
      <c r="B410" s="404"/>
      <c r="C410" s="404"/>
      <c r="D410" s="404"/>
      <c r="E410" s="404"/>
      <c r="F410" s="404"/>
      <c r="G410" s="404"/>
      <c r="H410" s="404"/>
      <c r="I410" s="404"/>
      <c r="J410" s="404"/>
      <c r="K410" s="404"/>
      <c r="L410" s="404"/>
      <c r="M410" s="404"/>
      <c r="N410" s="404"/>
      <c r="O410" s="404"/>
      <c r="P410" s="404"/>
      <c r="Q410" s="404"/>
      <c r="R410" s="404"/>
      <c r="S410" s="404"/>
    </row>
    <row r="411" spans="1:17" ht="12.75" customHeight="1">
      <c r="A411" s="404" t="s">
        <v>536</v>
      </c>
      <c r="B411" s="404"/>
      <c r="C411" s="404"/>
      <c r="D411" s="404"/>
      <c r="E411" s="404"/>
      <c r="F411" s="404"/>
      <c r="G411" s="404"/>
      <c r="H411" s="404"/>
      <c r="I411" s="404"/>
      <c r="J411" s="404"/>
      <c r="K411" s="404"/>
      <c r="L411" s="404"/>
      <c r="M411" s="404"/>
      <c r="N411" s="404"/>
      <c r="O411" s="404"/>
      <c r="P411" s="404"/>
      <c r="Q411" s="404"/>
    </row>
    <row r="412" spans="1:17" ht="13.5" customHeight="1">
      <c r="A412" s="404" t="s">
        <v>537</v>
      </c>
      <c r="B412" s="404"/>
      <c r="C412" s="404"/>
      <c r="D412" s="404"/>
      <c r="E412" s="404"/>
      <c r="F412" s="404"/>
      <c r="G412" s="404"/>
      <c r="H412" s="404"/>
      <c r="I412" s="404"/>
      <c r="J412" s="404"/>
      <c r="K412" s="404"/>
      <c r="L412" s="404"/>
      <c r="M412" s="404"/>
      <c r="N412" s="404"/>
      <c r="O412" s="404"/>
      <c r="P412" s="404"/>
      <c r="Q412" s="404"/>
    </row>
    <row r="413" spans="1:13" ht="12">
      <c r="A413" s="389"/>
      <c r="B413" s="389"/>
      <c r="C413" s="389"/>
      <c r="D413" s="389"/>
      <c r="E413" s="389"/>
      <c r="F413" s="389"/>
      <c r="G413" s="389"/>
      <c r="H413" s="389"/>
      <c r="I413" s="389"/>
      <c r="J413" s="389"/>
      <c r="K413" s="389"/>
      <c r="L413" s="405"/>
      <c r="M413" s="405"/>
    </row>
    <row r="414" spans="1:14" s="174" customFormat="1" ht="15" customHeight="1">
      <c r="A414" s="408" t="s">
        <v>531</v>
      </c>
      <c r="B414" s="408"/>
      <c r="C414" s="408"/>
      <c r="D414" s="408"/>
      <c r="E414" s="408"/>
      <c r="F414" s="408"/>
      <c r="G414" s="408"/>
      <c r="H414" s="408"/>
      <c r="I414" s="408"/>
      <c r="J414" s="408"/>
      <c r="K414" s="173"/>
      <c r="L414" s="445"/>
      <c r="M414" s="445"/>
      <c r="N414" s="445"/>
    </row>
    <row r="415" spans="1:12" ht="12.75" customHeight="1">
      <c r="A415" s="404" t="s">
        <v>58</v>
      </c>
      <c r="B415" s="404"/>
      <c r="C415" s="404"/>
      <c r="D415" s="404"/>
      <c r="E415" s="404"/>
      <c r="F415" s="404"/>
      <c r="G415" s="404"/>
      <c r="H415" s="404"/>
      <c r="I415" s="404"/>
      <c r="J415" s="404"/>
      <c r="K415" s="404"/>
      <c r="L415" s="257"/>
    </row>
    <row r="416" spans="1:27" s="176" customFormat="1" ht="12" customHeight="1">
      <c r="A416" s="446" t="s">
        <v>152</v>
      </c>
      <c r="B416" s="446"/>
      <c r="C416" s="446"/>
      <c r="D416" s="446"/>
      <c r="E416" s="446"/>
      <c r="F416" s="446"/>
      <c r="G416" s="447" t="s">
        <v>539</v>
      </c>
      <c r="H416" s="447"/>
      <c r="I416" s="447"/>
      <c r="J416" s="447"/>
      <c r="K416" s="447"/>
      <c r="L416" s="447"/>
      <c r="M416" s="447"/>
      <c r="N416" s="447"/>
      <c r="O416" s="447"/>
      <c r="P416" s="447"/>
      <c r="Q416" s="447"/>
      <c r="R416" s="447"/>
      <c r="S416" s="447"/>
      <c r="T416" s="447"/>
      <c r="U416" s="447"/>
      <c r="V416" s="447"/>
      <c r="W416" s="447"/>
      <c r="X416" s="447"/>
      <c r="Y416" s="447"/>
      <c r="Z416" s="447"/>
      <c r="AA416" s="447"/>
    </row>
    <row r="417" spans="1:27" s="176" customFormat="1" ht="27" customHeight="1">
      <c r="A417" s="446"/>
      <c r="B417" s="446"/>
      <c r="C417" s="446"/>
      <c r="D417" s="446"/>
      <c r="E417" s="446"/>
      <c r="F417" s="446"/>
      <c r="G417" s="446" t="s">
        <v>359</v>
      </c>
      <c r="H417" s="446"/>
      <c r="I417" s="446"/>
      <c r="J417" s="446" t="s">
        <v>540</v>
      </c>
      <c r="K417" s="446"/>
      <c r="L417" s="446"/>
      <c r="M417" s="423" t="s">
        <v>538</v>
      </c>
      <c r="N417" s="423"/>
      <c r="O417" s="423"/>
      <c r="P417" s="446" t="s">
        <v>680</v>
      </c>
      <c r="Q417" s="423"/>
      <c r="R417" s="423"/>
      <c r="S417" s="423" t="s">
        <v>311</v>
      </c>
      <c r="T417" s="423"/>
      <c r="U417" s="423"/>
      <c r="V417" s="446" t="s">
        <v>681</v>
      </c>
      <c r="W417" s="423"/>
      <c r="X417" s="423"/>
      <c r="Y417" s="424" t="s">
        <v>45</v>
      </c>
      <c r="Z417" s="424"/>
      <c r="AA417" s="424"/>
    </row>
    <row r="418" spans="1:27" s="296" customFormat="1" ht="12" customHeight="1">
      <c r="A418" s="404" t="s">
        <v>541</v>
      </c>
      <c r="B418" s="404"/>
      <c r="C418" s="404"/>
      <c r="D418" s="404"/>
      <c r="E418" s="404"/>
      <c r="F418" s="404"/>
      <c r="G418" s="442">
        <v>126000000000</v>
      </c>
      <c r="H418" s="442"/>
      <c r="I418" s="442"/>
      <c r="J418" s="442">
        <v>4500000000</v>
      </c>
      <c r="K418" s="442"/>
      <c r="L418" s="442"/>
      <c r="M418" s="442">
        <f>69653219237+4706929283</f>
        <v>74360148520</v>
      </c>
      <c r="N418" s="442"/>
      <c r="O418" s="442"/>
      <c r="P418" s="442">
        <v>1103464642</v>
      </c>
      <c r="Q418" s="442"/>
      <c r="R418" s="442"/>
      <c r="S418" s="442">
        <v>0</v>
      </c>
      <c r="T418" s="442"/>
      <c r="U418" s="442"/>
      <c r="V418" s="442">
        <v>64025975492</v>
      </c>
      <c r="W418" s="442"/>
      <c r="X418" s="442"/>
      <c r="Y418" s="442">
        <f>SUM(G418:X418)</f>
        <v>269989588654</v>
      </c>
      <c r="Z418" s="442"/>
      <c r="AA418" s="442"/>
    </row>
    <row r="419" spans="1:27" s="285" customFormat="1" ht="12" customHeight="1">
      <c r="A419" s="404" t="s">
        <v>61</v>
      </c>
      <c r="B419" s="404"/>
      <c r="C419" s="404"/>
      <c r="D419" s="404"/>
      <c r="E419" s="404"/>
      <c r="F419" s="404"/>
      <c r="G419" s="442">
        <v>0</v>
      </c>
      <c r="H419" s="442"/>
      <c r="I419" s="442"/>
      <c r="J419" s="442"/>
      <c r="K419" s="442"/>
      <c r="L419" s="442"/>
      <c r="M419" s="442"/>
      <c r="N419" s="442"/>
      <c r="O419" s="442"/>
      <c r="P419" s="442"/>
      <c r="Q419" s="442"/>
      <c r="R419" s="442"/>
      <c r="S419" s="442"/>
      <c r="T419" s="442"/>
      <c r="U419" s="442"/>
      <c r="V419" s="442"/>
      <c r="W419" s="442"/>
      <c r="X419" s="442"/>
      <c r="Y419" s="442">
        <f aca="true" t="shared" si="1" ref="Y419:Y424">SUM(G419:X419)</f>
        <v>0</v>
      </c>
      <c r="Z419" s="442"/>
      <c r="AA419" s="442"/>
    </row>
    <row r="420" spans="1:27" s="285" customFormat="1" ht="12">
      <c r="A420" s="404" t="s">
        <v>62</v>
      </c>
      <c r="B420" s="404"/>
      <c r="C420" s="404"/>
      <c r="D420" s="404"/>
      <c r="E420" s="404"/>
      <c r="F420" s="404"/>
      <c r="G420" s="442"/>
      <c r="H420" s="442"/>
      <c r="I420" s="442"/>
      <c r="J420" s="442"/>
      <c r="K420" s="442"/>
      <c r="L420" s="442"/>
      <c r="M420" s="442"/>
      <c r="N420" s="442"/>
      <c r="O420" s="442"/>
      <c r="P420" s="442"/>
      <c r="Q420" s="442"/>
      <c r="R420" s="442"/>
      <c r="S420" s="442"/>
      <c r="T420" s="442"/>
      <c r="U420" s="442"/>
      <c r="V420" s="442">
        <v>30080412479</v>
      </c>
      <c r="W420" s="442"/>
      <c r="X420" s="442"/>
      <c r="Y420" s="442">
        <f t="shared" si="1"/>
        <v>30080412479</v>
      </c>
      <c r="Z420" s="442"/>
      <c r="AA420" s="442"/>
    </row>
    <row r="421" spans="1:27" s="285" customFormat="1" ht="12" customHeight="1">
      <c r="A421" s="404" t="s">
        <v>258</v>
      </c>
      <c r="B421" s="404"/>
      <c r="C421" s="404"/>
      <c r="D421" s="404"/>
      <c r="E421" s="404"/>
      <c r="F421" s="404"/>
      <c r="G421" s="442"/>
      <c r="H421" s="442"/>
      <c r="I421" s="442"/>
      <c r="J421" s="442"/>
      <c r="K421" s="442"/>
      <c r="L421" s="442"/>
      <c r="M421" s="442">
        <v>29825975492</v>
      </c>
      <c r="N421" s="442"/>
      <c r="O421" s="442"/>
      <c r="P421" s="442"/>
      <c r="Q421" s="442"/>
      <c r="R421" s="442"/>
      <c r="S421" s="442">
        <v>-18101620304</v>
      </c>
      <c r="T421" s="442"/>
      <c r="U421" s="442"/>
      <c r="V421" s="442"/>
      <c r="W421" s="442"/>
      <c r="X421" s="442"/>
      <c r="Y421" s="442">
        <f t="shared" si="1"/>
        <v>11724355188</v>
      </c>
      <c r="Z421" s="442"/>
      <c r="AA421" s="442"/>
    </row>
    <row r="422" spans="1:27" s="285" customFormat="1" ht="12" customHeight="1">
      <c r="A422" s="404" t="s">
        <v>63</v>
      </c>
      <c r="B422" s="404"/>
      <c r="C422" s="404"/>
      <c r="D422" s="404"/>
      <c r="E422" s="404"/>
      <c r="F422" s="404"/>
      <c r="G422" s="442"/>
      <c r="H422" s="442"/>
      <c r="I422" s="442"/>
      <c r="J422" s="442"/>
      <c r="K422" s="442"/>
      <c r="L422" s="442"/>
      <c r="M422" s="442"/>
      <c r="N422" s="442"/>
      <c r="O422" s="442"/>
      <c r="P422" s="442"/>
      <c r="Q422" s="442"/>
      <c r="R422" s="442"/>
      <c r="S422" s="442"/>
      <c r="T422" s="442"/>
      <c r="U422" s="442"/>
      <c r="V422" s="442"/>
      <c r="W422" s="442"/>
      <c r="X422" s="442"/>
      <c r="Y422" s="442">
        <f t="shared" si="1"/>
        <v>0</v>
      </c>
      <c r="Z422" s="442"/>
      <c r="AA422" s="442"/>
    </row>
    <row r="423" spans="1:27" s="285" customFormat="1" ht="12" customHeight="1">
      <c r="A423" s="404" t="s">
        <v>64</v>
      </c>
      <c r="B423" s="404"/>
      <c r="C423" s="404"/>
      <c r="D423" s="404"/>
      <c r="E423" s="404"/>
      <c r="F423" s="404"/>
      <c r="G423" s="442"/>
      <c r="H423" s="442"/>
      <c r="I423" s="442"/>
      <c r="J423" s="442"/>
      <c r="K423" s="442"/>
      <c r="L423" s="442"/>
      <c r="M423" s="442"/>
      <c r="N423" s="442"/>
      <c r="O423" s="442"/>
      <c r="P423" s="442"/>
      <c r="Q423" s="442"/>
      <c r="R423" s="442"/>
      <c r="S423" s="442"/>
      <c r="T423" s="442"/>
      <c r="U423" s="442"/>
      <c r="V423" s="442"/>
      <c r="W423" s="442"/>
      <c r="X423" s="442"/>
      <c r="Y423" s="442">
        <f t="shared" si="1"/>
        <v>0</v>
      </c>
      <c r="Z423" s="442"/>
      <c r="AA423" s="442"/>
    </row>
    <row r="424" spans="1:27" s="285" customFormat="1" ht="12" customHeight="1">
      <c r="A424" s="404" t="s">
        <v>65</v>
      </c>
      <c r="B424" s="404"/>
      <c r="C424" s="404"/>
      <c r="D424" s="404"/>
      <c r="E424" s="404"/>
      <c r="F424" s="404"/>
      <c r="G424" s="442"/>
      <c r="H424" s="442"/>
      <c r="I424" s="442"/>
      <c r="J424" s="442"/>
      <c r="K424" s="442"/>
      <c r="L424" s="442"/>
      <c r="M424" s="442"/>
      <c r="N424" s="442"/>
      <c r="O424" s="442"/>
      <c r="P424" s="442"/>
      <c r="Q424" s="442"/>
      <c r="R424" s="442"/>
      <c r="S424" s="442"/>
      <c r="T424" s="442"/>
      <c r="U424" s="442"/>
      <c r="V424" s="442">
        <f>-(29825975492+43101170000+10454785681)</f>
        <v>-83381931173</v>
      </c>
      <c r="W424" s="442"/>
      <c r="X424" s="442"/>
      <c r="Y424" s="442">
        <f t="shared" si="1"/>
        <v>-83381931173</v>
      </c>
      <c r="Z424" s="442"/>
      <c r="AA424" s="442"/>
    </row>
    <row r="425" spans="1:27" s="296" customFormat="1" ht="12" customHeight="1">
      <c r="A425" s="404" t="s">
        <v>544</v>
      </c>
      <c r="B425" s="404"/>
      <c r="C425" s="404"/>
      <c r="D425" s="404"/>
      <c r="E425" s="404"/>
      <c r="F425" s="404"/>
      <c r="G425" s="442">
        <f>SUM(G418:I424)</f>
        <v>126000000000</v>
      </c>
      <c r="H425" s="442"/>
      <c r="I425" s="442"/>
      <c r="J425" s="442">
        <f>SUM(J418:L424)</f>
        <v>4500000000</v>
      </c>
      <c r="K425" s="442"/>
      <c r="L425" s="442"/>
      <c r="M425" s="442">
        <f>SUM(M418:O424)</f>
        <v>104186124012</v>
      </c>
      <c r="N425" s="442"/>
      <c r="O425" s="442"/>
      <c r="P425" s="442">
        <f>SUM(P418:R424)</f>
        <v>1103464642</v>
      </c>
      <c r="Q425" s="442"/>
      <c r="R425" s="442"/>
      <c r="S425" s="442">
        <f>SUM(S418:U424)</f>
        <v>-18101620304</v>
      </c>
      <c r="T425" s="442"/>
      <c r="U425" s="442"/>
      <c r="V425" s="442">
        <f>SUM(V418:X424)</f>
        <v>10724456798</v>
      </c>
      <c r="W425" s="442"/>
      <c r="X425" s="442"/>
      <c r="Y425" s="442">
        <f>SUM(Y418:AA424)</f>
        <v>228412425148</v>
      </c>
      <c r="Z425" s="442"/>
      <c r="AA425" s="442"/>
    </row>
    <row r="426" spans="1:27" s="285" customFormat="1" ht="12" customHeight="1">
      <c r="A426" s="404" t="s">
        <v>67</v>
      </c>
      <c r="B426" s="404"/>
      <c r="C426" s="404"/>
      <c r="D426" s="404"/>
      <c r="E426" s="404"/>
      <c r="F426" s="404"/>
      <c r="G426" s="442"/>
      <c r="H426" s="442"/>
      <c r="I426" s="442"/>
      <c r="J426" s="442"/>
      <c r="K426" s="442"/>
      <c r="L426" s="442"/>
      <c r="M426" s="442"/>
      <c r="N426" s="442"/>
      <c r="O426" s="442"/>
      <c r="P426" s="442"/>
      <c r="Q426" s="442"/>
      <c r="R426" s="442"/>
      <c r="S426" s="442">
        <v>-24732286775</v>
      </c>
      <c r="T426" s="442"/>
      <c r="U426" s="442"/>
      <c r="V426" s="442"/>
      <c r="W426" s="442"/>
      <c r="X426" s="442"/>
      <c r="Y426" s="442">
        <f aca="true" t="shared" si="2" ref="Y426:Y431">SUM(G426:X426)</f>
        <v>-24732286775</v>
      </c>
      <c r="Z426" s="442"/>
      <c r="AA426" s="442"/>
    </row>
    <row r="427" spans="1:27" s="285" customFormat="1" ht="12">
      <c r="A427" s="404" t="s">
        <v>68</v>
      </c>
      <c r="B427" s="404"/>
      <c r="C427" s="404"/>
      <c r="D427" s="404"/>
      <c r="E427" s="404"/>
      <c r="F427" s="404"/>
      <c r="G427" s="442"/>
      <c r="H427" s="442"/>
      <c r="I427" s="442"/>
      <c r="J427" s="442"/>
      <c r="K427" s="442"/>
      <c r="L427" s="442"/>
      <c r="M427" s="442"/>
      <c r="N427" s="442"/>
      <c r="O427" s="442"/>
      <c r="P427" s="442"/>
      <c r="Q427" s="442"/>
      <c r="R427" s="442"/>
      <c r="S427" s="442"/>
      <c r="T427" s="442"/>
      <c r="U427" s="442"/>
      <c r="V427" s="442">
        <f>'[2]KQKD'!H31</f>
        <v>20618873903</v>
      </c>
      <c r="W427" s="442"/>
      <c r="X427" s="442"/>
      <c r="Y427" s="442">
        <f t="shared" si="2"/>
        <v>20618873903</v>
      </c>
      <c r="Z427" s="442"/>
      <c r="AA427" s="442"/>
    </row>
    <row r="428" spans="1:27" s="285" customFormat="1" ht="12">
      <c r="A428" s="404" t="s">
        <v>258</v>
      </c>
      <c r="B428" s="404"/>
      <c r="C428" s="404"/>
      <c r="D428" s="404"/>
      <c r="E428" s="404"/>
      <c r="F428" s="404"/>
      <c r="G428" s="442"/>
      <c r="H428" s="442"/>
      <c r="I428" s="442"/>
      <c r="J428" s="442"/>
      <c r="K428" s="442"/>
      <c r="L428" s="442"/>
      <c r="M428" s="442">
        <v>2839598479</v>
      </c>
      <c r="N428" s="442"/>
      <c r="O428" s="442"/>
      <c r="P428" s="442"/>
      <c r="Q428" s="442"/>
      <c r="R428" s="442"/>
      <c r="V428" s="442"/>
      <c r="W428" s="442"/>
      <c r="X428" s="442"/>
      <c r="Y428" s="442">
        <f t="shared" si="2"/>
        <v>2839598479</v>
      </c>
      <c r="Z428" s="442"/>
      <c r="AA428" s="442"/>
    </row>
    <row r="429" spans="1:27" s="285" customFormat="1" ht="12">
      <c r="A429" s="404" t="s">
        <v>69</v>
      </c>
      <c r="B429" s="404"/>
      <c r="C429" s="404"/>
      <c r="D429" s="404"/>
      <c r="E429" s="404"/>
      <c r="F429" s="404"/>
      <c r="G429" s="442"/>
      <c r="H429" s="442"/>
      <c r="I429" s="442"/>
      <c r="J429" s="442"/>
      <c r="K429" s="442"/>
      <c r="L429" s="442"/>
      <c r="M429" s="442"/>
      <c r="N429" s="442"/>
      <c r="O429" s="442"/>
      <c r="P429" s="442"/>
      <c r="Q429" s="442"/>
      <c r="R429" s="442"/>
      <c r="S429" s="442"/>
      <c r="T429" s="442"/>
      <c r="U429" s="442"/>
      <c r="V429" s="442"/>
      <c r="W429" s="442"/>
      <c r="X429" s="442"/>
      <c r="Y429" s="442">
        <f t="shared" si="2"/>
        <v>0</v>
      </c>
      <c r="Z429" s="442"/>
      <c r="AA429" s="442"/>
    </row>
    <row r="430" spans="1:27" s="285" customFormat="1" ht="12">
      <c r="A430" s="404" t="s">
        <v>543</v>
      </c>
      <c r="B430" s="404"/>
      <c r="C430" s="404"/>
      <c r="D430" s="404"/>
      <c r="E430" s="404"/>
      <c r="F430" s="404"/>
      <c r="G430" s="442"/>
      <c r="H430" s="442"/>
      <c r="I430" s="442"/>
      <c r="J430" s="442"/>
      <c r="K430" s="442"/>
      <c r="L430" s="442"/>
      <c r="M430" s="442"/>
      <c r="N430" s="442"/>
      <c r="O430" s="442"/>
      <c r="P430" s="442"/>
      <c r="Q430" s="442"/>
      <c r="R430" s="442"/>
      <c r="S430" s="442"/>
      <c r="T430" s="442"/>
      <c r="U430" s="442"/>
      <c r="V430" s="442"/>
      <c r="W430" s="442"/>
      <c r="X430" s="442"/>
      <c r="Y430" s="442">
        <f t="shared" si="2"/>
        <v>0</v>
      </c>
      <c r="Z430" s="442"/>
      <c r="AA430" s="442"/>
    </row>
    <row r="431" spans="1:27" s="285" customFormat="1" ht="12">
      <c r="A431" s="404" t="s">
        <v>542</v>
      </c>
      <c r="B431" s="404"/>
      <c r="C431" s="404"/>
      <c r="D431" s="404"/>
      <c r="E431" s="404"/>
      <c r="F431" s="404"/>
      <c r="G431" s="442"/>
      <c r="H431" s="442"/>
      <c r="I431" s="442"/>
      <c r="J431" s="442"/>
      <c r="K431" s="442"/>
      <c r="L431" s="442"/>
      <c r="M431" s="442"/>
      <c r="N431" s="442"/>
      <c r="O431" s="442"/>
      <c r="P431" s="442"/>
      <c r="Q431" s="442"/>
      <c r="R431" s="442"/>
      <c r="S431" s="442"/>
      <c r="T431" s="442"/>
      <c r="U431" s="442"/>
      <c r="V431" s="442">
        <f>-(2839598479+20836522014)</f>
        <v>-23676120493</v>
      </c>
      <c r="W431" s="442"/>
      <c r="X431" s="442"/>
      <c r="Y431" s="442">
        <f t="shared" si="2"/>
        <v>-23676120493</v>
      </c>
      <c r="Z431" s="442"/>
      <c r="AA431" s="442"/>
    </row>
    <row r="432" spans="1:27" s="285" customFormat="1" ht="14.25">
      <c r="A432" s="443" t="s">
        <v>780</v>
      </c>
      <c r="B432" s="443"/>
      <c r="C432" s="443"/>
      <c r="D432" s="443"/>
      <c r="E432" s="443"/>
      <c r="F432" s="443"/>
      <c r="G432" s="444">
        <f>SUM(G425:I430)-G431</f>
        <v>126000000000</v>
      </c>
      <c r="H432" s="444"/>
      <c r="I432" s="444"/>
      <c r="J432" s="444">
        <f>SUM(J425:L430)-J431</f>
        <v>4500000000</v>
      </c>
      <c r="K432" s="444"/>
      <c r="L432" s="444"/>
      <c r="M432" s="444">
        <f>SUM(M425:O430)-M431</f>
        <v>107025722491</v>
      </c>
      <c r="N432" s="444"/>
      <c r="O432" s="444"/>
      <c r="P432" s="444">
        <f>SUM(P425:R430)-P431</f>
        <v>1103464642</v>
      </c>
      <c r="Q432" s="444"/>
      <c r="R432" s="444"/>
      <c r="S432" s="444">
        <f>SUM(S425:U430)-S431</f>
        <v>-42833907079</v>
      </c>
      <c r="T432" s="444"/>
      <c r="U432" s="444"/>
      <c r="V432" s="444">
        <f>SUM(V425:X431)</f>
        <v>7667210208</v>
      </c>
      <c r="W432" s="444"/>
      <c r="X432" s="444"/>
      <c r="Y432" s="444">
        <f>SUM(Y425:AA431)</f>
        <v>203462490262</v>
      </c>
      <c r="Z432" s="444"/>
      <c r="AA432" s="444"/>
    </row>
    <row r="433" spans="1:27" s="176" customFormat="1" ht="18.75" customHeight="1">
      <c r="A433" s="404" t="s">
        <v>545</v>
      </c>
      <c r="B433" s="404"/>
      <c r="C433" s="404"/>
      <c r="D433" s="404"/>
      <c r="E433" s="404"/>
      <c r="F433" s="404"/>
      <c r="G433" s="404"/>
      <c r="H433" s="404"/>
      <c r="I433" s="404"/>
      <c r="J433" s="404"/>
      <c r="K433" s="404"/>
      <c r="L433" s="436"/>
      <c r="M433" s="436"/>
      <c r="N433" s="278"/>
      <c r="P433" s="423" t="s">
        <v>778</v>
      </c>
      <c r="Q433" s="423"/>
      <c r="R433" s="423"/>
      <c r="S433" s="423"/>
      <c r="T433" s="423"/>
      <c r="U433" s="423"/>
      <c r="V433" s="423" t="s">
        <v>425</v>
      </c>
      <c r="W433" s="423"/>
      <c r="X433" s="423"/>
      <c r="Y433" s="423"/>
      <c r="Z433" s="423"/>
      <c r="AA433" s="423"/>
    </row>
    <row r="434" spans="1:27" ht="12.75" customHeight="1">
      <c r="A434" s="155"/>
      <c r="L434" s="436"/>
      <c r="M434" s="436"/>
      <c r="N434" s="278"/>
      <c r="O434" s="277"/>
      <c r="P434" s="253" t="s">
        <v>151</v>
      </c>
      <c r="Q434" s="423" t="s">
        <v>774</v>
      </c>
      <c r="R434" s="423"/>
      <c r="S434" s="423" t="s">
        <v>447</v>
      </c>
      <c r="T434" s="423"/>
      <c r="U434" s="423"/>
      <c r="V434" s="253" t="s">
        <v>151</v>
      </c>
      <c r="W434" s="423" t="s">
        <v>774</v>
      </c>
      <c r="X434" s="423"/>
      <c r="Y434" s="423" t="s">
        <v>447</v>
      </c>
      <c r="Z434" s="423"/>
      <c r="AA434" s="423"/>
    </row>
    <row r="435" spans="1:27" ht="12.75" customHeight="1">
      <c r="A435" s="404" t="s">
        <v>772</v>
      </c>
      <c r="B435" s="404"/>
      <c r="C435" s="404"/>
      <c r="D435" s="404"/>
      <c r="E435" s="404"/>
      <c r="F435" s="404"/>
      <c r="G435" s="404"/>
      <c r="H435" s="404"/>
      <c r="I435" s="404"/>
      <c r="J435" s="404"/>
      <c r="K435" s="404"/>
      <c r="L435" s="404"/>
      <c r="M435" s="404"/>
      <c r="N435" s="278"/>
      <c r="O435" s="278"/>
      <c r="P435" s="186">
        <f>V435</f>
        <v>46.63</v>
      </c>
      <c r="Q435" s="529">
        <f>W435</f>
        <v>5876280</v>
      </c>
      <c r="R435" s="529"/>
      <c r="S435" s="495">
        <f>Q435*10000</f>
        <v>58762800000</v>
      </c>
      <c r="T435" s="495"/>
      <c r="U435" s="495"/>
      <c r="V435" s="327">
        <v>46.63</v>
      </c>
      <c r="W435" s="495">
        <f>2938140+2938140</f>
        <v>5876280</v>
      </c>
      <c r="X435" s="495"/>
      <c r="Y435" s="495">
        <f>W435*10000</f>
        <v>58762800000</v>
      </c>
      <c r="Z435" s="495"/>
      <c r="AA435" s="495"/>
    </row>
    <row r="436" spans="1:27" ht="12.75" customHeight="1">
      <c r="A436" s="404" t="s">
        <v>835</v>
      </c>
      <c r="B436" s="404"/>
      <c r="C436" s="404"/>
      <c r="D436" s="404"/>
      <c r="E436" s="404"/>
      <c r="F436" s="404"/>
      <c r="G436" s="404"/>
      <c r="H436" s="404"/>
      <c r="I436" s="404"/>
      <c r="J436" s="404"/>
      <c r="K436" s="404"/>
      <c r="L436" s="278"/>
      <c r="M436" s="278"/>
      <c r="N436" s="278"/>
      <c r="O436" s="278"/>
      <c r="P436" s="187">
        <v>5.4</v>
      </c>
      <c r="Q436" s="495">
        <f>W436+393900</f>
        <v>679280</v>
      </c>
      <c r="R436" s="495"/>
      <c r="S436" s="495">
        <f>Q436*10000</f>
        <v>6792800000</v>
      </c>
      <c r="T436" s="495"/>
      <c r="U436" s="495"/>
      <c r="V436" s="327">
        <v>2.26</v>
      </c>
      <c r="W436" s="495">
        <v>285380</v>
      </c>
      <c r="X436" s="495"/>
      <c r="Y436" s="495">
        <f>W436*10000</f>
        <v>2853800000</v>
      </c>
      <c r="Z436" s="495"/>
      <c r="AA436" s="495"/>
    </row>
    <row r="437" spans="1:27" ht="12.75" customHeight="1">
      <c r="A437" s="404" t="s">
        <v>773</v>
      </c>
      <c r="B437" s="404"/>
      <c r="C437" s="404"/>
      <c r="D437" s="404"/>
      <c r="E437" s="404"/>
      <c r="F437" s="404"/>
      <c r="G437" s="404"/>
      <c r="H437" s="404"/>
      <c r="I437" s="404"/>
      <c r="J437" s="188"/>
      <c r="K437" s="188"/>
      <c r="L437" s="440"/>
      <c r="M437" s="440"/>
      <c r="N437" s="251"/>
      <c r="O437" s="251"/>
      <c r="P437" s="189">
        <f>P438-P435-P436</f>
        <v>47.97</v>
      </c>
      <c r="Q437" s="441">
        <f>W437-393900</f>
        <v>6044440</v>
      </c>
      <c r="R437" s="441"/>
      <c r="S437" s="441">
        <f>Q437*10000</f>
        <v>60444400000</v>
      </c>
      <c r="T437" s="441"/>
      <c r="U437" s="441"/>
      <c r="V437" s="328">
        <v>51.11</v>
      </c>
      <c r="W437" s="441">
        <v>6438340</v>
      </c>
      <c r="X437" s="441"/>
      <c r="Y437" s="441">
        <f>W437*10000</f>
        <v>64383400000</v>
      </c>
      <c r="Z437" s="441"/>
      <c r="AA437" s="441"/>
    </row>
    <row r="438" spans="1:27" s="176" customFormat="1" ht="12" customHeight="1">
      <c r="A438" s="438" t="s">
        <v>743</v>
      </c>
      <c r="B438" s="438"/>
      <c r="C438" s="438"/>
      <c r="D438" s="438"/>
      <c r="E438" s="438"/>
      <c r="F438" s="438"/>
      <c r="G438" s="438"/>
      <c r="H438" s="438"/>
      <c r="I438" s="438"/>
      <c r="J438" s="438"/>
      <c r="K438" s="438"/>
      <c r="L438" s="438"/>
      <c r="M438" s="438"/>
      <c r="N438" s="438"/>
      <c r="O438" s="158"/>
      <c r="P438" s="190">
        <f>V438</f>
        <v>100</v>
      </c>
      <c r="Q438" s="439">
        <f>SUM(Q435:Q437)</f>
        <v>12600000</v>
      </c>
      <c r="R438" s="439"/>
      <c r="S438" s="439">
        <f>SUM(S435:U437)</f>
        <v>126000000000</v>
      </c>
      <c r="T438" s="439"/>
      <c r="U438" s="439"/>
      <c r="V438" s="329">
        <f>SUM(V435:V437)</f>
        <v>100</v>
      </c>
      <c r="W438" s="439">
        <f>SUM(W435:X437)</f>
        <v>12600000</v>
      </c>
      <c r="X438" s="439"/>
      <c r="Y438" s="439">
        <f>SUM(Y435:AA437)</f>
        <v>126000000000</v>
      </c>
      <c r="Z438" s="439"/>
      <c r="AA438" s="439"/>
    </row>
    <row r="439" spans="1:27" s="176" customFormat="1" ht="12" customHeight="1">
      <c r="A439" s="267"/>
      <c r="B439" s="267"/>
      <c r="C439" s="267"/>
      <c r="D439" s="267"/>
      <c r="E439" s="267"/>
      <c r="F439" s="267"/>
      <c r="G439" s="267"/>
      <c r="H439" s="267"/>
      <c r="I439" s="267"/>
      <c r="J439" s="267"/>
      <c r="K439" s="267"/>
      <c r="L439" s="267"/>
      <c r="M439" s="267"/>
      <c r="N439" s="267"/>
      <c r="O439" s="158"/>
      <c r="P439" s="191"/>
      <c r="Q439" s="293"/>
      <c r="R439" s="293"/>
      <c r="S439" s="246"/>
      <c r="T439" s="246"/>
      <c r="U439" s="246"/>
      <c r="V439" s="191"/>
      <c r="W439" s="293"/>
      <c r="X439" s="293"/>
      <c r="Y439" s="246"/>
      <c r="Z439" s="246"/>
      <c r="AA439" s="246"/>
    </row>
    <row r="440" spans="1:27" ht="12.75" customHeight="1">
      <c r="A440" s="404" t="s">
        <v>70</v>
      </c>
      <c r="B440" s="404"/>
      <c r="C440" s="404"/>
      <c r="D440" s="404"/>
      <c r="E440" s="404"/>
      <c r="F440" s="404"/>
      <c r="G440" s="404"/>
      <c r="H440" s="404"/>
      <c r="I440" s="404"/>
      <c r="J440" s="404"/>
      <c r="K440" s="404"/>
      <c r="L440" s="404"/>
      <c r="M440" s="404"/>
      <c r="N440" s="404"/>
      <c r="O440" s="404"/>
      <c r="P440" s="404"/>
      <c r="T440" s="423" t="s">
        <v>778</v>
      </c>
      <c r="U440" s="423"/>
      <c r="V440" s="423"/>
      <c r="W440" s="423"/>
      <c r="X440" s="424" t="s">
        <v>425</v>
      </c>
      <c r="Y440" s="424"/>
      <c r="Z440" s="424"/>
      <c r="AA440" s="424"/>
    </row>
    <row r="441" spans="1:27" ht="12">
      <c r="A441" s="415" t="s">
        <v>71</v>
      </c>
      <c r="B441" s="415"/>
      <c r="C441" s="415"/>
      <c r="D441" s="415"/>
      <c r="E441" s="415"/>
      <c r="F441" s="415"/>
      <c r="G441" s="415"/>
      <c r="H441" s="415"/>
      <c r="I441" s="415"/>
      <c r="J441" s="415"/>
      <c r="K441" s="415"/>
      <c r="L441" s="420"/>
      <c r="M441" s="420"/>
      <c r="N441" s="420"/>
      <c r="O441" s="420"/>
      <c r="T441" s="387"/>
      <c r="U441" s="387"/>
      <c r="V441" s="387"/>
      <c r="W441" s="387"/>
      <c r="X441" s="387"/>
      <c r="Y441" s="387"/>
      <c r="Z441" s="387"/>
      <c r="AA441" s="387"/>
    </row>
    <row r="442" spans="1:27" s="169" customFormat="1" ht="12">
      <c r="A442" s="496" t="s">
        <v>546</v>
      </c>
      <c r="B442" s="496"/>
      <c r="C442" s="496"/>
      <c r="D442" s="496"/>
      <c r="E442" s="496"/>
      <c r="F442" s="496"/>
      <c r="G442" s="496"/>
      <c r="H442" s="496"/>
      <c r="I442" s="496"/>
      <c r="J442" s="496"/>
      <c r="K442" s="496"/>
      <c r="L442" s="427"/>
      <c r="M442" s="427"/>
      <c r="N442" s="427"/>
      <c r="O442" s="427"/>
      <c r="T442" s="435">
        <f>X442</f>
        <v>126000000000</v>
      </c>
      <c r="U442" s="435"/>
      <c r="V442" s="435"/>
      <c r="W442" s="435"/>
      <c r="X442" s="435">
        <v>126000000000</v>
      </c>
      <c r="Y442" s="435"/>
      <c r="Z442" s="435"/>
      <c r="AA442" s="435"/>
    </row>
    <row r="443" spans="1:27" s="169" customFormat="1" ht="12">
      <c r="A443" s="496" t="s">
        <v>547</v>
      </c>
      <c r="B443" s="496"/>
      <c r="C443" s="496"/>
      <c r="D443" s="496"/>
      <c r="E443" s="496"/>
      <c r="F443" s="496"/>
      <c r="G443" s="496"/>
      <c r="H443" s="496"/>
      <c r="I443" s="496"/>
      <c r="J443" s="496"/>
      <c r="K443" s="496"/>
      <c r="L443" s="427"/>
      <c r="M443" s="427"/>
      <c r="N443" s="427"/>
      <c r="O443" s="427"/>
      <c r="T443" s="435"/>
      <c r="U443" s="435"/>
      <c r="V443" s="435"/>
      <c r="W443" s="435"/>
      <c r="X443" s="435">
        <v>0</v>
      </c>
      <c r="Y443" s="435"/>
      <c r="Z443" s="435"/>
      <c r="AA443" s="435"/>
    </row>
    <row r="444" spans="1:27" s="169" customFormat="1" ht="12">
      <c r="A444" s="496" t="s">
        <v>548</v>
      </c>
      <c r="B444" s="496"/>
      <c r="C444" s="496"/>
      <c r="D444" s="496"/>
      <c r="E444" s="496"/>
      <c r="F444" s="496"/>
      <c r="G444" s="496"/>
      <c r="H444" s="496"/>
      <c r="I444" s="496"/>
      <c r="J444" s="496"/>
      <c r="K444" s="496"/>
      <c r="L444" s="255"/>
      <c r="M444" s="255"/>
      <c r="N444" s="255"/>
      <c r="O444" s="255"/>
      <c r="T444" s="435"/>
      <c r="U444" s="435"/>
      <c r="V444" s="435"/>
      <c r="W444" s="435"/>
      <c r="X444" s="435">
        <v>0</v>
      </c>
      <c r="Y444" s="435"/>
      <c r="Z444" s="435"/>
      <c r="AA444" s="435"/>
    </row>
    <row r="445" spans="1:27" s="169" customFormat="1" ht="12">
      <c r="A445" s="496" t="s">
        <v>549</v>
      </c>
      <c r="B445" s="496"/>
      <c r="C445" s="496"/>
      <c r="D445" s="496"/>
      <c r="E445" s="496"/>
      <c r="F445" s="496"/>
      <c r="G445" s="496"/>
      <c r="H445" s="496"/>
      <c r="I445" s="496"/>
      <c r="J445" s="496"/>
      <c r="K445" s="496"/>
      <c r="L445" s="427"/>
      <c r="M445" s="427"/>
      <c r="N445" s="427"/>
      <c r="O445" s="427"/>
      <c r="T445" s="435">
        <f>X445</f>
        <v>126000000000</v>
      </c>
      <c r="U445" s="435"/>
      <c r="V445" s="435"/>
      <c r="W445" s="435"/>
      <c r="X445" s="435">
        <f>X442+X443-X444</f>
        <v>126000000000</v>
      </c>
      <c r="Y445" s="435"/>
      <c r="Z445" s="435"/>
      <c r="AA445" s="435"/>
    </row>
    <row r="446" spans="1:27" ht="12">
      <c r="A446" s="415" t="s">
        <v>72</v>
      </c>
      <c r="B446" s="415"/>
      <c r="C446" s="415"/>
      <c r="D446" s="415"/>
      <c r="E446" s="415"/>
      <c r="F446" s="415"/>
      <c r="G446" s="415"/>
      <c r="H446" s="415"/>
      <c r="I446" s="415"/>
      <c r="J446" s="415"/>
      <c r="K446" s="415"/>
      <c r="L446" s="420"/>
      <c r="M446" s="420"/>
      <c r="T446" s="387">
        <v>5960360000</v>
      </c>
      <c r="U446" s="387"/>
      <c r="V446" s="387"/>
      <c r="W446" s="387"/>
      <c r="X446" s="387">
        <v>43101170000</v>
      </c>
      <c r="Y446" s="387"/>
      <c r="Z446" s="387"/>
      <c r="AA446" s="387"/>
    </row>
    <row r="447" spans="1:27" s="285" customFormat="1" ht="12.75" customHeight="1">
      <c r="A447" s="404" t="s">
        <v>550</v>
      </c>
      <c r="B447" s="404"/>
      <c r="C447" s="404"/>
      <c r="D447" s="404"/>
      <c r="E447" s="404"/>
      <c r="F447" s="404"/>
      <c r="G447" s="404"/>
      <c r="H447" s="404"/>
      <c r="I447" s="404"/>
      <c r="J447" s="404"/>
      <c r="K447" s="404"/>
      <c r="L447" s="436"/>
      <c r="M447" s="436"/>
      <c r="N447" s="278"/>
      <c r="T447" s="423" t="s">
        <v>778</v>
      </c>
      <c r="U447" s="423"/>
      <c r="V447" s="423"/>
      <c r="W447" s="423"/>
      <c r="X447" s="424" t="s">
        <v>425</v>
      </c>
      <c r="Y447" s="424"/>
      <c r="Z447" s="424"/>
      <c r="AA447" s="424"/>
    </row>
    <row r="448" spans="1:27" ht="12.75" customHeight="1">
      <c r="A448" s="434" t="s">
        <v>76</v>
      </c>
      <c r="B448" s="434"/>
      <c r="C448" s="434"/>
      <c r="D448" s="434"/>
      <c r="E448" s="434"/>
      <c r="F448" s="434"/>
      <c r="G448" s="434"/>
      <c r="H448" s="434"/>
      <c r="I448" s="434"/>
      <c r="J448" s="434"/>
      <c r="K448" s="434"/>
      <c r="L448" s="405"/>
      <c r="M448" s="405"/>
      <c r="T448" s="387">
        <v>12600000</v>
      </c>
      <c r="U448" s="387"/>
      <c r="V448" s="387"/>
      <c r="W448" s="387"/>
      <c r="X448" s="387">
        <v>12600000</v>
      </c>
      <c r="Y448" s="387"/>
      <c r="Z448" s="387"/>
      <c r="AA448" s="387"/>
    </row>
    <row r="449" spans="1:27" ht="12.75" customHeight="1">
      <c r="A449" s="434" t="s">
        <v>551</v>
      </c>
      <c r="B449" s="434"/>
      <c r="C449" s="434"/>
      <c r="D449" s="434"/>
      <c r="E449" s="434"/>
      <c r="F449" s="434"/>
      <c r="G449" s="434"/>
      <c r="H449" s="434"/>
      <c r="I449" s="434"/>
      <c r="J449" s="434"/>
      <c r="K449" s="434"/>
      <c r="L449" s="436"/>
      <c r="M449" s="436"/>
      <c r="N449" s="436"/>
      <c r="O449" s="436"/>
      <c r="T449" s="387">
        <v>12600000</v>
      </c>
      <c r="U449" s="387"/>
      <c r="V449" s="387"/>
      <c r="W449" s="387"/>
      <c r="X449" s="387">
        <v>12600000</v>
      </c>
      <c r="Y449" s="387"/>
      <c r="Z449" s="387"/>
      <c r="AA449" s="387"/>
    </row>
    <row r="450" spans="1:27" s="169" customFormat="1" ht="12.75" customHeight="1">
      <c r="A450" s="433" t="s">
        <v>77</v>
      </c>
      <c r="B450" s="433"/>
      <c r="C450" s="433"/>
      <c r="D450" s="433"/>
      <c r="E450" s="433"/>
      <c r="F450" s="433"/>
      <c r="G450" s="433"/>
      <c r="H450" s="433"/>
      <c r="I450" s="433"/>
      <c r="J450" s="433"/>
      <c r="K450" s="433"/>
      <c r="L450" s="437"/>
      <c r="M450" s="437"/>
      <c r="N450" s="192"/>
      <c r="T450" s="435">
        <v>12600000</v>
      </c>
      <c r="U450" s="435"/>
      <c r="V450" s="435"/>
      <c r="W450" s="435"/>
      <c r="X450" s="435">
        <v>12600000</v>
      </c>
      <c r="Y450" s="435"/>
      <c r="Z450" s="435"/>
      <c r="AA450" s="435"/>
    </row>
    <row r="451" spans="1:27" s="169" customFormat="1" ht="12.75" customHeight="1">
      <c r="A451" s="433" t="s">
        <v>78</v>
      </c>
      <c r="B451" s="433"/>
      <c r="C451" s="433"/>
      <c r="D451" s="433"/>
      <c r="E451" s="433"/>
      <c r="F451" s="433"/>
      <c r="G451" s="433"/>
      <c r="H451" s="433"/>
      <c r="I451" s="433"/>
      <c r="J451" s="433"/>
      <c r="K451" s="433"/>
      <c r="L451" s="437"/>
      <c r="M451" s="437"/>
      <c r="N451" s="192"/>
      <c r="T451" s="435"/>
      <c r="U451" s="435"/>
      <c r="V451" s="435"/>
      <c r="W451" s="435"/>
      <c r="X451" s="435"/>
      <c r="Y451" s="435"/>
      <c r="Z451" s="435"/>
      <c r="AA451" s="435"/>
    </row>
    <row r="452" spans="1:27" ht="12.75" customHeight="1">
      <c r="A452" s="434" t="s">
        <v>552</v>
      </c>
      <c r="B452" s="434"/>
      <c r="C452" s="434"/>
      <c r="D452" s="434"/>
      <c r="E452" s="434"/>
      <c r="F452" s="434"/>
      <c r="G452" s="434"/>
      <c r="H452" s="434"/>
      <c r="I452" s="434"/>
      <c r="J452" s="434"/>
      <c r="K452" s="434"/>
      <c r="L452" s="273"/>
      <c r="M452" s="273"/>
      <c r="N452" s="285"/>
      <c r="T452" s="387">
        <f>T453</f>
        <v>679280</v>
      </c>
      <c r="U452" s="387"/>
      <c r="V452" s="387"/>
      <c r="W452" s="387"/>
      <c r="X452" s="387">
        <v>285380</v>
      </c>
      <c r="Y452" s="387"/>
      <c r="Z452" s="387"/>
      <c r="AA452" s="387"/>
    </row>
    <row r="453" spans="1:27" s="169" customFormat="1" ht="12.75" customHeight="1">
      <c r="A453" s="433" t="s">
        <v>77</v>
      </c>
      <c r="B453" s="433"/>
      <c r="C453" s="433"/>
      <c r="D453" s="433"/>
      <c r="E453" s="433"/>
      <c r="F453" s="433"/>
      <c r="G453" s="433"/>
      <c r="H453" s="433"/>
      <c r="I453" s="433"/>
      <c r="J453" s="433"/>
      <c r="K453" s="433"/>
      <c r="L453" s="274"/>
      <c r="M453" s="274"/>
      <c r="N453" s="192"/>
      <c r="T453" s="435">
        <f>285380+393900</f>
        <v>679280</v>
      </c>
      <c r="U453" s="435"/>
      <c r="V453" s="435"/>
      <c r="W453" s="435"/>
      <c r="X453" s="435">
        <v>285380</v>
      </c>
      <c r="Y453" s="435"/>
      <c r="Z453" s="435"/>
      <c r="AA453" s="435"/>
    </row>
    <row r="454" spans="1:27" s="169" customFormat="1" ht="12.75" customHeight="1">
      <c r="A454" s="433" t="s">
        <v>78</v>
      </c>
      <c r="B454" s="433"/>
      <c r="C454" s="433"/>
      <c r="D454" s="433"/>
      <c r="E454" s="433"/>
      <c r="F454" s="433"/>
      <c r="G454" s="433"/>
      <c r="H454" s="433"/>
      <c r="I454" s="433"/>
      <c r="J454" s="433"/>
      <c r="K454" s="433"/>
      <c r="L454" s="274"/>
      <c r="M454" s="274"/>
      <c r="N454" s="192"/>
      <c r="T454" s="435"/>
      <c r="U454" s="435"/>
      <c r="V454" s="435"/>
      <c r="W454" s="435"/>
      <c r="X454" s="435"/>
      <c r="Y454" s="435"/>
      <c r="Z454" s="435"/>
      <c r="AA454" s="435"/>
    </row>
    <row r="455" spans="1:27" ht="12.75" customHeight="1">
      <c r="A455" s="434" t="s">
        <v>79</v>
      </c>
      <c r="B455" s="434"/>
      <c r="C455" s="434"/>
      <c r="D455" s="434"/>
      <c r="E455" s="434"/>
      <c r="F455" s="434"/>
      <c r="G455" s="434"/>
      <c r="H455" s="434"/>
      <c r="I455" s="434"/>
      <c r="J455" s="434"/>
      <c r="K455" s="434"/>
      <c r="L455" s="273"/>
      <c r="M455" s="273"/>
      <c r="N455" s="285"/>
      <c r="T455" s="387">
        <f>T448-T452</f>
        <v>11920720</v>
      </c>
      <c r="U455" s="387"/>
      <c r="V455" s="387"/>
      <c r="W455" s="387"/>
      <c r="X455" s="387">
        <f>X448-X452</f>
        <v>12314620</v>
      </c>
      <c r="Y455" s="387"/>
      <c r="Z455" s="387"/>
      <c r="AA455" s="387"/>
    </row>
    <row r="456" spans="1:27" s="169" customFormat="1" ht="12.75" customHeight="1">
      <c r="A456" s="433" t="s">
        <v>77</v>
      </c>
      <c r="B456" s="433"/>
      <c r="C456" s="433"/>
      <c r="D456" s="433"/>
      <c r="E456" s="433"/>
      <c r="F456" s="433"/>
      <c r="G456" s="433"/>
      <c r="H456" s="433"/>
      <c r="I456" s="433"/>
      <c r="J456" s="433"/>
      <c r="K456" s="433"/>
      <c r="L456" s="274"/>
      <c r="M456" s="274"/>
      <c r="N456" s="192"/>
      <c r="T456" s="435">
        <f>T455</f>
        <v>11920720</v>
      </c>
      <c r="U456" s="435"/>
      <c r="V456" s="435"/>
      <c r="W456" s="435"/>
      <c r="X456" s="435">
        <f>X455</f>
        <v>12314620</v>
      </c>
      <c r="Y456" s="435"/>
      <c r="Z456" s="435"/>
      <c r="AA456" s="435"/>
    </row>
    <row r="457" spans="1:27" s="169" customFormat="1" ht="12.75" customHeight="1">
      <c r="A457" s="433" t="s">
        <v>78</v>
      </c>
      <c r="B457" s="433"/>
      <c r="C457" s="433"/>
      <c r="D457" s="433"/>
      <c r="E457" s="433"/>
      <c r="F457" s="433"/>
      <c r="G457" s="433"/>
      <c r="H457" s="433"/>
      <c r="I457" s="433"/>
      <c r="J457" s="433"/>
      <c r="K457" s="433"/>
      <c r="L457" s="274"/>
      <c r="M457" s="274"/>
      <c r="N457" s="192"/>
      <c r="T457" s="435"/>
      <c r="U457" s="435"/>
      <c r="V457" s="435"/>
      <c r="W457" s="435"/>
      <c r="X457" s="435"/>
      <c r="Y457" s="435"/>
      <c r="Z457" s="435"/>
      <c r="AA457" s="435"/>
    </row>
    <row r="458" spans="1:27" ht="12.75" customHeight="1">
      <c r="A458" s="415" t="s">
        <v>875</v>
      </c>
      <c r="B458" s="415"/>
      <c r="C458" s="415"/>
      <c r="D458" s="415"/>
      <c r="E458" s="415"/>
      <c r="F458" s="415"/>
      <c r="G458" s="415"/>
      <c r="H458" s="415"/>
      <c r="I458" s="415"/>
      <c r="J458" s="415"/>
      <c r="K458" s="415"/>
      <c r="L458" s="415"/>
      <c r="M458" s="415"/>
      <c r="N458" s="415"/>
      <c r="O458" s="415"/>
      <c r="P458" s="415"/>
      <c r="T458" s="193"/>
      <c r="U458" s="193"/>
      <c r="V458" s="193"/>
      <c r="W458" s="193"/>
      <c r="X458" s="193"/>
      <c r="Y458" s="193"/>
      <c r="Z458" s="193"/>
      <c r="AA458" s="193"/>
    </row>
    <row r="459" spans="1:27" ht="12.75" customHeight="1">
      <c r="A459" s="404" t="s">
        <v>553</v>
      </c>
      <c r="B459" s="404"/>
      <c r="C459" s="404"/>
      <c r="D459" s="404"/>
      <c r="E459" s="404"/>
      <c r="F459" s="404"/>
      <c r="G459" s="404"/>
      <c r="H459" s="265"/>
      <c r="I459" s="265"/>
      <c r="J459" s="265"/>
      <c r="K459" s="265"/>
      <c r="L459" s="273"/>
      <c r="M459" s="273"/>
      <c r="N459" s="285"/>
      <c r="T459" s="423" t="s">
        <v>778</v>
      </c>
      <c r="U459" s="423"/>
      <c r="V459" s="423"/>
      <c r="W459" s="423"/>
      <c r="X459" s="424" t="s">
        <v>425</v>
      </c>
      <c r="Y459" s="424"/>
      <c r="Z459" s="424"/>
      <c r="AA459" s="424"/>
    </row>
    <row r="460" spans="1:27" ht="12.75" customHeight="1">
      <c r="A460" s="434" t="s">
        <v>73</v>
      </c>
      <c r="B460" s="434"/>
      <c r="C460" s="434"/>
      <c r="D460" s="434"/>
      <c r="E460" s="434"/>
      <c r="F460" s="434"/>
      <c r="G460" s="434"/>
      <c r="H460" s="434"/>
      <c r="I460" s="434"/>
      <c r="J460" s="434"/>
      <c r="K460" s="434"/>
      <c r="L460" s="273"/>
      <c r="M460" s="273"/>
      <c r="N460" s="285"/>
      <c r="T460" s="420">
        <f>T461</f>
        <v>1000</v>
      </c>
      <c r="U460" s="420"/>
      <c r="V460" s="420"/>
      <c r="W460" s="420"/>
      <c r="X460" s="420">
        <v>1500</v>
      </c>
      <c r="Y460" s="420"/>
      <c r="Z460" s="420"/>
      <c r="AA460" s="420"/>
    </row>
    <row r="461" spans="1:27" s="169" customFormat="1" ht="12.75" customHeight="1">
      <c r="A461" s="433" t="s">
        <v>74</v>
      </c>
      <c r="B461" s="433"/>
      <c r="C461" s="433"/>
      <c r="D461" s="433"/>
      <c r="E461" s="433"/>
      <c r="F461" s="433"/>
      <c r="G461" s="433"/>
      <c r="H461" s="433"/>
      <c r="I461" s="433"/>
      <c r="J461" s="433"/>
      <c r="K461" s="433"/>
      <c r="L461" s="274"/>
      <c r="M461" s="274"/>
      <c r="N461" s="192"/>
      <c r="T461" s="427">
        <v>1000</v>
      </c>
      <c r="U461" s="427"/>
      <c r="V461" s="427"/>
      <c r="W461" s="427"/>
      <c r="X461" s="427">
        <v>1500</v>
      </c>
      <c r="Y461" s="427"/>
      <c r="Z461" s="427"/>
      <c r="AA461" s="427"/>
    </row>
    <row r="462" spans="1:27" s="169" customFormat="1" ht="12.75" customHeight="1">
      <c r="A462" s="433" t="s">
        <v>75</v>
      </c>
      <c r="B462" s="433"/>
      <c r="C462" s="433"/>
      <c r="D462" s="433"/>
      <c r="E462" s="433"/>
      <c r="F462" s="433"/>
      <c r="G462" s="433"/>
      <c r="H462" s="433"/>
      <c r="I462" s="433"/>
      <c r="J462" s="433"/>
      <c r="K462" s="433"/>
      <c r="L462" s="274"/>
      <c r="M462" s="274"/>
      <c r="N462" s="192"/>
      <c r="T462" s="427"/>
      <c r="U462" s="427"/>
      <c r="V462" s="427"/>
      <c r="W462" s="427"/>
      <c r="X462" s="427"/>
      <c r="Y462" s="427"/>
      <c r="Z462" s="427"/>
      <c r="AA462" s="427"/>
    </row>
    <row r="463" spans="1:27" ht="12.75" customHeight="1">
      <c r="A463" s="434" t="s">
        <v>554</v>
      </c>
      <c r="B463" s="434"/>
      <c r="C463" s="434"/>
      <c r="D463" s="434"/>
      <c r="E463" s="434"/>
      <c r="F463" s="434"/>
      <c r="G463" s="434"/>
      <c r="H463" s="434"/>
      <c r="I463" s="434"/>
      <c r="J463" s="434"/>
      <c r="K463" s="434"/>
      <c r="L463" s="273"/>
      <c r="M463" s="273"/>
      <c r="N463" s="285"/>
      <c r="T463" s="420"/>
      <c r="U463" s="420"/>
      <c r="V463" s="420"/>
      <c r="W463" s="420"/>
      <c r="X463" s="420"/>
      <c r="Y463" s="420"/>
      <c r="Z463" s="420"/>
      <c r="AA463" s="420"/>
    </row>
    <row r="464" spans="1:27" s="176" customFormat="1" ht="14.25">
      <c r="A464" s="430" t="s">
        <v>52</v>
      </c>
      <c r="B464" s="430"/>
      <c r="C464" s="430"/>
      <c r="D464" s="430"/>
      <c r="E464" s="430"/>
      <c r="F464" s="430"/>
      <c r="G464" s="430"/>
      <c r="H464" s="430"/>
      <c r="I464" s="430"/>
      <c r="J464" s="423"/>
      <c r="K464" s="423"/>
      <c r="L464" s="424"/>
      <c r="M464" s="424"/>
      <c r="N464" s="292"/>
      <c r="P464" s="423" t="s">
        <v>49</v>
      </c>
      <c r="Q464" s="423"/>
      <c r="R464" s="423"/>
      <c r="S464" s="423" t="s">
        <v>492</v>
      </c>
      <c r="T464" s="423"/>
      <c r="U464" s="423"/>
      <c r="V464" s="423" t="s">
        <v>493</v>
      </c>
      <c r="W464" s="423"/>
      <c r="X464" s="423"/>
      <c r="Y464" s="424" t="s">
        <v>213</v>
      </c>
      <c r="Z464" s="424"/>
      <c r="AA464" s="424"/>
    </row>
    <row r="465" spans="1:27" s="176" customFormat="1" ht="11.25" customHeight="1">
      <c r="A465" s="430" t="s">
        <v>665</v>
      </c>
      <c r="B465" s="430"/>
      <c r="C465" s="430"/>
      <c r="D465" s="430"/>
      <c r="E465" s="430"/>
      <c r="F465" s="430"/>
      <c r="G465" s="430"/>
      <c r="H465" s="430"/>
      <c r="I465" s="258"/>
      <c r="J465" s="250"/>
      <c r="K465" s="250"/>
      <c r="L465" s="249"/>
      <c r="M465" s="249"/>
      <c r="N465" s="292"/>
      <c r="P465" s="243"/>
      <c r="Q465" s="243">
        <v>0</v>
      </c>
      <c r="R465" s="243"/>
      <c r="S465" s="243"/>
      <c r="T465" s="243">
        <v>0</v>
      </c>
      <c r="U465" s="243"/>
      <c r="V465" s="243"/>
      <c r="W465" s="243"/>
      <c r="X465" s="243">
        <v>0</v>
      </c>
      <c r="Y465" s="243"/>
      <c r="Z465" s="243"/>
      <c r="AA465" s="243">
        <v>0</v>
      </c>
    </row>
    <row r="466" spans="1:27" ht="12">
      <c r="A466" s="415" t="s">
        <v>81</v>
      </c>
      <c r="B466" s="415"/>
      <c r="C466" s="415"/>
      <c r="D466" s="415"/>
      <c r="E466" s="415"/>
      <c r="F466" s="415"/>
      <c r="G466" s="415"/>
      <c r="H466" s="415"/>
      <c r="I466" s="420"/>
      <c r="J466" s="420"/>
      <c r="K466" s="420"/>
      <c r="L466" s="420"/>
      <c r="M466" s="420"/>
      <c r="N466" s="432"/>
      <c r="O466" s="432"/>
      <c r="P466" s="387">
        <v>930078028</v>
      </c>
      <c r="Q466" s="387"/>
      <c r="R466" s="387"/>
      <c r="S466" s="387">
        <v>2956942014</v>
      </c>
      <c r="T466" s="387"/>
      <c r="U466" s="387"/>
      <c r="V466" s="387">
        <v>2410402000</v>
      </c>
      <c r="W466" s="387"/>
      <c r="X466" s="387"/>
      <c r="Y466" s="387">
        <f>P466+S466-V466</f>
        <v>1476618042</v>
      </c>
      <c r="Z466" s="387"/>
      <c r="AA466" s="387"/>
    </row>
    <row r="467" spans="1:15" ht="12">
      <c r="A467" s="415" t="s">
        <v>663</v>
      </c>
      <c r="B467" s="415"/>
      <c r="C467" s="415"/>
      <c r="D467" s="415"/>
      <c r="E467" s="415"/>
      <c r="F467" s="415"/>
      <c r="G467" s="415"/>
      <c r="H467" s="415"/>
      <c r="I467" s="420"/>
      <c r="J467" s="420"/>
      <c r="K467" s="420"/>
      <c r="L467" s="420"/>
      <c r="M467" s="420"/>
      <c r="N467" s="432"/>
      <c r="O467" s="432"/>
    </row>
    <row r="468" spans="1:27" ht="18" customHeight="1">
      <c r="A468" s="430" t="s">
        <v>555</v>
      </c>
      <c r="B468" s="430"/>
      <c r="C468" s="430"/>
      <c r="D468" s="430"/>
      <c r="E468" s="430"/>
      <c r="F468" s="430"/>
      <c r="G468" s="430"/>
      <c r="H468" s="430"/>
      <c r="I468" s="430"/>
      <c r="J468" s="430"/>
      <c r="K468" s="430"/>
      <c r="L468" s="430"/>
      <c r="M468" s="430"/>
      <c r="N468" s="430"/>
      <c r="O468" s="430"/>
      <c r="P468" s="430"/>
      <c r="Q468" s="430"/>
      <c r="T468" s="155">
        <v>0</v>
      </c>
      <c r="X468" s="155">
        <v>0</v>
      </c>
      <c r="AA468" s="155">
        <v>0</v>
      </c>
    </row>
    <row r="469" spans="1:15" ht="15" customHeight="1">
      <c r="A469" s="414" t="s">
        <v>556</v>
      </c>
      <c r="B469" s="414"/>
      <c r="C469" s="414"/>
      <c r="D469" s="414"/>
      <c r="E469" s="414"/>
      <c r="F469" s="414"/>
      <c r="G469" s="414"/>
      <c r="H469" s="414"/>
      <c r="I469" s="414"/>
      <c r="J469" s="414"/>
      <c r="K469" s="414"/>
      <c r="L469" s="414"/>
      <c r="N469" s="243"/>
      <c r="O469" s="243"/>
    </row>
    <row r="470" spans="1:14" s="179" customFormat="1" ht="16.5" customHeight="1">
      <c r="A470" s="431" t="s">
        <v>557</v>
      </c>
      <c r="B470" s="431"/>
      <c r="C470" s="431"/>
      <c r="D470" s="431"/>
      <c r="E470" s="431"/>
      <c r="F470" s="431"/>
      <c r="G470" s="431"/>
      <c r="H470" s="431"/>
      <c r="I470" s="194"/>
      <c r="J470" s="194"/>
      <c r="K470" s="194"/>
      <c r="L470" s="195"/>
      <c r="M470" s="195"/>
      <c r="N470" s="196"/>
    </row>
    <row r="471" spans="1:27" s="174" customFormat="1" ht="14.25">
      <c r="A471" s="199" t="s">
        <v>558</v>
      </c>
      <c r="B471" s="197"/>
      <c r="C471" s="197"/>
      <c r="D471" s="197"/>
      <c r="E471" s="197"/>
      <c r="F471" s="197"/>
      <c r="G471" s="197"/>
      <c r="H471" s="197"/>
      <c r="I471" s="197"/>
      <c r="J471" s="197"/>
      <c r="K471" s="197"/>
      <c r="L471" s="251"/>
      <c r="M471" s="251"/>
      <c r="N471" s="251"/>
      <c r="O471" s="177"/>
      <c r="V471" s="423" t="s">
        <v>781</v>
      </c>
      <c r="W471" s="423"/>
      <c r="X471" s="423"/>
      <c r="Y471" s="424" t="s">
        <v>782</v>
      </c>
      <c r="Z471" s="424"/>
      <c r="AA471" s="424"/>
    </row>
    <row r="472" spans="1:27" s="176" customFormat="1" ht="12.75" customHeight="1">
      <c r="A472" s="415" t="s">
        <v>559</v>
      </c>
      <c r="B472" s="415"/>
      <c r="C472" s="415"/>
      <c r="D472" s="415"/>
      <c r="E472" s="415"/>
      <c r="F472" s="415"/>
      <c r="G472" s="415"/>
      <c r="H472" s="415"/>
      <c r="I472" s="415"/>
      <c r="J472" s="415"/>
      <c r="K472" s="415"/>
      <c r="L472" s="415"/>
      <c r="M472" s="415"/>
      <c r="N472" s="290"/>
      <c r="Y472" s="198"/>
      <c r="Z472" s="198"/>
      <c r="AA472" s="198"/>
    </row>
    <row r="473" spans="1:27" ht="12.75" customHeight="1">
      <c r="A473" s="415" t="s">
        <v>560</v>
      </c>
      <c r="B473" s="415"/>
      <c r="C473" s="415"/>
      <c r="D473" s="415"/>
      <c r="E473" s="415"/>
      <c r="F473" s="415"/>
      <c r="G473" s="415"/>
      <c r="H473" s="415"/>
      <c r="I473" s="415"/>
      <c r="J473" s="415"/>
      <c r="K473" s="268"/>
      <c r="L473" s="268"/>
      <c r="M473" s="268"/>
      <c r="Y473" s="262"/>
      <c r="Z473" s="262"/>
      <c r="AA473" s="262"/>
    </row>
    <row r="474" spans="1:27" ht="12.75" customHeight="1">
      <c r="A474" s="408" t="s">
        <v>563</v>
      </c>
      <c r="B474" s="408"/>
      <c r="C474" s="408"/>
      <c r="D474" s="408"/>
      <c r="E474" s="408"/>
      <c r="F474" s="408"/>
      <c r="G474" s="408"/>
      <c r="H474" s="408"/>
      <c r="I474" s="263"/>
      <c r="J474" s="263"/>
      <c r="K474" s="263"/>
      <c r="L474" s="263"/>
      <c r="M474" s="263"/>
      <c r="N474" s="263"/>
      <c r="V474" s="423" t="s">
        <v>781</v>
      </c>
      <c r="W474" s="423"/>
      <c r="X474" s="423"/>
      <c r="Y474" s="424" t="s">
        <v>782</v>
      </c>
      <c r="Z474" s="424"/>
      <c r="AA474" s="424"/>
    </row>
    <row r="475" spans="1:27" ht="12.75" customHeight="1">
      <c r="A475" s="415" t="s">
        <v>564</v>
      </c>
      <c r="B475" s="415"/>
      <c r="C475" s="415"/>
      <c r="D475" s="415"/>
      <c r="E475" s="415"/>
      <c r="F475" s="415"/>
      <c r="G475" s="415"/>
      <c r="H475" s="415"/>
      <c r="I475" s="415"/>
      <c r="J475" s="415"/>
      <c r="K475" s="263"/>
      <c r="L475" s="263"/>
      <c r="M475" s="263"/>
      <c r="N475" s="263"/>
      <c r="Y475" s="262"/>
      <c r="Z475" s="262"/>
      <c r="AA475" s="262"/>
    </row>
    <row r="476" spans="1:27" ht="12.75" customHeight="1">
      <c r="A476" s="415" t="s">
        <v>565</v>
      </c>
      <c r="B476" s="415"/>
      <c r="C476" s="415"/>
      <c r="D476" s="415"/>
      <c r="E476" s="415"/>
      <c r="F476" s="415"/>
      <c r="G476" s="415"/>
      <c r="H476" s="415"/>
      <c r="I476" s="415"/>
      <c r="J476" s="415"/>
      <c r="K476" s="263"/>
      <c r="L476" s="263"/>
      <c r="M476" s="263"/>
      <c r="N476" s="263"/>
      <c r="Y476" s="262"/>
      <c r="Z476" s="262"/>
      <c r="AA476" s="262"/>
    </row>
    <row r="477" spans="1:27" ht="12.75" customHeight="1">
      <c r="A477" s="415" t="s">
        <v>566</v>
      </c>
      <c r="B477" s="415"/>
      <c r="C477" s="415"/>
      <c r="D477" s="415"/>
      <c r="E477" s="415"/>
      <c r="F477" s="415"/>
      <c r="G477" s="415"/>
      <c r="H477" s="415"/>
      <c r="I477" s="415"/>
      <c r="J477" s="415"/>
      <c r="K477" s="245"/>
      <c r="L477" s="245"/>
      <c r="M477" s="245"/>
      <c r="N477" s="245"/>
      <c r="Y477" s="262"/>
      <c r="Z477" s="262"/>
      <c r="AA477" s="262"/>
    </row>
    <row r="478" spans="1:27" ht="12.75" customHeight="1">
      <c r="A478" s="199" t="s">
        <v>567</v>
      </c>
      <c r="B478" s="258"/>
      <c r="C478" s="258"/>
      <c r="D478" s="258"/>
      <c r="E478" s="258"/>
      <c r="F478" s="258"/>
      <c r="G478" s="258"/>
      <c r="H478" s="258"/>
      <c r="I478" s="258"/>
      <c r="J478" s="258"/>
      <c r="K478" s="245"/>
      <c r="L478" s="245"/>
      <c r="M478" s="245"/>
      <c r="N478" s="245"/>
      <c r="V478" s="423" t="s">
        <v>778</v>
      </c>
      <c r="W478" s="423"/>
      <c r="X478" s="423"/>
      <c r="Y478" s="424" t="s">
        <v>425</v>
      </c>
      <c r="Z478" s="424"/>
      <c r="AA478" s="424"/>
    </row>
    <row r="479" spans="1:27" ht="12.75" customHeight="1">
      <c r="A479" s="272" t="s">
        <v>568</v>
      </c>
      <c r="B479" s="258"/>
      <c r="C479" s="258"/>
      <c r="D479" s="258"/>
      <c r="E479" s="258"/>
      <c r="F479" s="258"/>
      <c r="G479" s="258"/>
      <c r="H479" s="258"/>
      <c r="I479" s="258"/>
      <c r="J479" s="258"/>
      <c r="K479" s="245"/>
      <c r="L479" s="245"/>
      <c r="M479" s="245"/>
      <c r="N479" s="245"/>
      <c r="Y479" s="262"/>
      <c r="Z479" s="262"/>
      <c r="AA479" s="262"/>
    </row>
    <row r="480" spans="1:14" ht="12.75" customHeight="1">
      <c r="A480" s="272" t="s">
        <v>569</v>
      </c>
      <c r="B480" s="258"/>
      <c r="C480" s="258"/>
      <c r="D480" s="258"/>
      <c r="E480" s="258"/>
      <c r="F480" s="258"/>
      <c r="G480" s="258"/>
      <c r="H480" s="258"/>
      <c r="I480" s="258"/>
      <c r="J480" s="258"/>
      <c r="K480" s="245"/>
      <c r="L480" s="245"/>
      <c r="M480" s="245"/>
      <c r="N480" s="245"/>
    </row>
    <row r="481" spans="1:14" ht="12.75" customHeight="1">
      <c r="A481" s="272" t="s">
        <v>570</v>
      </c>
      <c r="B481" s="258"/>
      <c r="C481" s="258"/>
      <c r="D481" s="258"/>
      <c r="E481" s="258"/>
      <c r="F481" s="258"/>
      <c r="G481" s="258"/>
      <c r="H481" s="258"/>
      <c r="I481" s="258"/>
      <c r="J481" s="258"/>
      <c r="K481" s="245"/>
      <c r="L481" s="245"/>
      <c r="M481" s="245"/>
      <c r="N481" s="245"/>
    </row>
    <row r="482" spans="1:27" s="169" customFormat="1" ht="12.75" customHeight="1">
      <c r="A482" s="200"/>
      <c r="B482" s="271" t="s">
        <v>572</v>
      </c>
      <c r="C482" s="271"/>
      <c r="D482" s="271"/>
      <c r="E482" s="271"/>
      <c r="F482" s="271"/>
      <c r="G482" s="271"/>
      <c r="H482" s="271"/>
      <c r="I482" s="271"/>
      <c r="J482" s="271"/>
      <c r="K482" s="254"/>
      <c r="L482" s="254"/>
      <c r="M482" s="254"/>
      <c r="N482" s="254"/>
      <c r="R482" s="201"/>
      <c r="S482" s="201"/>
      <c r="T482" s="201"/>
      <c r="U482" s="201"/>
      <c r="V482" s="429">
        <v>1208460.35</v>
      </c>
      <c r="W482" s="429"/>
      <c r="X482" s="429"/>
      <c r="Y482" s="429">
        <f>670889.31+1164703.65</f>
        <v>1835592.96</v>
      </c>
      <c r="Z482" s="429"/>
      <c r="AA482" s="429"/>
    </row>
    <row r="483" spans="1:27" s="169" customFormat="1" ht="12.75" customHeight="1">
      <c r="A483" s="200"/>
      <c r="B483" s="271" t="s">
        <v>571</v>
      </c>
      <c r="C483" s="271"/>
      <c r="D483" s="271"/>
      <c r="E483" s="271"/>
      <c r="F483" s="271"/>
      <c r="G483" s="271"/>
      <c r="H483" s="271"/>
      <c r="I483" s="271"/>
      <c r="J483" s="271"/>
      <c r="K483" s="254"/>
      <c r="L483" s="254"/>
      <c r="M483" s="254"/>
      <c r="N483" s="254"/>
      <c r="R483" s="201"/>
      <c r="S483" s="201"/>
      <c r="T483" s="201"/>
      <c r="U483" s="201"/>
      <c r="V483" s="429">
        <v>3247.76</v>
      </c>
      <c r="W483" s="429"/>
      <c r="X483" s="429"/>
      <c r="Y483" s="429">
        <v>671.76</v>
      </c>
      <c r="Z483" s="429"/>
      <c r="AA483" s="429"/>
    </row>
    <row r="484" spans="1:27" ht="12.75" customHeight="1">
      <c r="A484" s="272" t="s">
        <v>573</v>
      </c>
      <c r="B484" s="258"/>
      <c r="C484" s="258"/>
      <c r="D484" s="258"/>
      <c r="E484" s="258"/>
      <c r="F484" s="258"/>
      <c r="G484" s="258"/>
      <c r="H484" s="258"/>
      <c r="I484" s="258"/>
      <c r="J484" s="258"/>
      <c r="K484" s="245"/>
      <c r="L484" s="245"/>
      <c r="M484" s="245"/>
      <c r="N484" s="245"/>
      <c r="R484" s="193"/>
      <c r="S484" s="193"/>
      <c r="T484" s="193"/>
      <c r="U484" s="193"/>
      <c r="V484" s="202"/>
      <c r="W484" s="202"/>
      <c r="X484" s="202"/>
      <c r="Y484" s="202"/>
      <c r="Z484" s="202"/>
      <c r="AA484" s="202"/>
    </row>
    <row r="485" spans="1:27" s="169" customFormat="1" ht="12.75" customHeight="1">
      <c r="A485" s="200"/>
      <c r="B485" s="271" t="s">
        <v>574</v>
      </c>
      <c r="C485" s="271"/>
      <c r="D485" s="271"/>
      <c r="E485" s="271"/>
      <c r="F485" s="271" t="s">
        <v>840</v>
      </c>
      <c r="G485" s="271"/>
      <c r="H485" s="271"/>
      <c r="I485" s="271"/>
      <c r="J485" s="271"/>
      <c r="K485" s="254"/>
      <c r="L485" s="254"/>
      <c r="M485" s="254"/>
      <c r="N485" s="254"/>
      <c r="R485" s="201"/>
      <c r="S485" s="201"/>
      <c r="T485" s="201"/>
      <c r="U485" s="201"/>
      <c r="V485" s="429">
        <v>19.22</v>
      </c>
      <c r="W485" s="429"/>
      <c r="X485" s="429"/>
      <c r="Y485" s="429">
        <v>19.22</v>
      </c>
      <c r="Z485" s="429"/>
      <c r="AA485" s="429"/>
    </row>
    <row r="486" spans="1:14" ht="12.75" customHeight="1">
      <c r="A486" s="272" t="s">
        <v>575</v>
      </c>
      <c r="B486" s="258"/>
      <c r="C486" s="258"/>
      <c r="D486" s="258"/>
      <c r="E486" s="258"/>
      <c r="F486" s="258"/>
      <c r="G486" s="258"/>
      <c r="H486" s="258"/>
      <c r="I486" s="258"/>
      <c r="J486" s="258"/>
      <c r="K486" s="245"/>
      <c r="L486" s="245"/>
      <c r="M486" s="245"/>
      <c r="N486" s="245"/>
    </row>
    <row r="487" spans="1:14" ht="12.75" customHeight="1">
      <c r="A487" s="272" t="s">
        <v>576</v>
      </c>
      <c r="B487" s="258"/>
      <c r="C487" s="258"/>
      <c r="D487" s="258"/>
      <c r="E487" s="258"/>
      <c r="F487" s="258"/>
      <c r="G487" s="258"/>
      <c r="H487" s="258"/>
      <c r="I487" s="258"/>
      <c r="J487" s="258"/>
      <c r="K487" s="245"/>
      <c r="L487" s="245"/>
      <c r="M487" s="245"/>
      <c r="N487" s="245"/>
    </row>
    <row r="488" spans="2:14" ht="6.75" customHeight="1">
      <c r="B488" s="258"/>
      <c r="C488" s="258"/>
      <c r="D488" s="258"/>
      <c r="E488" s="258"/>
      <c r="F488" s="258"/>
      <c r="G488" s="258"/>
      <c r="H488" s="258"/>
      <c r="I488" s="258"/>
      <c r="J488" s="258"/>
      <c r="K488" s="245"/>
      <c r="L488" s="245"/>
      <c r="M488" s="245"/>
      <c r="N488" s="245"/>
    </row>
    <row r="489" spans="1:27" s="176" customFormat="1" ht="23.25" customHeight="1">
      <c r="A489" s="396" t="s">
        <v>577</v>
      </c>
      <c r="B489" s="396"/>
      <c r="C489" s="396"/>
      <c r="D489" s="396"/>
      <c r="E489" s="396"/>
      <c r="F489" s="396"/>
      <c r="G489" s="396"/>
      <c r="H489" s="396"/>
      <c r="I489" s="396"/>
      <c r="J489" s="396"/>
      <c r="K489" s="396"/>
      <c r="L489" s="396"/>
      <c r="M489" s="396"/>
      <c r="N489" s="396"/>
      <c r="O489" s="396"/>
      <c r="P489" s="396"/>
      <c r="Q489" s="396"/>
      <c r="R489" s="396"/>
      <c r="S489" s="396"/>
      <c r="T489" s="396"/>
      <c r="U489" s="396"/>
      <c r="X489" s="427" t="s">
        <v>580</v>
      </c>
      <c r="Y489" s="427"/>
      <c r="Z489" s="427"/>
      <c r="AA489" s="427"/>
    </row>
    <row r="490" spans="1:27" s="174" customFormat="1" ht="15" customHeight="1">
      <c r="A490" s="408" t="s">
        <v>578</v>
      </c>
      <c r="B490" s="408"/>
      <c r="C490" s="408"/>
      <c r="D490" s="408"/>
      <c r="E490" s="408"/>
      <c r="F490" s="408"/>
      <c r="G490" s="408"/>
      <c r="H490" s="408"/>
      <c r="I490" s="408"/>
      <c r="J490" s="408"/>
      <c r="K490" s="408"/>
      <c r="L490" s="408"/>
      <c r="M490" s="408"/>
      <c r="N490" s="408"/>
      <c r="T490" s="424" t="s">
        <v>781</v>
      </c>
      <c r="U490" s="424"/>
      <c r="V490" s="424"/>
      <c r="W490" s="424"/>
      <c r="X490" s="424" t="s">
        <v>782</v>
      </c>
      <c r="Y490" s="424"/>
      <c r="Z490" s="424"/>
      <c r="AA490" s="424"/>
    </row>
    <row r="491" spans="1:27" ht="12.75" customHeight="1">
      <c r="A491" s="406" t="s">
        <v>579</v>
      </c>
      <c r="B491" s="406"/>
      <c r="C491" s="406"/>
      <c r="D491" s="406"/>
      <c r="E491" s="406"/>
      <c r="F491" s="406"/>
      <c r="G491" s="406"/>
      <c r="H491" s="406"/>
      <c r="I491" s="406"/>
      <c r="J491" s="406"/>
      <c r="K491" s="406"/>
      <c r="L491" s="405"/>
      <c r="M491" s="405"/>
      <c r="R491" s="193"/>
      <c r="S491" s="193"/>
      <c r="T491" s="387"/>
      <c r="U491" s="387"/>
      <c r="V491" s="387"/>
      <c r="W491" s="387"/>
      <c r="X491" s="387"/>
      <c r="Y491" s="387"/>
      <c r="Z491" s="387"/>
      <c r="AA491" s="387"/>
    </row>
    <row r="492" spans="1:27" s="176" customFormat="1" ht="12.75" customHeight="1">
      <c r="A492" s="389" t="s">
        <v>53</v>
      </c>
      <c r="B492" s="389"/>
      <c r="C492" s="389"/>
      <c r="D492" s="389"/>
      <c r="E492" s="389"/>
      <c r="F492" s="389"/>
      <c r="G492" s="389"/>
      <c r="H492" s="389"/>
      <c r="I492" s="389"/>
      <c r="J492" s="389"/>
      <c r="K492" s="389"/>
      <c r="L492" s="425"/>
      <c r="M492" s="425"/>
      <c r="N492" s="425"/>
      <c r="O492" s="425"/>
      <c r="R492" s="203"/>
      <c r="S492" s="203"/>
      <c r="T492" s="387">
        <f>'[2]KQKD'!H14-T501</f>
        <v>90812476775</v>
      </c>
      <c r="U492" s="387"/>
      <c r="V492" s="387"/>
      <c r="W492" s="387"/>
      <c r="X492" s="387">
        <f>'[2]KQKD'!I14</f>
        <v>115440449698</v>
      </c>
      <c r="Y492" s="387"/>
      <c r="Z492" s="387"/>
      <c r="AA492" s="387"/>
    </row>
    <row r="493" spans="1:27" s="169" customFormat="1" ht="12.75" customHeight="1">
      <c r="A493" s="204"/>
      <c r="B493" s="426" t="s">
        <v>795</v>
      </c>
      <c r="C493" s="426"/>
      <c r="D493" s="426"/>
      <c r="E493" s="426"/>
      <c r="F493" s="426"/>
      <c r="G493" s="426"/>
      <c r="H493" s="426"/>
      <c r="I493" s="426"/>
      <c r="J493" s="426"/>
      <c r="K493" s="426"/>
      <c r="L493" s="427"/>
      <c r="M493" s="427"/>
      <c r="N493" s="428"/>
      <c r="O493" s="428"/>
      <c r="R493" s="201"/>
      <c r="S493" s="201"/>
      <c r="T493" s="435">
        <f>T492</f>
        <v>90812476775</v>
      </c>
      <c r="U493" s="435"/>
      <c r="V493" s="435"/>
      <c r="W493" s="435"/>
      <c r="X493" s="435">
        <f>X492</f>
        <v>115440449698</v>
      </c>
      <c r="Y493" s="435"/>
      <c r="Z493" s="435"/>
      <c r="AA493" s="435"/>
    </row>
    <row r="494" spans="1:27" s="176" customFormat="1" ht="12.75" customHeight="1">
      <c r="A494" s="404" t="s">
        <v>80</v>
      </c>
      <c r="B494" s="404"/>
      <c r="C494" s="404"/>
      <c r="D494" s="404"/>
      <c r="E494" s="404"/>
      <c r="F494" s="404"/>
      <c r="G494" s="404"/>
      <c r="H494" s="404"/>
      <c r="I494" s="404"/>
      <c r="J494" s="404"/>
      <c r="K494" s="404"/>
      <c r="L494" s="281"/>
      <c r="M494" s="281"/>
      <c r="N494" s="281"/>
      <c r="O494" s="281"/>
      <c r="R494" s="203"/>
      <c r="S494" s="203"/>
      <c r="T494" s="418">
        <v>0</v>
      </c>
      <c r="U494" s="418"/>
      <c r="V494" s="418"/>
      <c r="W494" s="418"/>
      <c r="X494" s="418">
        <v>0</v>
      </c>
      <c r="Y494" s="418"/>
      <c r="Z494" s="418"/>
      <c r="AA494" s="418"/>
    </row>
    <row r="495" spans="1:27" s="176" customFormat="1" ht="12.75" customHeight="1">
      <c r="A495" s="413" t="s">
        <v>158</v>
      </c>
      <c r="B495" s="413"/>
      <c r="C495" s="413"/>
      <c r="D495" s="413"/>
      <c r="E495" s="413"/>
      <c r="F495" s="413"/>
      <c r="G495" s="413"/>
      <c r="H495" s="413"/>
      <c r="I495" s="413"/>
      <c r="J495" s="413"/>
      <c r="K495" s="413"/>
      <c r="L495" s="413"/>
      <c r="M495" s="413"/>
      <c r="N495" s="413"/>
      <c r="O495" s="413"/>
      <c r="P495" s="413"/>
      <c r="Q495" s="413"/>
      <c r="R495" s="203"/>
      <c r="S495" s="203"/>
      <c r="T495" s="411">
        <f>SUM(T493:W494)</f>
        <v>90812476775</v>
      </c>
      <c r="U495" s="411"/>
      <c r="V495" s="411"/>
      <c r="W495" s="411"/>
      <c r="X495" s="411">
        <f>SUM(X493:AA494)</f>
        <v>115440449698</v>
      </c>
      <c r="Y495" s="411"/>
      <c r="Z495" s="411"/>
      <c r="AA495" s="411"/>
    </row>
    <row r="496" spans="1:15" s="174" customFormat="1" ht="15" customHeight="1">
      <c r="A496" s="389" t="s">
        <v>581</v>
      </c>
      <c r="B496" s="389"/>
      <c r="C496" s="389"/>
      <c r="D496" s="389"/>
      <c r="E496" s="389"/>
      <c r="F496" s="389"/>
      <c r="G496" s="389"/>
      <c r="H496" s="389"/>
      <c r="I496" s="389"/>
      <c r="J496" s="389"/>
      <c r="K496" s="389"/>
      <c r="L496" s="281"/>
      <c r="M496" s="281"/>
      <c r="N496" s="281"/>
      <c r="O496" s="281"/>
    </row>
    <row r="497" spans="1:15" ht="12.75" customHeight="1">
      <c r="A497" s="422" t="s">
        <v>582</v>
      </c>
      <c r="B497" s="422"/>
      <c r="C497" s="422"/>
      <c r="D497" s="422"/>
      <c r="E497" s="422"/>
      <c r="F497" s="422"/>
      <c r="G497" s="422"/>
      <c r="H497" s="422"/>
      <c r="I497" s="422"/>
      <c r="J497" s="422"/>
      <c r="K497" s="422"/>
      <c r="L497" s="281"/>
      <c r="M497" s="281"/>
      <c r="N497" s="281"/>
      <c r="O497" s="281"/>
    </row>
    <row r="498" spans="1:27" ht="12.75" customHeight="1">
      <c r="A498" s="530" t="s">
        <v>583</v>
      </c>
      <c r="B498" s="530"/>
      <c r="C498" s="530"/>
      <c r="D498" s="530"/>
      <c r="E498" s="530"/>
      <c r="F498" s="530"/>
      <c r="G498" s="530"/>
      <c r="H498" s="530"/>
      <c r="I498" s="530"/>
      <c r="J498" s="530"/>
      <c r="K498" s="530"/>
      <c r="L498" s="420"/>
      <c r="M498" s="420"/>
      <c r="T498" s="424" t="s">
        <v>781</v>
      </c>
      <c r="U498" s="424"/>
      <c r="V498" s="424"/>
      <c r="W498" s="424"/>
      <c r="X498" s="424" t="s">
        <v>782</v>
      </c>
      <c r="Y498" s="424"/>
      <c r="Z498" s="424"/>
      <c r="AA498" s="424"/>
    </row>
    <row r="499" spans="1:27" ht="12.75" customHeight="1">
      <c r="A499" s="422" t="s">
        <v>883</v>
      </c>
      <c r="B499" s="422"/>
      <c r="C499" s="422"/>
      <c r="D499" s="422"/>
      <c r="E499" s="422"/>
      <c r="F499" s="422"/>
      <c r="G499" s="422"/>
      <c r="H499" s="422"/>
      <c r="I499" s="422"/>
      <c r="J499" s="422"/>
      <c r="K499" s="422"/>
      <c r="L499" s="420"/>
      <c r="M499" s="420"/>
      <c r="T499" s="387">
        <v>-4143878763</v>
      </c>
      <c r="U499" s="387"/>
      <c r="V499" s="387"/>
      <c r="W499" s="387"/>
      <c r="X499" s="387">
        <f>-'[2]KQKD'!I15</f>
        <v>-2966304754</v>
      </c>
      <c r="Y499" s="387"/>
      <c r="Z499" s="387"/>
      <c r="AA499" s="387"/>
    </row>
    <row r="500" spans="1:27" ht="14.25">
      <c r="A500" s="422" t="s">
        <v>796</v>
      </c>
      <c r="B500" s="422"/>
      <c r="C500" s="422"/>
      <c r="D500" s="422"/>
      <c r="E500" s="422"/>
      <c r="F500" s="422"/>
      <c r="G500" s="422"/>
      <c r="H500" s="422"/>
      <c r="I500" s="422"/>
      <c r="J500" s="422"/>
      <c r="K500" s="422"/>
      <c r="L500" s="243"/>
      <c r="M500" s="243"/>
      <c r="T500" s="418">
        <v>-1485321818</v>
      </c>
      <c r="U500" s="418"/>
      <c r="V500" s="418"/>
      <c r="W500" s="418"/>
      <c r="Y500" s="423">
        <v>0</v>
      </c>
      <c r="Z500" s="423"/>
      <c r="AA500" s="423"/>
    </row>
    <row r="501" spans="1:27" ht="12">
      <c r="A501" s="413" t="s">
        <v>158</v>
      </c>
      <c r="B501" s="413"/>
      <c r="C501" s="413"/>
      <c r="D501" s="413"/>
      <c r="E501" s="413"/>
      <c r="F501" s="413"/>
      <c r="G501" s="413"/>
      <c r="H501" s="413"/>
      <c r="I501" s="413"/>
      <c r="J501" s="413"/>
      <c r="K501" s="413"/>
      <c r="L501" s="413"/>
      <c r="M501" s="413"/>
      <c r="N501" s="413"/>
      <c r="O501" s="413"/>
      <c r="P501" s="413"/>
      <c r="Q501" s="413"/>
      <c r="T501" s="411">
        <f>SUM(T499:W500)</f>
        <v>-5629200581</v>
      </c>
      <c r="U501" s="411"/>
      <c r="V501" s="411"/>
      <c r="W501" s="411"/>
      <c r="Y501" s="411">
        <f>X499</f>
        <v>-2966304754</v>
      </c>
      <c r="Z501" s="411"/>
      <c r="AA501" s="411"/>
    </row>
    <row r="502" spans="1:27" s="176" customFormat="1" ht="17.25" customHeight="1">
      <c r="A502" s="408" t="s">
        <v>584</v>
      </c>
      <c r="B502" s="408"/>
      <c r="C502" s="408"/>
      <c r="D502" s="408"/>
      <c r="E502" s="408"/>
      <c r="F502" s="408"/>
      <c r="G502" s="273"/>
      <c r="H502" s="273"/>
      <c r="I502" s="264"/>
      <c r="J502" s="264"/>
      <c r="K502" s="264"/>
      <c r="L502" s="531"/>
      <c r="M502" s="531"/>
      <c r="N502" s="296"/>
      <c r="T502" s="424" t="s">
        <v>781</v>
      </c>
      <c r="U502" s="424"/>
      <c r="V502" s="424"/>
      <c r="W502" s="424"/>
      <c r="X502" s="424" t="s">
        <v>782</v>
      </c>
      <c r="Y502" s="424"/>
      <c r="Z502" s="424"/>
      <c r="AA502" s="424"/>
    </row>
    <row r="503" spans="1:27" ht="12.75" customHeight="1">
      <c r="A503" s="389" t="s">
        <v>210</v>
      </c>
      <c r="B503" s="389"/>
      <c r="C503" s="389"/>
      <c r="D503" s="389"/>
      <c r="E503" s="389"/>
      <c r="F503" s="389"/>
      <c r="G503" s="389"/>
      <c r="H503" s="389"/>
      <c r="I503" s="389"/>
      <c r="J503" s="389"/>
      <c r="K503" s="389"/>
      <c r="L503" s="421"/>
      <c r="M503" s="421"/>
      <c r="N503" s="421"/>
      <c r="O503" s="421"/>
      <c r="T503" s="387">
        <f>'[2]KQKD'!H17</f>
        <v>55157687340</v>
      </c>
      <c r="U503" s="387"/>
      <c r="V503" s="387"/>
      <c r="W503" s="387"/>
      <c r="X503" s="387">
        <f>'[2]KQKD'!I17</f>
        <v>64852030145</v>
      </c>
      <c r="Y503" s="387"/>
      <c r="Z503" s="387"/>
      <c r="AA503" s="387"/>
    </row>
    <row r="504" spans="1:27" ht="12.75" customHeight="1">
      <c r="A504" s="406" t="s">
        <v>82</v>
      </c>
      <c r="B504" s="406"/>
      <c r="C504" s="406"/>
      <c r="D504" s="406"/>
      <c r="E504" s="406"/>
      <c r="F504" s="406"/>
      <c r="G504" s="406"/>
      <c r="H504" s="406"/>
      <c r="I504" s="406"/>
      <c r="J504" s="406"/>
      <c r="K504" s="406"/>
      <c r="L504" s="421"/>
      <c r="M504" s="421"/>
      <c r="N504" s="421"/>
      <c r="O504" s="421"/>
      <c r="T504" s="387"/>
      <c r="U504" s="387"/>
      <c r="V504" s="387"/>
      <c r="W504" s="387"/>
      <c r="X504" s="387"/>
      <c r="Y504" s="387"/>
      <c r="Z504" s="387"/>
      <c r="AA504" s="387"/>
    </row>
    <row r="505" spans="1:27" ht="12.75" customHeight="1">
      <c r="A505" s="406" t="s">
        <v>263</v>
      </c>
      <c r="B505" s="406"/>
      <c r="C505" s="406"/>
      <c r="D505" s="406"/>
      <c r="E505" s="406"/>
      <c r="F505" s="406"/>
      <c r="G505" s="406"/>
      <c r="H505" s="406"/>
      <c r="I505" s="406"/>
      <c r="J505" s="406"/>
      <c r="K505" s="406"/>
      <c r="L505" s="421"/>
      <c r="M505" s="421"/>
      <c r="N505" s="273"/>
      <c r="T505" s="387"/>
      <c r="U505" s="387"/>
      <c r="V505" s="387"/>
      <c r="W505" s="387"/>
      <c r="X505" s="387"/>
      <c r="Y505" s="387"/>
      <c r="Z505" s="387"/>
      <c r="AA505" s="387"/>
    </row>
    <row r="506" spans="1:27" ht="12.75" customHeight="1">
      <c r="A506" s="406" t="s">
        <v>264</v>
      </c>
      <c r="B506" s="406"/>
      <c r="C506" s="406"/>
      <c r="D506" s="406"/>
      <c r="E506" s="406"/>
      <c r="F506" s="406"/>
      <c r="G506" s="406"/>
      <c r="H506" s="406"/>
      <c r="I506" s="406"/>
      <c r="J506" s="406"/>
      <c r="K506" s="406"/>
      <c r="L506" s="421"/>
      <c r="M506" s="421"/>
      <c r="N506" s="273"/>
      <c r="T506" s="387"/>
      <c r="U506" s="387"/>
      <c r="V506" s="387"/>
      <c r="W506" s="387"/>
      <c r="X506" s="387"/>
      <c r="Y506" s="387"/>
      <c r="Z506" s="387"/>
      <c r="AA506" s="387"/>
    </row>
    <row r="507" spans="1:27" ht="12.75" customHeight="1">
      <c r="A507" s="406" t="s">
        <v>265</v>
      </c>
      <c r="B507" s="406"/>
      <c r="C507" s="406"/>
      <c r="D507" s="406"/>
      <c r="E507" s="406"/>
      <c r="F507" s="406"/>
      <c r="G507" s="406"/>
      <c r="H507" s="406"/>
      <c r="I507" s="406"/>
      <c r="J507" s="406"/>
      <c r="K507" s="406"/>
      <c r="L507" s="421"/>
      <c r="M507" s="421"/>
      <c r="N507" s="273"/>
      <c r="T507" s="418">
        <v>0</v>
      </c>
      <c r="U507" s="418"/>
      <c r="V507" s="418"/>
      <c r="W507" s="418"/>
      <c r="X507" s="418">
        <v>0</v>
      </c>
      <c r="Y507" s="418"/>
      <c r="Z507" s="418"/>
      <c r="AA507" s="418"/>
    </row>
    <row r="508" spans="1:27" s="176" customFormat="1" ht="15.75" customHeight="1">
      <c r="A508" s="419" t="s">
        <v>45</v>
      </c>
      <c r="B508" s="419"/>
      <c r="C508" s="419"/>
      <c r="D508" s="419"/>
      <c r="E508" s="419"/>
      <c r="F508" s="419"/>
      <c r="G508" s="419"/>
      <c r="H508" s="419"/>
      <c r="I508" s="419"/>
      <c r="J508" s="419"/>
      <c r="K508" s="419"/>
      <c r="L508" s="419"/>
      <c r="M508" s="419"/>
      <c r="N508" s="419"/>
      <c r="O508" s="419"/>
      <c r="P508" s="419"/>
      <c r="Q508" s="419"/>
      <c r="T508" s="411">
        <f>SUM(T503:W507)</f>
        <v>55157687340</v>
      </c>
      <c r="U508" s="411"/>
      <c r="V508" s="411"/>
      <c r="W508" s="411"/>
      <c r="X508" s="411">
        <f>SUM(X503:AA507)</f>
        <v>64852030145</v>
      </c>
      <c r="Y508" s="411"/>
      <c r="Z508" s="411"/>
      <c r="AA508" s="411"/>
    </row>
    <row r="509" spans="1:27" s="174" customFormat="1" ht="15" customHeight="1">
      <c r="A509" s="408" t="s">
        <v>585</v>
      </c>
      <c r="B509" s="408"/>
      <c r="C509" s="408"/>
      <c r="D509" s="408"/>
      <c r="E509" s="408"/>
      <c r="F509" s="408"/>
      <c r="G509" s="408"/>
      <c r="H509" s="408"/>
      <c r="I509" s="408"/>
      <c r="J509" s="408"/>
      <c r="K509" s="408"/>
      <c r="L509" s="408"/>
      <c r="M509" s="408"/>
      <c r="N509" s="408"/>
      <c r="O509" s="408"/>
      <c r="T509" s="424" t="s">
        <v>781</v>
      </c>
      <c r="U509" s="424"/>
      <c r="V509" s="424"/>
      <c r="W509" s="424"/>
      <c r="X509" s="424" t="s">
        <v>782</v>
      </c>
      <c r="Y509" s="424"/>
      <c r="Z509" s="424"/>
      <c r="AA509" s="424"/>
    </row>
    <row r="510" spans="1:27" ht="12.75" customHeight="1">
      <c r="A510" s="406" t="s">
        <v>155</v>
      </c>
      <c r="B510" s="406"/>
      <c r="C510" s="406"/>
      <c r="D510" s="406"/>
      <c r="E510" s="406"/>
      <c r="F510" s="406"/>
      <c r="G510" s="406"/>
      <c r="H510" s="406"/>
      <c r="I510" s="406"/>
      <c r="J510" s="406"/>
      <c r="K510" s="406"/>
      <c r="L510" s="421"/>
      <c r="M510" s="421"/>
      <c r="N510" s="285"/>
      <c r="T510" s="387">
        <v>3307780115</v>
      </c>
      <c r="U510" s="387"/>
      <c r="V510" s="387"/>
      <c r="W510" s="387"/>
      <c r="X510" s="387">
        <v>6914849970</v>
      </c>
      <c r="Y510" s="387"/>
      <c r="Z510" s="387"/>
      <c r="AA510" s="387"/>
    </row>
    <row r="511" spans="1:27" ht="12.75" customHeight="1">
      <c r="A511" s="406" t="s">
        <v>156</v>
      </c>
      <c r="B511" s="406"/>
      <c r="C511" s="406"/>
      <c r="D511" s="406"/>
      <c r="E511" s="406"/>
      <c r="F511" s="406"/>
      <c r="G511" s="406"/>
      <c r="H511" s="406"/>
      <c r="I511" s="406"/>
      <c r="J511" s="406"/>
      <c r="K511" s="406"/>
      <c r="L511" s="421"/>
      <c r="M511" s="421"/>
      <c r="N511" s="285"/>
      <c r="T511" s="387">
        <v>1231232000</v>
      </c>
      <c r="U511" s="387"/>
      <c r="V511" s="387"/>
      <c r="W511" s="387"/>
      <c r="X511" s="387">
        <v>5000000</v>
      </c>
      <c r="Y511" s="387"/>
      <c r="Z511" s="387"/>
      <c r="AA511" s="387"/>
    </row>
    <row r="512" spans="1:27" ht="12.75" customHeight="1">
      <c r="A512" s="406" t="s">
        <v>157</v>
      </c>
      <c r="B512" s="406"/>
      <c r="C512" s="406"/>
      <c r="D512" s="406"/>
      <c r="E512" s="406"/>
      <c r="F512" s="406"/>
      <c r="G512" s="406"/>
      <c r="H512" s="406"/>
      <c r="I512" s="406"/>
      <c r="J512" s="406"/>
      <c r="K512" s="406"/>
      <c r="L512" s="421"/>
      <c r="M512" s="421"/>
      <c r="N512" s="285"/>
      <c r="T512" s="387">
        <v>1350704048</v>
      </c>
      <c r="U512" s="387"/>
      <c r="V512" s="387"/>
      <c r="W512" s="387"/>
      <c r="X512" s="387"/>
      <c r="Y512" s="387"/>
      <c r="Z512" s="387"/>
      <c r="AA512" s="387"/>
    </row>
    <row r="513" spans="1:27" ht="12.75" customHeight="1">
      <c r="A513" s="406" t="s">
        <v>205</v>
      </c>
      <c r="B513" s="406"/>
      <c r="C513" s="406"/>
      <c r="D513" s="406"/>
      <c r="E513" s="406"/>
      <c r="F513" s="406"/>
      <c r="G513" s="406"/>
      <c r="H513" s="406"/>
      <c r="I513" s="406"/>
      <c r="J513" s="406"/>
      <c r="K513" s="406"/>
      <c r="L513" s="421"/>
      <c r="M513" s="421"/>
      <c r="N513" s="285"/>
      <c r="T513" s="387">
        <v>154938398</v>
      </c>
      <c r="U513" s="387"/>
      <c r="V513" s="387"/>
      <c r="W513" s="387"/>
      <c r="X513" s="387">
        <v>294457622</v>
      </c>
      <c r="Y513" s="387"/>
      <c r="Z513" s="387"/>
      <c r="AA513" s="387"/>
    </row>
    <row r="514" spans="1:27" ht="12.75" customHeight="1">
      <c r="A514" s="406" t="s">
        <v>872</v>
      </c>
      <c r="B514" s="406"/>
      <c r="C514" s="406"/>
      <c r="D514" s="406"/>
      <c r="E514" s="406"/>
      <c r="F514" s="406"/>
      <c r="G514" s="406"/>
      <c r="H514" s="406"/>
      <c r="I514" s="406"/>
      <c r="J514" s="406"/>
      <c r="K514" s="406"/>
      <c r="L514" s="263"/>
      <c r="M514" s="263"/>
      <c r="N514" s="253"/>
      <c r="T514" s="418">
        <v>146147723</v>
      </c>
      <c r="U514" s="418"/>
      <c r="V514" s="418"/>
      <c r="W514" s="418"/>
      <c r="X514" s="418">
        <v>0</v>
      </c>
      <c r="Y514" s="418"/>
      <c r="Z514" s="418"/>
      <c r="AA514" s="418"/>
    </row>
    <row r="515" spans="1:27" s="176" customFormat="1" ht="12" customHeight="1">
      <c r="A515" s="419" t="s">
        <v>158</v>
      </c>
      <c r="B515" s="419"/>
      <c r="C515" s="419"/>
      <c r="D515" s="419"/>
      <c r="E515" s="419"/>
      <c r="F515" s="419"/>
      <c r="G515" s="419"/>
      <c r="H515" s="419"/>
      <c r="I515" s="419"/>
      <c r="J515" s="419"/>
      <c r="K515" s="419"/>
      <c r="L515" s="419"/>
      <c r="M515" s="419"/>
      <c r="N515" s="419"/>
      <c r="O515" s="419"/>
      <c r="P515" s="419"/>
      <c r="Q515" s="419"/>
      <c r="T515" s="411">
        <f>SUM(T510:T514)</f>
        <v>6190802284</v>
      </c>
      <c r="U515" s="411"/>
      <c r="V515" s="411"/>
      <c r="W515" s="411"/>
      <c r="X515" s="411">
        <f>SUM(X510:AA514)</f>
        <v>7214307592</v>
      </c>
      <c r="Y515" s="411"/>
      <c r="Z515" s="411"/>
      <c r="AA515" s="411"/>
    </row>
    <row r="516" spans="1:27" s="174" customFormat="1" ht="15" customHeight="1">
      <c r="A516" s="414" t="s">
        <v>586</v>
      </c>
      <c r="B516" s="414"/>
      <c r="C516" s="414"/>
      <c r="D516" s="414"/>
      <c r="E516" s="414"/>
      <c r="F516" s="414"/>
      <c r="G516" s="414"/>
      <c r="H516" s="414"/>
      <c r="I516" s="414"/>
      <c r="J516" s="414"/>
      <c r="K516" s="414"/>
      <c r="L516" s="414"/>
      <c r="M516" s="414"/>
      <c r="N516" s="205"/>
      <c r="T516" s="424" t="s">
        <v>781</v>
      </c>
      <c r="U516" s="424"/>
      <c r="V516" s="424"/>
      <c r="W516" s="424"/>
      <c r="X516" s="424" t="s">
        <v>782</v>
      </c>
      <c r="Y516" s="424"/>
      <c r="Z516" s="424"/>
      <c r="AA516" s="424"/>
    </row>
    <row r="517" spans="1:27" ht="12">
      <c r="A517" s="416" t="s">
        <v>206</v>
      </c>
      <c r="B517" s="416"/>
      <c r="C517" s="416"/>
      <c r="D517" s="416"/>
      <c r="E517" s="416"/>
      <c r="F517" s="416"/>
      <c r="G517" s="416"/>
      <c r="H517" s="416"/>
      <c r="I517" s="416"/>
      <c r="J517" s="416"/>
      <c r="K517" s="416"/>
      <c r="L517" s="272"/>
      <c r="M517" s="272"/>
      <c r="N517" s="420"/>
      <c r="O517" s="420"/>
      <c r="T517" s="420"/>
      <c r="U517" s="420"/>
      <c r="V517" s="420"/>
      <c r="W517" s="420"/>
      <c r="X517" s="420"/>
      <c r="Y517" s="420"/>
      <c r="Z517" s="420"/>
      <c r="AA517" s="420"/>
    </row>
    <row r="518" spans="1:27" ht="12">
      <c r="A518" s="416" t="s">
        <v>99</v>
      </c>
      <c r="B518" s="416"/>
      <c r="C518" s="416"/>
      <c r="D518" s="416"/>
      <c r="E518" s="416"/>
      <c r="F518" s="416"/>
      <c r="G518" s="416"/>
      <c r="H518" s="416"/>
      <c r="I518" s="416"/>
      <c r="J518" s="416"/>
      <c r="K518" s="416"/>
      <c r="L518" s="272"/>
      <c r="M518" s="272"/>
      <c r="N518" s="420"/>
      <c r="O518" s="420"/>
      <c r="T518" s="420"/>
      <c r="U518" s="420"/>
      <c r="V518" s="420"/>
      <c r="W518" s="420"/>
      <c r="X518" s="420"/>
      <c r="Y518" s="420"/>
      <c r="Z518" s="420"/>
      <c r="AA518" s="420"/>
    </row>
    <row r="519" spans="1:27" ht="12">
      <c r="A519" s="416" t="s">
        <v>83</v>
      </c>
      <c r="B519" s="416"/>
      <c r="C519" s="416"/>
      <c r="D519" s="416"/>
      <c r="E519" s="416"/>
      <c r="F519" s="416"/>
      <c r="G519" s="416"/>
      <c r="H519" s="416"/>
      <c r="I519" s="416"/>
      <c r="J519" s="416"/>
      <c r="K519" s="416"/>
      <c r="L519" s="272"/>
      <c r="M519" s="272"/>
      <c r="N519" s="420"/>
      <c r="O519" s="420"/>
      <c r="T519" s="420">
        <v>55789745</v>
      </c>
      <c r="U519" s="420"/>
      <c r="V519" s="420"/>
      <c r="W519" s="420"/>
      <c r="X519" s="420"/>
      <c r="Y519" s="420"/>
      <c r="Z519" s="420"/>
      <c r="AA519" s="420"/>
    </row>
    <row r="520" spans="1:27" ht="12">
      <c r="A520" s="416" t="s">
        <v>296</v>
      </c>
      <c r="B520" s="416"/>
      <c r="C520" s="416"/>
      <c r="D520" s="416"/>
      <c r="E520" s="416"/>
      <c r="F520" s="416"/>
      <c r="G520" s="416"/>
      <c r="H520" s="416"/>
      <c r="I520" s="416"/>
      <c r="J520" s="416"/>
      <c r="K520" s="416"/>
      <c r="L520" s="272"/>
      <c r="M520" s="272"/>
      <c r="N520" s="420"/>
      <c r="O520" s="420"/>
      <c r="T520" s="420"/>
      <c r="U520" s="420"/>
      <c r="V520" s="420"/>
      <c r="W520" s="420"/>
      <c r="X520" s="420"/>
      <c r="Y520" s="420"/>
      <c r="Z520" s="420"/>
      <c r="AA520" s="420"/>
    </row>
    <row r="521" spans="1:27" ht="12">
      <c r="A521" s="416" t="s">
        <v>84</v>
      </c>
      <c r="B521" s="416"/>
      <c r="C521" s="416"/>
      <c r="D521" s="416"/>
      <c r="E521" s="416"/>
      <c r="F521" s="416"/>
      <c r="G521" s="416"/>
      <c r="H521" s="416"/>
      <c r="I521" s="416"/>
      <c r="J521" s="416"/>
      <c r="K521" s="416"/>
      <c r="L521" s="272"/>
      <c r="M521" s="272"/>
      <c r="N521" s="257"/>
      <c r="T521" s="420"/>
      <c r="U521" s="420"/>
      <c r="V521" s="420"/>
      <c r="W521" s="420"/>
      <c r="X521" s="387">
        <v>741457183</v>
      </c>
      <c r="Y521" s="387"/>
      <c r="Z521" s="387"/>
      <c r="AA521" s="387"/>
    </row>
    <row r="522" spans="1:27" ht="14.25">
      <c r="A522" s="416" t="s">
        <v>85</v>
      </c>
      <c r="B522" s="416"/>
      <c r="C522" s="416"/>
      <c r="D522" s="416"/>
      <c r="E522" s="416"/>
      <c r="F522" s="416"/>
      <c r="G522" s="416"/>
      <c r="H522" s="416"/>
      <c r="I522" s="416"/>
      <c r="J522" s="416"/>
      <c r="K522" s="416"/>
      <c r="L522" s="272"/>
      <c r="M522" s="272"/>
      <c r="T522" s="423">
        <v>0</v>
      </c>
      <c r="U522" s="423"/>
      <c r="V522" s="423"/>
      <c r="W522" s="423"/>
      <c r="X522" s="423">
        <v>0</v>
      </c>
      <c r="Y522" s="423"/>
      <c r="Z522" s="423"/>
      <c r="AA522" s="423"/>
    </row>
    <row r="523" spans="1:27" s="176" customFormat="1" ht="17.25" customHeight="1">
      <c r="A523" s="419" t="s">
        <v>45</v>
      </c>
      <c r="B523" s="419"/>
      <c r="C523" s="419"/>
      <c r="D523" s="419"/>
      <c r="E523" s="419"/>
      <c r="F523" s="419"/>
      <c r="G523" s="419"/>
      <c r="H523" s="419"/>
      <c r="I523" s="419"/>
      <c r="J523" s="419"/>
      <c r="K523" s="419"/>
      <c r="L523" s="419"/>
      <c r="M523" s="419"/>
      <c r="N523" s="419"/>
      <c r="O523" s="419"/>
      <c r="P523" s="419"/>
      <c r="Q523" s="419"/>
      <c r="T523" s="533">
        <f>SUM(T517:W522)</f>
        <v>55789745</v>
      </c>
      <c r="U523" s="533"/>
      <c r="V523" s="533"/>
      <c r="W523" s="533"/>
      <c r="X523" s="532">
        <f>X521</f>
        <v>741457183</v>
      </c>
      <c r="Y523" s="532"/>
      <c r="Z523" s="532"/>
      <c r="AA523" s="532"/>
    </row>
    <row r="524" spans="1:27" s="176" customFormat="1" ht="15.75" customHeight="1">
      <c r="A524" s="408" t="s">
        <v>587</v>
      </c>
      <c r="B524" s="408"/>
      <c r="C524" s="408"/>
      <c r="D524" s="408"/>
      <c r="E524" s="408"/>
      <c r="F524" s="408"/>
      <c r="G524" s="408"/>
      <c r="H524" s="408"/>
      <c r="I524" s="408"/>
      <c r="J524" s="408"/>
      <c r="K524" s="408"/>
      <c r="L524" s="408"/>
      <c r="M524" s="270"/>
      <c r="N524" s="270"/>
      <c r="O524" s="270"/>
      <c r="P524" s="270"/>
      <c r="Q524" s="270"/>
      <c r="T524" s="424" t="s">
        <v>781</v>
      </c>
      <c r="U524" s="424"/>
      <c r="V524" s="424"/>
      <c r="W524" s="424"/>
      <c r="X524" s="424" t="s">
        <v>782</v>
      </c>
      <c r="Y524" s="424"/>
      <c r="Z524" s="424"/>
      <c r="AA524" s="424"/>
    </row>
    <row r="525" spans="1:27" s="176" customFormat="1" ht="12" customHeight="1">
      <c r="A525" s="416" t="s">
        <v>797</v>
      </c>
      <c r="B525" s="416"/>
      <c r="C525" s="416"/>
      <c r="D525" s="416"/>
      <c r="E525" s="416"/>
      <c r="F525" s="416"/>
      <c r="G525" s="416"/>
      <c r="H525" s="416"/>
      <c r="I525" s="416"/>
      <c r="J525" s="416"/>
      <c r="K525" s="416"/>
      <c r="L525" s="254"/>
      <c r="M525" s="270"/>
      <c r="N525" s="270"/>
      <c r="O525" s="270"/>
      <c r="P525" s="270"/>
      <c r="Q525" s="270"/>
      <c r="T525" s="387">
        <v>20031818</v>
      </c>
      <c r="U525" s="387"/>
      <c r="V525" s="387"/>
      <c r="W525" s="387"/>
      <c r="X525" s="387">
        <v>20681818</v>
      </c>
      <c r="Y525" s="387"/>
      <c r="Z525" s="387"/>
      <c r="AA525" s="387"/>
    </row>
    <row r="526" spans="1:27" s="176" customFormat="1" ht="12" customHeight="1">
      <c r="A526" s="416" t="s">
        <v>824</v>
      </c>
      <c r="B526" s="416"/>
      <c r="C526" s="416"/>
      <c r="D526" s="416"/>
      <c r="E526" s="416"/>
      <c r="F526" s="416"/>
      <c r="G526" s="416"/>
      <c r="H526" s="416"/>
      <c r="I526" s="416"/>
      <c r="J526" s="416"/>
      <c r="K526" s="416"/>
      <c r="L526" s="254"/>
      <c r="M526" s="270"/>
      <c r="N526" s="270"/>
      <c r="O526" s="270"/>
      <c r="P526" s="270"/>
      <c r="Q526" s="270"/>
      <c r="T526" s="387">
        <v>147636363</v>
      </c>
      <c r="U526" s="387"/>
      <c r="V526" s="387"/>
      <c r="W526" s="387"/>
      <c r="X526" s="387">
        <v>61759266</v>
      </c>
      <c r="Y526" s="387"/>
      <c r="Z526" s="387"/>
      <c r="AA526" s="387"/>
    </row>
    <row r="527" spans="1:27" s="176" customFormat="1" ht="12" customHeight="1">
      <c r="A527" s="416" t="s">
        <v>841</v>
      </c>
      <c r="B527" s="416"/>
      <c r="C527" s="416"/>
      <c r="D527" s="416"/>
      <c r="E527" s="416"/>
      <c r="F527" s="416"/>
      <c r="G527" s="416"/>
      <c r="H527" s="416"/>
      <c r="I527" s="416"/>
      <c r="J527" s="416"/>
      <c r="K527" s="416"/>
      <c r="L527" s="254"/>
      <c r="M527" s="270"/>
      <c r="N527" s="270"/>
      <c r="O527" s="270"/>
      <c r="P527" s="270"/>
      <c r="Q527" s="270"/>
      <c r="T527" s="387">
        <v>65962630</v>
      </c>
      <c r="U527" s="387"/>
      <c r="V527" s="387"/>
      <c r="W527" s="387"/>
      <c r="X527" s="387">
        <v>72727273</v>
      </c>
      <c r="Y527" s="387"/>
      <c r="Z527" s="387"/>
      <c r="AA527" s="387"/>
    </row>
    <row r="528" spans="1:27" s="176" customFormat="1" ht="12" customHeight="1">
      <c r="A528" s="416" t="s">
        <v>485</v>
      </c>
      <c r="B528" s="416"/>
      <c r="C528" s="416"/>
      <c r="D528" s="416"/>
      <c r="E528" s="416"/>
      <c r="F528" s="416"/>
      <c r="G528" s="416"/>
      <c r="H528" s="416"/>
      <c r="I528" s="416"/>
      <c r="J528" s="416"/>
      <c r="K528" s="416"/>
      <c r="L528" s="254"/>
      <c r="M528" s="270"/>
      <c r="N528" s="270"/>
      <c r="O528" s="270"/>
      <c r="P528" s="270"/>
      <c r="Q528" s="270"/>
      <c r="T528" s="482">
        <v>88090909</v>
      </c>
      <c r="U528" s="482"/>
      <c r="V528" s="482"/>
      <c r="W528" s="482"/>
      <c r="X528" s="452">
        <v>353000</v>
      </c>
      <c r="Y528" s="452"/>
      <c r="Z528" s="452"/>
      <c r="AA528" s="452"/>
    </row>
    <row r="529" spans="1:27" s="176" customFormat="1" ht="12" customHeight="1">
      <c r="A529" s="413" t="s">
        <v>45</v>
      </c>
      <c r="B529" s="413"/>
      <c r="C529" s="413"/>
      <c r="D529" s="413"/>
      <c r="E529" s="413"/>
      <c r="F529" s="413"/>
      <c r="G529" s="413"/>
      <c r="H529" s="413"/>
      <c r="I529" s="413"/>
      <c r="J529" s="413"/>
      <c r="K529" s="413"/>
      <c r="L529" s="413"/>
      <c r="M529" s="413"/>
      <c r="N529" s="413"/>
      <c r="O529" s="413"/>
      <c r="P529" s="413"/>
      <c r="Q529" s="413"/>
      <c r="T529" s="411">
        <f>SUM(T525:W528)</f>
        <v>321721720</v>
      </c>
      <c r="U529" s="411"/>
      <c r="V529" s="411"/>
      <c r="W529" s="411"/>
      <c r="X529" s="411">
        <f>SUM(X525:AA528)</f>
        <v>155521357</v>
      </c>
      <c r="Y529" s="411"/>
      <c r="Z529" s="411"/>
      <c r="AA529" s="411"/>
    </row>
    <row r="530" spans="1:27" s="176" customFormat="1" ht="12" customHeight="1">
      <c r="A530" s="408" t="s">
        <v>588</v>
      </c>
      <c r="B530" s="408"/>
      <c r="C530" s="408"/>
      <c r="D530" s="408"/>
      <c r="E530" s="408"/>
      <c r="F530" s="408"/>
      <c r="G530" s="408"/>
      <c r="H530" s="408"/>
      <c r="I530" s="408"/>
      <c r="J530" s="408"/>
      <c r="K530" s="408"/>
      <c r="L530" s="254"/>
      <c r="M530" s="270"/>
      <c r="N530" s="270"/>
      <c r="O530" s="270"/>
      <c r="P530" s="270"/>
      <c r="Q530" s="270"/>
      <c r="T530" s="424" t="s">
        <v>781</v>
      </c>
      <c r="U530" s="424"/>
      <c r="V530" s="424"/>
      <c r="W530" s="424"/>
      <c r="X530" s="424" t="s">
        <v>782</v>
      </c>
      <c r="Y530" s="424"/>
      <c r="Z530" s="424"/>
      <c r="AA530" s="424"/>
    </row>
    <row r="531" spans="1:27" s="176" customFormat="1" ht="12" customHeight="1">
      <c r="A531" s="416" t="s">
        <v>589</v>
      </c>
      <c r="B531" s="416"/>
      <c r="C531" s="416"/>
      <c r="D531" s="416"/>
      <c r="E531" s="416"/>
      <c r="F531" s="416"/>
      <c r="G531" s="416"/>
      <c r="H531" s="416"/>
      <c r="I531" s="416"/>
      <c r="J531" s="416"/>
      <c r="K531" s="416"/>
      <c r="L531" s="254"/>
      <c r="M531" s="270"/>
      <c r="N531" s="270"/>
      <c r="O531" s="270"/>
      <c r="P531" s="270"/>
      <c r="Q531" s="270"/>
      <c r="T531" s="387"/>
      <c r="U531" s="387"/>
      <c r="V531" s="387"/>
      <c r="W531" s="387"/>
      <c r="X531" s="387">
        <v>0</v>
      </c>
      <c r="Y531" s="387"/>
      <c r="Z531" s="387"/>
      <c r="AA531" s="387"/>
    </row>
    <row r="532" spans="1:27" s="176" customFormat="1" ht="12" customHeight="1">
      <c r="A532" s="415" t="s">
        <v>834</v>
      </c>
      <c r="B532" s="415"/>
      <c r="C532" s="415"/>
      <c r="D532" s="415"/>
      <c r="E532" s="415"/>
      <c r="F532" s="415"/>
      <c r="G532" s="415"/>
      <c r="H532" s="415"/>
      <c r="I532" s="415"/>
      <c r="J532" s="415"/>
      <c r="K532" s="415"/>
      <c r="L532" s="415"/>
      <c r="M532" s="415"/>
      <c r="N532" s="415"/>
      <c r="O532" s="270"/>
      <c r="P532" s="270"/>
      <c r="Q532" s="270"/>
      <c r="T532" s="387">
        <v>0</v>
      </c>
      <c r="U532" s="387"/>
      <c r="V532" s="387"/>
      <c r="W532" s="387"/>
      <c r="X532" s="387">
        <v>8060498209</v>
      </c>
      <c r="Y532" s="387"/>
      <c r="Z532" s="387"/>
      <c r="AA532" s="387"/>
    </row>
    <row r="533" spans="1:27" s="176" customFormat="1" ht="12" customHeight="1">
      <c r="A533" s="416" t="s">
        <v>775</v>
      </c>
      <c r="B533" s="416"/>
      <c r="C533" s="416"/>
      <c r="D533" s="416"/>
      <c r="E533" s="416"/>
      <c r="F533" s="416"/>
      <c r="G533" s="416"/>
      <c r="H533" s="416"/>
      <c r="I533" s="416"/>
      <c r="J533" s="416"/>
      <c r="K533" s="416"/>
      <c r="L533" s="254"/>
      <c r="M533" s="270"/>
      <c r="N533" s="270"/>
      <c r="O533" s="270"/>
      <c r="P533" s="270"/>
      <c r="Q533" s="270"/>
      <c r="T533" s="387">
        <v>10808408</v>
      </c>
      <c r="U533" s="387"/>
      <c r="V533" s="387"/>
      <c r="W533" s="387"/>
      <c r="X533" s="387">
        <v>19749708</v>
      </c>
      <c r="Y533" s="387"/>
      <c r="Z533" s="387"/>
      <c r="AA533" s="387"/>
    </row>
    <row r="534" spans="1:27" s="176" customFormat="1" ht="12" customHeight="1">
      <c r="A534" s="416" t="s">
        <v>798</v>
      </c>
      <c r="B534" s="416"/>
      <c r="C534" s="416"/>
      <c r="D534" s="416"/>
      <c r="E534" s="416"/>
      <c r="F534" s="416"/>
      <c r="G534" s="416"/>
      <c r="H534" s="416"/>
      <c r="I534" s="416"/>
      <c r="J534" s="416"/>
      <c r="K534" s="416"/>
      <c r="L534" s="254"/>
      <c r="M534" s="270"/>
      <c r="N534" s="270"/>
      <c r="O534" s="270"/>
      <c r="P534" s="270"/>
      <c r="Q534" s="270"/>
      <c r="T534" s="387">
        <v>1915200</v>
      </c>
      <c r="U534" s="387"/>
      <c r="V534" s="387"/>
      <c r="W534" s="387"/>
      <c r="X534" s="387">
        <v>58504607</v>
      </c>
      <c r="Y534" s="387"/>
      <c r="Z534" s="387"/>
      <c r="AA534" s="387"/>
    </row>
    <row r="535" spans="1:27" s="176" customFormat="1" ht="12" customHeight="1">
      <c r="A535" s="417" t="s">
        <v>799</v>
      </c>
      <c r="B535" s="417"/>
      <c r="C535" s="417"/>
      <c r="D535" s="417"/>
      <c r="E535" s="417"/>
      <c r="F535" s="417"/>
      <c r="G535" s="417"/>
      <c r="H535" s="417"/>
      <c r="I535" s="417"/>
      <c r="J535" s="417"/>
      <c r="K535" s="417"/>
      <c r="L535" s="270"/>
      <c r="M535" s="270"/>
      <c r="N535" s="270"/>
      <c r="O535" s="270"/>
      <c r="P535" s="270"/>
      <c r="Q535" s="270"/>
      <c r="T535" s="418">
        <f>1082370158+33960113</f>
        <v>1116330271</v>
      </c>
      <c r="U535" s="418"/>
      <c r="V535" s="418"/>
      <c r="W535" s="418"/>
      <c r="X535" s="418">
        <v>1005089905</v>
      </c>
      <c r="Y535" s="418"/>
      <c r="Z535" s="418"/>
      <c r="AA535" s="418"/>
    </row>
    <row r="536" spans="1:27" s="176" customFormat="1" ht="12" customHeight="1">
      <c r="A536" s="413" t="s">
        <v>45</v>
      </c>
      <c r="B536" s="413"/>
      <c r="C536" s="413"/>
      <c r="D536" s="413"/>
      <c r="E536" s="413"/>
      <c r="F536" s="413"/>
      <c r="G536" s="413"/>
      <c r="H536" s="413"/>
      <c r="I536" s="413"/>
      <c r="J536" s="413"/>
      <c r="K536" s="413"/>
      <c r="L536" s="413"/>
      <c r="M536" s="413"/>
      <c r="N536" s="413"/>
      <c r="O536" s="413"/>
      <c r="P536" s="413"/>
      <c r="Q536" s="413"/>
      <c r="T536" s="411">
        <f>SUM(T532:T535)</f>
        <v>1129053879</v>
      </c>
      <c r="U536" s="411"/>
      <c r="V536" s="411"/>
      <c r="W536" s="411"/>
      <c r="X536" s="411">
        <f>SUM(X531:AA535)</f>
        <v>9143842429</v>
      </c>
      <c r="Y536" s="411"/>
      <c r="Z536" s="411"/>
      <c r="AA536" s="411"/>
    </row>
    <row r="537" spans="1:27" s="176" customFormat="1" ht="12" customHeight="1">
      <c r="A537" s="199" t="s">
        <v>590</v>
      </c>
      <c r="B537" s="272"/>
      <c r="C537" s="272"/>
      <c r="D537" s="272"/>
      <c r="E537" s="272"/>
      <c r="F537" s="272"/>
      <c r="G537" s="272"/>
      <c r="H537" s="272"/>
      <c r="I537" s="272"/>
      <c r="J537" s="272"/>
      <c r="K537" s="272"/>
      <c r="L537" s="270"/>
      <c r="M537" s="270"/>
      <c r="N537" s="270"/>
      <c r="O537" s="270"/>
      <c r="P537" s="270"/>
      <c r="Q537" s="270"/>
      <c r="T537" s="424" t="s">
        <v>781</v>
      </c>
      <c r="U537" s="424"/>
      <c r="V537" s="424"/>
      <c r="W537" s="424"/>
      <c r="X537" s="424" t="s">
        <v>782</v>
      </c>
      <c r="Y537" s="424"/>
      <c r="Z537" s="424"/>
      <c r="AA537" s="424"/>
    </row>
    <row r="538" spans="1:27" s="176" customFormat="1" ht="12" customHeight="1">
      <c r="A538" s="272" t="s">
        <v>591</v>
      </c>
      <c r="B538" s="272"/>
      <c r="C538" s="272"/>
      <c r="D538" s="272"/>
      <c r="E538" s="272"/>
      <c r="F538" s="272"/>
      <c r="G538" s="272"/>
      <c r="H538" s="272"/>
      <c r="I538" s="272"/>
      <c r="J538" s="272"/>
      <c r="K538" s="272"/>
      <c r="L538" s="270"/>
      <c r="M538" s="270"/>
      <c r="N538" s="270"/>
      <c r="O538" s="270"/>
      <c r="P538" s="270"/>
      <c r="Q538" s="270"/>
      <c r="T538" s="424"/>
      <c r="U538" s="424"/>
      <c r="V538" s="424"/>
      <c r="W538" s="424"/>
      <c r="X538" s="424"/>
      <c r="Y538" s="424"/>
      <c r="Z538" s="424"/>
      <c r="AA538" s="424"/>
    </row>
    <row r="539" spans="1:27" s="176" customFormat="1" ht="12" customHeight="1">
      <c r="A539" s="389" t="s">
        <v>276</v>
      </c>
      <c r="B539" s="389"/>
      <c r="C539" s="389"/>
      <c r="D539" s="389"/>
      <c r="E539" s="389"/>
      <c r="F539" s="389"/>
      <c r="G539" s="389"/>
      <c r="H539" s="389"/>
      <c r="I539" s="389"/>
      <c r="J539" s="389"/>
      <c r="K539" s="389"/>
      <c r="L539" s="270"/>
      <c r="M539" s="270"/>
      <c r="N539" s="270"/>
      <c r="O539" s="270"/>
      <c r="P539" s="270"/>
      <c r="Q539" s="270"/>
      <c r="T539" s="387">
        <v>2926048307</v>
      </c>
      <c r="U539" s="387"/>
      <c r="V539" s="387"/>
      <c r="W539" s="387"/>
      <c r="X539" s="387">
        <v>2956127218</v>
      </c>
      <c r="Y539" s="387"/>
      <c r="Z539" s="387"/>
      <c r="AA539" s="387"/>
    </row>
    <row r="540" spans="1:27" s="176" customFormat="1" ht="12" customHeight="1">
      <c r="A540" s="389" t="s">
        <v>297</v>
      </c>
      <c r="B540" s="389"/>
      <c r="C540" s="389"/>
      <c r="D540" s="389"/>
      <c r="E540" s="389"/>
      <c r="F540" s="389"/>
      <c r="G540" s="389"/>
      <c r="H540" s="389"/>
      <c r="I540" s="389"/>
      <c r="J540" s="389"/>
      <c r="K540" s="389"/>
      <c r="L540" s="270"/>
      <c r="M540" s="270"/>
      <c r="N540" s="270"/>
      <c r="O540" s="270"/>
      <c r="P540" s="270"/>
      <c r="Q540" s="270"/>
      <c r="T540" s="387">
        <v>5302111165</v>
      </c>
      <c r="U540" s="387"/>
      <c r="V540" s="387"/>
      <c r="W540" s="387"/>
      <c r="X540" s="387">
        <v>5753217556</v>
      </c>
      <c r="Y540" s="387"/>
      <c r="Z540" s="387"/>
      <c r="AA540" s="387"/>
    </row>
    <row r="541" spans="1:27" s="176" customFormat="1" ht="12" customHeight="1">
      <c r="A541" s="389" t="s">
        <v>154</v>
      </c>
      <c r="B541" s="389"/>
      <c r="C541" s="389"/>
      <c r="D541" s="389"/>
      <c r="E541" s="389"/>
      <c r="F541" s="389"/>
      <c r="G541" s="389"/>
      <c r="H541" s="389"/>
      <c r="I541" s="389"/>
      <c r="J541" s="389"/>
      <c r="K541" s="389"/>
      <c r="L541" s="270"/>
      <c r="M541" s="270"/>
      <c r="N541" s="270"/>
      <c r="O541" s="270"/>
      <c r="P541" s="270"/>
      <c r="Q541" s="270"/>
      <c r="T541" s="387">
        <v>415979929</v>
      </c>
      <c r="U541" s="387"/>
      <c r="V541" s="387"/>
      <c r="W541" s="387"/>
      <c r="X541" s="387">
        <v>633162251</v>
      </c>
      <c r="Y541" s="387"/>
      <c r="Z541" s="387"/>
      <c r="AA541" s="387"/>
    </row>
    <row r="542" spans="1:27" s="176" customFormat="1" ht="12" customHeight="1">
      <c r="A542" s="389" t="s">
        <v>90</v>
      </c>
      <c r="B542" s="389"/>
      <c r="C542" s="389"/>
      <c r="D542" s="389"/>
      <c r="E542" s="389"/>
      <c r="F542" s="389"/>
      <c r="G542" s="389"/>
      <c r="H542" s="389"/>
      <c r="I542" s="389"/>
      <c r="J542" s="389"/>
      <c r="K542" s="389"/>
      <c r="L542" s="270"/>
      <c r="M542" s="270"/>
      <c r="N542" s="270"/>
      <c r="O542" s="270"/>
      <c r="P542" s="270"/>
      <c r="Q542" s="270"/>
      <c r="T542" s="387">
        <v>772146052</v>
      </c>
      <c r="U542" s="387"/>
      <c r="V542" s="387"/>
      <c r="W542" s="387"/>
      <c r="X542" s="387">
        <v>774844532</v>
      </c>
      <c r="Y542" s="387"/>
      <c r="Z542" s="387"/>
      <c r="AA542" s="387"/>
    </row>
    <row r="543" spans="1:27" s="176" customFormat="1" ht="12" customHeight="1">
      <c r="A543" s="389" t="s">
        <v>94</v>
      </c>
      <c r="B543" s="389"/>
      <c r="C543" s="389"/>
      <c r="D543" s="389"/>
      <c r="E543" s="389"/>
      <c r="F543" s="389"/>
      <c r="G543" s="389"/>
      <c r="H543" s="389"/>
      <c r="I543" s="389"/>
      <c r="J543" s="389"/>
      <c r="K543" s="389"/>
      <c r="L543" s="270"/>
      <c r="M543" s="270"/>
      <c r="N543" s="270"/>
      <c r="O543" s="270"/>
      <c r="P543" s="270"/>
      <c r="Q543" s="270"/>
      <c r="T543" s="387">
        <v>85769847</v>
      </c>
      <c r="U543" s="387"/>
      <c r="V543" s="387"/>
      <c r="W543" s="387"/>
      <c r="X543" s="387">
        <v>82468437</v>
      </c>
      <c r="Y543" s="387"/>
      <c r="Z543" s="387"/>
      <c r="AA543" s="387"/>
    </row>
    <row r="544" spans="1:27" s="176" customFormat="1" ht="12" customHeight="1">
      <c r="A544" s="389" t="s">
        <v>91</v>
      </c>
      <c r="B544" s="389"/>
      <c r="C544" s="389"/>
      <c r="D544" s="389"/>
      <c r="E544" s="389"/>
      <c r="F544" s="389"/>
      <c r="G544" s="389"/>
      <c r="H544" s="389"/>
      <c r="I544" s="389"/>
      <c r="J544" s="389"/>
      <c r="K544" s="389"/>
      <c r="L544" s="270"/>
      <c r="M544" s="270"/>
      <c r="N544" s="270"/>
      <c r="O544" s="270"/>
      <c r="P544" s="270"/>
      <c r="Q544" s="270"/>
      <c r="T544" s="387">
        <v>1470775078</v>
      </c>
      <c r="U544" s="387"/>
      <c r="V544" s="387"/>
      <c r="W544" s="387"/>
      <c r="X544" s="387">
        <v>775726220</v>
      </c>
      <c r="Y544" s="387"/>
      <c r="Z544" s="387"/>
      <c r="AA544" s="387"/>
    </row>
    <row r="545" spans="1:27" s="176" customFormat="1" ht="12" customHeight="1">
      <c r="A545" s="389" t="s">
        <v>93</v>
      </c>
      <c r="B545" s="389"/>
      <c r="C545" s="389"/>
      <c r="D545" s="389"/>
      <c r="E545" s="389"/>
      <c r="F545" s="389"/>
      <c r="G545" s="389"/>
      <c r="H545" s="389"/>
      <c r="I545" s="389"/>
      <c r="J545" s="389"/>
      <c r="K545" s="389"/>
      <c r="L545" s="270"/>
      <c r="M545" s="270"/>
      <c r="N545" s="270"/>
      <c r="O545" s="270"/>
      <c r="P545" s="270"/>
      <c r="Q545" s="270"/>
      <c r="T545" s="452">
        <v>901339123</v>
      </c>
      <c r="U545" s="452"/>
      <c r="V545" s="452"/>
      <c r="W545" s="452"/>
      <c r="X545" s="452">
        <v>1351889253</v>
      </c>
      <c r="Y545" s="452"/>
      <c r="Z545" s="452"/>
      <c r="AA545" s="452"/>
    </row>
    <row r="546" spans="1:27" s="176" customFormat="1" ht="12" customHeight="1">
      <c r="A546" s="413" t="s">
        <v>45</v>
      </c>
      <c r="B546" s="413"/>
      <c r="C546" s="413"/>
      <c r="D546" s="413"/>
      <c r="E546" s="413"/>
      <c r="F546" s="413"/>
      <c r="G546" s="413"/>
      <c r="H546" s="413"/>
      <c r="I546" s="413"/>
      <c r="J546" s="413"/>
      <c r="K546" s="413"/>
      <c r="L546" s="413"/>
      <c r="M546" s="413"/>
      <c r="N546" s="413"/>
      <c r="O546" s="413"/>
      <c r="P546" s="413"/>
      <c r="Q546" s="413"/>
      <c r="T546" s="411">
        <f>SUM(T539:T545)</f>
        <v>11874169501</v>
      </c>
      <c r="U546" s="411"/>
      <c r="V546" s="411"/>
      <c r="W546" s="411"/>
      <c r="X546" s="411">
        <f>SUM(X539:AA545)</f>
        <v>12327435467</v>
      </c>
      <c r="Y546" s="411"/>
      <c r="Z546" s="411"/>
      <c r="AA546" s="411"/>
    </row>
    <row r="547" spans="1:27" s="176" customFormat="1" ht="12" customHeight="1">
      <c r="A547" s="272" t="s">
        <v>592</v>
      </c>
      <c r="B547" s="272"/>
      <c r="C547" s="272"/>
      <c r="D547" s="272"/>
      <c r="E547" s="272"/>
      <c r="F547" s="272"/>
      <c r="G547" s="272"/>
      <c r="H547" s="272"/>
      <c r="I547" s="272"/>
      <c r="J547" s="272"/>
      <c r="K547" s="272"/>
      <c r="L547" s="270"/>
      <c r="M547" s="270"/>
      <c r="N547" s="270"/>
      <c r="O547" s="270"/>
      <c r="P547" s="270"/>
      <c r="Q547" s="270"/>
      <c r="T547" s="424" t="s">
        <v>781</v>
      </c>
      <c r="U547" s="424"/>
      <c r="V547" s="424"/>
      <c r="W547" s="424"/>
      <c r="X547" s="424" t="s">
        <v>782</v>
      </c>
      <c r="Y547" s="424"/>
      <c r="Z547" s="424"/>
      <c r="AA547" s="424"/>
    </row>
    <row r="548" spans="1:27" s="176" customFormat="1" ht="12" customHeight="1">
      <c r="A548" s="389" t="s">
        <v>297</v>
      </c>
      <c r="B548" s="389"/>
      <c r="C548" s="389"/>
      <c r="D548" s="389"/>
      <c r="E548" s="389"/>
      <c r="F548" s="389"/>
      <c r="G548" s="389"/>
      <c r="H548" s="389"/>
      <c r="I548" s="389"/>
      <c r="J548" s="389"/>
      <c r="K548" s="389"/>
      <c r="L548" s="270"/>
      <c r="M548" s="270"/>
      <c r="N548" s="270"/>
      <c r="O548" s="270"/>
      <c r="P548" s="270"/>
      <c r="Q548" s="270"/>
      <c r="T548" s="387"/>
      <c r="U548" s="387"/>
      <c r="V548" s="387"/>
      <c r="W548" s="387"/>
      <c r="X548" s="387"/>
      <c r="Y548" s="387"/>
      <c r="Z548" s="387"/>
      <c r="AA548" s="387"/>
    </row>
    <row r="549" spans="1:27" s="176" customFormat="1" ht="12" customHeight="1">
      <c r="A549" s="389" t="s">
        <v>154</v>
      </c>
      <c r="B549" s="389"/>
      <c r="C549" s="389"/>
      <c r="D549" s="389"/>
      <c r="E549" s="389"/>
      <c r="F549" s="389"/>
      <c r="G549" s="389"/>
      <c r="H549" s="389"/>
      <c r="I549" s="389"/>
      <c r="J549" s="389"/>
      <c r="K549" s="389"/>
      <c r="L549" s="270"/>
      <c r="M549" s="270"/>
      <c r="N549" s="270"/>
      <c r="O549" s="270"/>
      <c r="P549" s="270"/>
      <c r="Q549" s="270"/>
      <c r="T549" s="387"/>
      <c r="U549" s="387"/>
      <c r="V549" s="387"/>
      <c r="W549" s="387"/>
      <c r="X549" s="387"/>
      <c r="Y549" s="387"/>
      <c r="Z549" s="387"/>
      <c r="AA549" s="387"/>
    </row>
    <row r="550" spans="1:27" s="176" customFormat="1" ht="12" customHeight="1">
      <c r="A550" s="389" t="s">
        <v>90</v>
      </c>
      <c r="B550" s="389"/>
      <c r="C550" s="389"/>
      <c r="D550" s="389"/>
      <c r="E550" s="389"/>
      <c r="F550" s="389"/>
      <c r="G550" s="389"/>
      <c r="H550" s="389"/>
      <c r="I550" s="389"/>
      <c r="J550" s="389"/>
      <c r="K550" s="389"/>
      <c r="L550" s="270"/>
      <c r="M550" s="270"/>
      <c r="N550" s="270"/>
      <c r="O550" s="270"/>
      <c r="P550" s="270"/>
      <c r="Q550" s="270"/>
      <c r="T550" s="387"/>
      <c r="U550" s="387"/>
      <c r="V550" s="387"/>
      <c r="W550" s="387"/>
      <c r="X550" s="387"/>
      <c r="Y550" s="387"/>
      <c r="Z550" s="387"/>
      <c r="AA550" s="387"/>
    </row>
    <row r="551" spans="1:27" s="176" customFormat="1" ht="12" customHeight="1">
      <c r="A551" s="389" t="s">
        <v>94</v>
      </c>
      <c r="B551" s="389"/>
      <c r="C551" s="389"/>
      <c r="D551" s="389"/>
      <c r="E551" s="389"/>
      <c r="F551" s="389"/>
      <c r="G551" s="389"/>
      <c r="H551" s="389"/>
      <c r="I551" s="389"/>
      <c r="J551" s="389"/>
      <c r="K551" s="389"/>
      <c r="L551" s="270"/>
      <c r="M551" s="270"/>
      <c r="N551" s="270"/>
      <c r="O551" s="270"/>
      <c r="P551" s="270"/>
      <c r="Q551" s="270"/>
      <c r="T551" s="387"/>
      <c r="U551" s="387"/>
      <c r="V551" s="387"/>
      <c r="W551" s="387"/>
      <c r="X551" s="387"/>
      <c r="Y551" s="387"/>
      <c r="Z551" s="387"/>
      <c r="AA551" s="387"/>
    </row>
    <row r="552" spans="1:27" s="176" customFormat="1" ht="12" customHeight="1">
      <c r="A552" s="389" t="s">
        <v>91</v>
      </c>
      <c r="B552" s="389"/>
      <c r="C552" s="389"/>
      <c r="D552" s="389"/>
      <c r="E552" s="389"/>
      <c r="F552" s="389"/>
      <c r="G552" s="389"/>
      <c r="H552" s="389"/>
      <c r="I552" s="389"/>
      <c r="J552" s="389"/>
      <c r="K552" s="389"/>
      <c r="L552" s="270"/>
      <c r="M552" s="270"/>
      <c r="N552" s="270"/>
      <c r="O552" s="270"/>
      <c r="P552" s="270"/>
      <c r="Q552" s="270"/>
      <c r="T552" s="387">
        <v>1230466862</v>
      </c>
      <c r="U552" s="387"/>
      <c r="V552" s="387"/>
      <c r="W552" s="387"/>
      <c r="X552" s="387">
        <f>91788000+1383158987</f>
        <v>1474946987</v>
      </c>
      <c r="Y552" s="387"/>
      <c r="Z552" s="387"/>
      <c r="AA552" s="387"/>
    </row>
    <row r="553" spans="1:27" s="176" customFormat="1" ht="12" customHeight="1">
      <c r="A553" s="389" t="s">
        <v>93</v>
      </c>
      <c r="B553" s="389"/>
      <c r="C553" s="389"/>
      <c r="D553" s="389"/>
      <c r="E553" s="389"/>
      <c r="F553" s="389"/>
      <c r="G553" s="389"/>
      <c r="H553" s="389"/>
      <c r="I553" s="389"/>
      <c r="J553" s="389"/>
      <c r="K553" s="389"/>
      <c r="L553" s="270"/>
      <c r="M553" s="270"/>
      <c r="N553" s="270"/>
      <c r="O553" s="270"/>
      <c r="P553" s="270"/>
      <c r="Q553" s="270"/>
      <c r="T553" s="418">
        <v>68717080</v>
      </c>
      <c r="U553" s="418"/>
      <c r="V553" s="418"/>
      <c r="W553" s="418"/>
      <c r="X553" s="452">
        <v>119467300</v>
      </c>
      <c r="Y553" s="452"/>
      <c r="Z553" s="452"/>
      <c r="AA553" s="452"/>
    </row>
    <row r="554" spans="1:27" s="176" customFormat="1" ht="12" customHeight="1">
      <c r="A554" s="413" t="s">
        <v>45</v>
      </c>
      <c r="B554" s="413"/>
      <c r="C554" s="413"/>
      <c r="D554" s="413"/>
      <c r="E554" s="413"/>
      <c r="F554" s="413"/>
      <c r="G554" s="413"/>
      <c r="H554" s="413"/>
      <c r="I554" s="413"/>
      <c r="J554" s="413"/>
      <c r="K554" s="413"/>
      <c r="L554" s="413"/>
      <c r="M554" s="413"/>
      <c r="N554" s="413"/>
      <c r="O554" s="413"/>
      <c r="P554" s="413"/>
      <c r="Q554" s="413"/>
      <c r="T554" s="411">
        <f>SUM(T552:T553)</f>
        <v>1299183942</v>
      </c>
      <c r="U554" s="411"/>
      <c r="V554" s="411"/>
      <c r="W554" s="411"/>
      <c r="X554" s="411">
        <f>SUM(X552:AA553)</f>
        <v>1594414287</v>
      </c>
      <c r="Y554" s="411"/>
      <c r="Z554" s="411"/>
      <c r="AA554" s="411"/>
    </row>
    <row r="555" spans="1:27" s="176" customFormat="1" ht="12" customHeight="1">
      <c r="A555" s="272" t="s">
        <v>593</v>
      </c>
      <c r="B555" s="272"/>
      <c r="C555" s="272"/>
      <c r="D555" s="272"/>
      <c r="E555" s="272"/>
      <c r="F555" s="272"/>
      <c r="G555" s="272"/>
      <c r="H555" s="272"/>
      <c r="I555" s="272"/>
      <c r="J555" s="272"/>
      <c r="K555" s="272"/>
      <c r="L555" s="270"/>
      <c r="M555" s="270"/>
      <c r="N555" s="270"/>
      <c r="O555" s="270"/>
      <c r="P555" s="270"/>
      <c r="Q555" s="270"/>
      <c r="T555" s="412" t="s">
        <v>781</v>
      </c>
      <c r="U555" s="412"/>
      <c r="V555" s="412"/>
      <c r="W555" s="412"/>
      <c r="X555" s="412" t="s">
        <v>782</v>
      </c>
      <c r="Y555" s="412"/>
      <c r="Z555" s="412"/>
      <c r="AA555" s="412"/>
    </row>
    <row r="556" spans="1:17" s="174" customFormat="1" ht="14.25">
      <c r="A556" s="272"/>
      <c r="B556" s="272" t="s">
        <v>295</v>
      </c>
      <c r="C556" s="272"/>
      <c r="D556" s="272"/>
      <c r="E556" s="272"/>
      <c r="F556" s="272"/>
      <c r="G556" s="272"/>
      <c r="H556" s="272"/>
      <c r="I556" s="272"/>
      <c r="J556" s="272"/>
      <c r="K556" s="272"/>
      <c r="L556" s="270"/>
      <c r="M556" s="270"/>
      <c r="N556" s="270"/>
      <c r="O556" s="270"/>
      <c r="P556" s="270"/>
      <c r="Q556" s="270"/>
    </row>
    <row r="557" spans="1:17" ht="12">
      <c r="A557" s="413" t="s">
        <v>45</v>
      </c>
      <c r="B557" s="413"/>
      <c r="C557" s="413"/>
      <c r="D557" s="413"/>
      <c r="E557" s="413"/>
      <c r="F557" s="413"/>
      <c r="G557" s="413"/>
      <c r="H557" s="413"/>
      <c r="I557" s="413"/>
      <c r="J557" s="413"/>
      <c r="K557" s="413"/>
      <c r="L557" s="413"/>
      <c r="M557" s="413"/>
      <c r="N557" s="413"/>
      <c r="O557" s="413"/>
      <c r="P557" s="413"/>
      <c r="Q557" s="413"/>
    </row>
    <row r="558" spans="1:27" ht="12" customHeight="1">
      <c r="A558" s="414" t="s">
        <v>594</v>
      </c>
      <c r="B558" s="414"/>
      <c r="C558" s="414"/>
      <c r="D558" s="414"/>
      <c r="E558" s="414"/>
      <c r="F558" s="414"/>
      <c r="G558" s="414"/>
      <c r="H558" s="414"/>
      <c r="I558" s="414"/>
      <c r="J558" s="414"/>
      <c r="K558" s="414"/>
      <c r="L558" s="414"/>
      <c r="M558" s="414"/>
      <c r="N558" s="414"/>
      <c r="O558" s="414"/>
      <c r="P558" s="270"/>
      <c r="Q558" s="270"/>
      <c r="T558" s="424" t="s">
        <v>781</v>
      </c>
      <c r="U558" s="424"/>
      <c r="V558" s="424"/>
      <c r="W558" s="424"/>
      <c r="X558" s="424" t="s">
        <v>782</v>
      </c>
      <c r="Y558" s="424"/>
      <c r="Z558" s="424"/>
      <c r="AA558" s="424"/>
    </row>
    <row r="559" spans="1:27" ht="12" customHeight="1">
      <c r="A559" s="389" t="s">
        <v>88</v>
      </c>
      <c r="B559" s="389"/>
      <c r="C559" s="389"/>
      <c r="D559" s="389"/>
      <c r="E559" s="389"/>
      <c r="F559" s="389"/>
      <c r="G559" s="389"/>
      <c r="H559" s="389"/>
      <c r="I559" s="389"/>
      <c r="J559" s="389"/>
      <c r="K559" s="389"/>
      <c r="L559" s="270"/>
      <c r="M559" s="270"/>
      <c r="N559" s="270"/>
      <c r="O559" s="270"/>
      <c r="P559" s="270"/>
      <c r="Q559" s="270"/>
      <c r="T559" s="387">
        <v>36543463891</v>
      </c>
      <c r="U559" s="387"/>
      <c r="V559" s="387"/>
      <c r="W559" s="387"/>
      <c r="X559" s="387">
        <v>48608299766</v>
      </c>
      <c r="Y559" s="387"/>
      <c r="Z559" s="387"/>
      <c r="AA559" s="387"/>
    </row>
    <row r="560" spans="1:27" ht="12" customHeight="1">
      <c r="A560" s="389" t="s">
        <v>89</v>
      </c>
      <c r="B560" s="389"/>
      <c r="C560" s="389"/>
      <c r="D560" s="389"/>
      <c r="E560" s="389"/>
      <c r="F560" s="389"/>
      <c r="G560" s="389"/>
      <c r="H560" s="389"/>
      <c r="I560" s="389"/>
      <c r="J560" s="389"/>
      <c r="K560" s="389"/>
      <c r="L560" s="270"/>
      <c r="M560" s="270"/>
      <c r="N560" s="270"/>
      <c r="O560" s="270"/>
      <c r="P560" s="270"/>
      <c r="Q560" s="270"/>
      <c r="T560" s="387">
        <v>7298119949</v>
      </c>
      <c r="U560" s="387"/>
      <c r="V560" s="387"/>
      <c r="W560" s="387"/>
      <c r="X560" s="387">
        <v>10986315078</v>
      </c>
      <c r="Y560" s="387"/>
      <c r="Z560" s="387"/>
      <c r="AA560" s="387"/>
    </row>
    <row r="561" spans="1:27" ht="12" customHeight="1">
      <c r="A561" s="389" t="s">
        <v>90</v>
      </c>
      <c r="B561" s="389"/>
      <c r="C561" s="389"/>
      <c r="D561" s="389"/>
      <c r="E561" s="389"/>
      <c r="F561" s="389"/>
      <c r="G561" s="389"/>
      <c r="H561" s="389"/>
      <c r="I561" s="389"/>
      <c r="J561" s="389"/>
      <c r="K561" s="389"/>
      <c r="L561" s="270"/>
      <c r="M561" s="270"/>
      <c r="N561" s="270"/>
      <c r="O561" s="270"/>
      <c r="P561" s="270"/>
      <c r="Q561" s="270"/>
      <c r="T561" s="387">
        <v>8558344635</v>
      </c>
      <c r="U561" s="387"/>
      <c r="V561" s="387"/>
      <c r="W561" s="387"/>
      <c r="X561" s="387">
        <v>6944137396</v>
      </c>
      <c r="Y561" s="387"/>
      <c r="Z561" s="387"/>
      <c r="AA561" s="387"/>
    </row>
    <row r="562" spans="1:27" ht="12" customHeight="1">
      <c r="A562" s="406" t="s">
        <v>91</v>
      </c>
      <c r="B562" s="406"/>
      <c r="C562" s="406"/>
      <c r="D562" s="406"/>
      <c r="E562" s="406"/>
      <c r="F562" s="406"/>
      <c r="G562" s="406"/>
      <c r="H562" s="406"/>
      <c r="I562" s="406"/>
      <c r="J562" s="406"/>
      <c r="K562" s="406"/>
      <c r="L562" s="270"/>
      <c r="M562" s="270"/>
      <c r="N562" s="270"/>
      <c r="O562" s="270"/>
      <c r="P562" s="270"/>
      <c r="Q562" s="270"/>
      <c r="T562" s="387">
        <v>15233138797</v>
      </c>
      <c r="U562" s="387"/>
      <c r="V562" s="387"/>
      <c r="W562" s="387"/>
      <c r="X562" s="387">
        <v>24285386402</v>
      </c>
      <c r="Y562" s="387"/>
      <c r="Z562" s="387"/>
      <c r="AA562" s="387"/>
    </row>
    <row r="563" spans="1:27" ht="12" customHeight="1">
      <c r="A563" s="407" t="s">
        <v>92</v>
      </c>
      <c r="B563" s="407"/>
      <c r="C563" s="407"/>
      <c r="D563" s="407"/>
      <c r="E563" s="407"/>
      <c r="F563" s="407"/>
      <c r="G563" s="407"/>
      <c r="H563" s="407"/>
      <c r="I563" s="407"/>
      <c r="J563" s="407"/>
      <c r="K563" s="407"/>
      <c r="L563" s="270"/>
      <c r="M563" s="270"/>
      <c r="N563" s="270"/>
      <c r="O563" s="270"/>
      <c r="P563" s="270"/>
      <c r="Q563" s="270"/>
      <c r="T563" s="452">
        <v>8513384400</v>
      </c>
      <c r="U563" s="452"/>
      <c r="V563" s="452"/>
      <c r="W563" s="452"/>
      <c r="X563" s="452">
        <v>12378755200</v>
      </c>
      <c r="Y563" s="452"/>
      <c r="Z563" s="452"/>
      <c r="AA563" s="452"/>
    </row>
    <row r="564" spans="1:27" ht="12" customHeight="1">
      <c r="A564" s="413" t="s">
        <v>45</v>
      </c>
      <c r="B564" s="413"/>
      <c r="C564" s="413"/>
      <c r="D564" s="413"/>
      <c r="E564" s="413"/>
      <c r="F564" s="413"/>
      <c r="G564" s="413"/>
      <c r="H564" s="413"/>
      <c r="I564" s="413"/>
      <c r="J564" s="413"/>
      <c r="K564" s="413"/>
      <c r="L564" s="413"/>
      <c r="M564" s="413"/>
      <c r="N564" s="413"/>
      <c r="O564" s="413"/>
      <c r="P564" s="413"/>
      <c r="Q564" s="413"/>
      <c r="T564" s="411">
        <f>SUM(T559:T563)</f>
        <v>76146451672</v>
      </c>
      <c r="U564" s="411"/>
      <c r="V564" s="411"/>
      <c r="W564" s="411"/>
      <c r="X564" s="411">
        <f>SUM(X559:AA563)</f>
        <v>103202893842</v>
      </c>
      <c r="Y564" s="411"/>
      <c r="Z564" s="411"/>
      <c r="AA564" s="411"/>
    </row>
    <row r="565" spans="1:27" ht="12" customHeight="1">
      <c r="A565" s="408" t="s">
        <v>595</v>
      </c>
      <c r="B565" s="408"/>
      <c r="C565" s="408"/>
      <c r="D565" s="408"/>
      <c r="E565" s="408"/>
      <c r="F565" s="408"/>
      <c r="G565" s="408"/>
      <c r="H565" s="408"/>
      <c r="I565" s="408"/>
      <c r="J565" s="408"/>
      <c r="K565" s="408"/>
      <c r="L565" s="408"/>
      <c r="M565" s="408"/>
      <c r="N565" s="408"/>
      <c r="O565" s="408"/>
      <c r="P565" s="408"/>
      <c r="Q565" s="270"/>
      <c r="T565" s="412" t="s">
        <v>781</v>
      </c>
      <c r="U565" s="412"/>
      <c r="V565" s="412"/>
      <c r="W565" s="412"/>
      <c r="X565" s="412" t="s">
        <v>782</v>
      </c>
      <c r="Y565" s="412"/>
      <c r="Z565" s="412"/>
      <c r="AA565" s="412"/>
    </row>
    <row r="566" spans="1:27" ht="12" customHeight="1">
      <c r="A566" s="389" t="s">
        <v>596</v>
      </c>
      <c r="B566" s="389"/>
      <c r="C566" s="389"/>
      <c r="D566" s="389"/>
      <c r="E566" s="389"/>
      <c r="F566" s="389"/>
      <c r="G566" s="389"/>
      <c r="H566" s="389"/>
      <c r="I566" s="389"/>
      <c r="J566" s="389"/>
      <c r="K566" s="389"/>
      <c r="L566" s="389"/>
      <c r="M566" s="389"/>
      <c r="N566" s="389"/>
      <c r="O566" s="389"/>
      <c r="P566" s="389"/>
      <c r="Q566" s="389"/>
      <c r="T566" s="387">
        <f>'[2]KQKD'!H29</f>
        <v>1561041888</v>
      </c>
      <c r="U566" s="387"/>
      <c r="V566" s="387"/>
      <c r="W566" s="387"/>
      <c r="X566" s="387">
        <v>2089080755</v>
      </c>
      <c r="Y566" s="387"/>
      <c r="Z566" s="387"/>
      <c r="AA566" s="387"/>
    </row>
    <row r="567" spans="1:27" ht="12" customHeight="1">
      <c r="A567" s="409" t="s">
        <v>597</v>
      </c>
      <c r="B567" s="409"/>
      <c r="C567" s="409"/>
      <c r="D567" s="409"/>
      <c r="E567" s="409"/>
      <c r="F567" s="409"/>
      <c r="G567" s="409"/>
      <c r="H567" s="409"/>
      <c r="I567" s="409"/>
      <c r="J567" s="409"/>
      <c r="K567" s="409"/>
      <c r="L567" s="409"/>
      <c r="M567" s="409"/>
      <c r="N567" s="409"/>
      <c r="O567" s="409"/>
      <c r="P567" s="409"/>
      <c r="Q567" s="409"/>
      <c r="T567" s="418">
        <v>0</v>
      </c>
      <c r="U567" s="418"/>
      <c r="V567" s="418"/>
      <c r="W567" s="418"/>
      <c r="X567" s="418">
        <v>0</v>
      </c>
      <c r="Y567" s="418"/>
      <c r="Z567" s="418"/>
      <c r="AA567" s="418"/>
    </row>
    <row r="568" spans="1:27" ht="12" customHeight="1">
      <c r="A568" s="410" t="s">
        <v>884</v>
      </c>
      <c r="B568" s="410"/>
      <c r="C568" s="410"/>
      <c r="D568" s="410"/>
      <c r="E568" s="410"/>
      <c r="F568" s="410"/>
      <c r="G568" s="410"/>
      <c r="H568" s="410"/>
      <c r="I568" s="410"/>
      <c r="J568" s="410"/>
      <c r="K568" s="410"/>
      <c r="L568" s="410"/>
      <c r="M568" s="410"/>
      <c r="N568" s="410"/>
      <c r="O568" s="410"/>
      <c r="P568" s="410"/>
      <c r="Q568" s="410"/>
      <c r="T568" s="411">
        <f>T566</f>
        <v>1561041888</v>
      </c>
      <c r="U568" s="411"/>
      <c r="V568" s="411"/>
      <c r="W568" s="411"/>
      <c r="X568" s="411">
        <f>X566</f>
        <v>2089080755</v>
      </c>
      <c r="Y568" s="411"/>
      <c r="Z568" s="411"/>
      <c r="AA568" s="411"/>
    </row>
    <row r="569" spans="1:27" s="174" customFormat="1" ht="14.25">
      <c r="A569" s="408" t="s">
        <v>598</v>
      </c>
      <c r="B569" s="408"/>
      <c r="C569" s="408"/>
      <c r="D569" s="408"/>
      <c r="E569" s="408"/>
      <c r="F569" s="408"/>
      <c r="G569" s="408"/>
      <c r="H569" s="408"/>
      <c r="I569" s="408"/>
      <c r="J569" s="408"/>
      <c r="K569" s="408"/>
      <c r="L569" s="408"/>
      <c r="M569" s="408"/>
      <c r="N569" s="408"/>
      <c r="O569" s="408"/>
      <c r="P569" s="408"/>
      <c r="T569" s="424" t="s">
        <v>781</v>
      </c>
      <c r="U569" s="424"/>
      <c r="V569" s="424"/>
      <c r="W569" s="424"/>
      <c r="X569" s="424" t="s">
        <v>782</v>
      </c>
      <c r="Y569" s="424"/>
      <c r="Z569" s="424"/>
      <c r="AA569" s="424"/>
    </row>
    <row r="570" spans="1:27" ht="12" customHeight="1">
      <c r="A570" s="404" t="s">
        <v>599</v>
      </c>
      <c r="B570" s="404"/>
      <c r="C570" s="404"/>
      <c r="D570" s="404"/>
      <c r="E570" s="404"/>
      <c r="F570" s="404"/>
      <c r="G570" s="404"/>
      <c r="H570" s="404"/>
      <c r="I570" s="404"/>
      <c r="J570" s="404"/>
      <c r="K570" s="404"/>
      <c r="L570" s="404"/>
      <c r="M570" s="404"/>
      <c r="N570" s="404"/>
      <c r="O570" s="404"/>
      <c r="P570" s="404"/>
      <c r="Q570" s="404"/>
      <c r="R570" s="404"/>
      <c r="S570" s="404"/>
      <c r="T570" s="423"/>
      <c r="U570" s="423"/>
      <c r="V570" s="423"/>
      <c r="W570" s="423"/>
      <c r="X570" s="423"/>
      <c r="Y570" s="423"/>
      <c r="Z570" s="423"/>
      <c r="AA570" s="423"/>
    </row>
    <row r="571" spans="1:27" ht="12.75" customHeight="1">
      <c r="A571" s="404" t="s">
        <v>86</v>
      </c>
      <c r="B571" s="404"/>
      <c r="C571" s="404"/>
      <c r="D571" s="404"/>
      <c r="E571" s="404"/>
      <c r="F571" s="404"/>
      <c r="G571" s="404"/>
      <c r="H571" s="404"/>
      <c r="I571" s="404"/>
      <c r="J571" s="404"/>
      <c r="K571" s="404"/>
      <c r="L571" s="404"/>
      <c r="M571" s="404"/>
      <c r="N571" s="404"/>
      <c r="O571" s="404"/>
      <c r="P571" s="404"/>
      <c r="T571" s="423"/>
      <c r="U571" s="423"/>
      <c r="V571" s="423"/>
      <c r="W571" s="423"/>
      <c r="X571" s="423"/>
      <c r="Y571" s="423"/>
      <c r="Z571" s="423"/>
      <c r="AA571" s="423"/>
    </row>
    <row r="572" spans="1:27" ht="12.75" customHeight="1">
      <c r="A572" s="404" t="s">
        <v>600</v>
      </c>
      <c r="B572" s="404"/>
      <c r="C572" s="404"/>
      <c r="D572" s="404"/>
      <c r="E572" s="404"/>
      <c r="F572" s="404"/>
      <c r="G572" s="404"/>
      <c r="H572" s="404"/>
      <c r="I572" s="404"/>
      <c r="J572" s="404"/>
      <c r="K572" s="404"/>
      <c r="L572" s="404"/>
      <c r="M572" s="404"/>
      <c r="N572" s="404"/>
      <c r="O572" s="404"/>
      <c r="P572" s="404"/>
      <c r="T572" s="423"/>
      <c r="U572" s="423"/>
      <c r="V572" s="423"/>
      <c r="W572" s="423"/>
      <c r="X572" s="423"/>
      <c r="Y572" s="423"/>
      <c r="Z572" s="423"/>
      <c r="AA572" s="423"/>
    </row>
    <row r="573" spans="1:27" ht="12" customHeight="1">
      <c r="A573" s="404" t="s">
        <v>266</v>
      </c>
      <c r="B573" s="404"/>
      <c r="C573" s="404"/>
      <c r="D573" s="404"/>
      <c r="E573" s="404"/>
      <c r="F573" s="404"/>
      <c r="G573" s="404"/>
      <c r="H573" s="404"/>
      <c r="I573" s="404"/>
      <c r="J573" s="404"/>
      <c r="K573" s="404"/>
      <c r="L573" s="404"/>
      <c r="M573" s="404"/>
      <c r="N573" s="404"/>
      <c r="O573" s="404"/>
      <c r="P573" s="404"/>
      <c r="Q573" s="404"/>
      <c r="T573" s="423"/>
      <c r="U573" s="423"/>
      <c r="V573" s="423"/>
      <c r="W573" s="423"/>
      <c r="X573" s="423"/>
      <c r="Y573" s="423"/>
      <c r="Z573" s="423"/>
      <c r="AA573" s="423"/>
    </row>
    <row r="574" spans="1:27" ht="12.75" customHeight="1">
      <c r="A574" s="404" t="s">
        <v>212</v>
      </c>
      <c r="B574" s="404"/>
      <c r="C574" s="404"/>
      <c r="D574" s="404"/>
      <c r="E574" s="404"/>
      <c r="F574" s="404"/>
      <c r="G574" s="404"/>
      <c r="H574" s="404"/>
      <c r="I574" s="404"/>
      <c r="J574" s="404"/>
      <c r="K574" s="404"/>
      <c r="L574" s="404"/>
      <c r="M574" s="404"/>
      <c r="N574" s="404"/>
      <c r="O574" s="404"/>
      <c r="P574" s="404"/>
      <c r="Q574" s="404"/>
      <c r="R574" s="404"/>
      <c r="T574" s="423"/>
      <c r="U574" s="423"/>
      <c r="V574" s="423"/>
      <c r="W574" s="423"/>
      <c r="X574" s="423"/>
      <c r="Y574" s="423"/>
      <c r="Z574" s="423"/>
      <c r="AA574" s="423"/>
    </row>
    <row r="575" spans="1:27" ht="12.75" customHeight="1">
      <c r="A575" s="404" t="s">
        <v>87</v>
      </c>
      <c r="B575" s="404"/>
      <c r="C575" s="404"/>
      <c r="D575" s="404"/>
      <c r="E575" s="404"/>
      <c r="F575" s="404"/>
      <c r="G575" s="404"/>
      <c r="H575" s="404"/>
      <c r="I575" s="404"/>
      <c r="J575" s="404"/>
      <c r="K575" s="404"/>
      <c r="L575" s="404"/>
      <c r="M575" s="404"/>
      <c r="N575" s="404"/>
      <c r="O575" s="404"/>
      <c r="P575" s="404"/>
      <c r="Q575" s="404"/>
      <c r="T575" s="423"/>
      <c r="U575" s="423"/>
      <c r="V575" s="423"/>
      <c r="W575" s="423"/>
      <c r="X575" s="423"/>
      <c r="Y575" s="423"/>
      <c r="Z575" s="423"/>
      <c r="AA575" s="423"/>
    </row>
    <row r="576" spans="1:27" s="296" customFormat="1" ht="18" customHeight="1">
      <c r="A576" s="534" t="s">
        <v>601</v>
      </c>
      <c r="B576" s="534"/>
      <c r="C576" s="534"/>
      <c r="D576" s="534"/>
      <c r="E576" s="534"/>
      <c r="F576" s="534"/>
      <c r="G576" s="534"/>
      <c r="H576" s="534"/>
      <c r="I576" s="534"/>
      <c r="J576" s="534"/>
      <c r="K576" s="534"/>
      <c r="L576" s="534"/>
      <c r="M576" s="534"/>
      <c r="N576" s="534"/>
      <c r="O576" s="534"/>
      <c r="P576" s="534"/>
      <c r="Q576" s="534"/>
      <c r="R576" s="534"/>
      <c r="T576" s="423"/>
      <c r="U576" s="423"/>
      <c r="V576" s="423"/>
      <c r="W576" s="423"/>
      <c r="X576" s="423"/>
      <c r="Y576" s="423"/>
      <c r="Z576" s="423"/>
      <c r="AA576" s="423"/>
    </row>
    <row r="577" spans="1:27" s="296" customFormat="1" ht="14.25">
      <c r="A577" s="163"/>
      <c r="B577" s="294"/>
      <c r="C577" s="294"/>
      <c r="D577" s="294"/>
      <c r="E577" s="294"/>
      <c r="F577" s="294"/>
      <c r="G577" s="294"/>
      <c r="H577" s="294"/>
      <c r="I577" s="294"/>
      <c r="J577" s="294"/>
      <c r="K577" s="294"/>
      <c r="L577" s="294"/>
      <c r="M577" s="294"/>
      <c r="N577" s="294"/>
      <c r="O577" s="294"/>
      <c r="P577" s="294"/>
      <c r="Q577" s="294"/>
      <c r="R577" s="294"/>
      <c r="T577" s="424" t="s">
        <v>781</v>
      </c>
      <c r="U577" s="424"/>
      <c r="V577" s="424"/>
      <c r="W577" s="424"/>
      <c r="X577" s="424" t="s">
        <v>782</v>
      </c>
      <c r="Y577" s="424"/>
      <c r="Z577" s="424"/>
      <c r="AA577" s="424"/>
    </row>
    <row r="578" spans="1:27" s="176" customFormat="1" ht="14.25">
      <c r="A578" s="404" t="s">
        <v>602</v>
      </c>
      <c r="B578" s="404"/>
      <c r="C578" s="404"/>
      <c r="D578" s="404"/>
      <c r="E578" s="404"/>
      <c r="F578" s="404"/>
      <c r="G578" s="404"/>
      <c r="H578" s="404"/>
      <c r="I578" s="404"/>
      <c r="J578" s="404"/>
      <c r="K578" s="404"/>
      <c r="L578" s="404"/>
      <c r="M578" s="404"/>
      <c r="N578" s="404"/>
      <c r="O578" s="404"/>
      <c r="P578" s="404"/>
      <c r="Q578" s="404"/>
      <c r="R578" s="404"/>
      <c r="T578" s="402"/>
      <c r="U578" s="402"/>
      <c r="V578" s="402"/>
      <c r="W578" s="402"/>
      <c r="X578" s="402"/>
      <c r="Y578" s="402"/>
      <c r="Z578" s="402"/>
      <c r="AA578" s="402"/>
    </row>
    <row r="579" spans="1:27" ht="12" customHeight="1">
      <c r="A579" s="404" t="s">
        <v>605</v>
      </c>
      <c r="B579" s="404"/>
      <c r="C579" s="404"/>
      <c r="D579" s="404"/>
      <c r="E579" s="404"/>
      <c r="F579" s="404"/>
      <c r="G579" s="404"/>
      <c r="H579" s="404"/>
      <c r="I579" s="404"/>
      <c r="J579" s="404"/>
      <c r="K579" s="404"/>
      <c r="L579" s="404"/>
      <c r="M579" s="404"/>
      <c r="N579" s="404"/>
      <c r="O579" s="404"/>
      <c r="P579" s="404"/>
      <c r="Q579" s="404"/>
      <c r="R579" s="404"/>
      <c r="S579" s="404"/>
      <c r="T579" s="402"/>
      <c r="U579" s="402"/>
      <c r="V579" s="402"/>
      <c r="W579" s="402"/>
      <c r="X579" s="402"/>
      <c r="Y579" s="402"/>
      <c r="Z579" s="402"/>
      <c r="AA579" s="402"/>
    </row>
    <row r="580" spans="1:27" ht="12" customHeight="1">
      <c r="A580" s="404" t="s">
        <v>603</v>
      </c>
      <c r="B580" s="404"/>
      <c r="C580" s="404"/>
      <c r="D580" s="404"/>
      <c r="E580" s="404"/>
      <c r="F580" s="404"/>
      <c r="G580" s="404"/>
      <c r="H580" s="404"/>
      <c r="I580" s="404"/>
      <c r="J580" s="404"/>
      <c r="K580" s="404"/>
      <c r="L580" s="404"/>
      <c r="M580" s="404"/>
      <c r="N580" s="404"/>
      <c r="O580" s="404"/>
      <c r="P580" s="404"/>
      <c r="Q580" s="404"/>
      <c r="R580" s="404"/>
      <c r="T580" s="402"/>
      <c r="U580" s="402"/>
      <c r="V580" s="402"/>
      <c r="W580" s="402"/>
      <c r="X580" s="402"/>
      <c r="Y580" s="402"/>
      <c r="Z580" s="402"/>
      <c r="AA580" s="402"/>
    </row>
    <row r="581" spans="1:27" ht="11.25" customHeight="1">
      <c r="A581" s="404" t="s">
        <v>604</v>
      </c>
      <c r="B581" s="404"/>
      <c r="C581" s="404"/>
      <c r="D581" s="404"/>
      <c r="E581" s="404"/>
      <c r="F581" s="404"/>
      <c r="G581" s="404"/>
      <c r="H581" s="404"/>
      <c r="I581" s="404"/>
      <c r="J581" s="404"/>
      <c r="K581" s="404"/>
      <c r="L581" s="405"/>
      <c r="M581" s="405"/>
      <c r="T581" s="402"/>
      <c r="U581" s="402"/>
      <c r="V581" s="402"/>
      <c r="W581" s="402"/>
      <c r="X581" s="402"/>
      <c r="Y581" s="402"/>
      <c r="Z581" s="402"/>
      <c r="AA581" s="402"/>
    </row>
    <row r="582" spans="1:27" ht="13.5" customHeight="1">
      <c r="A582" s="404" t="s">
        <v>606</v>
      </c>
      <c r="B582" s="404"/>
      <c r="C582" s="404"/>
      <c r="D582" s="404"/>
      <c r="E582" s="404"/>
      <c r="F582" s="404"/>
      <c r="G582" s="404"/>
      <c r="H582" s="404"/>
      <c r="I582" s="404"/>
      <c r="J582" s="404"/>
      <c r="K582" s="404"/>
      <c r="L582" s="257"/>
      <c r="M582" s="257"/>
      <c r="T582" s="402"/>
      <c r="U582" s="402"/>
      <c r="V582" s="402"/>
      <c r="W582" s="402"/>
      <c r="X582" s="402"/>
      <c r="Y582" s="402"/>
      <c r="Z582" s="402"/>
      <c r="AA582" s="402"/>
    </row>
    <row r="583" spans="1:27" ht="13.5" customHeight="1">
      <c r="A583" s="404" t="s">
        <v>607</v>
      </c>
      <c r="B583" s="404"/>
      <c r="C583" s="404"/>
      <c r="D583" s="404"/>
      <c r="E583" s="404"/>
      <c r="F583" s="404"/>
      <c r="G583" s="404"/>
      <c r="H583" s="404"/>
      <c r="I583" s="404"/>
      <c r="J583" s="404"/>
      <c r="K583" s="404"/>
      <c r="L583" s="404"/>
      <c r="M583" s="404"/>
      <c r="N583" s="404"/>
      <c r="O583" s="404"/>
      <c r="P583" s="404"/>
      <c r="Q583" s="404"/>
      <c r="R583" s="404"/>
      <c r="T583" s="402"/>
      <c r="U583" s="402"/>
      <c r="V583" s="402"/>
      <c r="W583" s="402"/>
      <c r="X583" s="402"/>
      <c r="Y583" s="402"/>
      <c r="Z583" s="402"/>
      <c r="AA583" s="402"/>
    </row>
    <row r="584" spans="1:27" ht="14.25">
      <c r="A584" s="404" t="s">
        <v>608</v>
      </c>
      <c r="B584" s="404"/>
      <c r="C584" s="404"/>
      <c r="D584" s="404"/>
      <c r="E584" s="404"/>
      <c r="F584" s="404"/>
      <c r="G584" s="404"/>
      <c r="H584" s="404"/>
      <c r="I584" s="404"/>
      <c r="J584" s="404"/>
      <c r="K584" s="404"/>
      <c r="L584" s="404"/>
      <c r="M584" s="404"/>
      <c r="N584" s="404"/>
      <c r="O584" s="404"/>
      <c r="P584" s="404"/>
      <c r="Q584" s="404"/>
      <c r="R584" s="404"/>
      <c r="T584" s="402"/>
      <c r="U584" s="402"/>
      <c r="V584" s="402"/>
      <c r="W584" s="402"/>
      <c r="X584" s="402"/>
      <c r="Y584" s="402"/>
      <c r="Z584" s="402"/>
      <c r="AA584" s="402"/>
    </row>
    <row r="585" spans="1:27" ht="14.25">
      <c r="A585" s="404" t="s">
        <v>609</v>
      </c>
      <c r="B585" s="404"/>
      <c r="C585" s="404"/>
      <c r="D585" s="404"/>
      <c r="E585" s="404"/>
      <c r="F585" s="404"/>
      <c r="G585" s="404"/>
      <c r="H585" s="404"/>
      <c r="I585" s="404"/>
      <c r="J585" s="404"/>
      <c r="K585" s="404"/>
      <c r="L585" s="404"/>
      <c r="M585" s="404"/>
      <c r="N585" s="404"/>
      <c r="O585" s="404"/>
      <c r="P585" s="404"/>
      <c r="Q585" s="404"/>
      <c r="R585" s="404"/>
      <c r="T585" s="402"/>
      <c r="U585" s="402"/>
      <c r="V585" s="402"/>
      <c r="W585" s="402"/>
      <c r="X585" s="402"/>
      <c r="Y585" s="402"/>
      <c r="Z585" s="402"/>
      <c r="AA585" s="402"/>
    </row>
    <row r="586" spans="1:13" ht="12">
      <c r="A586" s="263"/>
      <c r="B586" s="245"/>
      <c r="C586" s="245"/>
      <c r="D586" s="245"/>
      <c r="E586" s="245"/>
      <c r="F586" s="245"/>
      <c r="G586" s="245"/>
      <c r="H586" s="245"/>
      <c r="I586" s="245"/>
      <c r="J586" s="245"/>
      <c r="K586" s="245"/>
      <c r="L586" s="257"/>
      <c r="M586" s="257"/>
    </row>
    <row r="587" spans="1:18" ht="12">
      <c r="A587" s="403" t="s">
        <v>610</v>
      </c>
      <c r="B587" s="403"/>
      <c r="C587" s="403"/>
      <c r="D587" s="403"/>
      <c r="E587" s="403"/>
      <c r="F587" s="403"/>
      <c r="G587" s="403"/>
      <c r="H587" s="403"/>
      <c r="I587" s="403"/>
      <c r="J587" s="403"/>
      <c r="K587" s="403"/>
      <c r="L587" s="403"/>
      <c r="M587" s="403"/>
      <c r="N587" s="403"/>
      <c r="O587" s="403"/>
      <c r="P587" s="403"/>
      <c r="Q587" s="403"/>
      <c r="R587" s="403"/>
    </row>
    <row r="588" spans="1:18" ht="12">
      <c r="A588" s="338" t="s">
        <v>826</v>
      </c>
      <c r="B588" s="294"/>
      <c r="C588" s="294"/>
      <c r="D588" s="294"/>
      <c r="E588" s="294"/>
      <c r="F588" s="294"/>
      <c r="G588" s="294"/>
      <c r="H588" s="294"/>
      <c r="I588" s="294"/>
      <c r="J588" s="294"/>
      <c r="K588" s="294"/>
      <c r="L588" s="294"/>
      <c r="M588" s="294"/>
      <c r="N588" s="294"/>
      <c r="O588" s="294"/>
      <c r="P588" s="294"/>
      <c r="Q588" s="294"/>
      <c r="R588" s="294"/>
    </row>
    <row r="589" spans="1:14" ht="12">
      <c r="A589" s="396" t="s">
        <v>611</v>
      </c>
      <c r="B589" s="396"/>
      <c r="C589" s="396"/>
      <c r="D589" s="396"/>
      <c r="E589" s="396"/>
      <c r="F589" s="396"/>
      <c r="G589" s="396"/>
      <c r="H589" s="396"/>
      <c r="I589" s="396"/>
      <c r="J589" s="396"/>
      <c r="K589" s="396"/>
      <c r="L589" s="396"/>
      <c r="M589" s="396"/>
      <c r="N589" s="396"/>
    </row>
    <row r="590" spans="1:27" ht="12">
      <c r="A590" s="395" t="s">
        <v>800</v>
      </c>
      <c r="B590" s="395"/>
      <c r="C590" s="395"/>
      <c r="D590" s="395"/>
      <c r="E590" s="395"/>
      <c r="F590" s="395"/>
      <c r="G590" s="395"/>
      <c r="H590" s="395"/>
      <c r="I590" s="395"/>
      <c r="J590" s="395"/>
      <c r="K590" s="395"/>
      <c r="L590" s="395"/>
      <c r="M590" s="395"/>
      <c r="N590" s="395"/>
      <c r="O590" s="395"/>
      <c r="P590" s="395"/>
      <c r="Q590" s="395"/>
      <c r="R590" s="395"/>
      <c r="S590" s="395"/>
      <c r="T590" s="395"/>
      <c r="U590" s="395"/>
      <c r="V590" s="395"/>
      <c r="W590" s="395"/>
      <c r="X590" s="395"/>
      <c r="Y590" s="395"/>
      <c r="Z590" s="395"/>
      <c r="AA590" s="395"/>
    </row>
    <row r="591" spans="1:27" ht="12">
      <c r="A591" s="395" t="s">
        <v>874</v>
      </c>
      <c r="B591" s="395"/>
      <c r="C591" s="395"/>
      <c r="D591" s="395"/>
      <c r="E591" s="395"/>
      <c r="F591" s="395"/>
      <c r="G591" s="395"/>
      <c r="H591" s="395"/>
      <c r="I591" s="395"/>
      <c r="J591" s="395"/>
      <c r="K591" s="395"/>
      <c r="L591" s="395"/>
      <c r="M591" s="395"/>
      <c r="N591" s="395"/>
      <c r="O591" s="395"/>
      <c r="P591" s="395"/>
      <c r="Q591" s="395"/>
      <c r="R591" s="395"/>
      <c r="S591" s="395"/>
      <c r="T591" s="395"/>
      <c r="U591" s="395"/>
      <c r="V591" s="395"/>
      <c r="W591" s="395"/>
      <c r="X591" s="395"/>
      <c r="Y591" s="395"/>
      <c r="Z591" s="395"/>
      <c r="AA591" s="395"/>
    </row>
    <row r="592" spans="1:27" ht="12">
      <c r="A592" s="395" t="s">
        <v>873</v>
      </c>
      <c r="B592" s="395"/>
      <c r="C592" s="395"/>
      <c r="D592" s="395"/>
      <c r="E592" s="395"/>
      <c r="F592" s="395"/>
      <c r="G592" s="395"/>
      <c r="H592" s="395"/>
      <c r="I592" s="395"/>
      <c r="J592" s="395"/>
      <c r="K592" s="395"/>
      <c r="L592" s="395"/>
      <c r="M592" s="395"/>
      <c r="N592" s="395"/>
      <c r="O592" s="395"/>
      <c r="P592" s="395"/>
      <c r="Q592" s="395"/>
      <c r="R592" s="395"/>
      <c r="S592" s="395"/>
      <c r="T592" s="395"/>
      <c r="U592" s="395"/>
      <c r="V592" s="395"/>
      <c r="W592" s="395"/>
      <c r="X592" s="395"/>
      <c r="Y592" s="395"/>
      <c r="Z592" s="395"/>
      <c r="AA592" s="395"/>
    </row>
    <row r="593" spans="1:27" ht="12">
      <c r="A593" s="396" t="s">
        <v>852</v>
      </c>
      <c r="B593" s="396"/>
      <c r="C593" s="396"/>
      <c r="D593" s="396"/>
      <c r="E593" s="396"/>
      <c r="F593" s="396"/>
      <c r="G593" s="396"/>
      <c r="H593" s="396"/>
      <c r="I593" s="396"/>
      <c r="J593" s="396"/>
      <c r="K593" s="396"/>
      <c r="L593" s="396"/>
      <c r="M593" s="396"/>
      <c r="N593" s="396"/>
      <c r="O593" s="396"/>
      <c r="P593" s="396"/>
      <c r="Q593" s="396"/>
      <c r="R593" s="396"/>
      <c r="S593" s="396"/>
      <c r="T593" s="396"/>
      <c r="U593" s="396"/>
      <c r="V593" s="396"/>
      <c r="W593" s="396"/>
      <c r="X593" s="254"/>
      <c r="Y593" s="254"/>
      <c r="Z593" s="254"/>
      <c r="AA593" s="254"/>
    </row>
    <row r="594" spans="1:27" ht="15" customHeight="1">
      <c r="A594" s="397" t="s">
        <v>813</v>
      </c>
      <c r="B594" s="399" t="s">
        <v>811</v>
      </c>
      <c r="C594" s="400"/>
      <c r="D594" s="400"/>
      <c r="E594" s="400"/>
      <c r="F594" s="400"/>
      <c r="G594" s="400"/>
      <c r="H594" s="400"/>
      <c r="I594" s="400"/>
      <c r="J594" s="400"/>
      <c r="K594" s="401"/>
      <c r="L594" s="399" t="s">
        <v>822</v>
      </c>
      <c r="M594" s="400"/>
      <c r="N594" s="400"/>
      <c r="O594" s="400"/>
      <c r="P594" s="400"/>
      <c r="Q594" s="400"/>
      <c r="R594" s="400"/>
      <c r="S594" s="400"/>
      <c r="T594" s="400"/>
      <c r="U594" s="400"/>
      <c r="V594" s="400"/>
      <c r="W594" s="400"/>
      <c r="X594" s="400"/>
      <c r="Y594" s="400"/>
      <c r="Z594" s="400"/>
      <c r="AA594" s="401"/>
    </row>
    <row r="595" spans="1:27" ht="15" customHeight="1">
      <c r="A595" s="398"/>
      <c r="B595" s="399" t="s">
        <v>812</v>
      </c>
      <c r="C595" s="400"/>
      <c r="D595" s="400"/>
      <c r="E595" s="400"/>
      <c r="F595" s="400"/>
      <c r="G595" s="401"/>
      <c r="H595" s="207" t="s">
        <v>821</v>
      </c>
      <c r="I595" s="399" t="s">
        <v>818</v>
      </c>
      <c r="J595" s="400"/>
      <c r="K595" s="401"/>
      <c r="L595" s="399" t="s">
        <v>812</v>
      </c>
      <c r="M595" s="400"/>
      <c r="N595" s="400"/>
      <c r="O595" s="400"/>
      <c r="P595" s="400"/>
      <c r="Q595" s="401"/>
      <c r="R595" s="207" t="s">
        <v>821</v>
      </c>
      <c r="S595" s="399" t="s">
        <v>819</v>
      </c>
      <c r="T595" s="400"/>
      <c r="U595" s="401"/>
      <c r="V595" s="399" t="s">
        <v>825</v>
      </c>
      <c r="W595" s="400"/>
      <c r="X595" s="401"/>
      <c r="Y595" s="399" t="s">
        <v>818</v>
      </c>
      <c r="Z595" s="400"/>
      <c r="AA595" s="401"/>
    </row>
    <row r="596" spans="1:27" ht="15" customHeight="1">
      <c r="A596" s="208">
        <v>1</v>
      </c>
      <c r="B596" s="392" t="s">
        <v>817</v>
      </c>
      <c r="C596" s="393"/>
      <c r="D596" s="393"/>
      <c r="E596" s="393"/>
      <c r="F596" s="393"/>
      <c r="G596" s="394"/>
      <c r="H596" s="209">
        <v>139</v>
      </c>
      <c r="I596" s="390">
        <v>726240853</v>
      </c>
      <c r="J596" s="390"/>
      <c r="K596" s="390"/>
      <c r="L596" s="392" t="s">
        <v>814</v>
      </c>
      <c r="M596" s="393"/>
      <c r="N596" s="393"/>
      <c r="O596" s="393"/>
      <c r="P596" s="393"/>
      <c r="Q596" s="394"/>
      <c r="R596" s="209">
        <v>229</v>
      </c>
      <c r="S596" s="390">
        <v>0</v>
      </c>
      <c r="T596" s="390"/>
      <c r="U596" s="390"/>
      <c r="V596" s="390">
        <v>726240853</v>
      </c>
      <c r="W596" s="390"/>
      <c r="X596" s="390"/>
      <c r="Y596" s="391">
        <f>S596+V596</f>
        <v>726240853</v>
      </c>
      <c r="Z596" s="391"/>
      <c r="AA596" s="391"/>
    </row>
    <row r="597" spans="1:27" ht="15" customHeight="1">
      <c r="A597" s="208">
        <v>2</v>
      </c>
      <c r="B597" s="392" t="s">
        <v>11</v>
      </c>
      <c r="C597" s="393"/>
      <c r="D597" s="393"/>
      <c r="E597" s="393"/>
      <c r="F597" s="393"/>
      <c r="G597" s="394"/>
      <c r="H597" s="209">
        <v>142</v>
      </c>
      <c r="I597" s="390">
        <v>93373091</v>
      </c>
      <c r="J597" s="390"/>
      <c r="K597" s="390"/>
      <c r="L597" s="392" t="s">
        <v>815</v>
      </c>
      <c r="M597" s="393"/>
      <c r="N597" s="393"/>
      <c r="O597" s="393"/>
      <c r="P597" s="393"/>
      <c r="Q597" s="394"/>
      <c r="R597" s="209">
        <v>242</v>
      </c>
      <c r="S597" s="390">
        <v>2163241096</v>
      </c>
      <c r="T597" s="390"/>
      <c r="U597" s="390"/>
      <c r="V597" s="390">
        <v>93373091</v>
      </c>
      <c r="W597" s="390"/>
      <c r="X597" s="390"/>
      <c r="Y597" s="391">
        <f>S597+V597</f>
        <v>2256614187</v>
      </c>
      <c r="Z597" s="391"/>
      <c r="AA597" s="391"/>
    </row>
    <row r="598" spans="1:27" ht="15" customHeight="1">
      <c r="A598" s="208">
        <v>3</v>
      </c>
      <c r="B598" s="392" t="s">
        <v>820</v>
      </c>
      <c r="C598" s="393"/>
      <c r="D598" s="393"/>
      <c r="E598" s="393"/>
      <c r="F598" s="393"/>
      <c r="G598" s="394"/>
      <c r="H598" s="209">
        <v>144</v>
      </c>
      <c r="I598" s="390">
        <v>3610000</v>
      </c>
      <c r="J598" s="390"/>
      <c r="K598" s="390"/>
      <c r="L598" s="392" t="s">
        <v>816</v>
      </c>
      <c r="M598" s="393"/>
      <c r="N598" s="393"/>
      <c r="O598" s="393"/>
      <c r="P598" s="393"/>
      <c r="Q598" s="394"/>
      <c r="R598" s="209">
        <v>244</v>
      </c>
      <c r="S598" s="390">
        <v>1484572397</v>
      </c>
      <c r="T598" s="390"/>
      <c r="U598" s="390"/>
      <c r="V598" s="390">
        <v>3610000</v>
      </c>
      <c r="W598" s="390"/>
      <c r="X598" s="390"/>
      <c r="Y598" s="391">
        <f>S598+V598</f>
        <v>1488182397</v>
      </c>
      <c r="Z598" s="391"/>
      <c r="AA598" s="391"/>
    </row>
    <row r="599" spans="1:27" ht="15" customHeight="1">
      <c r="A599" s="208">
        <v>4</v>
      </c>
      <c r="B599" s="392" t="s">
        <v>33</v>
      </c>
      <c r="C599" s="393"/>
      <c r="D599" s="393"/>
      <c r="E599" s="393"/>
      <c r="F599" s="393"/>
      <c r="G599" s="394"/>
      <c r="H599" s="209">
        <v>415</v>
      </c>
      <c r="I599" s="390">
        <v>4706929283</v>
      </c>
      <c r="J599" s="390"/>
      <c r="K599" s="390"/>
      <c r="L599" s="392" t="s">
        <v>33</v>
      </c>
      <c r="M599" s="393"/>
      <c r="N599" s="393"/>
      <c r="O599" s="393"/>
      <c r="P599" s="393"/>
      <c r="Q599" s="394"/>
      <c r="R599" s="209">
        <v>414</v>
      </c>
      <c r="S599" s="390">
        <v>99479194729</v>
      </c>
      <c r="T599" s="390"/>
      <c r="U599" s="390"/>
      <c r="V599" s="390">
        <v>4706929283</v>
      </c>
      <c r="W599" s="390"/>
      <c r="X599" s="390"/>
      <c r="Y599" s="391">
        <f>S599+V599</f>
        <v>104186124012</v>
      </c>
      <c r="Z599" s="391"/>
      <c r="AA599" s="391"/>
    </row>
    <row r="600" spans="1:27" ht="12">
      <c r="A600" s="254"/>
      <c r="B600" s="254"/>
      <c r="C600" s="254"/>
      <c r="D600" s="254"/>
      <c r="E600" s="254"/>
      <c r="F600" s="254"/>
      <c r="G600" s="254"/>
      <c r="H600" s="254"/>
      <c r="I600" s="254"/>
      <c r="J600" s="254"/>
      <c r="K600" s="254"/>
      <c r="L600" s="254"/>
      <c r="M600" s="254"/>
      <c r="N600" s="254"/>
      <c r="O600" s="254"/>
      <c r="P600" s="254"/>
      <c r="Q600" s="254"/>
      <c r="R600" s="254"/>
      <c r="S600" s="254"/>
      <c r="T600" s="254"/>
      <c r="U600" s="254"/>
      <c r="V600" s="254"/>
      <c r="W600" s="254"/>
      <c r="X600" s="254"/>
      <c r="Y600" s="254"/>
      <c r="Z600" s="254"/>
      <c r="AA600" s="254"/>
    </row>
    <row r="601" spans="1:27" s="176" customFormat="1" ht="12.75" customHeight="1">
      <c r="A601" s="388" t="s">
        <v>612</v>
      </c>
      <c r="B601" s="388"/>
      <c r="C601" s="388"/>
      <c r="D601" s="388"/>
      <c r="E601" s="388"/>
      <c r="F601" s="388"/>
      <c r="G601" s="388"/>
      <c r="H601" s="388"/>
      <c r="I601" s="388"/>
      <c r="J601" s="388"/>
      <c r="K601" s="388"/>
      <c r="L601" s="388"/>
      <c r="M601" s="388"/>
      <c r="N601" s="388"/>
      <c r="O601" s="388"/>
      <c r="T601" s="424" t="s">
        <v>781</v>
      </c>
      <c r="U601" s="424"/>
      <c r="V601" s="424"/>
      <c r="W601" s="424"/>
      <c r="X601" s="424" t="s">
        <v>782</v>
      </c>
      <c r="Y601" s="424"/>
      <c r="Z601" s="424"/>
      <c r="AA601" s="424"/>
    </row>
    <row r="602" spans="1:27" ht="12">
      <c r="A602" s="206"/>
      <c r="B602" s="206" t="s">
        <v>284</v>
      </c>
      <c r="C602" s="206"/>
      <c r="D602" s="206"/>
      <c r="E602" s="206"/>
      <c r="F602" s="206"/>
      <c r="G602" s="206"/>
      <c r="H602" s="206"/>
      <c r="I602" s="206"/>
      <c r="J602" s="206"/>
      <c r="K602" s="206"/>
      <c r="L602" s="386"/>
      <c r="M602" s="386"/>
      <c r="N602" s="386"/>
      <c r="O602" s="386"/>
      <c r="T602" s="387">
        <v>18303993468</v>
      </c>
      <c r="U602" s="387"/>
      <c r="V602" s="387"/>
      <c r="W602" s="387"/>
      <c r="X602" s="387">
        <v>21508278233</v>
      </c>
      <c r="Y602" s="387"/>
      <c r="Z602" s="387"/>
      <c r="AA602" s="387"/>
    </row>
    <row r="603" spans="1:27" ht="12">
      <c r="A603" s="206"/>
      <c r="B603" s="206" t="s">
        <v>285</v>
      </c>
      <c r="C603" s="206"/>
      <c r="D603" s="206"/>
      <c r="E603" s="206"/>
      <c r="F603" s="206"/>
      <c r="G603" s="206"/>
      <c r="H603" s="206"/>
      <c r="I603" s="206"/>
      <c r="J603" s="206"/>
      <c r="K603" s="206"/>
      <c r="L603" s="405"/>
      <c r="M603" s="405"/>
      <c r="N603" s="386"/>
      <c r="O603" s="386"/>
      <c r="T603" s="387">
        <v>188</v>
      </c>
      <c r="U603" s="387"/>
      <c r="V603" s="387"/>
      <c r="W603" s="387"/>
      <c r="X603" s="387">
        <v>206</v>
      </c>
      <c r="Y603" s="387"/>
      <c r="Z603" s="387"/>
      <c r="AA603" s="387"/>
    </row>
    <row r="604" spans="1:27" ht="12">
      <c r="A604" s="206"/>
      <c r="B604" s="206" t="s">
        <v>286</v>
      </c>
      <c r="C604" s="206"/>
      <c r="D604" s="206"/>
      <c r="E604" s="206"/>
      <c r="F604" s="206"/>
      <c r="G604" s="206"/>
      <c r="H604" s="206"/>
      <c r="I604" s="206"/>
      <c r="J604" s="206"/>
      <c r="K604" s="206"/>
      <c r="L604" s="405"/>
      <c r="M604" s="405"/>
      <c r="N604" s="405"/>
      <c r="O604" s="405"/>
      <c r="T604" s="387">
        <f>T602/T603/12</f>
        <v>8113472.281914894</v>
      </c>
      <c r="U604" s="387"/>
      <c r="V604" s="387"/>
      <c r="W604" s="387"/>
      <c r="X604" s="387">
        <f>X602/X603/12</f>
        <v>8700759.802993527</v>
      </c>
      <c r="Y604" s="387"/>
      <c r="Z604" s="387"/>
      <c r="AA604" s="387"/>
    </row>
    <row r="605" spans="1:27" ht="12">
      <c r="A605" s="206"/>
      <c r="B605" s="206" t="s">
        <v>287</v>
      </c>
      <c r="C605" s="206"/>
      <c r="D605" s="206"/>
      <c r="E605" s="206"/>
      <c r="F605" s="206"/>
      <c r="G605" s="206"/>
      <c r="H605" s="206"/>
      <c r="I605" s="206"/>
      <c r="J605" s="206"/>
      <c r="K605" s="206"/>
      <c r="L605" s="386"/>
      <c r="M605" s="386"/>
      <c r="N605" s="386"/>
      <c r="O605" s="386"/>
      <c r="T605" s="387">
        <f>T602</f>
        <v>18303993468</v>
      </c>
      <c r="U605" s="387"/>
      <c r="V605" s="387"/>
      <c r="W605" s="387"/>
      <c r="X605" s="387">
        <f>X602</f>
        <v>21508278233</v>
      </c>
      <c r="Y605" s="387"/>
      <c r="Z605" s="387"/>
      <c r="AA605" s="387"/>
    </row>
    <row r="606" spans="1:27" ht="12">
      <c r="A606" s="206"/>
      <c r="B606" s="206" t="s">
        <v>288</v>
      </c>
      <c r="C606" s="206"/>
      <c r="D606" s="206"/>
      <c r="E606" s="206"/>
      <c r="F606" s="206"/>
      <c r="G606" s="206"/>
      <c r="H606" s="206"/>
      <c r="I606" s="206"/>
      <c r="J606" s="206"/>
      <c r="K606" s="206"/>
      <c r="L606" s="386"/>
      <c r="M606" s="386"/>
      <c r="N606" s="386"/>
      <c r="O606" s="386"/>
      <c r="T606" s="387">
        <f>T604</f>
        <v>8113472.281914894</v>
      </c>
      <c r="U606" s="387"/>
      <c r="V606" s="387"/>
      <c r="W606" s="387"/>
      <c r="X606" s="387">
        <f>X604</f>
        <v>8700759.802993527</v>
      </c>
      <c r="Y606" s="387"/>
      <c r="Z606" s="387"/>
      <c r="AA606" s="387"/>
    </row>
    <row r="607" spans="1:27" ht="12">
      <c r="A607" s="388" t="s">
        <v>613</v>
      </c>
      <c r="B607" s="388"/>
      <c r="C607" s="388"/>
      <c r="D607" s="388"/>
      <c r="E607" s="388"/>
      <c r="F607" s="388"/>
      <c r="G607" s="388"/>
      <c r="H607" s="388"/>
      <c r="I607" s="388"/>
      <c r="J607" s="388"/>
      <c r="K607" s="268"/>
      <c r="L607" s="295"/>
      <c r="M607" s="295"/>
      <c r="N607" s="295"/>
      <c r="T607" s="193"/>
      <c r="U607" s="193"/>
      <c r="V607" s="193"/>
      <c r="W607" s="193"/>
      <c r="X607" s="193"/>
      <c r="Y607" s="193"/>
      <c r="Z607" s="193"/>
      <c r="AA607" s="193"/>
    </row>
    <row r="608" spans="1:27" ht="12" customHeight="1">
      <c r="A608" s="382" t="s">
        <v>614</v>
      </c>
      <c r="B608" s="382"/>
      <c r="C608" s="382"/>
      <c r="D608" s="382"/>
      <c r="E608" s="382"/>
      <c r="F608" s="382"/>
      <c r="G608" s="382"/>
      <c r="H608" s="382"/>
      <c r="I608" s="382"/>
      <c r="J608" s="382"/>
      <c r="K608" s="382"/>
      <c r="L608" s="382"/>
      <c r="M608" s="382"/>
      <c r="N608" s="382"/>
      <c r="O608" s="382"/>
      <c r="P608" s="382"/>
      <c r="Q608" s="382"/>
      <c r="R608" s="382"/>
      <c r="S608" s="382"/>
      <c r="T608" s="382"/>
      <c r="U608" s="382"/>
      <c r="V608" s="382"/>
      <c r="W608" s="382"/>
      <c r="X608" s="382"/>
      <c r="Y608" s="382"/>
      <c r="Z608" s="382"/>
      <c r="AA608" s="382"/>
    </row>
    <row r="609" spans="1:27" ht="12" customHeight="1">
      <c r="A609" s="389" t="s">
        <v>853</v>
      </c>
      <c r="B609" s="389"/>
      <c r="C609" s="389"/>
      <c r="D609" s="389"/>
      <c r="E609" s="389"/>
      <c r="F609" s="389"/>
      <c r="G609" s="389"/>
      <c r="H609" s="389"/>
      <c r="I609" s="389"/>
      <c r="J609" s="389"/>
      <c r="K609" s="389"/>
      <c r="L609" s="389"/>
      <c r="M609" s="389"/>
      <c r="N609" s="389"/>
      <c r="O609" s="389"/>
      <c r="P609" s="389"/>
      <c r="Q609" s="389"/>
      <c r="R609" s="389"/>
      <c r="S609" s="389"/>
      <c r="T609" s="389"/>
      <c r="U609" s="389"/>
      <c r="V609" s="389"/>
      <c r="W609" s="389"/>
      <c r="X609" s="389"/>
      <c r="Y609" s="389"/>
      <c r="Z609" s="389"/>
      <c r="AA609" s="389"/>
    </row>
    <row r="610" spans="1:27" ht="12" customHeight="1">
      <c r="A610" s="389" t="s">
        <v>854</v>
      </c>
      <c r="B610" s="389"/>
      <c r="C610" s="389"/>
      <c r="D610" s="389"/>
      <c r="E610" s="389"/>
      <c r="F610" s="389"/>
      <c r="G610" s="389"/>
      <c r="H610" s="389"/>
      <c r="I610" s="389"/>
      <c r="J610" s="389"/>
      <c r="K610" s="389"/>
      <c r="L610" s="389"/>
      <c r="M610" s="389"/>
      <c r="N610" s="389"/>
      <c r="O610" s="389"/>
      <c r="P610" s="389"/>
      <c r="Q610" s="389"/>
      <c r="R610" s="389"/>
      <c r="S610" s="389"/>
      <c r="T610" s="389"/>
      <c r="U610" s="389"/>
      <c r="V610" s="389"/>
      <c r="W610" s="389"/>
      <c r="X610" s="389"/>
      <c r="Y610" s="389"/>
      <c r="Z610" s="389"/>
      <c r="AA610" s="389"/>
    </row>
    <row r="611" spans="1:27" ht="12" customHeight="1">
      <c r="A611" s="389" t="s">
        <v>302</v>
      </c>
      <c r="B611" s="389"/>
      <c r="C611" s="389"/>
      <c r="D611" s="389"/>
      <c r="E611" s="389"/>
      <c r="F611" s="389"/>
      <c r="G611" s="389"/>
      <c r="H611" s="389"/>
      <c r="I611" s="389"/>
      <c r="J611" s="389"/>
      <c r="K611" s="389"/>
      <c r="L611" s="389"/>
      <c r="M611" s="389"/>
      <c r="N611" s="389"/>
      <c r="O611" s="389"/>
      <c r="P611" s="389"/>
      <c r="Q611" s="389"/>
      <c r="R611" s="389"/>
      <c r="S611" s="389"/>
      <c r="T611" s="389"/>
      <c r="U611" s="389"/>
      <c r="V611" s="389"/>
      <c r="W611" s="389"/>
      <c r="X611" s="389"/>
      <c r="Y611" s="389"/>
      <c r="Z611" s="389"/>
      <c r="AA611" s="389"/>
    </row>
    <row r="612" spans="1:27" ht="12.75" customHeight="1">
      <c r="A612" s="382" t="s">
        <v>783</v>
      </c>
      <c r="B612" s="382"/>
      <c r="C612" s="382"/>
      <c r="D612" s="382"/>
      <c r="E612" s="382"/>
      <c r="F612" s="382"/>
      <c r="G612" s="382"/>
      <c r="H612" s="382"/>
      <c r="I612" s="382"/>
      <c r="J612" s="382"/>
      <c r="K612" s="382"/>
      <c r="L612" s="382"/>
      <c r="M612" s="382"/>
      <c r="N612" s="382"/>
      <c r="O612" s="382"/>
      <c r="P612" s="382"/>
      <c r="Q612" s="382"/>
      <c r="R612" s="382"/>
      <c r="S612" s="382"/>
      <c r="T612" s="382"/>
      <c r="U612" s="382"/>
      <c r="V612" s="382"/>
      <c r="W612" s="382"/>
      <c r="X612" s="382"/>
      <c r="Y612" s="382"/>
      <c r="Z612" s="382"/>
      <c r="AA612" s="382"/>
    </row>
    <row r="613" spans="1:14" ht="12">
      <c r="A613" s="382"/>
      <c r="B613" s="382"/>
      <c r="C613" s="382"/>
      <c r="D613" s="382"/>
      <c r="E613" s="382"/>
      <c r="F613" s="382"/>
      <c r="G613" s="382"/>
      <c r="H613" s="382"/>
      <c r="I613" s="382"/>
      <c r="J613" s="382"/>
      <c r="K613" s="382"/>
      <c r="L613" s="382"/>
      <c r="M613" s="382"/>
      <c r="N613" s="382"/>
    </row>
    <row r="614" spans="1:14" ht="12">
      <c r="A614" s="265"/>
      <c r="B614" s="248"/>
      <c r="C614" s="248"/>
      <c r="D614" s="248"/>
      <c r="E614" s="248"/>
      <c r="F614" s="248"/>
      <c r="G614" s="248"/>
      <c r="H614" s="248"/>
      <c r="I614" s="248"/>
      <c r="J614" s="248"/>
      <c r="K614" s="248"/>
      <c r="L614" s="248"/>
      <c r="M614" s="248"/>
      <c r="N614" s="248"/>
    </row>
    <row r="615" spans="1:14" s="280" customFormat="1" ht="12">
      <c r="A615" s="382"/>
      <c r="B615" s="382"/>
      <c r="C615" s="382"/>
      <c r="D615" s="382"/>
      <c r="E615" s="382"/>
      <c r="F615" s="382"/>
      <c r="G615" s="382"/>
      <c r="H615" s="382"/>
      <c r="I615" s="382"/>
      <c r="J615" s="382"/>
      <c r="K615" s="382"/>
      <c r="L615" s="382"/>
      <c r="M615" s="382"/>
      <c r="N615" s="382"/>
    </row>
    <row r="616" spans="1:22" ht="15" customHeight="1">
      <c r="A616" s="268"/>
      <c r="B616" s="383"/>
      <c r="C616" s="383"/>
      <c r="D616" s="297"/>
      <c r="S616" s="200" t="s">
        <v>859</v>
      </c>
      <c r="T616" s="200"/>
      <c r="U616" s="200"/>
      <c r="V616" s="200"/>
    </row>
    <row r="617" spans="5:27" ht="18.75" customHeight="1">
      <c r="E617" s="380" t="s">
        <v>96</v>
      </c>
      <c r="F617" s="380"/>
      <c r="G617" s="380"/>
      <c r="H617" s="380"/>
      <c r="I617" s="380"/>
      <c r="K617" s="380" t="s">
        <v>97</v>
      </c>
      <c r="L617" s="380"/>
      <c r="M617" s="380"/>
      <c r="N617" s="380"/>
      <c r="O617" s="380"/>
      <c r="P617" s="380"/>
      <c r="Q617" s="380"/>
      <c r="S617" s="384" t="s">
        <v>98</v>
      </c>
      <c r="T617" s="384"/>
      <c r="U617" s="384"/>
      <c r="V617" s="384"/>
      <c r="W617" s="384"/>
      <c r="X617" s="384"/>
      <c r="Y617" s="384"/>
      <c r="Z617" s="384"/>
      <c r="AA617" s="384"/>
    </row>
    <row r="618" spans="1:16" s="169" customFormat="1" ht="11.25" customHeight="1">
      <c r="A618" s="200"/>
      <c r="D618" s="385" t="s">
        <v>101</v>
      </c>
      <c r="E618" s="385"/>
      <c r="F618" s="385"/>
      <c r="G618" s="385"/>
      <c r="H618" s="385"/>
      <c r="I618" s="385"/>
      <c r="J618" s="385"/>
      <c r="L618" s="385" t="s">
        <v>100</v>
      </c>
      <c r="M618" s="385"/>
      <c r="N618" s="385"/>
      <c r="O618" s="385"/>
      <c r="P618" s="385"/>
    </row>
    <row r="621" spans="1:23" s="169" customFormat="1" ht="12">
      <c r="A621" s="200"/>
      <c r="G621" s="169" t="s">
        <v>885</v>
      </c>
      <c r="M621" s="180"/>
      <c r="N621" s="180" t="s">
        <v>885</v>
      </c>
      <c r="W621" s="169" t="s">
        <v>885</v>
      </c>
    </row>
    <row r="624" spans="1:26" s="176" customFormat="1" ht="18" customHeight="1">
      <c r="A624" s="379"/>
      <c r="B624" s="379"/>
      <c r="C624" s="379"/>
      <c r="D624" s="380" t="s">
        <v>267</v>
      </c>
      <c r="E624" s="380"/>
      <c r="F624" s="380"/>
      <c r="G624" s="380"/>
      <c r="H624" s="380"/>
      <c r="I624" s="380"/>
      <c r="J624" s="380"/>
      <c r="K624" s="381" t="s">
        <v>102</v>
      </c>
      <c r="L624" s="381"/>
      <c r="M624" s="381"/>
      <c r="N624" s="381"/>
      <c r="O624" s="381"/>
      <c r="P624" s="381"/>
      <c r="Q624" s="381"/>
      <c r="R624" s="163"/>
      <c r="S624" s="163"/>
      <c r="T624" s="381" t="s">
        <v>183</v>
      </c>
      <c r="U624" s="381"/>
      <c r="V624" s="381"/>
      <c r="W624" s="381"/>
      <c r="X624" s="381"/>
      <c r="Y624" s="381"/>
      <c r="Z624" s="381"/>
    </row>
  </sheetData>
  <sheetProtection/>
  <mergeCells count="1894">
    <mergeCell ref="A313:J313"/>
    <mergeCell ref="S343:U343"/>
    <mergeCell ref="A583:R583"/>
    <mergeCell ref="L596:Q596"/>
    <mergeCell ref="Y597:AA597"/>
    <mergeCell ref="B595:G595"/>
    <mergeCell ref="B596:G596"/>
    <mergeCell ref="B597:G597"/>
    <mergeCell ref="V597:X597"/>
    <mergeCell ref="V596:X596"/>
    <mergeCell ref="V595:X595"/>
    <mergeCell ref="Y596:AA596"/>
    <mergeCell ref="Y595:AA595"/>
    <mergeCell ref="A608:AA608"/>
    <mergeCell ref="L606:M606"/>
    <mergeCell ref="A2:M2"/>
    <mergeCell ref="S597:U597"/>
    <mergeCell ref="S596:U596"/>
    <mergeCell ref="L603:M603"/>
    <mergeCell ref="I596:K596"/>
    <mergeCell ref="I597:K597"/>
    <mergeCell ref="L597:Q597"/>
    <mergeCell ref="L595:Q595"/>
    <mergeCell ref="N603:O603"/>
    <mergeCell ref="T603:W603"/>
    <mergeCell ref="X603:AA603"/>
    <mergeCell ref="L604:M604"/>
    <mergeCell ref="N604:O604"/>
    <mergeCell ref="T604:W604"/>
    <mergeCell ref="X604:AA604"/>
    <mergeCell ref="L599:Q599"/>
    <mergeCell ref="T601:W601"/>
    <mergeCell ref="X601:AA601"/>
    <mergeCell ref="L602:M602"/>
    <mergeCell ref="N602:O602"/>
    <mergeCell ref="T602:W602"/>
    <mergeCell ref="X602:AA602"/>
    <mergeCell ref="T583:W583"/>
    <mergeCell ref="X583:AA583"/>
    <mergeCell ref="A585:R585"/>
    <mergeCell ref="T581:W581"/>
    <mergeCell ref="X581:AA581"/>
    <mergeCell ref="A582:K582"/>
    <mergeCell ref="A584:R584"/>
    <mergeCell ref="T582:W582"/>
    <mergeCell ref="X582:AA582"/>
    <mergeCell ref="A571:P571"/>
    <mergeCell ref="T579:W579"/>
    <mergeCell ref="X579:AA579"/>
    <mergeCell ref="T580:W580"/>
    <mergeCell ref="X580:AA580"/>
    <mergeCell ref="A573:Q573"/>
    <mergeCell ref="A574:R574"/>
    <mergeCell ref="A576:R576"/>
    <mergeCell ref="T562:W562"/>
    <mergeCell ref="X562:AA562"/>
    <mergeCell ref="A564:Q564"/>
    <mergeCell ref="T563:W563"/>
    <mergeCell ref="X563:AA563"/>
    <mergeCell ref="T564:W564"/>
    <mergeCell ref="A561:K561"/>
    <mergeCell ref="T558:W558"/>
    <mergeCell ref="X558:AA558"/>
    <mergeCell ref="T559:W559"/>
    <mergeCell ref="X559:AA559"/>
    <mergeCell ref="T561:W561"/>
    <mergeCell ref="X561:AA561"/>
    <mergeCell ref="A531:K531"/>
    <mergeCell ref="A539:K539"/>
    <mergeCell ref="T534:W534"/>
    <mergeCell ref="X534:AA534"/>
    <mergeCell ref="A559:K559"/>
    <mergeCell ref="A560:K560"/>
    <mergeCell ref="T524:W524"/>
    <mergeCell ref="X524:AA524"/>
    <mergeCell ref="T519:W519"/>
    <mergeCell ref="T518:W518"/>
    <mergeCell ref="A525:K525"/>
    <mergeCell ref="X521:AA521"/>
    <mergeCell ref="T522:W522"/>
    <mergeCell ref="X523:AA523"/>
    <mergeCell ref="T523:W523"/>
    <mergeCell ref="T525:W525"/>
    <mergeCell ref="L511:M511"/>
    <mergeCell ref="A512:K512"/>
    <mergeCell ref="N518:O518"/>
    <mergeCell ref="A513:K513"/>
    <mergeCell ref="L513:M513"/>
    <mergeCell ref="X522:AA522"/>
    <mergeCell ref="X518:AA518"/>
    <mergeCell ref="A503:K503"/>
    <mergeCell ref="L503:M503"/>
    <mergeCell ref="A499:K499"/>
    <mergeCell ref="L499:M499"/>
    <mergeCell ref="N503:O503"/>
    <mergeCell ref="A504:K504"/>
    <mergeCell ref="L504:M504"/>
    <mergeCell ref="L502:M502"/>
    <mergeCell ref="N504:O504"/>
    <mergeCell ref="L491:M491"/>
    <mergeCell ref="A491:K491"/>
    <mergeCell ref="T490:W490"/>
    <mergeCell ref="X490:AA490"/>
    <mergeCell ref="A496:K496"/>
    <mergeCell ref="A498:K498"/>
    <mergeCell ref="A497:K497"/>
    <mergeCell ref="X460:AA460"/>
    <mergeCell ref="A460:K460"/>
    <mergeCell ref="A461:K461"/>
    <mergeCell ref="T461:W461"/>
    <mergeCell ref="X461:AA461"/>
    <mergeCell ref="L464:M464"/>
    <mergeCell ref="P464:R464"/>
    <mergeCell ref="S464:U464"/>
    <mergeCell ref="V464:X464"/>
    <mergeCell ref="T454:W454"/>
    <mergeCell ref="T459:W459"/>
    <mergeCell ref="X459:AA459"/>
    <mergeCell ref="T457:W457"/>
    <mergeCell ref="X457:AA457"/>
    <mergeCell ref="X454:AA454"/>
    <mergeCell ref="X451:AA451"/>
    <mergeCell ref="N441:O441"/>
    <mergeCell ref="L446:M446"/>
    <mergeCell ref="L447:M447"/>
    <mergeCell ref="L448:M448"/>
    <mergeCell ref="T451:W451"/>
    <mergeCell ref="A447:K447"/>
    <mergeCell ref="L443:M443"/>
    <mergeCell ref="A441:K441"/>
    <mergeCell ref="A445:K445"/>
    <mergeCell ref="L441:M441"/>
    <mergeCell ref="A453:K453"/>
    <mergeCell ref="G431:I431"/>
    <mergeCell ref="J431:L431"/>
    <mergeCell ref="Q435:R435"/>
    <mergeCell ref="W435:X435"/>
    <mergeCell ref="Y435:AA435"/>
    <mergeCell ref="T448:W448"/>
    <mergeCell ref="Q434:R434"/>
    <mergeCell ref="S434:U434"/>
    <mergeCell ref="W434:X434"/>
    <mergeCell ref="Y434:AA434"/>
    <mergeCell ref="S432:U432"/>
    <mergeCell ref="V432:X432"/>
    <mergeCell ref="Y432:AA432"/>
    <mergeCell ref="A430:F430"/>
    <mergeCell ref="G430:I430"/>
    <mergeCell ref="J430:L430"/>
    <mergeCell ref="M430:O430"/>
    <mergeCell ref="P430:R430"/>
    <mergeCell ref="Y430:AA430"/>
    <mergeCell ref="A431:F431"/>
    <mergeCell ref="V430:X430"/>
    <mergeCell ref="A429:F429"/>
    <mergeCell ref="G429:I429"/>
    <mergeCell ref="J429:L429"/>
    <mergeCell ref="M429:O429"/>
    <mergeCell ref="P429:R429"/>
    <mergeCell ref="V429:X429"/>
    <mergeCell ref="S429:U429"/>
    <mergeCell ref="S430:U430"/>
    <mergeCell ref="A428:F428"/>
    <mergeCell ref="G428:I428"/>
    <mergeCell ref="J428:L428"/>
    <mergeCell ref="M428:O428"/>
    <mergeCell ref="P428:R428"/>
    <mergeCell ref="A420:F420"/>
    <mergeCell ref="A426:F426"/>
    <mergeCell ref="A425:F425"/>
    <mergeCell ref="A423:F423"/>
    <mergeCell ref="A410:S410"/>
    <mergeCell ref="A411:Q411"/>
    <mergeCell ref="A413:K413"/>
    <mergeCell ref="M427:O427"/>
    <mergeCell ref="P427:R427"/>
    <mergeCell ref="G419:I419"/>
    <mergeCell ref="J419:L419"/>
    <mergeCell ref="M419:O419"/>
    <mergeCell ref="J418:L418"/>
    <mergeCell ref="P419:R419"/>
    <mergeCell ref="AF130:AG130"/>
    <mergeCell ref="Y194:AA194"/>
    <mergeCell ref="P195:U195"/>
    <mergeCell ref="V195:AA195"/>
    <mergeCell ref="P196:Q196"/>
    <mergeCell ref="A402:K402"/>
    <mergeCell ref="L402:M402"/>
    <mergeCell ref="V402:X402"/>
    <mergeCell ref="Y402:AA402"/>
    <mergeCell ref="B337:K337"/>
    <mergeCell ref="A379:J379"/>
    <mergeCell ref="A382:K382"/>
    <mergeCell ref="A378:L378"/>
    <mergeCell ref="Y397:AA397"/>
    <mergeCell ref="A387:K387"/>
    <mergeCell ref="V387:X387"/>
    <mergeCell ref="Y387:AA387"/>
    <mergeCell ref="S397:U397"/>
    <mergeCell ref="V397:X397"/>
    <mergeCell ref="B363:K363"/>
    <mergeCell ref="B360:K360"/>
    <mergeCell ref="V366:X366"/>
    <mergeCell ref="Y366:AA366"/>
    <mergeCell ref="V373:X373"/>
    <mergeCell ref="Y373:AA373"/>
    <mergeCell ref="Y371:AA371"/>
    <mergeCell ref="V369:X369"/>
    <mergeCell ref="Y369:AA369"/>
    <mergeCell ref="A352:J352"/>
    <mergeCell ref="L352:M352"/>
    <mergeCell ref="V352:X352"/>
    <mergeCell ref="Y352:AA352"/>
    <mergeCell ref="B361:K361"/>
    <mergeCell ref="B362:K362"/>
    <mergeCell ref="L362:M362"/>
    <mergeCell ref="N362:O362"/>
    <mergeCell ref="A346:K346"/>
    <mergeCell ref="Y345:AA345"/>
    <mergeCell ref="V345:X345"/>
    <mergeCell ref="Y350:AA350"/>
    <mergeCell ref="V351:X351"/>
    <mergeCell ref="Y351:AA351"/>
    <mergeCell ref="A314:J314"/>
    <mergeCell ref="A315:J315"/>
    <mergeCell ref="G316:J316"/>
    <mergeCell ref="S338:U338"/>
    <mergeCell ref="Y336:AA336"/>
    <mergeCell ref="V338:X338"/>
    <mergeCell ref="Y338:AA338"/>
    <mergeCell ref="S336:U336"/>
    <mergeCell ref="V336:X336"/>
    <mergeCell ref="P336:R336"/>
    <mergeCell ref="V293:AA293"/>
    <mergeCell ref="V294:AA294"/>
    <mergeCell ref="V284:AA284"/>
    <mergeCell ref="A285:J285"/>
    <mergeCell ref="P284:U284"/>
    <mergeCell ref="A290:J290"/>
    <mergeCell ref="P290:U290"/>
    <mergeCell ref="V290:AA290"/>
    <mergeCell ref="M268:O268"/>
    <mergeCell ref="A273:J273"/>
    <mergeCell ref="A270:J270"/>
    <mergeCell ref="K270:L270"/>
    <mergeCell ref="A266:J266"/>
    <mergeCell ref="A265:J265"/>
    <mergeCell ref="M266:O266"/>
    <mergeCell ref="A238:J238"/>
    <mergeCell ref="K239:L239"/>
    <mergeCell ref="K238:L238"/>
    <mergeCell ref="K266:L266"/>
    <mergeCell ref="V257:X257"/>
    <mergeCell ref="M261:O261"/>
    <mergeCell ref="K263:L263"/>
    <mergeCell ref="M263:O263"/>
    <mergeCell ref="K265:L265"/>
    <mergeCell ref="M265:O265"/>
    <mergeCell ref="A218:O218"/>
    <mergeCell ref="L219:M219"/>
    <mergeCell ref="A223:K223"/>
    <mergeCell ref="P224:U224"/>
    <mergeCell ref="V224:AA224"/>
    <mergeCell ref="V222:AA222"/>
    <mergeCell ref="P223:U223"/>
    <mergeCell ref="V223:AA223"/>
    <mergeCell ref="P222:U222"/>
    <mergeCell ref="V212:X212"/>
    <mergeCell ref="Y212:AA212"/>
    <mergeCell ref="P211:R211"/>
    <mergeCell ref="S211:U211"/>
    <mergeCell ref="V211:X211"/>
    <mergeCell ref="Y211:AA211"/>
    <mergeCell ref="P209:R209"/>
    <mergeCell ref="S210:U210"/>
    <mergeCell ref="P208:R208"/>
    <mergeCell ref="S208:U208"/>
    <mergeCell ref="A211:K211"/>
    <mergeCell ref="P212:R212"/>
    <mergeCell ref="S212:U212"/>
    <mergeCell ref="L208:M208"/>
    <mergeCell ref="A212:K212"/>
    <mergeCell ref="V187:X187"/>
    <mergeCell ref="Y187:AA187"/>
    <mergeCell ref="P193:R193"/>
    <mergeCell ref="S193:U193"/>
    <mergeCell ref="V193:X193"/>
    <mergeCell ref="Y193:AA193"/>
    <mergeCell ref="P188:R188"/>
    <mergeCell ref="V188:X188"/>
    <mergeCell ref="A180:J180"/>
    <mergeCell ref="Y184:AA184"/>
    <mergeCell ref="A187:J187"/>
    <mergeCell ref="A189:M189"/>
    <mergeCell ref="S190:U190"/>
    <mergeCell ref="Y190:AA190"/>
    <mergeCell ref="A183:J183"/>
    <mergeCell ref="P184:R184"/>
    <mergeCell ref="A186:J186"/>
    <mergeCell ref="S187:U187"/>
    <mergeCell ref="V169:AA169"/>
    <mergeCell ref="B164:AA164"/>
    <mergeCell ref="V184:X184"/>
    <mergeCell ref="A181:J181"/>
    <mergeCell ref="W171:AA171"/>
    <mergeCell ref="A176:J176"/>
    <mergeCell ref="P176:U176"/>
    <mergeCell ref="V176:AA176"/>
    <mergeCell ref="A172:J172"/>
    <mergeCell ref="A175:J175"/>
    <mergeCell ref="V162:X162"/>
    <mergeCell ref="A173:J173"/>
    <mergeCell ref="P171:U171"/>
    <mergeCell ref="P174:U174"/>
    <mergeCell ref="Y162:AA162"/>
    <mergeCell ref="A163:AA163"/>
    <mergeCell ref="A168:J168"/>
    <mergeCell ref="A170:J170"/>
    <mergeCell ref="V170:AA170"/>
    <mergeCell ref="P169:U169"/>
    <mergeCell ref="V154:X154"/>
    <mergeCell ref="Y154:AA154"/>
    <mergeCell ref="N155:T155"/>
    <mergeCell ref="U155:AA155"/>
    <mergeCell ref="A157:I157"/>
    <mergeCell ref="Y156:AA156"/>
    <mergeCell ref="Y157:AA157"/>
    <mergeCell ref="W156:X156"/>
    <mergeCell ref="U156:V156"/>
    <mergeCell ref="N156:O156"/>
    <mergeCell ref="A149:O149"/>
    <mergeCell ref="A150:F150"/>
    <mergeCell ref="A151:K151"/>
    <mergeCell ref="A153:G153"/>
    <mergeCell ref="A154:O154"/>
    <mergeCell ref="P154:R154"/>
    <mergeCell ref="P152:R152"/>
    <mergeCell ref="P150:R150"/>
    <mergeCell ref="P151:R151"/>
    <mergeCell ref="A152:G152"/>
    <mergeCell ref="A146:K146"/>
    <mergeCell ref="L146:M146"/>
    <mergeCell ref="N146:O146"/>
    <mergeCell ref="A148:G148"/>
    <mergeCell ref="P148:R148"/>
    <mergeCell ref="S148:U148"/>
    <mergeCell ref="P147:R147"/>
    <mergeCell ref="S147:U147"/>
    <mergeCell ref="A144:K144"/>
    <mergeCell ref="L144:M145"/>
    <mergeCell ref="N144:O144"/>
    <mergeCell ref="P144:U144"/>
    <mergeCell ref="V144:AA144"/>
    <mergeCell ref="A145:F145"/>
    <mergeCell ref="A139:F139"/>
    <mergeCell ref="A141:F141"/>
    <mergeCell ref="N142:O142"/>
    <mergeCell ref="A143:D143"/>
    <mergeCell ref="L143:M143"/>
    <mergeCell ref="P143:Q143"/>
    <mergeCell ref="P141:Q141"/>
    <mergeCell ref="P139:Q139"/>
    <mergeCell ref="A142:D142"/>
    <mergeCell ref="L142:M142"/>
    <mergeCell ref="A137:G137"/>
    <mergeCell ref="A138:F138"/>
    <mergeCell ref="L138:M138"/>
    <mergeCell ref="N138:O138"/>
    <mergeCell ref="Z137:AA137"/>
    <mergeCell ref="Z138:AA138"/>
    <mergeCell ref="R137:S137"/>
    <mergeCell ref="T137:U137"/>
    <mergeCell ref="V137:W137"/>
    <mergeCell ref="BP133:BQ133"/>
    <mergeCell ref="BS133:CA133"/>
    <mergeCell ref="CB133:CC133"/>
    <mergeCell ref="CE133:CM133"/>
    <mergeCell ref="FH133:FI133"/>
    <mergeCell ref="A136:J136"/>
    <mergeCell ref="A124:W124"/>
    <mergeCell ref="A123:W123"/>
    <mergeCell ref="A130:K130"/>
    <mergeCell ref="A129:D129"/>
    <mergeCell ref="L133:M133"/>
    <mergeCell ref="N133:O133"/>
    <mergeCell ref="A89:AA89"/>
    <mergeCell ref="A111:AA111"/>
    <mergeCell ref="A113:AA113"/>
    <mergeCell ref="A115:AA115"/>
    <mergeCell ref="A117:N117"/>
    <mergeCell ref="A100:AA100"/>
    <mergeCell ref="A105:AA105"/>
    <mergeCell ref="A69:AA69"/>
    <mergeCell ref="A74:AA74"/>
    <mergeCell ref="A86:AA86"/>
    <mergeCell ref="A90:AA90"/>
    <mergeCell ref="A92:AA92"/>
    <mergeCell ref="A97:AA97"/>
    <mergeCell ref="A95:AA95"/>
    <mergeCell ref="A96:AA96"/>
    <mergeCell ref="A88:AA88"/>
    <mergeCell ref="A73:AA73"/>
    <mergeCell ref="S154:U154"/>
    <mergeCell ref="V172:AA172"/>
    <mergeCell ref="P173:U173"/>
    <mergeCell ref="V173:AA173"/>
    <mergeCell ref="S322:U322"/>
    <mergeCell ref="V319:X319"/>
    <mergeCell ref="Y319:AA319"/>
    <mergeCell ref="V321:X321"/>
    <mergeCell ref="Y247:AA247"/>
    <mergeCell ref="P319:R319"/>
    <mergeCell ref="R143:S143"/>
    <mergeCell ref="S152:U152"/>
    <mergeCell ref="V152:X152"/>
    <mergeCell ref="Y152:AA152"/>
    <mergeCell ref="P153:R153"/>
    <mergeCell ref="X143:Y143"/>
    <mergeCell ref="Z143:AA143"/>
    <mergeCell ref="S153:U153"/>
    <mergeCell ref="V153:X153"/>
    <mergeCell ref="Y153:AA153"/>
    <mergeCell ref="S150:U150"/>
    <mergeCell ref="V150:X150"/>
    <mergeCell ref="Y150:AA150"/>
    <mergeCell ref="S151:U151"/>
    <mergeCell ref="V151:X151"/>
    <mergeCell ref="Y151:AA151"/>
    <mergeCell ref="V147:X147"/>
    <mergeCell ref="Y147:AA147"/>
    <mergeCell ref="V148:X148"/>
    <mergeCell ref="Y148:AA148"/>
    <mergeCell ref="P145:R145"/>
    <mergeCell ref="S145:U145"/>
    <mergeCell ref="V145:X145"/>
    <mergeCell ref="Y145:AA145"/>
    <mergeCell ref="P146:R146"/>
    <mergeCell ref="S146:U146"/>
    <mergeCell ref="P142:Q142"/>
    <mergeCell ref="R142:S142"/>
    <mergeCell ref="T142:U142"/>
    <mergeCell ref="V142:W142"/>
    <mergeCell ref="X142:Y142"/>
    <mergeCell ref="Z142:AA142"/>
    <mergeCell ref="T140:U140"/>
    <mergeCell ref="V140:W140"/>
    <mergeCell ref="X140:Y140"/>
    <mergeCell ref="Z140:AA140"/>
    <mergeCell ref="V146:X146"/>
    <mergeCell ref="Y146:AA146"/>
    <mergeCell ref="T143:U143"/>
    <mergeCell ref="V143:W143"/>
    <mergeCell ref="Z139:AA139"/>
    <mergeCell ref="L209:M209"/>
    <mergeCell ref="N209:O209"/>
    <mergeCell ref="A209:K209"/>
    <mergeCell ref="T141:U141"/>
    <mergeCell ref="V141:W141"/>
    <mergeCell ref="X141:Y141"/>
    <mergeCell ref="Z141:AA141"/>
    <mergeCell ref="P140:Q140"/>
    <mergeCell ref="R140:S140"/>
    <mergeCell ref="T131:W131"/>
    <mergeCell ref="T132:W132"/>
    <mergeCell ref="K271:L271"/>
    <mergeCell ref="A133:K133"/>
    <mergeCell ref="V194:X194"/>
    <mergeCell ref="R139:S139"/>
    <mergeCell ref="T139:U139"/>
    <mergeCell ref="V139:W139"/>
    <mergeCell ref="X139:Y139"/>
    <mergeCell ref="A226:L226"/>
    <mergeCell ref="A128:W128"/>
    <mergeCell ref="Y128:AA128"/>
    <mergeCell ref="A342:L342"/>
    <mergeCell ref="A131:K131"/>
    <mergeCell ref="L131:M131"/>
    <mergeCell ref="L129:M129"/>
    <mergeCell ref="L130:M130"/>
    <mergeCell ref="N130:O130"/>
    <mergeCell ref="L132:M132"/>
    <mergeCell ref="A132:K132"/>
    <mergeCell ref="A518:K518"/>
    <mergeCell ref="T530:W530"/>
    <mergeCell ref="X530:AA530"/>
    <mergeCell ref="T540:W540"/>
    <mergeCell ref="T129:W129"/>
    <mergeCell ref="X129:AA129"/>
    <mergeCell ref="X137:Y137"/>
    <mergeCell ref="T134:W134"/>
    <mergeCell ref="X134:AA134"/>
    <mergeCell ref="V136:AA136"/>
    <mergeCell ref="L350:M350"/>
    <mergeCell ref="A350:J350"/>
    <mergeCell ref="A349:L349"/>
    <mergeCell ref="Y342:AA342"/>
    <mergeCell ref="A343:L343"/>
    <mergeCell ref="L355:M355"/>
    <mergeCell ref="S342:U342"/>
    <mergeCell ref="N350:O350"/>
    <mergeCell ref="A351:M351"/>
    <mergeCell ref="N351:O351"/>
    <mergeCell ref="A325:L325"/>
    <mergeCell ref="S320:U320"/>
    <mergeCell ref="V342:X342"/>
    <mergeCell ref="L335:M335"/>
    <mergeCell ref="N335:O335"/>
    <mergeCell ref="P331:R331"/>
    <mergeCell ref="S331:U331"/>
    <mergeCell ref="V337:X337"/>
    <mergeCell ref="A341:L341"/>
    <mergeCell ref="S337:U337"/>
    <mergeCell ref="A298:J298"/>
    <mergeCell ref="A321:L321"/>
    <mergeCell ref="A324:L324"/>
    <mergeCell ref="A327:L327"/>
    <mergeCell ref="V322:X322"/>
    <mergeCell ref="P321:R321"/>
    <mergeCell ref="A319:L319"/>
    <mergeCell ref="S321:U321"/>
    <mergeCell ref="S319:U319"/>
    <mergeCell ref="P322:R322"/>
    <mergeCell ref="V261:X261"/>
    <mergeCell ref="P268:R268"/>
    <mergeCell ref="K272:L272"/>
    <mergeCell ref="A267:J267"/>
    <mergeCell ref="M267:O267"/>
    <mergeCell ref="A264:J264"/>
    <mergeCell ref="S267:U267"/>
    <mergeCell ref="K267:L267"/>
    <mergeCell ref="V264:X264"/>
    <mergeCell ref="V262:X262"/>
    <mergeCell ref="P263:R263"/>
    <mergeCell ref="S263:U263"/>
    <mergeCell ref="S259:U259"/>
    <mergeCell ref="K259:L259"/>
    <mergeCell ref="P259:R259"/>
    <mergeCell ref="A291:J291"/>
    <mergeCell ref="A259:J259"/>
    <mergeCell ref="A271:J271"/>
    <mergeCell ref="M271:O271"/>
    <mergeCell ref="P271:R271"/>
    <mergeCell ref="Y264:AA264"/>
    <mergeCell ref="A263:J263"/>
    <mergeCell ref="P267:R267"/>
    <mergeCell ref="K264:L264"/>
    <mergeCell ref="V267:X267"/>
    <mergeCell ref="P286:U286"/>
    <mergeCell ref="P264:R264"/>
    <mergeCell ref="S264:U264"/>
    <mergeCell ref="S273:U273"/>
    <mergeCell ref="S271:U271"/>
    <mergeCell ref="P247:R247"/>
    <mergeCell ref="S247:U247"/>
    <mergeCell ref="P246:R246"/>
    <mergeCell ref="S246:U246"/>
    <mergeCell ref="V246:X246"/>
    <mergeCell ref="P258:R258"/>
    <mergeCell ref="P255:R255"/>
    <mergeCell ref="S255:U255"/>
    <mergeCell ref="P257:R257"/>
    <mergeCell ref="A246:J246"/>
    <mergeCell ref="Y244:AA244"/>
    <mergeCell ref="M245:O245"/>
    <mergeCell ref="P245:R245"/>
    <mergeCell ref="S245:U245"/>
    <mergeCell ref="V245:X245"/>
    <mergeCell ref="Y245:AA245"/>
    <mergeCell ref="Y246:AA246"/>
    <mergeCell ref="M244:O244"/>
    <mergeCell ref="P244:R244"/>
    <mergeCell ref="S244:U244"/>
    <mergeCell ref="V244:X244"/>
    <mergeCell ref="Y242:AA242"/>
    <mergeCell ref="M243:O243"/>
    <mergeCell ref="P243:R243"/>
    <mergeCell ref="S243:U243"/>
    <mergeCell ref="V243:X243"/>
    <mergeCell ref="Y243:AA243"/>
    <mergeCell ref="M242:O242"/>
    <mergeCell ref="P242:R242"/>
    <mergeCell ref="S242:U242"/>
    <mergeCell ref="V242:X242"/>
    <mergeCell ref="M238:O238"/>
    <mergeCell ref="P238:R238"/>
    <mergeCell ref="S238:U238"/>
    <mergeCell ref="V238:X238"/>
    <mergeCell ref="V239:X239"/>
    <mergeCell ref="Y238:AA238"/>
    <mergeCell ref="M241:O241"/>
    <mergeCell ref="P241:R241"/>
    <mergeCell ref="S241:U241"/>
    <mergeCell ref="V241:X241"/>
    <mergeCell ref="Y241:AA241"/>
    <mergeCell ref="M239:O239"/>
    <mergeCell ref="P239:R239"/>
    <mergeCell ref="Y239:AA239"/>
    <mergeCell ref="S239:U239"/>
    <mergeCell ref="S236:U236"/>
    <mergeCell ref="V236:X236"/>
    <mergeCell ref="Y236:AA236"/>
    <mergeCell ref="M237:O237"/>
    <mergeCell ref="P237:R237"/>
    <mergeCell ref="S237:U237"/>
    <mergeCell ref="V237:X237"/>
    <mergeCell ref="Y237:AA237"/>
    <mergeCell ref="S234:U234"/>
    <mergeCell ref="V234:X234"/>
    <mergeCell ref="Y234:AA234"/>
    <mergeCell ref="M235:O235"/>
    <mergeCell ref="P235:R235"/>
    <mergeCell ref="S235:U235"/>
    <mergeCell ref="V235:X235"/>
    <mergeCell ref="Y235:AA235"/>
    <mergeCell ref="M234:O234"/>
    <mergeCell ref="M233:O233"/>
    <mergeCell ref="P233:R233"/>
    <mergeCell ref="S233:U233"/>
    <mergeCell ref="V233:X233"/>
    <mergeCell ref="Y233:AA233"/>
    <mergeCell ref="M232:O232"/>
    <mergeCell ref="M231:O231"/>
    <mergeCell ref="P231:R231"/>
    <mergeCell ref="S231:U231"/>
    <mergeCell ref="V231:X231"/>
    <mergeCell ref="Y231:AA231"/>
    <mergeCell ref="S232:U232"/>
    <mergeCell ref="V232:X232"/>
    <mergeCell ref="Y232:AA232"/>
    <mergeCell ref="P228:R228"/>
    <mergeCell ref="S228:U228"/>
    <mergeCell ref="V228:X228"/>
    <mergeCell ref="S230:U230"/>
    <mergeCell ref="V230:X230"/>
    <mergeCell ref="Y230:AA230"/>
    <mergeCell ref="K235:L235"/>
    <mergeCell ref="A234:J234"/>
    <mergeCell ref="A231:J231"/>
    <mergeCell ref="M227:O227"/>
    <mergeCell ref="P227:R227"/>
    <mergeCell ref="S227:U227"/>
    <mergeCell ref="M229:O229"/>
    <mergeCell ref="P229:R229"/>
    <mergeCell ref="S229:U229"/>
    <mergeCell ref="M228:O228"/>
    <mergeCell ref="A244:J244"/>
    <mergeCell ref="A245:J245"/>
    <mergeCell ref="A228:J228"/>
    <mergeCell ref="P230:R230"/>
    <mergeCell ref="P232:R232"/>
    <mergeCell ref="P234:R234"/>
    <mergeCell ref="P236:R236"/>
    <mergeCell ref="K230:L230"/>
    <mergeCell ref="A236:J236"/>
    <mergeCell ref="M236:O236"/>
    <mergeCell ref="A540:K540"/>
    <mergeCell ref="A548:K548"/>
    <mergeCell ref="A233:J233"/>
    <mergeCell ref="A541:K541"/>
    <mergeCell ref="A235:J235"/>
    <mergeCell ref="M240:O240"/>
    <mergeCell ref="A542:K542"/>
    <mergeCell ref="A543:K543"/>
    <mergeCell ref="N336:O336"/>
    <mergeCell ref="A243:J243"/>
    <mergeCell ref="A1:N1"/>
    <mergeCell ref="A3:M3"/>
    <mergeCell ref="J4:AA4"/>
    <mergeCell ref="A232:J232"/>
    <mergeCell ref="A156:I156"/>
    <mergeCell ref="M230:O230"/>
    <mergeCell ref="A230:J230"/>
    <mergeCell ref="A140:F140"/>
    <mergeCell ref="B13:N13"/>
    <mergeCell ref="X3:AA3"/>
    <mergeCell ref="AI130:AQ130"/>
    <mergeCell ref="AR130:AS130"/>
    <mergeCell ref="AU130:BC130"/>
    <mergeCell ref="BD130:BE130"/>
    <mergeCell ref="EA131:EI131"/>
    <mergeCell ref="V371:X371"/>
    <mergeCell ref="V227:X227"/>
    <mergeCell ref="Y228:AA228"/>
    <mergeCell ref="V229:X229"/>
    <mergeCell ref="Y229:AA229"/>
    <mergeCell ref="K243:L243"/>
    <mergeCell ref="L505:M505"/>
    <mergeCell ref="K244:L244"/>
    <mergeCell ref="N333:O333"/>
    <mergeCell ref="K245:L245"/>
    <mergeCell ref="K236:L236"/>
    <mergeCell ref="K246:L246"/>
    <mergeCell ref="A275:U275"/>
    <mergeCell ref="M257:O257"/>
    <mergeCell ref="M258:O258"/>
    <mergeCell ref="T130:W130"/>
    <mergeCell ref="X130:AA130"/>
    <mergeCell ref="K229:L229"/>
    <mergeCell ref="A220:K220"/>
    <mergeCell ref="A221:K221"/>
    <mergeCell ref="A222:K222"/>
    <mergeCell ref="J157:M157"/>
    <mergeCell ref="S194:U194"/>
    <mergeCell ref="Y227:AA227"/>
    <mergeCell ref="L141:M141"/>
    <mergeCell ref="A258:J258"/>
    <mergeCell ref="K258:L258"/>
    <mergeCell ref="Y256:AA256"/>
    <mergeCell ref="K231:L231"/>
    <mergeCell ref="K237:L237"/>
    <mergeCell ref="A237:J237"/>
    <mergeCell ref="A242:J242"/>
    <mergeCell ref="K234:L234"/>
    <mergeCell ref="A241:J241"/>
    <mergeCell ref="K233:L233"/>
    <mergeCell ref="N131:O131"/>
    <mergeCell ref="K228:L228"/>
    <mergeCell ref="X131:AA131"/>
    <mergeCell ref="V283:AA283"/>
    <mergeCell ref="V273:X273"/>
    <mergeCell ref="Y273:AA273"/>
    <mergeCell ref="Y255:AA255"/>
    <mergeCell ref="M256:O256"/>
    <mergeCell ref="K268:L268"/>
    <mergeCell ref="K256:L256"/>
    <mergeCell ref="N132:O132"/>
    <mergeCell ref="A147:G147"/>
    <mergeCell ref="V178:X178"/>
    <mergeCell ref="X132:AA132"/>
    <mergeCell ref="T133:W133"/>
    <mergeCell ref="W157:X157"/>
    <mergeCell ref="X133:AA133"/>
    <mergeCell ref="P136:U136"/>
    <mergeCell ref="P137:Q137"/>
    <mergeCell ref="A134:O134"/>
    <mergeCell ref="M246:O246"/>
    <mergeCell ref="N157:O157"/>
    <mergeCell ref="A199:J199"/>
    <mergeCell ref="A174:J174"/>
    <mergeCell ref="A169:M169"/>
    <mergeCell ref="V256:X256"/>
    <mergeCell ref="V247:X247"/>
    <mergeCell ref="K232:L232"/>
    <mergeCell ref="P256:R256"/>
    <mergeCell ref="M255:O255"/>
    <mergeCell ref="A257:J257"/>
    <mergeCell ref="A247:J247"/>
    <mergeCell ref="K247:L247"/>
    <mergeCell ref="A256:J256"/>
    <mergeCell ref="M247:O247"/>
    <mergeCell ref="M259:O259"/>
    <mergeCell ref="A248:J248"/>
    <mergeCell ref="K248:L248"/>
    <mergeCell ref="M248:O248"/>
    <mergeCell ref="K257:L257"/>
    <mergeCell ref="Y258:AA258"/>
    <mergeCell ref="S257:U257"/>
    <mergeCell ref="S256:U256"/>
    <mergeCell ref="Y257:AA257"/>
    <mergeCell ref="V255:X255"/>
    <mergeCell ref="S258:U258"/>
    <mergeCell ref="V258:X258"/>
    <mergeCell ref="Y259:AA259"/>
    <mergeCell ref="A260:J260"/>
    <mergeCell ref="K260:L260"/>
    <mergeCell ref="M260:O260"/>
    <mergeCell ref="P260:R260"/>
    <mergeCell ref="S260:U260"/>
    <mergeCell ref="V259:X259"/>
    <mergeCell ref="V260:X260"/>
    <mergeCell ref="Y260:AA260"/>
    <mergeCell ref="Y261:AA261"/>
    <mergeCell ref="A262:J262"/>
    <mergeCell ref="K262:L262"/>
    <mergeCell ref="M262:O262"/>
    <mergeCell ref="P262:R262"/>
    <mergeCell ref="S262:U262"/>
    <mergeCell ref="A261:J261"/>
    <mergeCell ref="K261:L261"/>
    <mergeCell ref="P261:R261"/>
    <mergeCell ref="S261:U261"/>
    <mergeCell ref="A348:K348"/>
    <mergeCell ref="Y262:AA262"/>
    <mergeCell ref="V263:X263"/>
    <mergeCell ref="P265:R265"/>
    <mergeCell ref="S265:U265"/>
    <mergeCell ref="V265:X265"/>
    <mergeCell ref="Y263:AA263"/>
    <mergeCell ref="V286:AA286"/>
    <mergeCell ref="V289:AA289"/>
    <mergeCell ref="P289:U289"/>
    <mergeCell ref="A473:J473"/>
    <mergeCell ref="A475:J475"/>
    <mergeCell ref="A446:K446"/>
    <mergeCell ref="A454:K454"/>
    <mergeCell ref="A455:K455"/>
    <mergeCell ref="A418:F418"/>
    <mergeCell ref="A419:F419"/>
    <mergeCell ref="A444:K444"/>
    <mergeCell ref="A427:F427"/>
    <mergeCell ref="A422:F422"/>
    <mergeCell ref="X455:AA455"/>
    <mergeCell ref="A389:K389"/>
    <mergeCell ref="V419:X419"/>
    <mergeCell ref="V421:X421"/>
    <mergeCell ref="M421:O421"/>
    <mergeCell ref="A394:M394"/>
    <mergeCell ref="G418:I418"/>
    <mergeCell ref="A405:P405"/>
    <mergeCell ref="A406:P406"/>
    <mergeCell ref="A407:P407"/>
    <mergeCell ref="M270:O270"/>
    <mergeCell ref="A296:G296"/>
    <mergeCell ref="T460:W460"/>
    <mergeCell ref="A204:J204"/>
    <mergeCell ref="M272:O272"/>
    <mergeCell ref="M264:O264"/>
    <mergeCell ref="P418:R418"/>
    <mergeCell ref="A451:K451"/>
    <mergeCell ref="L449:M449"/>
    <mergeCell ref="A452:K452"/>
    <mergeCell ref="X447:AA447"/>
    <mergeCell ref="T449:W449"/>
    <mergeCell ref="X442:AA442"/>
    <mergeCell ref="M273:O273"/>
    <mergeCell ref="A272:J272"/>
    <mergeCell ref="K273:L273"/>
    <mergeCell ref="X448:AA448"/>
    <mergeCell ref="P293:U293"/>
    <mergeCell ref="P330:R330"/>
    <mergeCell ref="P292:U292"/>
    <mergeCell ref="X444:AA444"/>
    <mergeCell ref="W436:X436"/>
    <mergeCell ref="Y436:AA436"/>
    <mergeCell ref="Y437:AA437"/>
    <mergeCell ref="T446:W446"/>
    <mergeCell ref="T441:W441"/>
    <mergeCell ref="X441:AA441"/>
    <mergeCell ref="X445:AA445"/>
    <mergeCell ref="X446:AA446"/>
    <mergeCell ref="S436:U436"/>
    <mergeCell ref="A442:K442"/>
    <mergeCell ref="A443:K443"/>
    <mergeCell ref="A448:K448"/>
    <mergeCell ref="T442:W442"/>
    <mergeCell ref="T444:W444"/>
    <mergeCell ref="T445:W445"/>
    <mergeCell ref="T443:W443"/>
    <mergeCell ref="T447:W447"/>
    <mergeCell ref="L445:M445"/>
    <mergeCell ref="N443:O443"/>
    <mergeCell ref="A424:F424"/>
    <mergeCell ref="M418:O418"/>
    <mergeCell ref="V292:AA292"/>
    <mergeCell ref="V334:X334"/>
    <mergeCell ref="Y334:AA334"/>
    <mergeCell ref="S334:U334"/>
    <mergeCell ref="B333:K333"/>
    <mergeCell ref="A421:F421"/>
    <mergeCell ref="B364:K364"/>
    <mergeCell ref="L360:M360"/>
    <mergeCell ref="A505:K505"/>
    <mergeCell ref="T455:W455"/>
    <mergeCell ref="K269:L269"/>
    <mergeCell ref="M269:O269"/>
    <mergeCell ref="P269:R269"/>
    <mergeCell ref="S269:U269"/>
    <mergeCell ref="A449:K449"/>
    <mergeCell ref="A450:K450"/>
    <mergeCell ref="P272:R272"/>
    <mergeCell ref="S272:U272"/>
    <mergeCell ref="X549:AA549"/>
    <mergeCell ref="X550:AA550"/>
    <mergeCell ref="T548:W548"/>
    <mergeCell ref="T553:W553"/>
    <mergeCell ref="T549:W549"/>
    <mergeCell ref="T550:W550"/>
    <mergeCell ref="A269:J269"/>
    <mergeCell ref="A268:J268"/>
    <mergeCell ref="T138:U138"/>
    <mergeCell ref="A171:O171"/>
    <mergeCell ref="A177:K177"/>
    <mergeCell ref="P182:R182"/>
    <mergeCell ref="P180:R180"/>
    <mergeCell ref="S178:U178"/>
    <mergeCell ref="A178:J178"/>
    <mergeCell ref="A179:J179"/>
    <mergeCell ref="V138:W138"/>
    <mergeCell ref="X138:Y138"/>
    <mergeCell ref="A162:N162"/>
    <mergeCell ref="A167:K167"/>
    <mergeCell ref="A161:M161"/>
    <mergeCell ref="N161:O161"/>
    <mergeCell ref="P161:Q161"/>
    <mergeCell ref="P138:Q138"/>
    <mergeCell ref="R138:S138"/>
    <mergeCell ref="R141:S141"/>
    <mergeCell ref="W160:X160"/>
    <mergeCell ref="U160:V160"/>
    <mergeCell ref="P160:Q160"/>
    <mergeCell ref="P168:U168"/>
    <mergeCell ref="V168:AA168"/>
    <mergeCell ref="V174:AA174"/>
    <mergeCell ref="P172:U172"/>
    <mergeCell ref="W161:X161"/>
    <mergeCell ref="P162:R162"/>
    <mergeCell ref="S162:U162"/>
    <mergeCell ref="V177:X177"/>
    <mergeCell ref="Y177:AA177"/>
    <mergeCell ref="P170:U170"/>
    <mergeCell ref="S179:U179"/>
    <mergeCell ref="V182:X182"/>
    <mergeCell ref="P179:R179"/>
    <mergeCell ref="P178:R178"/>
    <mergeCell ref="A194:O194"/>
    <mergeCell ref="A182:J182"/>
    <mergeCell ref="S184:U184"/>
    <mergeCell ref="P181:R181"/>
    <mergeCell ref="P210:R210"/>
    <mergeCell ref="N210:O210"/>
    <mergeCell ref="S209:U209"/>
    <mergeCell ref="A192:J192"/>
    <mergeCell ref="A191:J191"/>
    <mergeCell ref="A202:J202"/>
    <mergeCell ref="V266:X266"/>
    <mergeCell ref="Y266:AA266"/>
    <mergeCell ref="P291:U291"/>
    <mergeCell ref="V291:AA291"/>
    <mergeCell ref="P270:R270"/>
    <mergeCell ref="S270:U270"/>
    <mergeCell ref="V270:X270"/>
    <mergeCell ref="P273:R273"/>
    <mergeCell ref="P283:U283"/>
    <mergeCell ref="P175:U175"/>
    <mergeCell ref="V175:AA175"/>
    <mergeCell ref="V179:X179"/>
    <mergeCell ref="Y179:AA179"/>
    <mergeCell ref="Y178:AA178"/>
    <mergeCell ref="S180:U180"/>
    <mergeCell ref="V180:X180"/>
    <mergeCell ref="Y180:AA180"/>
    <mergeCell ref="P177:R177"/>
    <mergeCell ref="S177:U177"/>
    <mergeCell ref="Y181:AA181"/>
    <mergeCell ref="S181:U181"/>
    <mergeCell ref="S183:U183"/>
    <mergeCell ref="V183:X183"/>
    <mergeCell ref="Y183:AA183"/>
    <mergeCell ref="Y182:AA182"/>
    <mergeCell ref="V181:X181"/>
    <mergeCell ref="P189:R189"/>
    <mergeCell ref="S189:U189"/>
    <mergeCell ref="Y188:AA188"/>
    <mergeCell ref="V192:X192"/>
    <mergeCell ref="S182:U182"/>
    <mergeCell ref="V208:X208"/>
    <mergeCell ref="P194:R194"/>
    <mergeCell ref="Y208:AA208"/>
    <mergeCell ref="S188:U188"/>
    <mergeCell ref="P183:R183"/>
    <mergeCell ref="Y269:AA269"/>
    <mergeCell ref="Y271:AA271"/>
    <mergeCell ref="V271:X271"/>
    <mergeCell ref="Y268:AA268"/>
    <mergeCell ref="V268:X268"/>
    <mergeCell ref="P187:R187"/>
    <mergeCell ref="S240:U240"/>
    <mergeCell ref="V240:X240"/>
    <mergeCell ref="V210:X210"/>
    <mergeCell ref="Y210:AA210"/>
    <mergeCell ref="V190:X190"/>
    <mergeCell ref="P190:R190"/>
    <mergeCell ref="V220:AA220"/>
    <mergeCell ref="P221:U221"/>
    <mergeCell ref="V221:AA221"/>
    <mergeCell ref="P191:R191"/>
    <mergeCell ref="P192:R192"/>
    <mergeCell ref="S192:U192"/>
    <mergeCell ref="P218:U218"/>
    <mergeCell ref="V218:AA218"/>
    <mergeCell ref="V189:X189"/>
    <mergeCell ref="Y189:AA189"/>
    <mergeCell ref="S191:U191"/>
    <mergeCell ref="V191:X191"/>
    <mergeCell ref="A320:L320"/>
    <mergeCell ref="Y320:AA320"/>
    <mergeCell ref="Y240:AA240"/>
    <mergeCell ref="P285:U285"/>
    <mergeCell ref="V285:AA285"/>
    <mergeCell ref="Y267:AA267"/>
    <mergeCell ref="V295:AA295"/>
    <mergeCell ref="V320:X320"/>
    <mergeCell ref="P320:R320"/>
    <mergeCell ref="Y265:AA265"/>
    <mergeCell ref="S330:U330"/>
    <mergeCell ref="V272:X272"/>
    <mergeCell ref="Y270:AA270"/>
    <mergeCell ref="Y272:AA272"/>
    <mergeCell ref="V269:X269"/>
    <mergeCell ref="S268:U268"/>
    <mergeCell ref="V333:X333"/>
    <mergeCell ref="Y333:AA333"/>
    <mergeCell ref="S332:U332"/>
    <mergeCell ref="V332:X332"/>
    <mergeCell ref="Y332:AA332"/>
    <mergeCell ref="Y322:AA322"/>
    <mergeCell ref="V330:X330"/>
    <mergeCell ref="Y330:AA330"/>
    <mergeCell ref="V331:X331"/>
    <mergeCell ref="Y331:AA331"/>
    <mergeCell ref="P332:R332"/>
    <mergeCell ref="P334:R334"/>
    <mergeCell ref="P333:R333"/>
    <mergeCell ref="L334:M334"/>
    <mergeCell ref="L332:M332"/>
    <mergeCell ref="N334:O334"/>
    <mergeCell ref="B331:M331"/>
    <mergeCell ref="S333:U333"/>
    <mergeCell ref="P335:R335"/>
    <mergeCell ref="S335:U335"/>
    <mergeCell ref="V335:X335"/>
    <mergeCell ref="S344:U344"/>
    <mergeCell ref="B336:K336"/>
    <mergeCell ref="P339:R339"/>
    <mergeCell ref="S339:U339"/>
    <mergeCell ref="P342:R342"/>
    <mergeCell ref="A344:L344"/>
    <mergeCell ref="L336:M336"/>
    <mergeCell ref="Y335:AA335"/>
    <mergeCell ref="V343:X343"/>
    <mergeCell ref="Y343:AA343"/>
    <mergeCell ref="V344:X344"/>
    <mergeCell ref="Y344:AA344"/>
    <mergeCell ref="V339:X339"/>
    <mergeCell ref="Y337:AA337"/>
    <mergeCell ref="Y339:AA339"/>
    <mergeCell ref="Y429:AA429"/>
    <mergeCell ref="V349:X349"/>
    <mergeCell ref="Y359:AA359"/>
    <mergeCell ref="V360:X360"/>
    <mergeCell ref="Y360:AA360"/>
    <mergeCell ref="Y364:AA364"/>
    <mergeCell ref="V359:X359"/>
    <mergeCell ref="V350:X350"/>
    <mergeCell ref="Y349:AA349"/>
    <mergeCell ref="V428:X428"/>
    <mergeCell ref="Y418:AA418"/>
    <mergeCell ref="Y419:AA419"/>
    <mergeCell ref="S419:U419"/>
    <mergeCell ref="V365:X365"/>
    <mergeCell ref="Y361:AA361"/>
    <mergeCell ref="V367:X367"/>
    <mergeCell ref="Y365:AA365"/>
    <mergeCell ref="V361:X361"/>
    <mergeCell ref="V368:X368"/>
    <mergeCell ref="Y368:AA368"/>
    <mergeCell ref="Y423:AA423"/>
    <mergeCell ref="S418:U418"/>
    <mergeCell ref="V418:X418"/>
    <mergeCell ref="G417:I417"/>
    <mergeCell ref="J417:L417"/>
    <mergeCell ref="M417:O417"/>
    <mergeCell ref="P417:R417"/>
    <mergeCell ref="S417:U417"/>
    <mergeCell ref="V417:X417"/>
    <mergeCell ref="Y417:AA417"/>
    <mergeCell ref="Y421:AA421"/>
    <mergeCell ref="G420:I420"/>
    <mergeCell ref="J420:L420"/>
    <mergeCell ref="M420:O420"/>
    <mergeCell ref="P420:R420"/>
    <mergeCell ref="S420:U420"/>
    <mergeCell ref="V420:X420"/>
    <mergeCell ref="Y420:AA420"/>
    <mergeCell ref="G421:I421"/>
    <mergeCell ref="J421:L421"/>
    <mergeCell ref="P421:R421"/>
    <mergeCell ref="S421:U421"/>
    <mergeCell ref="M423:O423"/>
    <mergeCell ref="P423:R423"/>
    <mergeCell ref="S423:U423"/>
    <mergeCell ref="V423:X423"/>
    <mergeCell ref="M422:O422"/>
    <mergeCell ref="P422:R422"/>
    <mergeCell ref="S422:U422"/>
    <mergeCell ref="V422:X422"/>
    <mergeCell ref="Y425:AA425"/>
    <mergeCell ref="G422:I422"/>
    <mergeCell ref="J422:L422"/>
    <mergeCell ref="G424:I424"/>
    <mergeCell ref="J424:L424"/>
    <mergeCell ref="M424:O424"/>
    <mergeCell ref="P424:R424"/>
    <mergeCell ref="G423:I423"/>
    <mergeCell ref="J423:L423"/>
    <mergeCell ref="Y422:AA422"/>
    <mergeCell ref="S424:U424"/>
    <mergeCell ref="V426:X426"/>
    <mergeCell ref="V424:X424"/>
    <mergeCell ref="P425:R425"/>
    <mergeCell ref="S425:U425"/>
    <mergeCell ref="V425:X425"/>
    <mergeCell ref="S426:U426"/>
    <mergeCell ref="Y427:AA427"/>
    <mergeCell ref="Y426:AA426"/>
    <mergeCell ref="G426:I426"/>
    <mergeCell ref="J426:L426"/>
    <mergeCell ref="M426:O426"/>
    <mergeCell ref="P426:R426"/>
    <mergeCell ref="G427:I427"/>
    <mergeCell ref="J427:L427"/>
    <mergeCell ref="Y428:AA428"/>
    <mergeCell ref="X443:AA443"/>
    <mergeCell ref="Y424:AA424"/>
    <mergeCell ref="G425:I425"/>
    <mergeCell ref="J425:L425"/>
    <mergeCell ref="M425:O425"/>
    <mergeCell ref="T440:W440"/>
    <mergeCell ref="X440:AA440"/>
    <mergeCell ref="S427:U427"/>
    <mergeCell ref="V427:X427"/>
    <mergeCell ref="Y464:AA464"/>
    <mergeCell ref="X489:AA489"/>
    <mergeCell ref="T453:W453"/>
    <mergeCell ref="X453:AA453"/>
    <mergeCell ref="X449:AA449"/>
    <mergeCell ref="X450:AA450"/>
    <mergeCell ref="X452:AA452"/>
    <mergeCell ref="T452:W452"/>
    <mergeCell ref="T450:W450"/>
    <mergeCell ref="V483:X483"/>
    <mergeCell ref="T503:W503"/>
    <mergeCell ref="X503:AA503"/>
    <mergeCell ref="T498:W498"/>
    <mergeCell ref="T491:W491"/>
    <mergeCell ref="X491:AA491"/>
    <mergeCell ref="T492:W492"/>
    <mergeCell ref="X492:AA492"/>
    <mergeCell ref="T493:W493"/>
    <mergeCell ref="X493:AA493"/>
    <mergeCell ref="T499:W499"/>
    <mergeCell ref="T506:W506"/>
    <mergeCell ref="T510:W510"/>
    <mergeCell ref="X510:AA510"/>
    <mergeCell ref="T505:W505"/>
    <mergeCell ref="X505:AA505"/>
    <mergeCell ref="X504:AA504"/>
    <mergeCell ref="T504:W504"/>
    <mergeCell ref="X506:AA506"/>
    <mergeCell ref="T507:W507"/>
    <mergeCell ref="X507:AA507"/>
    <mergeCell ref="T512:W512"/>
    <mergeCell ref="X512:AA512"/>
    <mergeCell ref="T511:W511"/>
    <mergeCell ref="X511:AA511"/>
    <mergeCell ref="A590:AA590"/>
    <mergeCell ref="T508:W508"/>
    <mergeCell ref="X508:AA508"/>
    <mergeCell ref="T509:W509"/>
    <mergeCell ref="X509:AA509"/>
    <mergeCell ref="X548:AA548"/>
    <mergeCell ref="T513:W513"/>
    <mergeCell ref="X513:AA513"/>
    <mergeCell ref="T514:W514"/>
    <mergeCell ref="X514:AA514"/>
    <mergeCell ref="T515:W515"/>
    <mergeCell ref="X515:AA515"/>
    <mergeCell ref="T520:W520"/>
    <mergeCell ref="X520:AA520"/>
    <mergeCell ref="T521:W521"/>
    <mergeCell ref="U157:V157"/>
    <mergeCell ref="Y159:AA159"/>
    <mergeCell ref="Y160:AA160"/>
    <mergeCell ref="U159:V159"/>
    <mergeCell ref="W159:X159"/>
    <mergeCell ref="U158:V158"/>
    <mergeCell ref="X519:AA519"/>
    <mergeCell ref="X526:AA526"/>
    <mergeCell ref="T527:W527"/>
    <mergeCell ref="X527:AA527"/>
    <mergeCell ref="T528:W528"/>
    <mergeCell ref="X528:AA528"/>
    <mergeCell ref="T529:W529"/>
    <mergeCell ref="X529:AA529"/>
    <mergeCell ref="T526:W526"/>
    <mergeCell ref="T531:W531"/>
    <mergeCell ref="X531:AA531"/>
    <mergeCell ref="T532:W532"/>
    <mergeCell ref="T533:W533"/>
    <mergeCell ref="X533:AA533"/>
    <mergeCell ref="X532:AA532"/>
    <mergeCell ref="T539:W539"/>
    <mergeCell ref="X539:AA539"/>
    <mergeCell ref="T541:W541"/>
    <mergeCell ref="X541:AA541"/>
    <mergeCell ref="X540:AA540"/>
    <mergeCell ref="T537:W538"/>
    <mergeCell ref="X537:AA538"/>
    <mergeCell ref="T542:W542"/>
    <mergeCell ref="X542:AA542"/>
    <mergeCell ref="T543:W543"/>
    <mergeCell ref="X543:AA543"/>
    <mergeCell ref="T544:W544"/>
    <mergeCell ref="X544:AA544"/>
    <mergeCell ref="X552:AA552"/>
    <mergeCell ref="X553:AA553"/>
    <mergeCell ref="T560:W560"/>
    <mergeCell ref="X560:AA560"/>
    <mergeCell ref="T545:W545"/>
    <mergeCell ref="X545:AA545"/>
    <mergeCell ref="T546:W546"/>
    <mergeCell ref="X546:AA546"/>
    <mergeCell ref="T547:W547"/>
    <mergeCell ref="X547:AA547"/>
    <mergeCell ref="T575:W575"/>
    <mergeCell ref="X575:AA575"/>
    <mergeCell ref="T570:W570"/>
    <mergeCell ref="X570:AA570"/>
    <mergeCell ref="T571:W571"/>
    <mergeCell ref="X571:AA571"/>
    <mergeCell ref="T572:W572"/>
    <mergeCell ref="X572:AA572"/>
    <mergeCell ref="T573:W573"/>
    <mergeCell ref="T574:W574"/>
    <mergeCell ref="T576:W576"/>
    <mergeCell ref="X576:AA576"/>
    <mergeCell ref="T577:W577"/>
    <mergeCell ref="X577:AA577"/>
    <mergeCell ref="T578:W578"/>
    <mergeCell ref="X578:AA578"/>
    <mergeCell ref="T569:W569"/>
    <mergeCell ref="X569:AA569"/>
    <mergeCell ref="P156:Q156"/>
    <mergeCell ref="P157:Q157"/>
    <mergeCell ref="P158:Q158"/>
    <mergeCell ref="P159:Q159"/>
    <mergeCell ref="R156:T156"/>
    <mergeCell ref="R157:T157"/>
    <mergeCell ref="T566:W566"/>
    <mergeCell ref="X566:AA566"/>
    <mergeCell ref="T516:W516"/>
    <mergeCell ref="X516:AA516"/>
    <mergeCell ref="X574:AA574"/>
    <mergeCell ref="J158:M158"/>
    <mergeCell ref="N158:O158"/>
    <mergeCell ref="N159:O159"/>
    <mergeCell ref="J159:M159"/>
    <mergeCell ref="N160:O160"/>
    <mergeCell ref="X573:AA573"/>
    <mergeCell ref="T567:W567"/>
    <mergeCell ref="X567:AA567"/>
    <mergeCell ref="T568:W568"/>
    <mergeCell ref="X568:AA568"/>
    <mergeCell ref="X525:AA525"/>
    <mergeCell ref="T565:W565"/>
    <mergeCell ref="X565:AA565"/>
    <mergeCell ref="X564:AA564"/>
    <mergeCell ref="T551:W551"/>
    <mergeCell ref="X551:AA551"/>
    <mergeCell ref="T552:W552"/>
    <mergeCell ref="V370:X370"/>
    <mergeCell ref="Y370:AA370"/>
    <mergeCell ref="A158:G158"/>
    <mergeCell ref="A159:I159"/>
    <mergeCell ref="R158:T158"/>
    <mergeCell ref="R159:T159"/>
    <mergeCell ref="R160:T160"/>
    <mergeCell ref="B165:AA165"/>
    <mergeCell ref="Y158:AA158"/>
    <mergeCell ref="Y161:AA161"/>
    <mergeCell ref="Y396:AA396"/>
    <mergeCell ref="S396:U396"/>
    <mergeCell ref="V363:X363"/>
    <mergeCell ref="Y362:AA362"/>
    <mergeCell ref="T517:W517"/>
    <mergeCell ref="Y367:AA367"/>
    <mergeCell ref="Y363:AA363"/>
    <mergeCell ref="V364:X364"/>
    <mergeCell ref="X517:AA517"/>
    <mergeCell ref="V362:X362"/>
    <mergeCell ref="AB130:AE130"/>
    <mergeCell ref="A188:J188"/>
    <mergeCell ref="A190:M190"/>
    <mergeCell ref="Y191:AA191"/>
    <mergeCell ref="A193:J193"/>
    <mergeCell ref="P219:U219"/>
    <mergeCell ref="V219:AA219"/>
    <mergeCell ref="R161:T161"/>
    <mergeCell ref="U161:V161"/>
    <mergeCell ref="W158:X158"/>
    <mergeCell ref="BG130:BO130"/>
    <mergeCell ref="BP130:BQ130"/>
    <mergeCell ref="BS130:CA130"/>
    <mergeCell ref="CB130:CC130"/>
    <mergeCell ref="CE130:CM130"/>
    <mergeCell ref="CN130:CO130"/>
    <mergeCell ref="FH130:FI130"/>
    <mergeCell ref="CQ130:CY130"/>
    <mergeCell ref="CZ130:DA130"/>
    <mergeCell ref="DC130:DK130"/>
    <mergeCell ref="DL130:DM130"/>
    <mergeCell ref="DO130:DW130"/>
    <mergeCell ref="DX130:DY130"/>
    <mergeCell ref="FT130:FU130"/>
    <mergeCell ref="FW130:GE130"/>
    <mergeCell ref="GF130:GG130"/>
    <mergeCell ref="GI130:GQ130"/>
    <mergeCell ref="GR130:GS130"/>
    <mergeCell ref="EA130:EI130"/>
    <mergeCell ref="EJ130:EK130"/>
    <mergeCell ref="EM130:EU130"/>
    <mergeCell ref="EV130:EW130"/>
    <mergeCell ref="EY130:FG130"/>
    <mergeCell ref="GU130:HC130"/>
    <mergeCell ref="HD130:HE130"/>
    <mergeCell ref="HG130:HJ130"/>
    <mergeCell ref="AB131:AE131"/>
    <mergeCell ref="AF131:AG131"/>
    <mergeCell ref="AI131:AQ131"/>
    <mergeCell ref="AR131:AS131"/>
    <mergeCell ref="AU131:BC131"/>
    <mergeCell ref="BD131:BE131"/>
    <mergeCell ref="FK130:FS130"/>
    <mergeCell ref="BG131:BO131"/>
    <mergeCell ref="BP131:BQ131"/>
    <mergeCell ref="BS131:CA131"/>
    <mergeCell ref="CB131:CC131"/>
    <mergeCell ref="CE131:CM131"/>
    <mergeCell ref="CN131:CO131"/>
    <mergeCell ref="FK131:FS131"/>
    <mergeCell ref="CQ131:CY131"/>
    <mergeCell ref="CZ131:DA131"/>
    <mergeCell ref="DC131:DK131"/>
    <mergeCell ref="DL131:DM131"/>
    <mergeCell ref="DO131:DW131"/>
    <mergeCell ref="DX131:DY131"/>
    <mergeCell ref="FW131:GE131"/>
    <mergeCell ref="GF131:GG131"/>
    <mergeCell ref="GI131:GQ131"/>
    <mergeCell ref="GR131:GS131"/>
    <mergeCell ref="GU131:HC131"/>
    <mergeCell ref="EJ131:EK131"/>
    <mergeCell ref="EM131:EU131"/>
    <mergeCell ref="EV131:EW131"/>
    <mergeCell ref="EY131:FG131"/>
    <mergeCell ref="FH131:FI131"/>
    <mergeCell ref="HD131:HE131"/>
    <mergeCell ref="HG131:HJ131"/>
    <mergeCell ref="AB132:AE132"/>
    <mergeCell ref="AF132:AG132"/>
    <mergeCell ref="AI132:AQ132"/>
    <mergeCell ref="AR132:AS132"/>
    <mergeCell ref="AU132:BC132"/>
    <mergeCell ref="BD132:BE132"/>
    <mergeCell ref="BG132:BO132"/>
    <mergeCell ref="FT131:FU131"/>
    <mergeCell ref="BP132:BQ132"/>
    <mergeCell ref="BS132:CA132"/>
    <mergeCell ref="CB132:CC132"/>
    <mergeCell ref="CE132:CM132"/>
    <mergeCell ref="CN132:CO132"/>
    <mergeCell ref="CQ132:CY132"/>
    <mergeCell ref="FK132:FS132"/>
    <mergeCell ref="CZ132:DA132"/>
    <mergeCell ref="DC132:DK132"/>
    <mergeCell ref="DL132:DM132"/>
    <mergeCell ref="DO132:DW132"/>
    <mergeCell ref="DX132:DY132"/>
    <mergeCell ref="EA132:EI132"/>
    <mergeCell ref="FW132:GE132"/>
    <mergeCell ref="GF132:GG132"/>
    <mergeCell ref="GI132:GQ132"/>
    <mergeCell ref="GR132:GS132"/>
    <mergeCell ref="GU132:HC132"/>
    <mergeCell ref="EJ132:EK132"/>
    <mergeCell ref="EM132:EU132"/>
    <mergeCell ref="EV132:EW132"/>
    <mergeCell ref="EY132:FG132"/>
    <mergeCell ref="FH132:FI132"/>
    <mergeCell ref="HD132:HE132"/>
    <mergeCell ref="HG132:HJ132"/>
    <mergeCell ref="AB133:AE133"/>
    <mergeCell ref="AF133:AG133"/>
    <mergeCell ref="AI133:AQ133"/>
    <mergeCell ref="AR133:AS133"/>
    <mergeCell ref="AU133:BC133"/>
    <mergeCell ref="BD133:BE133"/>
    <mergeCell ref="BG133:BO133"/>
    <mergeCell ref="FT132:FU132"/>
    <mergeCell ref="EY133:FG133"/>
    <mergeCell ref="CN133:CO133"/>
    <mergeCell ref="CQ133:CY133"/>
    <mergeCell ref="CZ133:DA133"/>
    <mergeCell ref="DC133:DK133"/>
    <mergeCell ref="DL133:DM133"/>
    <mergeCell ref="DO133:DW133"/>
    <mergeCell ref="FT133:FU133"/>
    <mergeCell ref="FW133:GE133"/>
    <mergeCell ref="GF133:GG133"/>
    <mergeCell ref="GI133:GQ133"/>
    <mergeCell ref="GR133:GS133"/>
    <mergeCell ref="DX133:DY133"/>
    <mergeCell ref="EA133:EI133"/>
    <mergeCell ref="EJ133:EK133"/>
    <mergeCell ref="EM133:EU133"/>
    <mergeCell ref="EV133:EW133"/>
    <mergeCell ref="GU133:HC133"/>
    <mergeCell ref="HD133:HE133"/>
    <mergeCell ref="HG133:HJ133"/>
    <mergeCell ref="A184:J184"/>
    <mergeCell ref="A185:O185"/>
    <mergeCell ref="P185:R185"/>
    <mergeCell ref="S185:U185"/>
    <mergeCell ref="V185:X185"/>
    <mergeCell ref="Y185:AA185"/>
    <mergeCell ref="FK133:FS133"/>
    <mergeCell ref="R196:U196"/>
    <mergeCell ref="V196:W196"/>
    <mergeCell ref="X196:AA196"/>
    <mergeCell ref="A200:J200"/>
    <mergeCell ref="P201:U201"/>
    <mergeCell ref="V201:AA201"/>
    <mergeCell ref="A196:J196"/>
    <mergeCell ref="A197:J197"/>
    <mergeCell ref="A198:J198"/>
    <mergeCell ref="R202:S202"/>
    <mergeCell ref="T202:U202"/>
    <mergeCell ref="V202:W202"/>
    <mergeCell ref="X202:Y202"/>
    <mergeCell ref="Z202:AA202"/>
    <mergeCell ref="A205:J205"/>
    <mergeCell ref="A203:J203"/>
    <mergeCell ref="P202:Q202"/>
    <mergeCell ref="A206:O206"/>
    <mergeCell ref="P207:U207"/>
    <mergeCell ref="V207:AA207"/>
    <mergeCell ref="A208:H208"/>
    <mergeCell ref="L211:M211"/>
    <mergeCell ref="N211:O211"/>
    <mergeCell ref="V209:X209"/>
    <mergeCell ref="Y209:AA209"/>
    <mergeCell ref="A210:K210"/>
    <mergeCell ref="L210:M210"/>
    <mergeCell ref="S213:U213"/>
    <mergeCell ref="V213:X213"/>
    <mergeCell ref="Y213:AA213"/>
    <mergeCell ref="L214:M214"/>
    <mergeCell ref="P214:U214"/>
    <mergeCell ref="V214:AA214"/>
    <mergeCell ref="A213:O213"/>
    <mergeCell ref="P213:R213"/>
    <mergeCell ref="A215:H215"/>
    <mergeCell ref="P215:R215"/>
    <mergeCell ref="S215:U215"/>
    <mergeCell ref="V215:X215"/>
    <mergeCell ref="Y215:AA215"/>
    <mergeCell ref="A217:K217"/>
    <mergeCell ref="L217:M217"/>
    <mergeCell ref="N217:O217"/>
    <mergeCell ref="A216:K216"/>
    <mergeCell ref="L216:M216"/>
    <mergeCell ref="N219:O219"/>
    <mergeCell ref="L221:M221"/>
    <mergeCell ref="L223:M223"/>
    <mergeCell ref="A224:K224"/>
    <mergeCell ref="A225:O225"/>
    <mergeCell ref="P225:U225"/>
    <mergeCell ref="P220:U220"/>
    <mergeCell ref="A219:K219"/>
    <mergeCell ref="V225:AA225"/>
    <mergeCell ref="A227:L227"/>
    <mergeCell ref="A239:J239"/>
    <mergeCell ref="C240:D240"/>
    <mergeCell ref="E240:F240"/>
    <mergeCell ref="G240:H240"/>
    <mergeCell ref="I240:J240"/>
    <mergeCell ref="K240:L240"/>
    <mergeCell ref="P240:R240"/>
    <mergeCell ref="A229:J229"/>
    <mergeCell ref="P248:R248"/>
    <mergeCell ref="S248:U248"/>
    <mergeCell ref="V248:X248"/>
    <mergeCell ref="Y248:AA248"/>
    <mergeCell ref="A249:R249"/>
    <mergeCell ref="A250:P250"/>
    <mergeCell ref="Q250:V250"/>
    <mergeCell ref="S274:U274"/>
    <mergeCell ref="V274:X274"/>
    <mergeCell ref="A251:M251"/>
    <mergeCell ref="N251:O251"/>
    <mergeCell ref="A252:K252"/>
    <mergeCell ref="L252:M252"/>
    <mergeCell ref="A254:J254"/>
    <mergeCell ref="A255:L255"/>
    <mergeCell ref="P266:R266"/>
    <mergeCell ref="S266:U266"/>
    <mergeCell ref="Y274:AA274"/>
    <mergeCell ref="A276:U276"/>
    <mergeCell ref="A278:J278"/>
    <mergeCell ref="A279:Q279"/>
    <mergeCell ref="A280:J280"/>
    <mergeCell ref="A281:Q281"/>
    <mergeCell ref="A274:J274"/>
    <mergeCell ref="K274:L274"/>
    <mergeCell ref="M274:O274"/>
    <mergeCell ref="P274:R274"/>
    <mergeCell ref="A282:K282"/>
    <mergeCell ref="A283:G283"/>
    <mergeCell ref="A286:J286"/>
    <mergeCell ref="A287:O287"/>
    <mergeCell ref="P287:U287"/>
    <mergeCell ref="V287:AA287"/>
    <mergeCell ref="A284:J284"/>
    <mergeCell ref="A289:G289"/>
    <mergeCell ref="A292:J292"/>
    <mergeCell ref="A293:K293"/>
    <mergeCell ref="A294:O294"/>
    <mergeCell ref="A295:K295"/>
    <mergeCell ref="P296:U296"/>
    <mergeCell ref="P295:U295"/>
    <mergeCell ref="P294:U294"/>
    <mergeCell ref="V303:W303"/>
    <mergeCell ref="X303:Y303"/>
    <mergeCell ref="V296:AA296"/>
    <mergeCell ref="A297:G297"/>
    <mergeCell ref="A299:J299"/>
    <mergeCell ref="A300:G300"/>
    <mergeCell ref="A301:J301"/>
    <mergeCell ref="P302:S302"/>
    <mergeCell ref="T302:W302"/>
    <mergeCell ref="X302:AA302"/>
    <mergeCell ref="Z303:AA303"/>
    <mergeCell ref="A304:G304"/>
    <mergeCell ref="A305:F305"/>
    <mergeCell ref="A306:G306"/>
    <mergeCell ref="A307:F307"/>
    <mergeCell ref="G308:J308"/>
    <mergeCell ref="A303:K303"/>
    <mergeCell ref="P303:Q303"/>
    <mergeCell ref="R303:S303"/>
    <mergeCell ref="T303:U303"/>
    <mergeCell ref="A309:G309"/>
    <mergeCell ref="A310:F310"/>
    <mergeCell ref="T311:W311"/>
    <mergeCell ref="X311:AA311"/>
    <mergeCell ref="A312:L312"/>
    <mergeCell ref="T312:U312"/>
    <mergeCell ref="V312:W312"/>
    <mergeCell ref="X312:Y312"/>
    <mergeCell ref="Z312:AA312"/>
    <mergeCell ref="A318:K318"/>
    <mergeCell ref="P318:U318"/>
    <mergeCell ref="V318:AA318"/>
    <mergeCell ref="A322:L322"/>
    <mergeCell ref="A323:N323"/>
    <mergeCell ref="P323:R323"/>
    <mergeCell ref="S323:U323"/>
    <mergeCell ref="V323:X323"/>
    <mergeCell ref="Y323:AA323"/>
    <mergeCell ref="Y321:AA321"/>
    <mergeCell ref="A326:N326"/>
    <mergeCell ref="V326:X326"/>
    <mergeCell ref="Y326:AA326"/>
    <mergeCell ref="A328:L328"/>
    <mergeCell ref="A329:K329"/>
    <mergeCell ref="A330:L330"/>
    <mergeCell ref="N331:O331"/>
    <mergeCell ref="B332:J332"/>
    <mergeCell ref="B334:K334"/>
    <mergeCell ref="B335:I335"/>
    <mergeCell ref="J335:K335"/>
    <mergeCell ref="L337:M337"/>
    <mergeCell ref="N337:O337"/>
    <mergeCell ref="L333:M333"/>
    <mergeCell ref="P337:R337"/>
    <mergeCell ref="B338:K338"/>
    <mergeCell ref="B339:M339"/>
    <mergeCell ref="A340:N340"/>
    <mergeCell ref="P340:R340"/>
    <mergeCell ref="S340:U340"/>
    <mergeCell ref="V340:X340"/>
    <mergeCell ref="Y340:AA340"/>
    <mergeCell ref="P343:R343"/>
    <mergeCell ref="A345:L345"/>
    <mergeCell ref="P346:R346"/>
    <mergeCell ref="S346:U346"/>
    <mergeCell ref="V346:X346"/>
    <mergeCell ref="Y346:AA346"/>
    <mergeCell ref="P345:R345"/>
    <mergeCell ref="S345:U345"/>
    <mergeCell ref="A353:K353"/>
    <mergeCell ref="V353:X353"/>
    <mergeCell ref="Y353:AA353"/>
    <mergeCell ref="A354:L354"/>
    <mergeCell ref="A355:J355"/>
    <mergeCell ref="A356:J356"/>
    <mergeCell ref="L356:M356"/>
    <mergeCell ref="L353:M353"/>
    <mergeCell ref="A357:K357"/>
    <mergeCell ref="L357:M357"/>
    <mergeCell ref="N357:O357"/>
    <mergeCell ref="A358:K358"/>
    <mergeCell ref="A359:L359"/>
    <mergeCell ref="L361:M361"/>
    <mergeCell ref="N361:O361"/>
    <mergeCell ref="N364:O364"/>
    <mergeCell ref="B365:K365"/>
    <mergeCell ref="L365:M365"/>
    <mergeCell ref="N365:O365"/>
    <mergeCell ref="B366:K366"/>
    <mergeCell ref="L366:M366"/>
    <mergeCell ref="L364:M364"/>
    <mergeCell ref="B367:O367"/>
    <mergeCell ref="B368:N368"/>
    <mergeCell ref="B369:P369"/>
    <mergeCell ref="B370:K370"/>
    <mergeCell ref="L370:M370"/>
    <mergeCell ref="N370:O370"/>
    <mergeCell ref="A371:K371"/>
    <mergeCell ref="L371:M371"/>
    <mergeCell ref="A372:L372"/>
    <mergeCell ref="B373:N373"/>
    <mergeCell ref="B374:K374"/>
    <mergeCell ref="V374:X374"/>
    <mergeCell ref="Y374:AA374"/>
    <mergeCell ref="V375:X375"/>
    <mergeCell ref="Y375:AA375"/>
    <mergeCell ref="A377:K377"/>
    <mergeCell ref="V378:X378"/>
    <mergeCell ref="Y378:AA378"/>
    <mergeCell ref="A376:L376"/>
    <mergeCell ref="A375:K375"/>
    <mergeCell ref="A380:L380"/>
    <mergeCell ref="A381:J381"/>
    <mergeCell ref="A383:L383"/>
    <mergeCell ref="A384:K384"/>
    <mergeCell ref="A385:O385"/>
    <mergeCell ref="V389:X389"/>
    <mergeCell ref="Y389:AA389"/>
    <mergeCell ref="A391:K391"/>
    <mergeCell ref="A392:L392"/>
    <mergeCell ref="V392:X392"/>
    <mergeCell ref="Y392:AA392"/>
    <mergeCell ref="A393:N393"/>
    <mergeCell ref="A395:K395"/>
    <mergeCell ref="A396:L396"/>
    <mergeCell ref="A397:Q397"/>
    <mergeCell ref="A398:Q398"/>
    <mergeCell ref="S398:U398"/>
    <mergeCell ref="V398:X398"/>
    <mergeCell ref="V396:X396"/>
    <mergeCell ref="Y398:AA398"/>
    <mergeCell ref="A399:K399"/>
    <mergeCell ref="S399:U399"/>
    <mergeCell ref="V399:X399"/>
    <mergeCell ref="Y399:AA399"/>
    <mergeCell ref="A401:P401"/>
    <mergeCell ref="A403:R403"/>
    <mergeCell ref="A404:Q404"/>
    <mergeCell ref="A408:P408"/>
    <mergeCell ref="A409:P409"/>
    <mergeCell ref="V409:X409"/>
    <mergeCell ref="Y409:AA409"/>
    <mergeCell ref="A412:Q412"/>
    <mergeCell ref="L413:M413"/>
    <mergeCell ref="A414:J414"/>
    <mergeCell ref="L414:N414"/>
    <mergeCell ref="A415:K415"/>
    <mergeCell ref="A416:F417"/>
    <mergeCell ref="G416:AA416"/>
    <mergeCell ref="M431:O431"/>
    <mergeCell ref="P431:R431"/>
    <mergeCell ref="S431:U431"/>
    <mergeCell ref="V431:X431"/>
    <mergeCell ref="Y431:AA431"/>
    <mergeCell ref="A432:F432"/>
    <mergeCell ref="G432:I432"/>
    <mergeCell ref="J432:L432"/>
    <mergeCell ref="M432:O432"/>
    <mergeCell ref="P432:R432"/>
    <mergeCell ref="A433:K433"/>
    <mergeCell ref="L433:M433"/>
    <mergeCell ref="P433:U433"/>
    <mergeCell ref="V433:AA433"/>
    <mergeCell ref="L434:M434"/>
    <mergeCell ref="A435:M435"/>
    <mergeCell ref="S435:U435"/>
    <mergeCell ref="A436:K436"/>
    <mergeCell ref="A437:I437"/>
    <mergeCell ref="L437:M437"/>
    <mergeCell ref="Q437:R437"/>
    <mergeCell ref="S437:U437"/>
    <mergeCell ref="W437:X437"/>
    <mergeCell ref="Q436:R436"/>
    <mergeCell ref="A438:N438"/>
    <mergeCell ref="Q438:R438"/>
    <mergeCell ref="S438:U438"/>
    <mergeCell ref="W438:X438"/>
    <mergeCell ref="Y438:AA438"/>
    <mergeCell ref="A440:P440"/>
    <mergeCell ref="L442:M442"/>
    <mergeCell ref="N442:O442"/>
    <mergeCell ref="N445:O445"/>
    <mergeCell ref="N449:O449"/>
    <mergeCell ref="L450:M450"/>
    <mergeCell ref="L451:M451"/>
    <mergeCell ref="A456:K456"/>
    <mergeCell ref="T456:W456"/>
    <mergeCell ref="X456:AA456"/>
    <mergeCell ref="A457:K457"/>
    <mergeCell ref="A458:P458"/>
    <mergeCell ref="A459:G459"/>
    <mergeCell ref="A462:K462"/>
    <mergeCell ref="T462:W462"/>
    <mergeCell ref="X462:AA462"/>
    <mergeCell ref="A463:K463"/>
    <mergeCell ref="T463:W463"/>
    <mergeCell ref="X463:AA463"/>
    <mergeCell ref="A464:I464"/>
    <mergeCell ref="J464:K464"/>
    <mergeCell ref="A466:H466"/>
    <mergeCell ref="I466:K466"/>
    <mergeCell ref="L466:M466"/>
    <mergeCell ref="N466:O466"/>
    <mergeCell ref="A465:H465"/>
    <mergeCell ref="P466:R466"/>
    <mergeCell ref="S466:U466"/>
    <mergeCell ref="V466:X466"/>
    <mergeCell ref="Y466:AA466"/>
    <mergeCell ref="A467:H467"/>
    <mergeCell ref="I467:K467"/>
    <mergeCell ref="L467:M467"/>
    <mergeCell ref="N467:O467"/>
    <mergeCell ref="A468:Q468"/>
    <mergeCell ref="A469:L469"/>
    <mergeCell ref="A470:H470"/>
    <mergeCell ref="V471:X471"/>
    <mergeCell ref="Y471:AA471"/>
    <mergeCell ref="A472:M472"/>
    <mergeCell ref="A474:H474"/>
    <mergeCell ref="V474:X474"/>
    <mergeCell ref="Y474:AA474"/>
    <mergeCell ref="A476:J476"/>
    <mergeCell ref="A477:J477"/>
    <mergeCell ref="V478:X478"/>
    <mergeCell ref="Y478:AA478"/>
    <mergeCell ref="V482:X482"/>
    <mergeCell ref="Y482:AA482"/>
    <mergeCell ref="V485:X485"/>
    <mergeCell ref="Y485:AA485"/>
    <mergeCell ref="A489:U489"/>
    <mergeCell ref="A490:N490"/>
    <mergeCell ref="Y483:AA483"/>
    <mergeCell ref="L492:M492"/>
    <mergeCell ref="N492:O492"/>
    <mergeCell ref="B493:K493"/>
    <mergeCell ref="L493:M493"/>
    <mergeCell ref="N493:O493"/>
    <mergeCell ref="T494:W494"/>
    <mergeCell ref="A492:K492"/>
    <mergeCell ref="A494:K494"/>
    <mergeCell ref="X494:AA494"/>
    <mergeCell ref="A495:Q495"/>
    <mergeCell ref="T495:W495"/>
    <mergeCell ref="X495:AA495"/>
    <mergeCell ref="L498:M498"/>
    <mergeCell ref="X498:AA498"/>
    <mergeCell ref="X499:AA499"/>
    <mergeCell ref="A500:K500"/>
    <mergeCell ref="Y500:AA500"/>
    <mergeCell ref="A501:Q501"/>
    <mergeCell ref="Y501:AA501"/>
    <mergeCell ref="A502:F502"/>
    <mergeCell ref="T501:W501"/>
    <mergeCell ref="T502:W502"/>
    <mergeCell ref="X502:AA502"/>
    <mergeCell ref="T500:W500"/>
    <mergeCell ref="L506:M506"/>
    <mergeCell ref="A507:K507"/>
    <mergeCell ref="L507:M507"/>
    <mergeCell ref="A508:Q508"/>
    <mergeCell ref="A509:O509"/>
    <mergeCell ref="L512:M512"/>
    <mergeCell ref="A510:K510"/>
    <mergeCell ref="L510:M510"/>
    <mergeCell ref="A506:K506"/>
    <mergeCell ref="A511:K511"/>
    <mergeCell ref="A514:K514"/>
    <mergeCell ref="A515:Q515"/>
    <mergeCell ref="A516:M516"/>
    <mergeCell ref="N519:O519"/>
    <mergeCell ref="N520:O520"/>
    <mergeCell ref="A521:K521"/>
    <mergeCell ref="A519:K519"/>
    <mergeCell ref="A520:K520"/>
    <mergeCell ref="A517:K517"/>
    <mergeCell ref="N517:O517"/>
    <mergeCell ref="A522:K522"/>
    <mergeCell ref="A523:Q523"/>
    <mergeCell ref="A524:L524"/>
    <mergeCell ref="A527:K527"/>
    <mergeCell ref="A529:Q529"/>
    <mergeCell ref="A530:K530"/>
    <mergeCell ref="A526:K526"/>
    <mergeCell ref="A528:K528"/>
    <mergeCell ref="A532:N532"/>
    <mergeCell ref="A534:K534"/>
    <mergeCell ref="A535:K535"/>
    <mergeCell ref="T535:W535"/>
    <mergeCell ref="X535:AA535"/>
    <mergeCell ref="A536:Q536"/>
    <mergeCell ref="T536:W536"/>
    <mergeCell ref="X536:AA536"/>
    <mergeCell ref="A533:K533"/>
    <mergeCell ref="A544:K544"/>
    <mergeCell ref="A545:K545"/>
    <mergeCell ref="A546:Q546"/>
    <mergeCell ref="A552:K552"/>
    <mergeCell ref="A553:K553"/>
    <mergeCell ref="A554:Q554"/>
    <mergeCell ref="A549:K549"/>
    <mergeCell ref="A550:K550"/>
    <mergeCell ref="A551:K551"/>
    <mergeCell ref="T554:W554"/>
    <mergeCell ref="X554:AA554"/>
    <mergeCell ref="T555:W555"/>
    <mergeCell ref="X555:AA555"/>
    <mergeCell ref="A557:Q557"/>
    <mergeCell ref="A558:O558"/>
    <mergeCell ref="A562:K562"/>
    <mergeCell ref="A563:K563"/>
    <mergeCell ref="A565:P565"/>
    <mergeCell ref="A567:Q567"/>
    <mergeCell ref="A568:Q568"/>
    <mergeCell ref="A570:S570"/>
    <mergeCell ref="A566:Q566"/>
    <mergeCell ref="A569:P569"/>
    <mergeCell ref="A572:P572"/>
    <mergeCell ref="A575:Q575"/>
    <mergeCell ref="A579:S579"/>
    <mergeCell ref="A580:R580"/>
    <mergeCell ref="A581:K581"/>
    <mergeCell ref="L581:M581"/>
    <mergeCell ref="A578:R578"/>
    <mergeCell ref="T584:W584"/>
    <mergeCell ref="X584:AA584"/>
    <mergeCell ref="T585:W585"/>
    <mergeCell ref="X585:AA585"/>
    <mergeCell ref="A587:R587"/>
    <mergeCell ref="A589:N589"/>
    <mergeCell ref="A591:AA591"/>
    <mergeCell ref="A592:AA592"/>
    <mergeCell ref="A593:W593"/>
    <mergeCell ref="A594:A595"/>
    <mergeCell ref="B594:K594"/>
    <mergeCell ref="L594:AA594"/>
    <mergeCell ref="I595:K595"/>
    <mergeCell ref="S595:U595"/>
    <mergeCell ref="B598:G598"/>
    <mergeCell ref="I598:K598"/>
    <mergeCell ref="L598:Q598"/>
    <mergeCell ref="S598:U598"/>
    <mergeCell ref="V598:X598"/>
    <mergeCell ref="Y598:AA598"/>
    <mergeCell ref="S599:U599"/>
    <mergeCell ref="V599:X599"/>
    <mergeCell ref="Y599:AA599"/>
    <mergeCell ref="A601:O601"/>
    <mergeCell ref="L605:M605"/>
    <mergeCell ref="N605:O605"/>
    <mergeCell ref="T605:W605"/>
    <mergeCell ref="X605:AA605"/>
    <mergeCell ref="B599:G599"/>
    <mergeCell ref="I599:K599"/>
    <mergeCell ref="L618:P618"/>
    <mergeCell ref="N606:O606"/>
    <mergeCell ref="T606:W606"/>
    <mergeCell ref="X606:AA606"/>
    <mergeCell ref="A607:J607"/>
    <mergeCell ref="A611:AA611"/>
    <mergeCell ref="A612:AA612"/>
    <mergeCell ref="A609:AA609"/>
    <mergeCell ref="A610:AA610"/>
    <mergeCell ref="A613:N613"/>
    <mergeCell ref="A624:C624"/>
    <mergeCell ref="D624:J624"/>
    <mergeCell ref="K624:Q624"/>
    <mergeCell ref="T624:Z624"/>
    <mergeCell ref="A615:N615"/>
    <mergeCell ref="B616:C616"/>
    <mergeCell ref="E617:I617"/>
    <mergeCell ref="K617:Q617"/>
    <mergeCell ref="S617:AA617"/>
    <mergeCell ref="D618:J618"/>
  </mergeCells>
  <printOptions horizontalCentered="1"/>
  <pageMargins left="0.32" right="0.196850393700787" top="0.38" bottom="0.45" header="0.3" footer="0.24"/>
  <pageSetup firstPageNumber="6" useFirstPageNumber="1" horizontalDpi="600" verticalDpi="600" orientation="portrait" paperSize="9" r:id="rId4"/>
  <headerFooter alignWithMargins="0">
    <oddFooter>&amp;R&amp;8&amp;P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Hung Do Khac</cp:lastModifiedBy>
  <cp:lastPrinted>2016-01-18T07:03:49Z</cp:lastPrinted>
  <dcterms:created xsi:type="dcterms:W3CDTF">2007-04-05T07:48:02Z</dcterms:created>
  <dcterms:modified xsi:type="dcterms:W3CDTF">2016-01-19T06:58:35Z</dcterms:modified>
  <cp:category/>
  <cp:version/>
  <cp:contentType/>
  <cp:contentStatus/>
</cp:coreProperties>
</file>