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psdsor" ContentType="application/vnd.openxmlformats-package.digital-signature-origin"/>
  <Default Extension="psdsxs" ContentType="application/vnd.openxmlformats-package.digital-signature-xmlsignatur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Relationships xmlns="http://schemas.openxmlformats.org/package/2006/relationships"><Relationship Type="http://schemas.openxmlformats.org/officeDocument/2006/relationships/extended-properties" Target="docProps/app.xml" Id="rId3" /><Relationship Type="http://schemas.openxmlformats.org/package/2006/relationships/metadata/core-properties" Target="docProps/core.xml" Id="rId2" /><Relationship Type="http://schemas.openxmlformats.org/officeDocument/2006/relationships/officeDocument" Target="xl/workbook.xml" Id="rId1" /><Relationship Type="http://schemas.openxmlformats.org/package/2006/relationships/digital-signature/origin" Target="/package/services/digital-signature/origin.psdsor" Id="Rd6af771ed2f2427f" /></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90" windowWidth="17520" windowHeight="7245" firstSheet="8" activeTab="14"/>
  </bookViews>
  <sheets>
    <sheet name="LAI DU THU" sheetId="13" state="hidden" r:id="rId1"/>
    <sheet name="BTĐC" sheetId="14" state="hidden" r:id="rId2"/>
    <sheet name="CDKT" sheetId="1" r:id="rId3"/>
    <sheet name="BCKQKD" sheetId="2" r:id="rId4"/>
    <sheet name="LCTT" sheetId="3" r:id="rId5"/>
    <sheet name="ptlctt 6tcn" sheetId="15" state="hidden" r:id="rId6"/>
    <sheet name="TM1 19" sheetId="4" r:id="rId7"/>
    <sheet name="TM 1 20" sheetId="5" r:id="rId8"/>
    <sheet name="TM1 21 22" sheetId="6" r:id="rId9"/>
    <sheet name="TM2 23" sheetId="7" r:id="rId10"/>
    <sheet name="TM4 24" sheetId="8" r:id="rId11"/>
    <sheet name="TM5 25" sheetId="9" r:id="rId12"/>
    <sheet name="TM6 26 28" sheetId="10" r:id="rId13"/>
    <sheet name="TM7 29" sheetId="11" r:id="rId14"/>
    <sheet name="TM8 30 31" sheetId="12" r:id="rId15"/>
  </sheets>
  <externalReferences>
    <externalReference r:id="rId16"/>
  </externalReferences>
  <definedNames>
    <definedName name="_Fill" localSheetId="6" hidden="1">#REF!</definedName>
    <definedName name="_Fill" localSheetId="8" hidden="1">#REF!</definedName>
    <definedName name="_Fill" localSheetId="10" hidden="1">#REF!</definedName>
    <definedName name="_Fill" hidden="1">#REF!</definedName>
    <definedName name="_Key1" localSheetId="6" hidden="1">#REF!</definedName>
    <definedName name="_Key1" localSheetId="8" hidden="1">#REF!</definedName>
    <definedName name="_Key1" localSheetId="10" hidden="1">#REF!</definedName>
    <definedName name="_Key1" hidden="1">#REF!</definedName>
    <definedName name="_Key2" localSheetId="6" hidden="1">#REF!</definedName>
    <definedName name="_Key2" localSheetId="8" hidden="1">#REF!</definedName>
    <definedName name="_Key2" localSheetId="10" hidden="1">#REF!</definedName>
    <definedName name="_Key2" hidden="1">#REF!</definedName>
    <definedName name="_Order1" hidden="1">255</definedName>
    <definedName name="_Order2" hidden="1">255</definedName>
    <definedName name="_Sort" localSheetId="6" hidden="1">#REF!</definedName>
    <definedName name="_Sort" localSheetId="8" hidden="1">#REF!</definedName>
    <definedName name="_Sort" localSheetId="10" hidden="1">#REF!</definedName>
    <definedName name="_Sort" hidden="1">#REF!</definedName>
    <definedName name="HTML_CodePage" hidden="1">950</definedName>
    <definedName name="HTML_Control"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hidden="1">"C:\2689\Q\??\00q3961????PTA3??\MyHTML.htm"</definedName>
    <definedName name="HTML_Title" hidden="1">"00Q3961-SUM"</definedName>
    <definedName name="_xlnm.Print_Area" localSheetId="3">BCKQKD!$A$1:$G$41</definedName>
    <definedName name="_xlnm.Print_Area" localSheetId="2">CDKT!$A$1:$G$130</definedName>
    <definedName name="_xlnm.Print_Area" localSheetId="4">LCTT!$A$1:$F$52</definedName>
    <definedName name="_xlnm.Print_Area" localSheetId="7">'TM 1 20'!$A$1:$I$23</definedName>
    <definedName name="_xlnm.Print_Area" localSheetId="6">'TM1 19'!$A$1:$J$63</definedName>
    <definedName name="_xlnm.Print_Area" localSheetId="8">'TM1 21 22'!$A$1:$J$88</definedName>
    <definedName name="_xlnm.Print_Area" localSheetId="9">'TM2 23'!$A$1:$M$23</definedName>
    <definedName name="_xlnm.Print_Area" localSheetId="10">'TM4 24'!$A$1:$J$36</definedName>
    <definedName name="_xlnm.Print_Area" localSheetId="11">'TM5 25'!$A$1:$G$30</definedName>
    <definedName name="_xlnm.Print_Area" localSheetId="12">'TM6 26 28'!$A$1:$H$243</definedName>
    <definedName name="_xlnm.Print_Area" localSheetId="14">'TM8 30 31'!$A$1:$F$70</definedName>
    <definedName name="_xlnm.Print_Titles" localSheetId="2">CDKT!$1:$7</definedName>
    <definedName name="_xlnm.Print_Titles" localSheetId="4">LCTT!$1:$13</definedName>
    <definedName name="_xlnm.Print_Titles" localSheetId="6">'TM1 19'!$1:$6</definedName>
    <definedName name="_xlnm.Print_Titles" localSheetId="8">'TM1 21 22'!$1:$6</definedName>
    <definedName name="_xlnm.Print_Titles" localSheetId="9">'TM2 23'!$1:$6</definedName>
    <definedName name="_xlnm.Print_Titles" localSheetId="10">'TM4 24'!$1:$3</definedName>
    <definedName name="_xlnm.Print_Titles" localSheetId="12">'TM6 26 28'!$1:$6</definedName>
    <definedName name="_xlnm.Print_Titles" localSheetId="14">'TM8 30 31'!$1:$6</definedName>
    <definedName name="VN" hidden="1">#REF!</definedName>
  </definedNames>
  <calcPr calcId="144525"/>
</workbook>
</file>

<file path=xl/calcChain.xml><?xml version="1.0" encoding="utf-8"?>
<calcChain xmlns="http://schemas.openxmlformats.org/spreadsheetml/2006/main">
  <c r="F61" i="2" l="1"/>
  <c r="F62" i="2"/>
  <c r="F63" i="2"/>
  <c r="F64" i="2"/>
  <c r="F65" i="2"/>
  <c r="F66" i="2"/>
  <c r="F67" i="2"/>
  <c r="F68" i="2"/>
  <c r="F69" i="2"/>
  <c r="F70" i="2"/>
  <c r="F71" i="2"/>
  <c r="F72" i="2"/>
  <c r="F60" i="2"/>
  <c r="E73" i="2"/>
  <c r="F73" i="2" s="1"/>
  <c r="H28" i="4" l="1"/>
  <c r="G25" i="3" l="1"/>
  <c r="T43" i="15" l="1"/>
  <c r="S43" i="15"/>
  <c r="R43" i="15"/>
  <c r="T41" i="15"/>
  <c r="V3" i="15"/>
  <c r="T42" i="15"/>
  <c r="R1" i="15"/>
  <c r="L28" i="4"/>
  <c r="L27" i="4"/>
  <c r="H20" i="2"/>
  <c r="I18" i="2"/>
  <c r="S2" i="15" l="1"/>
  <c r="V4" i="15"/>
  <c r="T46" i="15"/>
  <c r="S42" i="15" l="1"/>
  <c r="R42" i="15"/>
  <c r="S41" i="15"/>
  <c r="R41" i="15"/>
  <c r="S6" i="15"/>
  <c r="R6" i="15"/>
  <c r="T20" i="15"/>
  <c r="S20" i="15"/>
  <c r="R20" i="15"/>
  <c r="I31" i="3" l="1"/>
  <c r="I22" i="3"/>
  <c r="T44" i="15"/>
  <c r="S44" i="15"/>
  <c r="R44" i="15"/>
  <c r="T40" i="15"/>
  <c r="S40" i="15"/>
  <c r="R40" i="15"/>
  <c r="T39" i="15"/>
  <c r="S39" i="15"/>
  <c r="R39" i="15"/>
  <c r="T38" i="15"/>
  <c r="S38" i="15"/>
  <c r="R38" i="15"/>
  <c r="T37" i="15"/>
  <c r="S37" i="15"/>
  <c r="R37" i="15"/>
  <c r="T36" i="15"/>
  <c r="S36" i="15"/>
  <c r="R36" i="15"/>
  <c r="T35" i="15"/>
  <c r="S35" i="15"/>
  <c r="R35" i="15"/>
  <c r="T34" i="15"/>
  <c r="S34" i="15"/>
  <c r="R34" i="15"/>
  <c r="T33" i="15"/>
  <c r="S33" i="15"/>
  <c r="R33" i="15"/>
  <c r="T32" i="15"/>
  <c r="S32" i="15"/>
  <c r="R32" i="15"/>
  <c r="T31" i="15"/>
  <c r="S31" i="15"/>
  <c r="R31" i="15"/>
  <c r="T30" i="15"/>
  <c r="S30" i="15"/>
  <c r="R30" i="15"/>
  <c r="T29" i="15"/>
  <c r="S29" i="15"/>
  <c r="R29" i="15"/>
  <c r="T28" i="15"/>
  <c r="S28" i="15"/>
  <c r="R28" i="15"/>
  <c r="T27" i="15"/>
  <c r="S27" i="15"/>
  <c r="R27" i="15"/>
  <c r="T26" i="15"/>
  <c r="S26" i="15"/>
  <c r="R26" i="15"/>
  <c r="T25" i="15"/>
  <c r="S25" i="15"/>
  <c r="R25" i="15"/>
  <c r="T24" i="15"/>
  <c r="S24" i="15"/>
  <c r="R24" i="15"/>
  <c r="T23" i="15"/>
  <c r="S23" i="15"/>
  <c r="R23" i="15"/>
  <c r="T22" i="15"/>
  <c r="S22" i="15"/>
  <c r="R22" i="15"/>
  <c r="T21" i="15"/>
  <c r="S21" i="15"/>
  <c r="R21" i="15"/>
  <c r="T19" i="15"/>
  <c r="S19" i="15"/>
  <c r="R19" i="15"/>
  <c r="T18" i="15"/>
  <c r="S18" i="15"/>
  <c r="R18" i="15"/>
  <c r="T17" i="15"/>
  <c r="S17" i="15"/>
  <c r="R17" i="15"/>
  <c r="T16" i="15"/>
  <c r="S16" i="15"/>
  <c r="R16" i="15"/>
  <c r="T15" i="15"/>
  <c r="S15" i="15"/>
  <c r="R15" i="15"/>
  <c r="T14" i="15"/>
  <c r="S14" i="15"/>
  <c r="R14" i="15"/>
  <c r="T13" i="15"/>
  <c r="S13" i="15"/>
  <c r="R13" i="15"/>
  <c r="T12" i="15"/>
  <c r="S12" i="15"/>
  <c r="R12" i="15"/>
  <c r="T11" i="15"/>
  <c r="S11" i="15"/>
  <c r="R11" i="15"/>
  <c r="T10" i="15"/>
  <c r="S10" i="15"/>
  <c r="R10" i="15"/>
  <c r="T9" i="15"/>
  <c r="S9" i="15"/>
  <c r="R9" i="15"/>
  <c r="T8" i="15"/>
  <c r="T45" i="15" s="1"/>
  <c r="S8" i="15"/>
  <c r="R8" i="15"/>
  <c r="H20" i="3" l="1"/>
  <c r="H25" i="3"/>
  <c r="H15" i="3"/>
  <c r="H29" i="3"/>
  <c r="H26" i="3"/>
  <c r="H35" i="3"/>
  <c r="I35" i="3" s="1"/>
  <c r="E35" i="3" s="1"/>
  <c r="H16" i="3"/>
  <c r="I16" i="3" s="1"/>
  <c r="E16" i="3" s="1"/>
  <c r="I20" i="3"/>
  <c r="E20" i="3" s="1"/>
  <c r="I26" i="3"/>
  <c r="E26" i="3" s="1"/>
  <c r="H32" i="3"/>
  <c r="I32" i="3" s="1"/>
  <c r="E32" i="3" s="1"/>
  <c r="H36" i="3"/>
  <c r="I36" i="3" s="1"/>
  <c r="E36" i="3" s="1"/>
  <c r="H17" i="3"/>
  <c r="I17" i="3" s="1"/>
  <c r="E17" i="3" s="1"/>
  <c r="H23" i="3"/>
  <c r="I23" i="3" s="1"/>
  <c r="E23" i="3" s="1"/>
  <c r="H27" i="3"/>
  <c r="I27" i="3" s="1"/>
  <c r="E27" i="3" s="1"/>
  <c r="H33" i="3"/>
  <c r="I33" i="3" s="1"/>
  <c r="E33" i="3" s="1"/>
  <c r="H37" i="3"/>
  <c r="I37" i="3" s="1"/>
  <c r="E37" i="3" s="1"/>
  <c r="H14" i="3"/>
  <c r="I14" i="3" s="1"/>
  <c r="E14" i="3" s="1"/>
  <c r="H18" i="3"/>
  <c r="I18" i="3" s="1"/>
  <c r="E18" i="3" s="1"/>
  <c r="H24" i="3"/>
  <c r="I24" i="3" s="1"/>
  <c r="E24" i="3" s="1"/>
  <c r="H28" i="3"/>
  <c r="I28" i="3" s="1"/>
  <c r="E28" i="3" s="1"/>
  <c r="H34" i="3"/>
  <c r="I34" i="3" s="1"/>
  <c r="E34" i="3" s="1"/>
  <c r="I15" i="3"/>
  <c r="E15" i="3" s="1"/>
  <c r="H19" i="3"/>
  <c r="I19" i="3" s="1"/>
  <c r="I25" i="3"/>
  <c r="J26" i="3" s="1"/>
  <c r="I29" i="3"/>
  <c r="T47" i="15"/>
  <c r="E29" i="3" l="1"/>
  <c r="E25" i="3"/>
  <c r="I21" i="3"/>
  <c r="E19" i="3"/>
  <c r="H38" i="3"/>
  <c r="I30" i="3"/>
  <c r="H30" i="3"/>
  <c r="H21" i="3"/>
  <c r="H39" i="3" l="1"/>
  <c r="M22" i="15" l="1"/>
  <c r="M24" i="15" s="1"/>
  <c r="L22" i="15"/>
  <c r="L24" i="15" s="1"/>
  <c r="E17" i="15"/>
  <c r="E19" i="15" s="1"/>
  <c r="D17" i="15"/>
  <c r="D19" i="15" s="1"/>
  <c r="K61" i="4" l="1"/>
  <c r="K62" i="4" s="1"/>
  <c r="D61" i="4"/>
  <c r="D56" i="4"/>
  <c r="D63" i="4" s="1"/>
  <c r="E72" i="1"/>
  <c r="E44" i="1"/>
  <c r="E36" i="1"/>
  <c r="J72" i="6"/>
  <c r="H72" i="6"/>
  <c r="L72" i="6"/>
  <c r="K109" i="10"/>
  <c r="K15" i="5"/>
  <c r="K14" i="5"/>
  <c r="K13" i="5"/>
  <c r="K12" i="5"/>
  <c r="H56" i="4"/>
  <c r="H63" i="4" s="1"/>
  <c r="F122" i="10"/>
  <c r="D41" i="2" l="1"/>
  <c r="D52" i="3" s="1"/>
  <c r="E70" i="12" s="1"/>
  <c r="H20" i="10" l="1"/>
  <c r="F20" i="10"/>
  <c r="D18" i="10" s="1"/>
  <c r="D19" i="10" l="1"/>
  <c r="D20" i="10" s="1"/>
  <c r="E22" i="2" l="1"/>
  <c r="I119" i="10" l="1"/>
  <c r="K91" i="10"/>
  <c r="K90" i="10"/>
  <c r="K89" i="10"/>
  <c r="K88" i="10"/>
  <c r="H23" i="1"/>
  <c r="H25" i="1" s="1"/>
  <c r="H21" i="1"/>
  <c r="H17" i="14"/>
  <c r="G17" i="14"/>
  <c r="H15" i="14"/>
  <c r="G13" i="14"/>
  <c r="K92" i="10" l="1"/>
  <c r="H13" i="14"/>
  <c r="G25" i="1" l="1"/>
  <c r="G36" i="1"/>
  <c r="G38" i="3"/>
  <c r="I38" i="3" s="1"/>
  <c r="I39" i="3" s="1"/>
  <c r="G30" i="3"/>
  <c r="G39" i="3" s="1"/>
  <c r="G21" i="3"/>
  <c r="H45" i="4" l="1"/>
  <c r="C10" i="13"/>
  <c r="I8" i="13"/>
  <c r="J8" i="13" s="1"/>
  <c r="I7" i="13"/>
  <c r="I6" i="13"/>
  <c r="J6" i="13" s="1"/>
  <c r="I5" i="13"/>
  <c r="I4" i="13"/>
  <c r="I3" i="13"/>
  <c r="I2" i="13"/>
  <c r="J10" i="13" l="1"/>
  <c r="G10" i="14" s="1"/>
  <c r="H10" i="14" s="1"/>
  <c r="F66" i="10" l="1"/>
  <c r="J29" i="3" s="1"/>
  <c r="K29" i="3" s="1"/>
  <c r="E18" i="2"/>
  <c r="E116" i="1"/>
  <c r="E25" i="1"/>
  <c r="D22" i="9"/>
  <c r="C22" i="9"/>
  <c r="E14" i="9"/>
  <c r="E22" i="9" s="1"/>
  <c r="H47" i="10" s="1"/>
  <c r="H111" i="1"/>
  <c r="M15" i="7"/>
  <c r="M14" i="7"/>
  <c r="M13" i="7"/>
  <c r="H26" i="4"/>
  <c r="H29" i="4" s="1"/>
  <c r="J26" i="4"/>
  <c r="J29" i="4" s="1"/>
  <c r="H20" i="4"/>
  <c r="J20" i="4"/>
  <c r="J14" i="4"/>
  <c r="H14" i="4"/>
  <c r="F19" i="1"/>
  <c r="A6" i="5" l="1"/>
  <c r="A6" i="9"/>
  <c r="A6" i="8"/>
  <c r="A6" i="7"/>
  <c r="A6" i="6"/>
  <c r="F80" i="10"/>
  <c r="H80" i="10"/>
  <c r="D44" i="3"/>
  <c r="D34" i="2"/>
  <c r="E62" i="12" l="1"/>
  <c r="D33" i="12"/>
  <c r="F33" i="12" s="1"/>
  <c r="D32" i="12"/>
  <c r="D31" i="12"/>
  <c r="F31" i="12" s="1"/>
  <c r="E29" i="12"/>
  <c r="F27" i="12"/>
  <c r="D24" i="12"/>
  <c r="F24" i="12" s="1"/>
  <c r="J13" i="12"/>
  <c r="M21" i="11"/>
  <c r="F19" i="11"/>
  <c r="N19" i="11" s="1"/>
  <c r="F18" i="11"/>
  <c r="F21" i="11" s="1"/>
  <c r="F11" i="11"/>
  <c r="M14" i="11"/>
  <c r="V125" i="10"/>
  <c r="H118" i="10"/>
  <c r="F118" i="10"/>
  <c r="V116" i="10"/>
  <c r="J114" i="10"/>
  <c r="I114" i="10"/>
  <c r="H112" i="10"/>
  <c r="H114" i="10" s="1"/>
  <c r="F112" i="10"/>
  <c r="F114" i="10" s="1"/>
  <c r="O109" i="10"/>
  <c r="H109" i="10"/>
  <c r="F109" i="10"/>
  <c r="N108" i="10"/>
  <c r="P108" i="10" s="1"/>
  <c r="N107" i="10"/>
  <c r="P107" i="10" s="1"/>
  <c r="N106" i="10"/>
  <c r="P106" i="10" s="1"/>
  <c r="N105" i="10"/>
  <c r="P105" i="10" s="1"/>
  <c r="N104" i="10"/>
  <c r="J98" i="10"/>
  <c r="H98" i="10"/>
  <c r="F98" i="10"/>
  <c r="J92" i="10"/>
  <c r="H92" i="10"/>
  <c r="F92" i="10"/>
  <c r="J84" i="10"/>
  <c r="H84" i="10"/>
  <c r="F84" i="10"/>
  <c r="J80" i="10"/>
  <c r="J75" i="10"/>
  <c r="H75" i="10"/>
  <c r="F75" i="10"/>
  <c r="J70" i="10"/>
  <c r="H70" i="10"/>
  <c r="F70" i="10"/>
  <c r="J63" i="10"/>
  <c r="H62" i="10"/>
  <c r="H63" i="10" s="1"/>
  <c r="F62" i="10"/>
  <c r="F63" i="10" s="1"/>
  <c r="H61" i="10"/>
  <c r="H65" i="10" s="1"/>
  <c r="H72" i="10" s="1"/>
  <c r="H76" i="10" s="1"/>
  <c r="F61" i="10"/>
  <c r="F65" i="10" s="1"/>
  <c r="F72" i="10" s="1"/>
  <c r="F76" i="10" s="1"/>
  <c r="H57" i="10"/>
  <c r="F57" i="10"/>
  <c r="J55" i="10"/>
  <c r="H54" i="10"/>
  <c r="H58" i="10" s="1"/>
  <c r="H59" i="10" s="1"/>
  <c r="F54" i="10"/>
  <c r="F58" i="10" s="1"/>
  <c r="F59" i="10" s="1"/>
  <c r="J46" i="10"/>
  <c r="H46" i="10"/>
  <c r="F46" i="10"/>
  <c r="I38" i="10"/>
  <c r="H24" i="10"/>
  <c r="H27" i="10" s="1"/>
  <c r="E29" i="9"/>
  <c r="F47" i="10" s="1"/>
  <c r="D29" i="9"/>
  <c r="C29" i="9"/>
  <c r="G28" i="9"/>
  <c r="G26" i="9"/>
  <c r="G25" i="9"/>
  <c r="G20" i="9"/>
  <c r="G18" i="9"/>
  <c r="G17" i="9"/>
  <c r="G15" i="9"/>
  <c r="G14" i="9"/>
  <c r="L35" i="8"/>
  <c r="J35" i="8"/>
  <c r="H35" i="8"/>
  <c r="L30" i="8"/>
  <c r="J30" i="8"/>
  <c r="H30" i="8"/>
  <c r="L26" i="8"/>
  <c r="J18" i="8"/>
  <c r="J26" i="8" s="1"/>
  <c r="H18" i="8"/>
  <c r="H26" i="8" s="1"/>
  <c r="L15" i="8"/>
  <c r="J13" i="8"/>
  <c r="J15" i="8" s="1"/>
  <c r="H13" i="8"/>
  <c r="H15" i="8" s="1"/>
  <c r="L10" i="8"/>
  <c r="L11" i="8" s="1"/>
  <c r="J9" i="8"/>
  <c r="J10" i="8" s="1"/>
  <c r="A6" i="10"/>
  <c r="O20" i="7"/>
  <c r="M20" i="7"/>
  <c r="K20" i="7"/>
  <c r="I20" i="7"/>
  <c r="G20" i="7"/>
  <c r="O16" i="7"/>
  <c r="M16" i="7"/>
  <c r="K16" i="7"/>
  <c r="I16" i="7"/>
  <c r="G16" i="7"/>
  <c r="L87" i="6"/>
  <c r="J82" i="6"/>
  <c r="J87" i="6" s="1"/>
  <c r="L88" i="6" s="1"/>
  <c r="H82" i="6"/>
  <c r="H87" i="6" s="1"/>
  <c r="L79" i="6"/>
  <c r="L80" i="6" s="1"/>
  <c r="J76" i="6"/>
  <c r="J79" i="6" s="1"/>
  <c r="H76" i="6"/>
  <c r="H79" i="6" s="1"/>
  <c r="F76" i="6"/>
  <c r="F79" i="6" s="1"/>
  <c r="D76" i="6"/>
  <c r="D79" i="6" s="1"/>
  <c r="H63" i="6"/>
  <c r="F63" i="6"/>
  <c r="D63" i="6"/>
  <c r="C63" i="6"/>
  <c r="J63" i="6" s="1"/>
  <c r="K62" i="6"/>
  <c r="H62" i="6"/>
  <c r="F62" i="6"/>
  <c r="D62" i="6"/>
  <c r="C62" i="6"/>
  <c r="H60" i="6"/>
  <c r="F60" i="6"/>
  <c r="D60" i="6"/>
  <c r="C60" i="6"/>
  <c r="J59" i="6"/>
  <c r="J58" i="6"/>
  <c r="J57" i="6"/>
  <c r="J56" i="6"/>
  <c r="J55" i="6"/>
  <c r="K54" i="6"/>
  <c r="J54" i="6"/>
  <c r="L54" i="6" s="1"/>
  <c r="H52" i="6"/>
  <c r="F52" i="6"/>
  <c r="D52" i="6"/>
  <c r="C52" i="6"/>
  <c r="J52" i="6" s="1"/>
  <c r="J51" i="6"/>
  <c r="J50" i="6"/>
  <c r="J49" i="6"/>
  <c r="J48" i="6"/>
  <c r="J47" i="6"/>
  <c r="J46" i="6"/>
  <c r="K45" i="6"/>
  <c r="J45" i="6"/>
  <c r="H37" i="6"/>
  <c r="F37" i="6"/>
  <c r="D37" i="6"/>
  <c r="C37" i="6"/>
  <c r="H36" i="6"/>
  <c r="F36" i="6"/>
  <c r="D36" i="6"/>
  <c r="C36" i="6"/>
  <c r="J36" i="6" s="1"/>
  <c r="H34" i="6"/>
  <c r="F34" i="6"/>
  <c r="D34" i="6"/>
  <c r="C34" i="6"/>
  <c r="J33" i="6"/>
  <c r="J32" i="6"/>
  <c r="J31" i="6"/>
  <c r="J30" i="6"/>
  <c r="J29" i="6"/>
  <c r="K28" i="6"/>
  <c r="J28" i="6"/>
  <c r="H26" i="6"/>
  <c r="F26" i="6"/>
  <c r="D26" i="6"/>
  <c r="C26" i="6"/>
  <c r="J25" i="6"/>
  <c r="J24" i="6"/>
  <c r="J23" i="6"/>
  <c r="J22" i="6"/>
  <c r="J21" i="6"/>
  <c r="J20" i="6"/>
  <c r="K19" i="6"/>
  <c r="J19" i="6"/>
  <c r="N13" i="6"/>
  <c r="M13" i="6"/>
  <c r="J13" i="6"/>
  <c r="H13" i="6"/>
  <c r="F13" i="6"/>
  <c r="D13" i="6"/>
  <c r="K23" i="5"/>
  <c r="H21" i="5"/>
  <c r="J57" i="4" s="1"/>
  <c r="J56" i="4" s="1"/>
  <c r="J63" i="4" s="1"/>
  <c r="D21" i="5"/>
  <c r="F57" i="4" s="1"/>
  <c r="F56" i="4" s="1"/>
  <c r="F63" i="4" s="1"/>
  <c r="H20" i="5"/>
  <c r="H16" i="5"/>
  <c r="D16" i="5"/>
  <c r="L15" i="5"/>
  <c r="N63" i="4"/>
  <c r="L56" i="4"/>
  <c r="L57" i="4" s="1"/>
  <c r="L52" i="4"/>
  <c r="J45" i="4"/>
  <c r="J52" i="4" s="1"/>
  <c r="H52" i="4"/>
  <c r="L42" i="4"/>
  <c r="J32" i="4"/>
  <c r="J42" i="4" s="1"/>
  <c r="H32" i="4"/>
  <c r="H42" i="4" s="1"/>
  <c r="J23" i="4"/>
  <c r="F38" i="3"/>
  <c r="E38" i="3"/>
  <c r="F30" i="3"/>
  <c r="E30" i="3"/>
  <c r="F21" i="3"/>
  <c r="D28" i="2"/>
  <c r="G26" i="2"/>
  <c r="F26" i="2"/>
  <c r="D25" i="2"/>
  <c r="I84" i="10" s="1"/>
  <c r="D24" i="2"/>
  <c r="D22" i="2"/>
  <c r="I92" i="10" s="1"/>
  <c r="D21" i="2"/>
  <c r="I98" i="10" s="1"/>
  <c r="D20" i="2"/>
  <c r="D19" i="2"/>
  <c r="I75" i="10" s="1"/>
  <c r="D18" i="2"/>
  <c r="I70" i="10" s="1"/>
  <c r="D16" i="2"/>
  <c r="I63" i="10" s="1"/>
  <c r="G15" i="2"/>
  <c r="J59" i="10" s="1"/>
  <c r="F15" i="2"/>
  <c r="F17" i="2" s="1"/>
  <c r="F23" i="2" s="1"/>
  <c r="D14" i="2"/>
  <c r="D13" i="2"/>
  <c r="I55" i="10" s="1"/>
  <c r="A2" i="2"/>
  <c r="A2" i="3" s="1"/>
  <c r="A1" i="2"/>
  <c r="A1" i="3" s="1"/>
  <c r="D120" i="1"/>
  <c r="D118" i="1" s="1"/>
  <c r="D119" i="1"/>
  <c r="G118" i="1"/>
  <c r="F118" i="1"/>
  <c r="E118" i="1"/>
  <c r="D116" i="1"/>
  <c r="D115" i="1"/>
  <c r="G114" i="1"/>
  <c r="F114" i="1"/>
  <c r="D113" i="1"/>
  <c r="I112" i="1"/>
  <c r="D112" i="1"/>
  <c r="D111" i="1"/>
  <c r="I46" i="10" s="1"/>
  <c r="D110" i="1"/>
  <c r="D109" i="1"/>
  <c r="D108" i="1"/>
  <c r="D107" i="1"/>
  <c r="D106" i="1"/>
  <c r="I106" i="1" s="1"/>
  <c r="D105" i="1"/>
  <c r="D104" i="1"/>
  <c r="D103" i="1" s="1"/>
  <c r="G103" i="1"/>
  <c r="F103" i="1"/>
  <c r="E102" i="1"/>
  <c r="D100" i="1"/>
  <c r="I100" i="1" s="1"/>
  <c r="D99" i="1"/>
  <c r="D98" i="1"/>
  <c r="D97" i="1"/>
  <c r="D96" i="1"/>
  <c r="D95" i="1"/>
  <c r="D94" i="1"/>
  <c r="D93" i="1"/>
  <c r="G92" i="1"/>
  <c r="F92" i="1"/>
  <c r="E92" i="1"/>
  <c r="D91" i="1"/>
  <c r="K35" i="8" s="1"/>
  <c r="K36" i="8" s="1"/>
  <c r="D90" i="1"/>
  <c r="D89" i="1"/>
  <c r="D88" i="1"/>
  <c r="I88" i="1" s="1"/>
  <c r="D86" i="1"/>
  <c r="I86" i="1" s="1"/>
  <c r="I85" i="1"/>
  <c r="D85" i="1"/>
  <c r="D84" i="1"/>
  <c r="I84" i="1" s="1"/>
  <c r="D83" i="1"/>
  <c r="I83" i="1" s="1"/>
  <c r="D82" i="1"/>
  <c r="N16" i="7" s="1"/>
  <c r="D81" i="1"/>
  <c r="K87" i="6" s="1"/>
  <c r="D80" i="1"/>
  <c r="I80" i="1" s="1"/>
  <c r="G79" i="1"/>
  <c r="G78" i="1" s="1"/>
  <c r="F79" i="1"/>
  <c r="F78" i="1" s="1"/>
  <c r="E79" i="1"/>
  <c r="D72" i="1"/>
  <c r="D71" i="1"/>
  <c r="D70" i="1"/>
  <c r="D69" i="1"/>
  <c r="K63" i="6" s="1"/>
  <c r="G68" i="1"/>
  <c r="F68" i="1"/>
  <c r="D67" i="1"/>
  <c r="D66" i="1"/>
  <c r="D65" i="1"/>
  <c r="D64" i="1"/>
  <c r="D63" i="1"/>
  <c r="G62" i="1"/>
  <c r="F62" i="1"/>
  <c r="E62" i="1"/>
  <c r="D61" i="1"/>
  <c r="I61" i="1" s="1"/>
  <c r="D60" i="1"/>
  <c r="G59" i="1"/>
  <c r="F59" i="1"/>
  <c r="E59" i="1"/>
  <c r="D58" i="1"/>
  <c r="D57" i="1"/>
  <c r="D56" i="1" s="1"/>
  <c r="G56" i="1"/>
  <c r="F56" i="1"/>
  <c r="D55" i="1"/>
  <c r="K60" i="6" s="1"/>
  <c r="D54" i="1"/>
  <c r="K52" i="6" s="1"/>
  <c r="G53" i="1"/>
  <c r="F53" i="1"/>
  <c r="E53" i="1"/>
  <c r="D53" i="1"/>
  <c r="D52" i="1"/>
  <c r="D51" i="1"/>
  <c r="G50" i="1"/>
  <c r="F50" i="1"/>
  <c r="E50" i="1"/>
  <c r="D49" i="1"/>
  <c r="K34" i="6" s="1"/>
  <c r="D48" i="1"/>
  <c r="K26" i="6" s="1"/>
  <c r="G47" i="1"/>
  <c r="K36" i="6" s="1"/>
  <c r="F47" i="1"/>
  <c r="E47" i="1"/>
  <c r="D45" i="1"/>
  <c r="D44" i="1"/>
  <c r="I44" i="1" s="1"/>
  <c r="D43" i="1"/>
  <c r="D42" i="1"/>
  <c r="D41" i="1"/>
  <c r="D40" i="1"/>
  <c r="D39" i="1"/>
  <c r="G38" i="1"/>
  <c r="F38" i="1"/>
  <c r="E38" i="1"/>
  <c r="D36" i="1"/>
  <c r="D35" i="1"/>
  <c r="D34" i="1"/>
  <c r="N20" i="7" s="1"/>
  <c r="D33" i="1"/>
  <c r="I33" i="1" s="1"/>
  <c r="D32" i="1"/>
  <c r="K72" i="6" s="1"/>
  <c r="K73" i="6" s="1"/>
  <c r="G31" i="1"/>
  <c r="F31" i="1"/>
  <c r="E31" i="1"/>
  <c r="D30" i="1"/>
  <c r="L13" i="6" s="1"/>
  <c r="L14" i="6" s="1"/>
  <c r="D29" i="1"/>
  <c r="K13" i="6" s="1"/>
  <c r="G28" i="1"/>
  <c r="F28" i="1"/>
  <c r="E28" i="1"/>
  <c r="D27" i="1"/>
  <c r="D26" i="1"/>
  <c r="D25" i="1"/>
  <c r="I25" i="1" s="1"/>
  <c r="D24" i="1"/>
  <c r="D23" i="1"/>
  <c r="I23" i="1" s="1"/>
  <c r="D22" i="1"/>
  <c r="I22" i="1" s="1"/>
  <c r="D21" i="1"/>
  <c r="K52" i="4" s="1"/>
  <c r="D20" i="1"/>
  <c r="I20" i="1" s="1"/>
  <c r="G19" i="1"/>
  <c r="E19" i="1"/>
  <c r="D18" i="1"/>
  <c r="D17" i="1"/>
  <c r="D16" i="1"/>
  <c r="G15" i="1"/>
  <c r="F15" i="1"/>
  <c r="E15" i="1"/>
  <c r="D14" i="1"/>
  <c r="D13" i="1"/>
  <c r="G12" i="1"/>
  <c r="K42" i="3" s="1"/>
  <c r="F12" i="1"/>
  <c r="E12" i="1"/>
  <c r="E101" i="1" l="1"/>
  <c r="A1" i="9"/>
  <c r="A1" i="7"/>
  <c r="A1" i="5"/>
  <c r="A1" i="4"/>
  <c r="A1" i="6"/>
  <c r="A1" i="10"/>
  <c r="A1" i="11" s="1"/>
  <c r="A1" i="12" s="1"/>
  <c r="A1" i="8"/>
  <c r="H11" i="11"/>
  <c r="H14" i="11" s="1"/>
  <c r="N21" i="7"/>
  <c r="A2" i="10"/>
  <c r="A2" i="11" s="1"/>
  <c r="A2" i="12" s="1"/>
  <c r="A2" i="8"/>
  <c r="A2" i="6"/>
  <c r="A2" i="4"/>
  <c r="A2" i="9"/>
  <c r="A2" i="7"/>
  <c r="A2" i="5"/>
  <c r="J11" i="11"/>
  <c r="J14" i="11" s="1"/>
  <c r="E46" i="1"/>
  <c r="K88" i="6"/>
  <c r="I47" i="10"/>
  <c r="J115" i="10"/>
  <c r="F100" i="10"/>
  <c r="F87" i="10"/>
  <c r="F94" i="10"/>
  <c r="F82" i="10"/>
  <c r="F111" i="10" s="1"/>
  <c r="F103" i="10" s="1"/>
  <c r="F116" i="10" s="1"/>
  <c r="H100" i="10"/>
  <c r="H87" i="10"/>
  <c r="H94" i="10"/>
  <c r="H82" i="10"/>
  <c r="H111" i="10" s="1"/>
  <c r="H103" i="10" s="1"/>
  <c r="H116" i="10" s="1"/>
  <c r="I93" i="10"/>
  <c r="N17" i="7"/>
  <c r="K14" i="6"/>
  <c r="I85" i="10"/>
  <c r="I71" i="10"/>
  <c r="L52" i="6"/>
  <c r="J12" i="5"/>
  <c r="J16" i="5"/>
  <c r="J13" i="5"/>
  <c r="J14" i="5"/>
  <c r="E37" i="1"/>
  <c r="D50" i="1"/>
  <c r="E78" i="1"/>
  <c r="E121" i="1" s="1"/>
  <c r="D92" i="1"/>
  <c r="K30" i="8" s="1"/>
  <c r="F102" i="1"/>
  <c r="F101" i="1" s="1"/>
  <c r="F121" i="1" s="1"/>
  <c r="D47" i="1"/>
  <c r="K37" i="6" s="1"/>
  <c r="D68" i="1"/>
  <c r="D12" i="1"/>
  <c r="J42" i="3" s="1"/>
  <c r="J34" i="6"/>
  <c r="L34" i="6" s="1"/>
  <c r="J37" i="6"/>
  <c r="L37" i="6" s="1"/>
  <c r="J26" i="6"/>
  <c r="L26" i="6" s="1"/>
  <c r="D23" i="5"/>
  <c r="J15" i="5"/>
  <c r="N109" i="10"/>
  <c r="J93" i="10"/>
  <c r="D14" i="10"/>
  <c r="D13" i="10"/>
  <c r="D17" i="10"/>
  <c r="D15" i="10"/>
  <c r="J47" i="10"/>
  <c r="D16" i="10"/>
  <c r="J71" i="10"/>
  <c r="J60" i="10"/>
  <c r="G17" i="2"/>
  <c r="G23" i="2" s="1"/>
  <c r="G27" i="2" s="1"/>
  <c r="H121" i="10" s="1"/>
  <c r="I115" i="10"/>
  <c r="I64" i="10"/>
  <c r="J81" i="10"/>
  <c r="D19" i="1"/>
  <c r="D15" i="1"/>
  <c r="K29" i="4" s="1"/>
  <c r="K30" i="4" s="1"/>
  <c r="F11" i="1"/>
  <c r="D31" i="1"/>
  <c r="F46" i="1"/>
  <c r="F37" i="1" s="1"/>
  <c r="I91" i="1"/>
  <c r="H112" i="1"/>
  <c r="M14" i="6"/>
  <c r="J60" i="6"/>
  <c r="L60" i="6" s="1"/>
  <c r="J62" i="6"/>
  <c r="L62" i="6" s="1"/>
  <c r="J85" i="10"/>
  <c r="E11" i="1"/>
  <c r="G11" i="1"/>
  <c r="G46" i="1"/>
  <c r="G37" i="1" s="1"/>
  <c r="D59" i="1"/>
  <c r="D15" i="2"/>
  <c r="I59" i="10" s="1"/>
  <c r="I60" i="10" s="1"/>
  <c r="I99" i="10"/>
  <c r="L43" i="4"/>
  <c r="O17" i="7"/>
  <c r="L36" i="8"/>
  <c r="D29" i="12"/>
  <c r="F29" i="12" s="1"/>
  <c r="D114" i="1"/>
  <c r="I114" i="1" s="1"/>
  <c r="H30" i="2" s="1"/>
  <c r="H23" i="4"/>
  <c r="J21" i="5"/>
  <c r="L28" i="6"/>
  <c r="L45" i="6"/>
  <c r="O21" i="7"/>
  <c r="L31" i="8"/>
  <c r="N18" i="11"/>
  <c r="N21" i="11" s="1"/>
  <c r="I24" i="1"/>
  <c r="I34" i="1"/>
  <c r="D38" i="1"/>
  <c r="I48" i="1"/>
  <c r="D62" i="1"/>
  <c r="I81" i="1"/>
  <c r="F39" i="3"/>
  <c r="F42" i="3" s="1"/>
  <c r="E40" i="3" s="1"/>
  <c r="N14" i="6"/>
  <c r="L19" i="6"/>
  <c r="L27" i="8"/>
  <c r="F55" i="10"/>
  <c r="I56" i="10" s="1"/>
  <c r="J99" i="10"/>
  <c r="K23" i="4"/>
  <c r="G42" i="3"/>
  <c r="D10" i="11"/>
  <c r="L10" i="11" s="1"/>
  <c r="I21" i="1"/>
  <c r="I29" i="1"/>
  <c r="I49" i="1"/>
  <c r="I82" i="1"/>
  <c r="I111" i="1"/>
  <c r="L54" i="4"/>
  <c r="L16" i="8"/>
  <c r="F24" i="10"/>
  <c r="F27" i="10" s="1"/>
  <c r="F30" i="10" s="1"/>
  <c r="F38" i="10" s="1"/>
  <c r="H30" i="10"/>
  <c r="H38" i="10" s="1"/>
  <c r="H37" i="10" s="1"/>
  <c r="H136" i="10" s="1"/>
  <c r="F12" i="11"/>
  <c r="N12" i="11" s="1"/>
  <c r="L29" i="4"/>
  <c r="L30" i="4" s="1"/>
  <c r="D11" i="11"/>
  <c r="L11" i="11" s="1"/>
  <c r="K42" i="4"/>
  <c r="K43" i="4" s="1"/>
  <c r="J23" i="5"/>
  <c r="J24" i="5" s="1"/>
  <c r="K10" i="8"/>
  <c r="H9" i="8"/>
  <c r="H10" i="8" s="1"/>
  <c r="D26" i="12"/>
  <c r="F26" i="12" s="1"/>
  <c r="K26" i="8"/>
  <c r="K27" i="8" s="1"/>
  <c r="I20" i="10"/>
  <c r="I21" i="10" s="1"/>
  <c r="I103" i="1"/>
  <c r="E21" i="3"/>
  <c r="E39" i="3" s="1"/>
  <c r="E42" i="3" s="1"/>
  <c r="J44" i="3" s="1"/>
  <c r="L36" i="6"/>
  <c r="L63" i="6"/>
  <c r="J64" i="10"/>
  <c r="D17" i="2"/>
  <c r="D23" i="2" s="1"/>
  <c r="F10" i="11"/>
  <c r="N10" i="11" s="1"/>
  <c r="L23" i="4"/>
  <c r="L24" i="4" s="1"/>
  <c r="K54" i="4"/>
  <c r="K53" i="4"/>
  <c r="K56" i="4"/>
  <c r="K57" i="4" s="1"/>
  <c r="D28" i="1"/>
  <c r="I69" i="1"/>
  <c r="D79" i="1"/>
  <c r="D78" i="1" s="1"/>
  <c r="D18" i="11"/>
  <c r="D25" i="12"/>
  <c r="F25" i="12" s="1"/>
  <c r="K79" i="6"/>
  <c r="K80" i="6" s="1"/>
  <c r="D19" i="11"/>
  <c r="L19" i="11" s="1"/>
  <c r="K15" i="8"/>
  <c r="K16" i="8" s="1"/>
  <c r="G102" i="1"/>
  <c r="J20" i="10"/>
  <c r="J21" i="10" s="1"/>
  <c r="F27" i="2"/>
  <c r="F30" i="2" s="1"/>
  <c r="I80" i="10"/>
  <c r="I81" i="10" s="1"/>
  <c r="D26" i="2"/>
  <c r="A5" i="12"/>
  <c r="A5" i="11"/>
  <c r="H55" i="10"/>
  <c r="J56" i="10" s="1"/>
  <c r="Q106" i="10"/>
  <c r="F32" i="12"/>
  <c r="L53" i="4"/>
  <c r="H23" i="5"/>
  <c r="K24" i="5" s="1"/>
  <c r="P104" i="10"/>
  <c r="P109" i="10" s="1"/>
  <c r="D102" i="1" l="1"/>
  <c r="D46" i="1"/>
  <c r="K44" i="3"/>
  <c r="N11" i="11"/>
  <c r="G73" i="1"/>
  <c r="E73" i="1"/>
  <c r="H120" i="10"/>
  <c r="H130" i="10"/>
  <c r="F120" i="10"/>
  <c r="F130" i="10"/>
  <c r="H114" i="1"/>
  <c r="D23" i="12"/>
  <c r="F23" i="12" s="1"/>
  <c r="D12" i="11"/>
  <c r="L12" i="11" s="1"/>
  <c r="L14" i="11" s="1"/>
  <c r="K24" i="4"/>
  <c r="G30" i="2"/>
  <c r="D37" i="1"/>
  <c r="F73" i="1"/>
  <c r="F122" i="1" s="1"/>
  <c r="D11" i="1"/>
  <c r="H22" i="9"/>
  <c r="G101" i="1"/>
  <c r="G121" i="1" s="1"/>
  <c r="D21" i="11"/>
  <c r="L18" i="11"/>
  <c r="L21" i="11" s="1"/>
  <c r="K11" i="8"/>
  <c r="H128" i="10"/>
  <c r="H124" i="10"/>
  <c r="H42" i="3"/>
  <c r="F14" i="11"/>
  <c r="N14" i="11"/>
  <c r="D27" i="2"/>
  <c r="J38" i="10"/>
  <c r="F37" i="10"/>
  <c r="F136" i="10" s="1"/>
  <c r="H29" i="9"/>
  <c r="D101" i="1"/>
  <c r="D121" i="1" s="1"/>
  <c r="H131" i="10" l="1"/>
  <c r="H135" i="10" s="1"/>
  <c r="H137" i="10" s="1"/>
  <c r="G31" i="2" s="1"/>
  <c r="F16" i="9"/>
  <c r="G122" i="1"/>
  <c r="D14" i="11"/>
  <c r="D73" i="1"/>
  <c r="J128" i="10"/>
  <c r="J129" i="10" s="1"/>
  <c r="F121" i="10"/>
  <c r="D30" i="2"/>
  <c r="F22" i="9" l="1"/>
  <c r="G22" i="9" s="1"/>
  <c r="I22" i="9" s="1"/>
  <c r="F21" i="9"/>
  <c r="G21" i="9" s="1"/>
  <c r="G16" i="9"/>
  <c r="D122" i="1"/>
  <c r="D74" i="1"/>
  <c r="F131" i="10"/>
  <c r="F135" i="10" s="1"/>
  <c r="J30" i="2"/>
  <c r="I128" i="10"/>
  <c r="F24" i="9"/>
  <c r="F29" i="9" s="1"/>
  <c r="I30" i="2"/>
  <c r="F128" i="10"/>
  <c r="F124" i="10"/>
  <c r="F137" i="10" l="1"/>
  <c r="D31" i="2" s="1"/>
  <c r="I129" i="10"/>
  <c r="G29" i="9"/>
  <c r="I29" i="9" s="1"/>
  <c r="G24" i="9"/>
</calcChain>
</file>

<file path=xl/sharedStrings.xml><?xml version="1.0" encoding="utf-8"?>
<sst xmlns="http://schemas.openxmlformats.org/spreadsheetml/2006/main" count="1022" uniqueCount="692">
  <si>
    <t>CÔNG TY CỔ PHẦN TAXI GAS SÀI GÒN PETROLIMEX</t>
  </si>
  <si>
    <t>BẢNG CÂN ĐỐI KẾ TOÁN</t>
  </si>
  <si>
    <t>Tại ngày 31 tháng 12 năm 2015</t>
  </si>
  <si>
    <t>Đơn vị tính: VND</t>
  </si>
  <si>
    <t>TÀI SẢN</t>
  </si>
  <si>
    <t>Mã số</t>
  </si>
  <si>
    <t>Thuyết minh</t>
  </si>
  <si>
    <t>Đ/c</t>
  </si>
  <si>
    <t>Số đơn vị</t>
  </si>
  <si>
    <t>Số đầu năm</t>
  </si>
  <si>
    <t>4</t>
  </si>
  <si>
    <t>A -TÀI SẢN NGẮN HẠN (100=110+120+130+140+150)</t>
  </si>
  <si>
    <t>I. Tiền và các khoản tương đương tiền</t>
  </si>
  <si>
    <t>V.1</t>
  </si>
  <si>
    <t>1. Tiền</t>
  </si>
  <si>
    <t>2. Các khoản tương đương tiền</t>
  </si>
  <si>
    <t>II. Đầu tư tài chính ngắn hạn</t>
  </si>
  <si>
    <t>V.2</t>
  </si>
  <si>
    <t>1. Chứng khoán kinh doanh</t>
  </si>
  <si>
    <t>2. Dự phòng giảm giá chứng khoán kinh doanh (*)</t>
  </si>
  <si>
    <t>3. Đầu tư nắm giữ đến ngày đáo hạn</t>
  </si>
  <si>
    <t>III. Các khoản phải thu ngắn hạn</t>
  </si>
  <si>
    <t>1. Phải thu ngắn hạn của khách hàng</t>
  </si>
  <si>
    <t>2. Trả trước cho người bán ngắn hạn</t>
  </si>
  <si>
    <t>3. Phải thu nội bộ ngắn hạn</t>
  </si>
  <si>
    <t>4. Phải thu theo tiến độ kế hoạch hợp đồng xây dựng</t>
  </si>
  <si>
    <t>5. Phải thu về cho vay ngắn hạn</t>
  </si>
  <si>
    <t>6. Phải thu ngắn hạn khác</t>
  </si>
  <si>
    <t>7. Dự phòng phải thu ngắn hạn khó đòi (*)</t>
  </si>
  <si>
    <t>V.7</t>
  </si>
  <si>
    <t>8. Tài sản thiếu chờ xử lý</t>
  </si>
  <si>
    <t>IV. Hàng tồn kho</t>
  </si>
  <si>
    <t>V.8</t>
  </si>
  <si>
    <t>1. Hàng tồn kho</t>
  </si>
  <si>
    <t>2. Dự phòng giảm giá hàng tồn kho (*)</t>
  </si>
  <si>
    <t>V. Tài sản ngắn hạn khác</t>
  </si>
  <si>
    <t>1. Chi phí trả trước ngắn hạn</t>
  </si>
  <si>
    <t>2. Thuế GTGT được khấu trừ</t>
  </si>
  <si>
    <t>3. Thuế và các khoản khác phải thu Nhà nước</t>
  </si>
  <si>
    <t>V.13b</t>
  </si>
  <si>
    <t>4. Giao dịch mua bán lại trái phiếu chính phủ</t>
  </si>
  <si>
    <t>5. Tài sản ngắn hạn khác</t>
  </si>
  <si>
    <t>B - TÀI SẢN DÀI HẠN (200=210+220+240+250+260)</t>
  </si>
  <si>
    <t>I- Các khoản phải thu dài hạn</t>
  </si>
  <si>
    <t>1. Phải thu dài hạn của khách hàng</t>
  </si>
  <si>
    <t>2. Trả trước cho người bán dài hạn</t>
  </si>
  <si>
    <t>3. Vốn kinh doanh ở đơn vị trực thuộc</t>
  </si>
  <si>
    <t>4. Phải thu nội bộ dài hạn</t>
  </si>
  <si>
    <t>5. Phải thu về cho vay dài hạn</t>
  </si>
  <si>
    <t>6. Phải thu dài hạn khác</t>
  </si>
  <si>
    <t>7. Dự phòng phải thu dài hạn khó đòi (*)</t>
  </si>
  <si>
    <t>II. Tài sản cố định</t>
  </si>
  <si>
    <t>1. Tài sản cố định hữu hình</t>
  </si>
  <si>
    <t>V.9</t>
  </si>
  <si>
    <t xml:space="preserve"> - Nguyên giá</t>
  </si>
  <si>
    <t xml:space="preserve"> - Giá trị hao mòn luỹ kế (*)</t>
  </si>
  <si>
    <t>2. Tài sản cố định thuê tài chính</t>
  </si>
  <si>
    <t>3. Tài sản cố định vô hình</t>
  </si>
  <si>
    <t>V.10</t>
  </si>
  <si>
    <t>III. Bất động sản đầu tư</t>
  </si>
  <si>
    <t>IV. Tài sản dở dang dài hạn</t>
  </si>
  <si>
    <t>1. Chi phí sản xuất kinh doanh dở dang dài hạn</t>
  </si>
  <si>
    <t>2. Chi phí xây dựng cơ bản dở dang</t>
  </si>
  <si>
    <t>V. Đầu tư tài chính dài hạn</t>
  </si>
  <si>
    <t>1. Đầu tư vào công ty con</t>
  </si>
  <si>
    <t>2. Đầu tư vào công ty liên kết, liên doanh</t>
  </si>
  <si>
    <t>3. Đầu tư góp vốn vào đơn vị khác</t>
  </si>
  <si>
    <t>4. Dự phòng đầu tư tài chính dài hạn (*)</t>
  </si>
  <si>
    <t>5. Đầu tư nắm giữ đến ngày đáo hạn</t>
  </si>
  <si>
    <t>VI. Tài sản dài hạn khác</t>
  </si>
  <si>
    <t>1. Chi phí trả trước dài hạn</t>
  </si>
  <si>
    <t>2. Tài sản thuế thu nhập hoãn lại</t>
  </si>
  <si>
    <t>3. Thiết bị, vật tư, phụ tùng thay thế dài hạn</t>
  </si>
  <si>
    <t>4. Tài sản dài hạn khác</t>
  </si>
  <si>
    <t>TỔNG CỘNG TÀI SẢN (270 = 100 + 200)</t>
  </si>
  <si>
    <t>NGUỒN VỐN</t>
  </si>
  <si>
    <t>5</t>
  </si>
  <si>
    <t>C - NỢ PHẢI TRẢ (300 = 310 + 330)</t>
  </si>
  <si>
    <t>I. Nợ ngắn hạn</t>
  </si>
  <si>
    <t>1. Phải trả người bán ngắn hạn</t>
  </si>
  <si>
    <t>2. Người mua trả tiền trước ngắn hạn</t>
  </si>
  <si>
    <t>3. Thuế và các khoản phải nộp Nhà nước</t>
  </si>
  <si>
    <t>V.13a</t>
  </si>
  <si>
    <t>4. Phải trả người lao động</t>
  </si>
  <si>
    <t>V.14</t>
  </si>
  <si>
    <t>5. Chi phí phải trả ngắn hạn</t>
  </si>
  <si>
    <t>V.15</t>
  </si>
  <si>
    <t>6. Phải trả nội bộ ngắn hạn</t>
  </si>
  <si>
    <t>7. Phải trả theo tiến độ kế hoạch hợp đồng xây dựng</t>
  </si>
  <si>
    <t>8. Doanh thu chưa thưc hiện ngắn hạn</t>
  </si>
  <si>
    <t>9. Phải trả ngắn hạn khác</t>
  </si>
  <si>
    <t>V.16a</t>
  </si>
  <si>
    <t>10. Vay và nợ thuê tài chính ngắn hạn</t>
  </si>
  <si>
    <t>11. Dự phòng phải trả ngắn hạn</t>
  </si>
  <si>
    <t>12. Quỹ khen thưởng, phúc lợi</t>
  </si>
  <si>
    <t>V.17</t>
  </si>
  <si>
    <t>II. Nợ dài hạn</t>
  </si>
  <si>
    <t>1. Phải trả người bán dài hạn</t>
  </si>
  <si>
    <t>2. Người mua trả tiền trước dài hạn</t>
  </si>
  <si>
    <t>3. Chi phí phải trả dài hạn</t>
  </si>
  <si>
    <t>4. Phải trả nội bộ về vốn kinh doanh</t>
  </si>
  <si>
    <t>5. Phải trả nội bộ dài hạn</t>
  </si>
  <si>
    <t>6. Doanh thu chưa thực hiện dài hạn</t>
  </si>
  <si>
    <t>7. Phải trả dài hạn khác</t>
  </si>
  <si>
    <t>V.16b</t>
  </si>
  <si>
    <t>8. Vay và nợ thuê tài chính dài hạn</t>
  </si>
  <si>
    <t>D - VỐN CHỦ SỞ HỮU (400 = 410 + 430)</t>
  </si>
  <si>
    <t>I. Vốn chủ sở hữu</t>
  </si>
  <si>
    <t>V.18</t>
  </si>
  <si>
    <t>1. Vốn góp của chủ sở hữu</t>
  </si>
  <si>
    <t>- Cổ phiếu phổ thông có quyền biểu quyết</t>
  </si>
  <si>
    <t>411a</t>
  </si>
  <si>
    <t>- Cổ phiếu ưu đãi</t>
  </si>
  <si>
    <t>411b</t>
  </si>
  <si>
    <t>2. Thặng dư vốn cổ phần</t>
  </si>
  <si>
    <t>4. Vốn khác của chủ sở hữu</t>
  </si>
  <si>
    <t>5. Cổ phiếu quỹ (*)</t>
  </si>
  <si>
    <t>6. Chênh lệch đánh giá lại tài sản</t>
  </si>
  <si>
    <t>7. Chênh lệch tỷ giá hối đoái</t>
  </si>
  <si>
    <t>8. Quỹ đầu tư phát triển</t>
  </si>
  <si>
    <t>9. Quỹ hổ trợ sắp xếp doanh nghiệp</t>
  </si>
  <si>
    <t>10. Quỹ khác thuộc vốn chủ sở hữu</t>
  </si>
  <si>
    <t>11. Lợi nhuận sau thuế chưa phân phối</t>
  </si>
  <si>
    <t>421a</t>
  </si>
  <si>
    <t>421b</t>
  </si>
  <si>
    <t>12. Nguồn vốn đầu tư XDCB</t>
  </si>
  <si>
    <t>II. Nguồn kinh phí và quỹ khác</t>
  </si>
  <si>
    <t>1. Nguồn kinh phí</t>
  </si>
  <si>
    <t>2. Nguồn kinh phí đã hình thành TSCĐ</t>
  </si>
  <si>
    <t>TỘNG CỘNG NGUỒN VỐN (440 = 300 + 400)</t>
  </si>
  <si>
    <t xml:space="preserve">      Người lập biểu                                       Kế toán trưởng</t>
  </si>
  <si>
    <t xml:space="preserve">         (Ký, họ tên)                                             (Ký, họ tên)</t>
  </si>
  <si>
    <t>(Ký, họ tên, đóng dấu)</t>
  </si>
  <si>
    <t>BÁO CÁO KẾT QUẢ HOẠT ĐỘNG KINH DOANH</t>
  </si>
  <si>
    <t xml:space="preserve">Chỉ tiêu </t>
  </si>
  <si>
    <t>Thuyếtminh</t>
  </si>
  <si>
    <t>Năm nay</t>
  </si>
  <si>
    <t>Đ/C</t>
  </si>
  <si>
    <t>Năm nay Đ/V</t>
  </si>
  <si>
    <t>Năm trước</t>
  </si>
  <si>
    <t>1. Doanh thu bán hàng, cung cấp dịch vụ</t>
  </si>
  <si>
    <t>01</t>
  </si>
  <si>
    <t>VI.1</t>
  </si>
  <si>
    <t>2. Các khoản giảm trừ doanh thu</t>
  </si>
  <si>
    <t>02</t>
  </si>
  <si>
    <t>3.Doanh thu thuần về bán hàng và cung cấp dịch vụ (10=01-02)</t>
  </si>
  <si>
    <t>4. Giá vốn hàng bán</t>
  </si>
  <si>
    <t>VI.2</t>
  </si>
  <si>
    <t>5. Lợi nhuận gộp về bán hàng và cung cấp dịch vụ (20=10-11)</t>
  </si>
  <si>
    <t>6. Doanh thu hoạt động tài chính</t>
  </si>
  <si>
    <t>VI.3</t>
  </si>
  <si>
    <t>7. Chi phí tài chính</t>
  </si>
  <si>
    <t xml:space="preserve"> - Trong đó: Chi phí lãi vay </t>
  </si>
  <si>
    <t>8. Chi phí bán hàng</t>
  </si>
  <si>
    <t>VI.6b</t>
  </si>
  <si>
    <t>9. Chi phí quản lý doanh nghiệp</t>
  </si>
  <si>
    <t>VI.6a</t>
  </si>
  <si>
    <t>10. Lợi nhuận từ hoạt động kinh doanh {30=20+(21-22)-(24+25)}</t>
  </si>
  <si>
    <t>11. Thu nhập khác</t>
  </si>
  <si>
    <t>VI.4</t>
  </si>
  <si>
    <t>12. Chi phí khác</t>
  </si>
  <si>
    <t>VI.5</t>
  </si>
  <si>
    <t>13. Lợi nhuận khác (40=31-32)</t>
  </si>
  <si>
    <t>14. Tổng lợi nhuận kế toán trước thuế (50=30+40)</t>
  </si>
  <si>
    <t>15. Chi phí thuế thu nhập doanh nghiệp hiện hành</t>
  </si>
  <si>
    <t>VI.8</t>
  </si>
  <si>
    <t>16. Chi phí thuế thu nhập doanh nghiệp hoãn lại</t>
  </si>
  <si>
    <t>17. Lợi nhuận sau thuế thu nhập doanh nghiệp (60=50-51-52)</t>
  </si>
  <si>
    <t>VI.10</t>
  </si>
  <si>
    <t>18. Lãi cơ bản trên cổ phiếu</t>
  </si>
  <si>
    <t>VI.11</t>
  </si>
  <si>
    <t>19. Lãi suy giảm trên cổ phiếu</t>
  </si>
  <si>
    <t xml:space="preserve">      Người lập biểu                                      Kế toán trưởng</t>
  </si>
  <si>
    <t xml:space="preserve">         (Ký, họ tên)                                            (Ký, họ tên)</t>
  </si>
  <si>
    <t>BÁO CÁO LƯU CHUYỂN TIỀN TỆ</t>
  </si>
  <si>
    <t>(Theo phương pháp trực tiếp)</t>
  </si>
  <si>
    <t>I. Lưu chuyển tiền từ hoạt động kinh doanh</t>
  </si>
  <si>
    <t>1.</t>
  </si>
  <si>
    <t>Tiền thu bán hàng, cung cấp dịch vụ và doanh thu khác</t>
  </si>
  <si>
    <t>2.</t>
  </si>
  <si>
    <t>Tiền chi trả cho người cung cấp hàng hóa và dịch vụ</t>
  </si>
  <si>
    <t>3.</t>
  </si>
  <si>
    <t>Tiền chi trả cho người lao động</t>
  </si>
  <si>
    <t>03</t>
  </si>
  <si>
    <t>4.</t>
  </si>
  <si>
    <t>Tiền lãi vay đã trả</t>
  </si>
  <si>
    <t>04</t>
  </si>
  <si>
    <t>5.</t>
  </si>
  <si>
    <t>Thuế thu nhập doanh nghiệp đã nộp</t>
  </si>
  <si>
    <t>05</t>
  </si>
  <si>
    <t>6.</t>
  </si>
  <si>
    <t>Tiền thu khác từ hoạt động kinh doanh</t>
  </si>
  <si>
    <t>06</t>
  </si>
  <si>
    <t>7.</t>
  </si>
  <si>
    <t>Tiền chi khác cho hoạt động kinh doanh</t>
  </si>
  <si>
    <t>07</t>
  </si>
  <si>
    <t>Lưu chuyển tiền thuần từ hoạt động kinh doanh</t>
  </si>
  <si>
    <t>II. Lưu chuyển tiền từ hoạt động đầu tư</t>
  </si>
  <si>
    <t>Tiền chi để mua sắm, xây dựng tài sản cố định và các tài sản dài hạn khác</t>
  </si>
  <si>
    <t>Tiền thu từ thanh lý, nhượng bán tài sản cố định và các tài sản dài hạn khác</t>
  </si>
  <si>
    <t>Tiền chi cho vay, mua các công cụ nợ của đơn vị khác</t>
  </si>
  <si>
    <t>Tiền thu hồi cho vay, bán lại các công cụ nợ của đơn vị khác</t>
  </si>
  <si>
    <t>Tiền chi đầu tư, góp vốn vào đơn vị khác</t>
  </si>
  <si>
    <t>Tiền thu hồi đầu tư, góp vốn vào đơn vị khác</t>
  </si>
  <si>
    <t>Tiền thu lãi cho vay, cổ tức và lợi nhuận được chia</t>
  </si>
  <si>
    <t>Lưu chuyển tiền thuần từ hoạt động đầu tư</t>
  </si>
  <si>
    <t>III. Lưu chuyển tiền từ hoạt động tài chính</t>
  </si>
  <si>
    <t>Tiền thu từ phát hành cổ phiếu, nhận góp vốn của chủ sở hữu</t>
  </si>
  <si>
    <t>Tiền chi trả góp vốn cho các chủ sở hữu, mua lại cổ phiếu của doanh nghiệp đã phát hành</t>
  </si>
  <si>
    <t>Tiền thu từ đi vay</t>
  </si>
  <si>
    <t>Tiền trả nợ gốc vay</t>
  </si>
  <si>
    <t>Tiền trả nợ gốc thuê tài chính</t>
  </si>
  <si>
    <t>Cổ tức, lợi nhuận đã trả cho chủ sở hữu</t>
  </si>
  <si>
    <t>Lưu chuyển tiền thuần từ hoạt động tài chính</t>
  </si>
  <si>
    <t>Lưu chuyển tiền thuần trong kỳ</t>
  </si>
  <si>
    <t>Tiền và tương đương tiền đầu năm</t>
  </si>
  <si>
    <t>Ảnh hưởng của thay đổi tỷ giá hối đoái quy đổi ngoại tệ</t>
  </si>
  <si>
    <t>Tiền và tương đương tiền cuối kỳ</t>
  </si>
  <si>
    <t xml:space="preserve">   Người lập biểu                                         Kế toán trưởng</t>
  </si>
  <si>
    <t xml:space="preserve">       (Ký, họ tên)                                              (Ký, họ tên)</t>
  </si>
  <si>
    <t>BẢN THUYẾT MINH BÁO CÁO TÀI CHÍNH</t>
  </si>
  <si>
    <t>V- THÔNG TIN BỔ SUNG CHO CÁC KHOẢN MỤC TRÌNH BÀY TRONG BẢNG CÂN ĐỐI KẾ TOÁN VÀ BÁO CÁO KẾT QUẢ HOẠT ĐỘNG KINH DOANH</t>
  </si>
  <si>
    <t xml:space="preserve">        </t>
  </si>
  <si>
    <t>1. TIỀN VÀ CÁC KHOẢN TƯƠNG ĐƯƠNG TIỀN</t>
  </si>
  <si>
    <t>- Tiền mặt (VND)</t>
  </si>
  <si>
    <t>- Tiền gửi ngân hàng không kỳ hạn</t>
  </si>
  <si>
    <t>- Ngân hàng TMCP Công Thương- CN TP HCM</t>
  </si>
  <si>
    <t>- Ngân hàng TMCP Đông Á- Sở Giao dịch</t>
  </si>
  <si>
    <t>- Ngân hàng TMCP Xăng dầu Petrolimex- CN Sài Gòn</t>
  </si>
  <si>
    <t>- Ngân hàng TMCP Quốc Tế- CN Quận 1</t>
  </si>
  <si>
    <t>- Các khoản tương đương tiền</t>
  </si>
  <si>
    <t>- Tiền gửi tiết kiệm VND tại Ngân hàng TMCP Xăng dầu Petrolimex- CN Sài Gòn (Kỳ hạn 01 tháng)</t>
  </si>
  <si>
    <t xml:space="preserve">Cộng </t>
  </si>
  <si>
    <t xml:space="preserve">2. </t>
  </si>
  <si>
    <t>CÁC KHOẢN ĐẦU TƯ TÀI CHÍNH</t>
  </si>
  <si>
    <t>Đầu tư nắm giữ đến ngày đáo hạn</t>
  </si>
  <si>
    <t>- Tiền gửi tiết kiệm VND tại Ngân hàng TMCP Xăng dầu Petrolimex- CN Sài Gòn (Kỳ hạn 01 năm)</t>
  </si>
  <si>
    <t>3. PHẢI THU KHÁCH HÀNG</t>
  </si>
  <si>
    <t>- Công ty CP Tập Đoàn Hiệp Đồng Tâm</t>
  </si>
  <si>
    <t>(*)</t>
  </si>
  <si>
    <t>- Công ty CP Tân Tân</t>
  </si>
  <si>
    <t>- Công ty TNHH XD SXTM Lê Hoàn</t>
  </si>
  <si>
    <t xml:space="preserve">(*) Là các khoản Công nợ phải thu khách hàng khó đòi đã có quyết định của tòa án, không có khả năng thu hồi và đã được trích lập dự phòng 100%. </t>
  </si>
  <si>
    <t>- Công ty CP Kết cấu Thép Thành Long Vineco</t>
  </si>
  <si>
    <t>- Công ty TNHH Hoàng Đạt</t>
  </si>
  <si>
    <t xml:space="preserve">(**) Là các khoản công nợ phải thu khách hàng khó đòi đã quá hạn thanh toán trên 03 năm và đã được trích lập dự phòng 100%. </t>
  </si>
  <si>
    <t>- DNTN Gara Sửa chữa Ôtô Khánh Ngọc</t>
  </si>
  <si>
    <t>(**)</t>
  </si>
  <si>
    <t>- Các đối tượng khác</t>
  </si>
  <si>
    <t>- Khách hàng lẻ</t>
  </si>
  <si>
    <t>TRẢ TRƯỚC CHO NGƯỜI BÁN</t>
  </si>
  <si>
    <t>- Công ty CP Dầu Khí Bảo Tân</t>
  </si>
  <si>
    <t>PHẢI THU KHÁC</t>
  </si>
  <si>
    <t>Giá gốc</t>
  </si>
  <si>
    <t>Dự phòng</t>
  </si>
  <si>
    <t>- Phải thu lái xe, tai nạn, thu khác</t>
  </si>
  <si>
    <t>Thời gian quá hạn</t>
  </si>
  <si>
    <t>Giá trị có thể 
thu hồi được</t>
  </si>
  <si>
    <t>a)</t>
  </si>
  <si>
    <t>Phải thu khách hàng</t>
  </si>
  <si>
    <t>Công ty CP Tập đoàn Hiệp Đồng Tâm</t>
  </si>
  <si>
    <t>Trên 3 năm</t>
  </si>
  <si>
    <t>DNTN GaRa Sửa Chữa Ô Tô Khánh Ngọc</t>
  </si>
  <si>
    <t>Công ty TNHH Hoàng Đạt</t>
  </si>
  <si>
    <t>Các khách hàng khác</t>
  </si>
  <si>
    <t>ok</t>
  </si>
  <si>
    <t>b)</t>
  </si>
  <si>
    <t>Phải thu khác</t>
  </si>
  <si>
    <t>Nguyễn Hoàng Giang</t>
  </si>
  <si>
    <t>Bảo Long</t>
  </si>
  <si>
    <t>Các đối tượng khác</t>
  </si>
  <si>
    <t>Cộng</t>
  </si>
  <si>
    <t>8.</t>
  </si>
  <si>
    <t>HÀNG TỒN KHO</t>
  </si>
  <si>
    <t xml:space="preserve">- Nguyên liệu, vật liệu </t>
  </si>
  <si>
    <t>- Hàng hóa</t>
  </si>
  <si>
    <t>9.</t>
  </si>
  <si>
    <t>TĂNG, GIẢM TÀI SẢN CỐ ĐỊNH HỮU HÌNH</t>
  </si>
  <si>
    <t>Khoản mục</t>
  </si>
  <si>
    <t>Nhà cửa, 
vật kiến trúc</t>
  </si>
  <si>
    <t>Máy móc,
 thiết bị</t>
  </si>
  <si>
    <t>Phương tiện 
vận tải, 
truyền dẫn</t>
  </si>
  <si>
    <t>Dụng cụ 
quản lý</t>
  </si>
  <si>
    <t>Tổng Cộng</t>
  </si>
  <si>
    <t>Nguyên giá</t>
  </si>
  <si>
    <t>Số dư đầu năm</t>
  </si>
  <si>
    <t>- Cải tạo sửa chữa</t>
  </si>
  <si>
    <t>- Đầu tư XDCB hoàn thành</t>
  </si>
  <si>
    <t>- Chuyển sang bất động sản đầu tư</t>
  </si>
  <si>
    <t>- Thanh lý, nhượng bán</t>
  </si>
  <si>
    <t>- Giảm khác</t>
  </si>
  <si>
    <t>Giá trị hao mòn lũy kế</t>
  </si>
  <si>
    <t>- Tăng khác</t>
  </si>
  <si>
    <t>III. Giá trị còn lại</t>
  </si>
  <si>
    <t>1. Tại ngày đầu năm</t>
  </si>
  <si>
    <t>10.</t>
  </si>
  <si>
    <t>TĂNG, GIẢM TÀI SẢN CỐ ĐỊNH VÔ HÌNH</t>
  </si>
  <si>
    <t>Quyền sử dụng đất</t>
  </si>
  <si>
    <t>Quyền phát minh</t>
  </si>
  <si>
    <t>Phần mềm quản lý</t>
  </si>
  <si>
    <t>TSCĐVH khác</t>
  </si>
  <si>
    <t>11.</t>
  </si>
  <si>
    <t>PHẢI TRẢ NGƯỜI BÁN</t>
  </si>
  <si>
    <t>Giá trị</t>
  </si>
  <si>
    <t>Số có khả năng
trả nợ</t>
  </si>
  <si>
    <t>- Hợp tác xã xe vận tải và du lịch Quận 7</t>
  </si>
  <si>
    <t>- Khách hàng khác</t>
  </si>
  <si>
    <t>12.</t>
  </si>
  <si>
    <t>NGƯỜI MUA TRẢ TIỀN TRƯỚC</t>
  </si>
  <si>
    <t xml:space="preserve"> </t>
  </si>
  <si>
    <t>- Đàm Quang Trung  2518</t>
  </si>
  <si>
    <t>- Lê Qui 2470K</t>
  </si>
  <si>
    <t>- An Xuân Bằng K2456</t>
  </si>
  <si>
    <t>- CN Công ty cổ phần XDCT giao thông 610 tại Phước Tân</t>
  </si>
  <si>
    <t>13.</t>
  </si>
  <si>
    <t>THUẾ VÀ CÁC KHOẢN PHẢI NỘP NHÀ NƯỚC</t>
  </si>
  <si>
    <t>Số phải nộp 
trong năm</t>
  </si>
  <si>
    <t>Số đã thực nộp trong năm</t>
  </si>
  <si>
    <t>a- Thuế và các khoản phải nộp nhà nước</t>
  </si>
  <si>
    <t>- Thuế GTGT đầu ra</t>
  </si>
  <si>
    <t>- Thuế thu nhập cá nhân</t>
  </si>
  <si>
    <t>- Thuế môn bài</t>
  </si>
  <si>
    <t>b- Thuế và các khoản phải thu nhà nước</t>
  </si>
  <si>
    <t>- Thuế thu nhập doanh nghiệp</t>
  </si>
  <si>
    <t>Quyết toán thuế của Công ty sẽ chịu sự kiểm tra của cơ quan thuế. Do việc áp dụng luật và các quy định về thuế đối với nhiều loại giao dịch khác nhau có thể được giải thích theo nhiều cách khác nhau, số thuế được trình bày trên Báo cáo tài chính có thể bị thay đổi theo quyết định của cơ quan thuế.</t>
  </si>
  <si>
    <t>PHẢI TRẢ NGƯỜI LAO ĐỘNG</t>
  </si>
  <si>
    <t xml:space="preserve">- Lương phải trả công nhân viên </t>
  </si>
  <si>
    <t>CHI PHÍ PHẢI TRẢ</t>
  </si>
  <si>
    <t>a- Chi phí phải trả ngắn hạn</t>
  </si>
  <si>
    <t>16.</t>
  </si>
  <si>
    <t>PHẢI TRẢ KHÁC</t>
  </si>
  <si>
    <t>- Kinh phí Công đoàn</t>
  </si>
  <si>
    <t>- Cổ tức phải trả</t>
  </si>
  <si>
    <t>- Khác</t>
  </si>
  <si>
    <t>b- Phải trả dài hạn khác</t>
  </si>
  <si>
    <t>- Ký quỹ, ký cược dài hạn</t>
  </si>
  <si>
    <t>17.</t>
  </si>
  <si>
    <t>QUỸ KHEN THƯỞNG PHÚC LỢI</t>
  </si>
  <si>
    <t>- Quỹ khen thưởng</t>
  </si>
  <si>
    <t>- Quỹ phúc lợi</t>
  </si>
  <si>
    <t>18. VỐN CHỦ SỞ HỮU</t>
  </si>
  <si>
    <t xml:space="preserve"> a/ Bảng cân đối biến động của vốn chủ sở hữu</t>
  </si>
  <si>
    <t>Các khoản mục thuộc vốn chủ sở hữu</t>
  </si>
  <si>
    <t>Vốn đầu tư 
của chủ sở hữu</t>
  </si>
  <si>
    <t>Thặng dư 
vốn cổ phần</t>
  </si>
  <si>
    <t>Quỹ đầu 
tư phát triển</t>
  </si>
  <si>
    <t>Lợi nhuận 
sau thuế chưa phân phối</t>
  </si>
  <si>
    <t>A</t>
  </si>
  <si>
    <t xml:space="preserve">- Giảm khác </t>
  </si>
  <si>
    <t>Số dư đầu năm nay</t>
  </si>
  <si>
    <t xml:space="preserve"> b/ Chi tiết vốn đầu tư chủ sở hữu</t>
  </si>
  <si>
    <t>Tỷ lệ</t>
  </si>
  <si>
    <t>-</t>
  </si>
  <si>
    <t>Công ty CP Gas Petrolimex</t>
  </si>
  <si>
    <t>Công ty Xăng Dầu KV 2</t>
  </si>
  <si>
    <t>Công ty CP Vận tải và dịch vụ Petrolimex Sài Gòn</t>
  </si>
  <si>
    <t>Công ty CP TM &amp; Vận tải Petrolimex Hà Nội</t>
  </si>
  <si>
    <t>Mr Kakazu Shogo</t>
  </si>
  <si>
    <t>All Corporation</t>
  </si>
  <si>
    <t>Công ty TNHH MTV TM Du lich Sài Gòn</t>
  </si>
  <si>
    <t>Daitomi Inc</t>
  </si>
  <si>
    <t>Công ty CP Vận chuyển Sài Gòn Tourist</t>
  </si>
  <si>
    <t xml:space="preserve"> c/ Các giao dịch về vốn với các chủ sở hữu và phân phối cổ tức, chia lợi nhuận</t>
  </si>
  <si>
    <t xml:space="preserve"> - Vốn chủ sở hữu</t>
  </si>
  <si>
    <t xml:space="preserve"> + Vốn góp đầu năm</t>
  </si>
  <si>
    <t xml:space="preserve"> - Cổ tức lợi nhuận đã chia</t>
  </si>
  <si>
    <t xml:space="preserve"> d/ Cổ phiếu</t>
  </si>
  <si>
    <t xml:space="preserve"> - Số lượng cổ phiếu đăng ký phát hành</t>
  </si>
  <si>
    <t xml:space="preserve"> - Số lượng cổ phiếu bán ra công chúng</t>
  </si>
  <si>
    <t xml:space="preserve">    + Cổ phiếu phổ thông</t>
  </si>
  <si>
    <t xml:space="preserve">    + Cổ phiếu ưu đãi</t>
  </si>
  <si>
    <t xml:space="preserve"> - Số lượng cổ phiếu được mua lại</t>
  </si>
  <si>
    <t xml:space="preserve"> - Số lượng cổ phiếu đang lưu hành</t>
  </si>
  <si>
    <t xml:space="preserve"> * Mệnh giá cổ phiếu đang lưu hành: 10.000 đ/CP</t>
  </si>
  <si>
    <t>đ/ Cổ tức</t>
  </si>
  <si>
    <t xml:space="preserve"> - Cổ tức đã công bố sau ngày kết thúc kỳ kế toán</t>
  </si>
  <si>
    <t>+ Cổ tức đã công bố trên cổ phiếu phổ thông</t>
  </si>
  <si>
    <t>+ Cổ tức đã công bố trên cổ phiếu ưu đãi</t>
  </si>
  <si>
    <t xml:space="preserve"> - Cổ tức của cổ phiếu ưu đãi lũy kế chưa được ghi nhận</t>
  </si>
  <si>
    <t xml:space="preserve"> e/ Các quỹ của doanh nghiệp</t>
  </si>
  <si>
    <t xml:space="preserve"> - Quỹ đầu tư và phát triển</t>
  </si>
  <si>
    <t xml:space="preserve"> - Quỹ hỗ trợ sắp xếp doanh nghiệp</t>
  </si>
  <si>
    <t xml:space="preserve"> - Quỹ khác thuộc vốn chủ sở hữu</t>
  </si>
  <si>
    <t>VI. THÔNG TIN BỔ SUNG CHO CÁC KHOẢN MỤC TRÌNH BÀY TRONG BÁO CÁO KẾT QUẢ HOẠT ĐỘNG KINH DOANH</t>
  </si>
  <si>
    <t>1. TỔNG DOANH THU BÁN HÀNG VÀ CUNG CẤP DỊCH VỤ</t>
  </si>
  <si>
    <t>21. DOANH THU THUẦN VỀ BÁN HÀNG VÀ CUNG CẤP DỊCH VỤ</t>
  </si>
  <si>
    <t xml:space="preserve">- Doanh thu thuần bán hàng </t>
  </si>
  <si>
    <t>GIÁ VỐN HÀNG BÁN</t>
  </si>
  <si>
    <t>DOANH THU HOẠT ĐỘNG TÀI CHÍNH</t>
  </si>
  <si>
    <t>- Lãi tiền gửi, tiền cho vay</t>
  </si>
  <si>
    <t>- Lãi đầu tư trái phiếu, kỳ phiếu, tín phiếu</t>
  </si>
  <si>
    <t>- Cổ tức, lợi nhuận được chia</t>
  </si>
  <si>
    <t>- Doanh thu hoạt động tài chính khác</t>
  </si>
  <si>
    <t>5. CHI PHÍ TÀI CHÍNH</t>
  </si>
  <si>
    <t xml:space="preserve">- Lãi tiền vay </t>
  </si>
  <si>
    <t>- Lỗ do chênh lệch tỷ giá đã thực hiện</t>
  </si>
  <si>
    <t>THU NHẬP KHÁC</t>
  </si>
  <si>
    <t>- Thanh lý TSCĐ</t>
  </si>
  <si>
    <t>- Thanh lý CCDC</t>
  </si>
  <si>
    <t>- Thu nhập khác</t>
  </si>
  <si>
    <t>CHI PHÍ KHÁC</t>
  </si>
  <si>
    <t>- Chi phí khác</t>
  </si>
  <si>
    <t xml:space="preserve">CHI PHÍ BÁN HÀNG VÀ CHI PHÍ QUẢN LÝ DOANH NGHIỆP </t>
  </si>
  <si>
    <t>- Chi phí nhân viên quản lý</t>
  </si>
  <si>
    <t>- Hoàn nhập dự phòng phải thu</t>
  </si>
  <si>
    <t>- Dịch vụ mua ngoài</t>
  </si>
  <si>
    <t>- Các khoản chi phí QLDN khác</t>
  </si>
  <si>
    <t>b) Các khoản chi phí bán hàng phát sinh trong kỳ</t>
  </si>
  <si>
    <t>- Chi phí nhân viên</t>
  </si>
  <si>
    <t>- Chi phí mua ngoài</t>
  </si>
  <si>
    <t>- Các khoản chi phí khác</t>
  </si>
  <si>
    <t>CHI PHÍ SẢN XUẤT, KINH DOANH THEO YẾU TỐ</t>
  </si>
  <si>
    <t>Quý 1 + 2</t>
  </si>
  <si>
    <t>- Chi phí nguyên liệu, vật liệu</t>
  </si>
  <si>
    <t>621;6272;6273;6412</t>
  </si>
  <si>
    <t>- Chi phí nhân công</t>
  </si>
  <si>
    <t>- Chi phí khấu hao TSCĐ</t>
  </si>
  <si>
    <t>- Chi phí dịch vụ mua ngoài</t>
  </si>
  <si>
    <t>- Chi phí bằng tiền khác</t>
  </si>
  <si>
    <t>CHI PHÍ THUẾ THU NHẬP DOANH NGHIỆP HIỆN HÀNH</t>
  </si>
  <si>
    <t>- Chi phí thuế TNDN tính trên thu nhập chịu thuế hiện hành</t>
  </si>
  <si>
    <t>- Điều chỉnh chi phí thuế TNDN của các năm trước vào chi phí thuế TNDN năm nay</t>
  </si>
  <si>
    <t>CHI PHÍ CỦA HỘI ĐỒNG QUẢN TRỊ VÀ BAN KIỂM SOÁT</t>
  </si>
  <si>
    <t>- Thù lao của Hội đồng quản trị và Ban kiểm soát</t>
  </si>
  <si>
    <t>622;6271;6421:</t>
  </si>
  <si>
    <t xml:space="preserve"> + Tổng lợi nhuận trước thuế</t>
  </si>
  <si>
    <t xml:space="preserve"> + Các khoản điều chỉnh tăng</t>
  </si>
  <si>
    <t xml:space="preserve"> + Các khoản điều chỉnh giảm</t>
  </si>
  <si>
    <t xml:space="preserve"> + Tổng thu nhập tính thuế</t>
  </si>
  <si>
    <t xml:space="preserve"> + Chuyển lỗ những năm trước</t>
  </si>
  <si>
    <t xml:space="preserve"> + Tổng thu nhập chịu thuế</t>
  </si>
  <si>
    <t xml:space="preserve"> + Thuế TNDN</t>
  </si>
  <si>
    <t xml:space="preserve"> + Lợi nhuận sau thuế TNDN</t>
  </si>
  <si>
    <t>LÃI CƠ BẢN TRÊN CỔ PHIẾU</t>
  </si>
  <si>
    <t>Lợi nhuận kế toán sau thuế thu nhập doanh nghiệp</t>
  </si>
  <si>
    <t>Các khoản điều chỉnh tăng hoặc giảm lợi nhuận kế toán để xác định lợi nhuận hoặc lỗ phân bổ cho CĐ sở hữu CP phổ thông</t>
  </si>
  <si>
    <t>+ Các khoản điều chỉnh tăng</t>
  </si>
  <si>
    <t>+ Các khoản điều chỉnh giảm</t>
  </si>
  <si>
    <t>Lợi nhuận/(Lỗ) phân bổ cho CĐ sở hữu CP phổ thông</t>
  </si>
  <si>
    <t xml:space="preserve">CP phổ thông đang lưu hành bình quân trong kỳ </t>
  </si>
  <si>
    <t xml:space="preserve">Lãi/(Lỗ) cơ bản trên cổ phiếu </t>
  </si>
  <si>
    <t xml:space="preserve">VII. NHỮNG THÔNG TIN BỔ SUNG </t>
  </si>
  <si>
    <t>1- Giao dịch giữa các bên liên quan</t>
  </si>
  <si>
    <t>Bên liên quan</t>
  </si>
  <si>
    <t>Mối quan hệ</t>
  </si>
  <si>
    <t>Nội dung</t>
  </si>
  <si>
    <t>Số tiền</t>
  </si>
  <si>
    <t>Ông Kakazu Shogo</t>
  </si>
  <si>
    <t>Chủ tịch HĐQT</t>
  </si>
  <si>
    <t>Bảo lãnh khoản vay</t>
  </si>
  <si>
    <t>2- Về báo cáo bộ phận:</t>
  </si>
  <si>
    <t>Công ty không lập báo cáo bộ phận vì không thỏa mãn 1 trong 3 điều kiện theo lĩnh vực kinh doanh hay theo vị trí địa lý theo quy định tại Thông tư 20/2006/TT-BTC ngày 20/03/2006 của Bộ Tài chính V/v hướng dẫn thực hiện 06 Chuẩn mực kế toán ban hành theo Quyết định số 12/2005/QĐ-BTC ngày 15/02/2005 của Bộ Tài chính.</t>
  </si>
  <si>
    <t>Công cụ tài chính</t>
  </si>
  <si>
    <t>Giá trị ghi sổ</t>
  </si>
  <si>
    <t>Giá trị hợp lý</t>
  </si>
  <si>
    <t>Tài sản tài chính</t>
  </si>
  <si>
    <t>Tiền và các khoản tương đương tiền</t>
  </si>
  <si>
    <t>Phải thu khách hàng và phải thu khác</t>
  </si>
  <si>
    <t>Nợ phải trả tài chính</t>
  </si>
  <si>
    <t>Các khoản vay</t>
  </si>
  <si>
    <t>Phải trả người bán và phải trả khác</t>
  </si>
  <si>
    <t>Chi phí phải trả</t>
  </si>
  <si>
    <t>Giá trị hợp lý của các tài sản tài chính và nợ phải trả tài chính được phản ánh theo giá trị mà công cụ tài chính có thể được chuyển đổi trong một giao dịch hiện tại giữa các bên có đầy đủ hiểu biết và mong muốn giao dịch.</t>
  </si>
  <si>
    <t>Phương pháp và giả định sau đây được sử dụng để ước tính giá trị hợp lý:</t>
  </si>
  <si>
    <t>Tiền mặt, tiền gửi ngân hàng, các khoản phải thu khách hàng, phải trả người bán và nợ phải trả ngắn hạn khác phần lớn xấp xỉ với giá trị ghi sổ do kỳ hạn ngắn hạn của những công cụ này.</t>
  </si>
  <si>
    <t xml:space="preserve">Giá trị hợp lý của các khoản vay có lãi suất cố định hoặc thả nổi không xác định được do không có đủ thông tin để áp dụng các mô hình định giá phù hợp. </t>
  </si>
  <si>
    <t>Tài sản đảm bảo: không phát sinh</t>
  </si>
  <si>
    <t xml:space="preserve">5. </t>
  </si>
  <si>
    <t>Rủi ro tín dụng</t>
  </si>
  <si>
    <t>Rủi ro tín dụng là rủi ro mà đối tác sẽ không thực hiện các nghĩa vụ của mình theo quy định của một công cụ tài chính hoặc hợp đồng khách hàng, dẫn đến tổn thất về tài chính. Công ty có rủi ro tín dụng từ các hoạt động kinh doanh của mình (chủ yếu đối với các khoản phải thu khách hàng) và từ hoạt động tài chính của mình bao gồm cả tiền gửi ngân hàng và các công cụ tài chính khác.</t>
  </si>
  <si>
    <t xml:space="preserve">Việc quản lý rủi ro tín dụng khách hàng của Công ty dựa trên các chính sách, thủ tục và quy trình kiểm soát của Công ty có liên quan đến việc quản lý rủi ro tín dụng khách hàng. </t>
  </si>
  <si>
    <t>Các khoản phải thu khách hàng chưa trả thường xuyên được theo dõi. Các phân tích về khả năng lập dự phòng được thực hiện tại ngày lập báo cáo trên cơ sở từng khách hàng đối với các khách hàng lớn. Trên cơ sở này, Công ty không có rủi ro tập trung về tín dụng.</t>
  </si>
  <si>
    <t>Tiền gửi ngân hàng</t>
  </si>
  <si>
    <t>Phần lớn tiền gửi ngân hàng của Công ty được gửi tại các ngân hàng lớn có uy tín ở Việt Nam. Công ty nhận thấy mức độ tập trung rủi ro tín dụng đối với tiền gửi ngân hàng là thấp.</t>
  </si>
  <si>
    <t>Rủi ro thanh khoản</t>
  </si>
  <si>
    <t>Rủi ro thanh khoản là rủi ro Công ty gặp khó khăn trong việc đáp ứng các nghĩa vụ tài chính do tình trạng thiếu vốn. Rủi ro thanh khoản của Công ty phát sinh chủ yếu do không tương xứng trong các kỳ hạn của tài sản tài chính và các khoản phải trả tài chính.</t>
  </si>
  <si>
    <t>Công ty giám sát rủi ro thanh khoản bằng việc duy trì tỷ lệ tiền mặt và các khoản tương đương tiền ở mức mà Ban Giám đốc cho là đủ để hỗ trợ tài chính cho các hoạt động kinh doanh của Công ty và để giảm thiểu ảnh hưởng của những thay đổi các luồng tiền.</t>
  </si>
  <si>
    <t>Thông tin thời hạn đáo hạn của nợ phải trả tài chính của Công ty dựa trên các giá trị thanh toán chưa chiết khấu theo hợp đồng như sau:</t>
  </si>
  <si>
    <t>Từ 01 năm
trở xuống</t>
  </si>
  <si>
    <t>Từ 01 năm
đến 05 năm</t>
  </si>
  <si>
    <t>Phải trả người bán</t>
  </si>
  <si>
    <t>Phải trả khác</t>
  </si>
  <si>
    <t>Quản lý rủi ro vốn</t>
  </si>
  <si>
    <t xml:space="preserve">Công ty quản trị nguồn vốn nhằm đảm bảo rằng Công ty có thể vừa hoạt động liên tục vừa tối đa hóa lợi ích của các cổ đông thông qua tối ưu hóa số dư nguồn vốn và công nợ. </t>
  </si>
  <si>
    <t>Rủi ro thị trường</t>
  </si>
  <si>
    <t>Rủi ro thị trường là rủi ro mà giá trị hợp lý hoặc các luồng tiền trong tương lai của công cụ tài chính sẽ biến động theo những thay đổi của giá thị trường. Rủi ro thị trường bao gồm 3 loại : Rủi ro ngoại tệ, rủi ro lãi suất và rủi ro về giá khác.</t>
  </si>
  <si>
    <t>Rủi ro ngoại tệ</t>
  </si>
  <si>
    <t>Rủi ro ngoại tệ là rủi ro mà giá trị hợp lý hoặc các luồng tiền trong tương lai của công cụ tài chính sẽ biến động theo những thay đổi của tỷ giá hối đoái.</t>
  </si>
  <si>
    <t>Công ty không có rủi ro ngoại tệ trọng yếu do việc mua và bán hàng hóa, dịch vụ được thực hiện chủ yếu bằng đơn vị tiền tệ là Đồng Việt Nam.</t>
  </si>
  <si>
    <t>Rủi ro lãi suất</t>
  </si>
  <si>
    <t>Công ty quản lý rủi ro lãi suất bằng cách theo dõi chặt chẽ tình hình thị trường có liên quan để xác định chính sách lãi suất hợp lý có lợi cho các mục đích quản lý giới hạn rủi ro của Công ty.</t>
  </si>
  <si>
    <t>Công ty không thực hiện phân tích độ nhạy đối với lãi suất vì rủi ro do thay đổi lãi suất tại ngày lập báo cáo là không đáng kể.</t>
  </si>
  <si>
    <t>Rủi ro về giá khác</t>
  </si>
  <si>
    <t>Rủi ro về giá khác là rủi ro mà giá trị hợp lý hoặc các luồng tiền trong tương lai của một công cụ tài chính sẽ biến động theo những thay đổi của giá thị trường ngoài thay đổi của lãi suất và tỷ giá hối đoái.</t>
  </si>
  <si>
    <t>Các cổ phiếu do Công ty nắm giữ có thể bị ảnh hưởng bởi các rủi ro về giá trị tương lai của cổ phiếu đầu tư. Công ty quản lý rủi ro về giá cổ phiếu bằng cách thiết lập hạn mức đầu tư và đa dạng hóa danh mục đầu tư.</t>
  </si>
  <si>
    <t>Số liệu so sánh</t>
  </si>
  <si>
    <t>Người lập biểu</t>
  </si>
  <si>
    <t>Kế toán trưởng</t>
  </si>
  <si>
    <t>Giám đốc</t>
  </si>
  <si>
    <t>(Ký, họ tên)</t>
  </si>
  <si>
    <t>- Lợi nhuận chưa phân phối lũy kế đến cuối năm trước</t>
  </si>
  <si>
    <t>- Lợi nhuận chưa phân phối năm này</t>
  </si>
  <si>
    <t>Số cuối năm</t>
  </si>
  <si>
    <t>(Năm 2015)</t>
  </si>
  <si>
    <t>- Doanh thu bán hàng và cung cấp dịch vụ</t>
  </si>
  <si>
    <t>- Mua trong năm</t>
  </si>
  <si>
    <t>Số dư cuối năm</t>
  </si>
  <si>
    <t>- Khấu hao trong năm</t>
  </si>
  <si>
    <t>2. Tại ngày cuối năm</t>
  </si>
  <si>
    <t>- Nguyên giá TSCĐ vô hình cuối năm đã khấu hao hết nhưng vẫn còn sử dụng: 43.000.000 đồng</t>
  </si>
  <si>
    <t>Số dư đầu năm trước</t>
  </si>
  <si>
    <t>- Tăng vốn trong năm trước</t>
  </si>
  <si>
    <t>- Lãi trong năm trước</t>
  </si>
  <si>
    <t>- Giảm vốn trong năm trước</t>
  </si>
  <si>
    <t>- Lỗ trong năm trước</t>
  </si>
  <si>
    <t>Số dư cuối năm trước</t>
  </si>
  <si>
    <t>- Tăng vốn trong năm nay</t>
  </si>
  <si>
    <t>- Lãi trong năm nay</t>
  </si>
  <si>
    <t>- Giảm vốn trong năm nay</t>
  </si>
  <si>
    <t>- Lỗ trong năm nay</t>
  </si>
  <si>
    <t>Số dư cuối năm nay</t>
  </si>
  <si>
    <t>a) Các khoản chi phí quản lý doanh nghiệp phát sinh trong năm</t>
  </si>
  <si>
    <t>Rủi ro lãi suất là rủi ro mà giá trị hợp lý hoặc các luồng tiền trong tương lai của một công cụ tài chính sẽ biến động do thay đổi lãi suất thị trường. Rủi ro về thay đổi lãi suất thị trường của Công ty chủ yếu liên quan đến các các khoản vay chịu lãi suất đã được ký kết với các ngân hàng. Trong năm, Công ty không có đi vay nên không chịu ảnh hưởng của loại rủi ro này.</t>
  </si>
  <si>
    <t>Trong năm 2015, Công ty phát sinh nghệp vụ với các bên liên quan như sau:</t>
  </si>
  <si>
    <t>Năm 2015</t>
  </si>
  <si>
    <t xml:space="preserve"> + Vốn góp tăng trong năm</t>
  </si>
  <si>
    <t xml:space="preserve"> + Vốn góp giảm trong năm</t>
  </si>
  <si>
    <t xml:space="preserve"> + Vốn góp cuối năm</t>
  </si>
  <si>
    <t>- Ngân hàng TMCP Sài Gòn - CN Cống Quỳnh</t>
  </si>
  <si>
    <t>- Tiền gửi tiết kiệm VND tại Ngân hàng TMCP Sài Gòn - CN Cống Quỳnh (Kỳ hạn trên 3 tháng)</t>
  </si>
  <si>
    <t>- Nguyên giá TSCĐ hữu hình cuối kỳ đã khấu hao hết nhưng vẫn còn sử dụng là: 592.903.556 đồng</t>
  </si>
  <si>
    <t>Giá trị dự phòng</t>
  </si>
  <si>
    <t>Giá trị hợp lý của các chứng khoán niêm yết được xác định trên cơ sở giá giao dịch trên thị trường chứng khoán. Đối với các chứng khoán chưa niêm yết thì giá trị hợp lý được xác định trên cơ sở giá giao dịch bình quân trên thị trường giao dịch của các công ty đại chúng chưa niêm yết (UpCoM) đối với các công ty đã đăng ký giao dịch trên thị trường giao dịch của các công ty đại chúng chưa niêm yết (UpCoM), hoặc giá trung bình trên cơ sở giá giao dịch được cung cấp tối thiểu bởi ba công ty chứng khoán tại thời điểm 31/12/2015 đối với các công ty chưa đăng ký giao dịch trên thị trường giao dịch của các công ty đại chúng. Các chứng khoán không có giá tham khảo từ các nguồn tin cậy thì giá trị hợp lý được lấy theo giá trị ghi sổ.</t>
  </si>
  <si>
    <t>NGAN HANG</t>
  </si>
  <si>
    <t>TC</t>
  </si>
  <si>
    <t>SỐ TIỀN</t>
  </si>
  <si>
    <t>KỲ HẠN</t>
  </si>
  <si>
    <t>LÃI SUẤT</t>
  </si>
  <si>
    <t>NGÀY GỬI</t>
  </si>
  <si>
    <t>ĐÁO HẠN</t>
  </si>
  <si>
    <t>TẠI 31/12/2015</t>
  </si>
  <si>
    <t>SỐ NGÀY GỬI ĐẾN 31/12/2015</t>
  </si>
  <si>
    <t>LÃI DỰ THU</t>
  </si>
  <si>
    <t>128/5</t>
  </si>
  <si>
    <t>128/6</t>
  </si>
  <si>
    <t>128/7</t>
  </si>
  <si>
    <t>cộng</t>
  </si>
  <si>
    <t>Ngân hàng TMCP Sài Gòn - CN. Cống Quỳnh</t>
  </si>
  <si>
    <t>128/1</t>
  </si>
  <si>
    <t>128/2</t>
  </si>
  <si>
    <t>128/3</t>
  </si>
  <si>
    <t>128/4</t>
  </si>
  <si>
    <t>- Tiền gửi tiết kiệm VND tại Ngân hàng TMCP Sài Gòn - CN Cống Quỳnh (Kỳ hạn trên 1-2 tháng)</t>
  </si>
  <si>
    <t>da ghi nhan trong 2016</t>
  </si>
  <si>
    <t>- Công ty Hoa Lâm</t>
  </si>
  <si>
    <t>- Công ty TNHH Công Nghệ Không Gian Led</t>
  </si>
  <si>
    <t>- Xí nghiệp bán lẻ xăng dầu</t>
  </si>
  <si>
    <t>- Văn phòng đại diện Báo Đầu tư</t>
  </si>
  <si>
    <t>- HTX xe vận tải và du lịch Quận 7</t>
  </si>
  <si>
    <t>* Trả trước cho người bán ngắn hạn</t>
  </si>
  <si>
    <t>* Người mua trả tiền trước ngắn hạn</t>
  </si>
  <si>
    <t>- Kinh doanh khách sạn</t>
  </si>
  <si>
    <t>- Bảo hiểm xã hội</t>
  </si>
  <si>
    <t>- Bảo hiểm y tế</t>
  </si>
  <si>
    <t>- Bảo hiểm thất nghiệp</t>
  </si>
  <si>
    <t>6TDN</t>
  </si>
  <si>
    <t>6TCN</t>
  </si>
  <si>
    <t>CỘNG</t>
  </si>
  <si>
    <t xml:space="preserve">  Lập, ngày 07 tháng 03 năm 2016</t>
  </si>
  <si>
    <t xml:space="preserve">CÔNG TY TNHH DỊCH VỤ TƯ VÁN </t>
  </si>
  <si>
    <t>TÀI CHÍNH KẾ TOÁN VÀ KIỂM TOÁN PHÍA NAM (AASCS)</t>
  </si>
  <si>
    <t>BẢNG TỔNG HỢP BÚT TOÁN ĐIỀU CHỈNH - NĂM 2015</t>
  </si>
  <si>
    <t>STT</t>
  </si>
  <si>
    <t>Chứng từ</t>
  </si>
  <si>
    <t>NỘI DUNG</t>
  </si>
  <si>
    <t xml:space="preserve">Số đơn vị </t>
  </si>
  <si>
    <t xml:space="preserve"> Số kiểm toán </t>
  </si>
  <si>
    <t xml:space="preserve"> Số đ/chỉnh </t>
  </si>
  <si>
    <t>Đvị HT</t>
  </si>
  <si>
    <t>Điều chỉnh của kiểm toán</t>
  </si>
  <si>
    <t>Tham chieu</t>
  </si>
  <si>
    <t>y kien don vi</t>
  </si>
  <si>
    <t>BCĐKT</t>
  </si>
  <si>
    <t>BCKQKD</t>
  </si>
  <si>
    <t>Số</t>
  </si>
  <si>
    <t xml:space="preserve">Ngày </t>
  </si>
  <si>
    <t>Nợ</t>
  </si>
  <si>
    <t>Có</t>
  </si>
  <si>
    <t>Tăng</t>
  </si>
  <si>
    <t>Giảm</t>
  </si>
  <si>
    <t>MS 136</t>
  </si>
  <si>
    <t>Điều chỉnh phân loại lại khoản mục "TSNH khác" sang "Phải thu khác" (Tạm ứng và ký quỹ) theo TT 200</t>
  </si>
  <si>
    <t>MS 155</t>
  </si>
  <si>
    <t>Tạm ứng</t>
  </si>
  <si>
    <t>Ký quỹ, ký cược</t>
  </si>
  <si>
    <t>- Thù lao Hội đồng Quản trị</t>
  </si>
  <si>
    <t>- Giá vốn của hàng hóa và dịch vụ đã cung cấp</t>
  </si>
  <si>
    <t>Điều chỉnh hủy BT ghi giảm lợi nhuận</t>
  </si>
  <si>
    <t>CÔNG TY CỔ PHẦN PGT HOLDINGS</t>
  </si>
  <si>
    <t>Địa chỉ: 31-33-35 Lê Anh Xuân, Phường Bến Thành, Quận 1, TP. Hồ Chí Minh.</t>
  </si>
  <si>
    <t>Vốn góp của các cổ đông khác</t>
  </si>
  <si>
    <t>Vốn góp của Công ty mẹ</t>
  </si>
  <si>
    <t xml:space="preserve">Giám đốc </t>
  </si>
  <si>
    <t>Kakazu Shogo</t>
  </si>
  <si>
    <t xml:space="preserve">                                                              Nguyễn Thị Thanh Chi</t>
  </si>
  <si>
    <t xml:space="preserve">                                                             Nguyễn Thị Thanh Chi</t>
  </si>
  <si>
    <t xml:space="preserve">                                                            Nguyễn Thị Thanh Chi</t>
  </si>
  <si>
    <t>Nguyễn Thị Thanh Chi</t>
  </si>
  <si>
    <t>- Tạm ứng</t>
  </si>
  <si>
    <t>10. THUẾ TNDN PHẢI NỘP VÀ LỢI NHUẬN SAU THUẾ TRONG NĂM</t>
  </si>
  <si>
    <t>OK</t>
  </si>
  <si>
    <t>6. NỢ XẤU</t>
  </si>
  <si>
    <t>CHI PHÍ TRẢ TRƯỚC NGẮN HẠN</t>
  </si>
  <si>
    <t>Chi phí khác chờ phân bổ</t>
  </si>
  <si>
    <t>Chi phí thuê nhà 31 Lê Anh Xuân</t>
  </si>
  <si>
    <t>Chi phí thuê nhà 33-35 Lê Anh Xuân</t>
  </si>
  <si>
    <t>Chi phí thuê nhà 32 Nguyễn An Ninh</t>
  </si>
  <si>
    <t>Ký quỹ, ký cược (ngắn)</t>
  </si>
  <si>
    <t>Ký quỹ, ký cược (dài)</t>
  </si>
  <si>
    <t>V.5a</t>
  </si>
  <si>
    <t>a. Phải thu ngắn hạn</t>
  </si>
  <si>
    <t>- Ký quỹ, ký cược</t>
  </si>
  <si>
    <t>b. Phải thu dài hạn</t>
  </si>
  <si>
    <t>V.5b</t>
  </si>
  <si>
    <t>Điều chỉnh lãi dự thu của các hợp đồng tiền gửi</t>
  </si>
  <si>
    <t>14..</t>
  </si>
  <si>
    <t>15..</t>
  </si>
  <si>
    <t>* Phải thu khách hàng ngắn hạn</t>
  </si>
  <si>
    <t>V.3</t>
  </si>
  <si>
    <t>V.4</t>
  </si>
  <si>
    <t>V.6</t>
  </si>
  <si>
    <t>* Phải trả người bán ngắn hạn</t>
  </si>
  <si>
    <t>V.11</t>
  </si>
  <si>
    <t>V.12</t>
  </si>
  <si>
    <t>c) Các khoản ghi giảm chi phí quản lý doanh nghiệp</t>
  </si>
  <si>
    <t>TK 111</t>
  </si>
  <si>
    <t>112</t>
  </si>
  <si>
    <t>113</t>
  </si>
  <si>
    <t>131</t>
  </si>
  <si>
    <t>133</t>
  </si>
  <si>
    <t>138</t>
  </si>
  <si>
    <t>141</t>
  </si>
  <si>
    <t>142</t>
  </si>
  <si>
    <t>333</t>
  </si>
  <si>
    <t>334</t>
  </si>
  <si>
    <t>338</t>
  </si>
  <si>
    <t>642</t>
  </si>
  <si>
    <t>tk</t>
  </si>
  <si>
    <t>ms</t>
  </si>
  <si>
    <t>TK 112</t>
  </si>
  <si>
    <t>111</t>
  </si>
  <si>
    <t>128</t>
  </si>
  <si>
    <t>244</t>
  </si>
  <si>
    <t>311</t>
  </si>
  <si>
    <t>331</t>
  </si>
  <si>
    <t>335</t>
  </si>
  <si>
    <t>515</t>
  </si>
  <si>
    <t>632</t>
  </si>
  <si>
    <t>chi co tuc</t>
  </si>
  <si>
    <t>dich tai lieu</t>
  </si>
  <si>
    <t>36</t>
  </si>
  <si>
    <t>thu lai do ung tien con du</t>
  </si>
  <si>
    <t>24</t>
  </si>
  <si>
    <t>27</t>
  </si>
  <si>
    <t>tro cap thoi viec</t>
  </si>
  <si>
    <t>BHXH, YT, TN</t>
  </si>
  <si>
    <t>tu van</t>
  </si>
  <si>
    <t>thu lao</t>
  </si>
  <si>
    <t>tien dien</t>
  </si>
  <si>
    <t>23</t>
  </si>
  <si>
    <t>tk 128</t>
  </si>
  <si>
    <t>ký quỹ 5 ty, dat coc du thau 1 ty</t>
  </si>
  <si>
    <t>Đầu tư tài chính</t>
  </si>
  <si>
    <t>* Phải trả ngắn hạn khác</t>
  </si>
  <si>
    <t>có 1 ty la thu hoi tien dau thau</t>
  </si>
  <si>
    <t>- Lãi phải thu</t>
  </si>
  <si>
    <t>Số dư đầu năm trên Báo cáo tài chính năm 2015 là số dư cuối năm trên Báo cáo tài chính năm 2014 đã được kiểm toán bởi công ty TNHH Dịch vụ Tư vấn Tài chính Kế toán và Kiểm toán Nam Việt (AASCN). Số dư đầu năm 2015 đã được phân loại và trình bày lại theo Thông tư số 200/2014/TT-BTC ngày 22 tháng 12 năm 2014 của Bộ Tài chính hướng dẫn Chế độ kế toán doanh nghiệp thay thế Quyết định số 15/2006/QĐ-BTC ngày 20 tháng 3 năm 2006 của Bộ trưởng Bộ Tài chính và Thông tư số 244/2009/TT-BTC ngày 31 tháng 12 năm 2009 của Bộ Tài chính.</t>
  </si>
  <si>
    <t>CHỈ TIÊU</t>
  </si>
  <si>
    <t>Mã</t>
  </si>
  <si>
    <t>BC Kiểm toán</t>
  </si>
  <si>
    <t>BC tự lập</t>
  </si>
  <si>
    <t>Chênh lệch</t>
  </si>
  <si>
    <t>1. Doanh thu bán hàng</t>
  </si>
  <si>
    <t xml:space="preserve">2. Các khoản giảm trừ </t>
  </si>
  <si>
    <t>3. Doanh thu thuần bán hàng</t>
  </si>
  <si>
    <t>5. Lợi nhuận gộp về bán hàng</t>
  </si>
  <si>
    <t xml:space="preserve">     Trong đó: chi phí lãi vay </t>
  </si>
  <si>
    <t>10. Lợi nhuận thuần từ hoạt động kinh doanh</t>
  </si>
  <si>
    <t>13. Lợi nhuận khác</t>
  </si>
  <si>
    <t>14. Tổng lợi nhuận kế toán trước thuế</t>
  </si>
  <si>
    <t xml:space="preserve">15. Chi phí thuế thu nhập doanh nghiệp hiện hành </t>
  </si>
  <si>
    <t>17. Lợi nhuận sau thuế thu nhập doanh nghiệp</t>
  </si>
</sst>
</file>

<file path=xl/styles.xml><?xml version="1.0" encoding="utf-8"?>
<styleSheet xmlns="http://schemas.openxmlformats.org/spreadsheetml/2006/main" xmlns:mc="http://schemas.openxmlformats.org/markup-compatibility/2006" xmlns:x14ac="http://schemas.microsoft.com/office/spreadsheetml/2009/9/ac" mc:Ignorable="x14ac">
  <numFmts count="38">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Red]#,##0"/>
    <numFmt numFmtId="166" formatCode="#,##0;[Red]\(#,##0\);_(* &quot;-&quot;??_);@"/>
    <numFmt numFmtId="167" formatCode="_-* #,##0.00_-;\-* #,##0.00_-;_-* &quot;-&quot;??_-;_-@_-"/>
    <numFmt numFmtId="168" formatCode="_-* #,##0_-;\-* #,##0_-;_-* &quot;-&quot;??_-;_-@_-"/>
    <numFmt numFmtId="169" formatCode="##.##%"/>
    <numFmt numFmtId="170" formatCode="0.000%"/>
    <numFmt numFmtId="171" formatCode="#,##0\ &quot;DM&quot;;\-#,##0\ &quot;DM&quot;"/>
    <numFmt numFmtId="172" formatCode="_-* #,##0_-;\-* #,##0_-;_-* &quot;-&quot;_-;_-@_-"/>
    <numFmt numFmtId="173" formatCode="_ * #,##0_ ;_ * \-#,##0_ ;_ * &quot;-&quot;_ ;_ @_ "/>
    <numFmt numFmtId="174" formatCode="_ * #,##0.00_ ;_ * \-#,##0.00_ ;_ * &quot;-&quot;??_ ;_ @_ "/>
    <numFmt numFmtId="175" formatCode="##,###.##"/>
    <numFmt numFmtId="176" formatCode="#0.##"/>
    <numFmt numFmtId="177" formatCode="##,##0%"/>
    <numFmt numFmtId="178" formatCode="#,###%"/>
    <numFmt numFmtId="179" formatCode="##.##"/>
    <numFmt numFmtId="180" formatCode="###,###"/>
    <numFmt numFmtId="181" formatCode="###.###"/>
    <numFmt numFmtId="182" formatCode="##,###.####"/>
    <numFmt numFmtId="183" formatCode="\$#,##0\ ;\(\$#,##0\)"/>
    <numFmt numFmtId="184" formatCode="##,##0.##"/>
    <numFmt numFmtId="185" formatCode="_-* #,##0\ _D_M_-;\-* #,##0\ _D_M_-;_-* &quot;-&quot;\ _D_M_-;_-@_-"/>
    <numFmt numFmtId="186" formatCode="_-* #,##0.00\ _D_M_-;\-* #,##0.00\ _D_M_-;_-* &quot;-&quot;??\ _D_M_-;_-@_-"/>
    <numFmt numFmtId="187" formatCode="#."/>
    <numFmt numFmtId="188" formatCode="0.00_)"/>
    <numFmt numFmtId="189" formatCode="_-* #,##0\ &quot;DM&quot;_-;\-* #,##0\ &quot;DM&quot;_-;_-* &quot;-&quot;\ &quot;DM&quot;_-;_-@_-"/>
    <numFmt numFmtId="190" formatCode="_-* #,##0.00\ &quot;DM&quot;_-;\-* #,##0.00\ &quot;DM&quot;_-;_-* &quot;-&quot;??\ &quot;DM&quot;_-;_-@_-"/>
    <numFmt numFmtId="191" formatCode="&quot;\&quot;#,##0;[Red]&quot;\&quot;&quot;\&quot;\-#,##0"/>
    <numFmt numFmtId="192" formatCode="&quot;\&quot;#,##0.00;[Red]&quot;\&quot;&quot;\&quot;&quot;\&quot;&quot;\&quot;&quot;\&quot;&quot;\&quot;\-#,##0.00"/>
    <numFmt numFmtId="193" formatCode="&quot;\&quot;#,##0.00;[Red]&quot;\&quot;\-#,##0.00"/>
    <numFmt numFmtId="194" formatCode="&quot;\&quot;#,##0;[Red]&quot;\&quot;\-#,##0"/>
    <numFmt numFmtId="195" formatCode="_-&quot;$&quot;* #,##0_-;\-&quot;$&quot;* #,##0_-;_-&quot;$&quot;* &quot;-&quot;_-;_-@_-"/>
    <numFmt numFmtId="196" formatCode="_-&quot;$&quot;* #,##0.00_-;\-&quot;$&quot;* #,##0.00_-;_-&quot;$&quot;* &quot;-&quot;??_-;_-@_-"/>
  </numFmts>
  <fonts count="105">
    <font>
      <sz val="12"/>
      <name val="VNI-Times"/>
    </font>
    <font>
      <sz val="12"/>
      <name val="VNI-Times"/>
    </font>
    <font>
      <b/>
      <sz val="11"/>
      <name val="Times New Roman"/>
      <family val="1"/>
    </font>
    <font>
      <sz val="11"/>
      <name val="VNI-Times"/>
    </font>
    <font>
      <sz val="11"/>
      <name val="UVnTime"/>
    </font>
    <font>
      <b/>
      <sz val="11"/>
      <name val="VNI-Times"/>
    </font>
    <font>
      <sz val="11"/>
      <name val="Times New Roman"/>
      <family val="1"/>
    </font>
    <font>
      <i/>
      <sz val="11"/>
      <name val="Times New Roman"/>
      <family val="1"/>
    </font>
    <font>
      <sz val="10"/>
      <name val="VNI-Helve-Condense"/>
    </font>
    <font>
      <b/>
      <sz val="16"/>
      <name val="Times New Roman"/>
      <family val="1"/>
    </font>
    <font>
      <b/>
      <i/>
      <sz val="11"/>
      <name val="Times New Roman"/>
      <family val="1"/>
    </font>
    <font>
      <sz val="9"/>
      <name val="Times New Roman"/>
      <family val="1"/>
    </font>
    <font>
      <b/>
      <sz val="11"/>
      <color theme="1"/>
      <name val="Times New Roman"/>
      <family val="1"/>
    </font>
    <font>
      <sz val="11"/>
      <color theme="1"/>
      <name val="Times New Roman"/>
      <family val="1"/>
    </font>
    <font>
      <sz val="10"/>
      <name val="Arial"/>
      <family val="2"/>
    </font>
    <font>
      <i/>
      <sz val="11"/>
      <color theme="1"/>
      <name val="Times New Roman"/>
      <family val="1"/>
    </font>
    <font>
      <sz val="9"/>
      <name val="VNI-Helve-Condense"/>
    </font>
    <font>
      <b/>
      <sz val="11"/>
      <name val="VNI-Helve-Condense"/>
    </font>
    <font>
      <sz val="11"/>
      <name val="VNI-Helve-Condense"/>
    </font>
    <font>
      <sz val="10"/>
      <name val="VNI-Times"/>
    </font>
    <font>
      <i/>
      <sz val="13"/>
      <name val="Times New Roman"/>
      <family val="1"/>
    </font>
    <font>
      <sz val="10"/>
      <name val="Times New Roman"/>
      <family val="1"/>
    </font>
    <font>
      <sz val="11"/>
      <color indexed="10"/>
      <name val="Times New Roman"/>
      <family val="1"/>
    </font>
    <font>
      <sz val="11"/>
      <color rgb="FFFF0000"/>
      <name val="VNI-Times"/>
    </font>
    <font>
      <sz val="12"/>
      <color rgb="FFFF0000"/>
      <name val="VNI-Times"/>
    </font>
    <font>
      <b/>
      <u/>
      <sz val="11"/>
      <name val="Times New Roman"/>
      <family val="1"/>
    </font>
    <font>
      <b/>
      <sz val="10"/>
      <name val="VNI-Helve-Condense"/>
    </font>
    <font>
      <sz val="10"/>
      <color indexed="10"/>
      <name val="VNI-Helve-Condense"/>
    </font>
    <font>
      <b/>
      <sz val="11"/>
      <color indexed="10"/>
      <name val="Times New Roman"/>
      <family val="1"/>
    </font>
    <font>
      <sz val="10.75"/>
      <name val="Times New Roman"/>
      <family val="1"/>
    </font>
    <font>
      <i/>
      <sz val="11"/>
      <name val="Times New Roman"/>
      <family val="1"/>
      <charset val="163"/>
    </font>
    <font>
      <b/>
      <sz val="10.5"/>
      <name val="Times New Roman"/>
      <family val="1"/>
    </font>
    <font>
      <sz val="10.5"/>
      <name val="Times New Roman"/>
      <family val="1"/>
    </font>
    <font>
      <b/>
      <sz val="10.5"/>
      <color theme="1"/>
      <name val="Times New Roman"/>
      <family val="1"/>
    </font>
    <font>
      <sz val="12"/>
      <name val="Times New Roman"/>
      <family val="1"/>
    </font>
    <font>
      <b/>
      <sz val="12"/>
      <name val="VNI-Times"/>
    </font>
    <font>
      <b/>
      <i/>
      <sz val="11"/>
      <color indexed="8"/>
      <name val="Times New Roman"/>
      <family val="1"/>
    </font>
    <font>
      <sz val="11"/>
      <color indexed="8"/>
      <name val="Times New Roman"/>
      <family val="1"/>
    </font>
    <font>
      <b/>
      <sz val="11"/>
      <color indexed="8"/>
      <name val="Times New Roman"/>
      <family val="1"/>
    </font>
    <font>
      <i/>
      <sz val="11"/>
      <color indexed="8"/>
      <name val="Times New Roman"/>
      <family val="1"/>
    </font>
    <font>
      <sz val="11"/>
      <color rgb="FFFF0000"/>
      <name val="Times New Roman"/>
      <family val="1"/>
    </font>
    <font>
      <b/>
      <sz val="10.75"/>
      <name val="Times New Roman"/>
      <family val="1"/>
    </font>
    <font>
      <i/>
      <sz val="10.75"/>
      <name val="Times New Roman"/>
      <family val="1"/>
    </font>
    <font>
      <sz val="10"/>
      <name val="MS Sans Serif"/>
      <family val="2"/>
    </font>
    <font>
      <sz val="10.75"/>
      <color indexed="8"/>
      <name val="Times New Roman"/>
      <family val="1"/>
    </font>
    <font>
      <b/>
      <sz val="10.75"/>
      <color indexed="8"/>
      <name val="Times New Roman"/>
      <family val="1"/>
    </font>
    <font>
      <i/>
      <sz val="10.75"/>
      <color indexed="8"/>
      <name val="Times New Roman"/>
      <family val="1"/>
    </font>
    <font>
      <b/>
      <i/>
      <sz val="10.75"/>
      <color indexed="8"/>
      <name val="Times New Roman"/>
      <family val="1"/>
    </font>
    <font>
      <sz val="10.75"/>
      <color indexed="12"/>
      <name val="Times New Roman"/>
      <family val="1"/>
    </font>
    <font>
      <b/>
      <sz val="10"/>
      <name val="SVNtimes new roman"/>
      <family val="2"/>
    </font>
    <font>
      <sz val="11"/>
      <name val="??"/>
      <family val="3"/>
    </font>
    <font>
      <sz val="10"/>
      <name val="?? ??"/>
      <family val="1"/>
      <charset val="136"/>
    </font>
    <font>
      <sz val="16"/>
      <name val="AngsanaUPC"/>
      <family val="3"/>
    </font>
    <font>
      <sz val="12"/>
      <name val="????"/>
      <family val="1"/>
      <charset val="136"/>
    </font>
    <font>
      <sz val="12"/>
      <name val="Courier"/>
      <family val="3"/>
    </font>
    <font>
      <sz val="12"/>
      <name val="???"/>
      <family val="1"/>
    </font>
    <font>
      <sz val="12"/>
      <name val="|??¢¥¢¬¨Ï"/>
      <family val="1"/>
      <charset val="129"/>
    </font>
    <font>
      <sz val="10"/>
      <name val="VNI-Centur"/>
    </font>
    <font>
      <sz val="10"/>
      <color indexed="8"/>
      <name val="Arial"/>
      <family val="2"/>
    </font>
    <font>
      <sz val="11"/>
      <name val="–¾’©"/>
      <family val="1"/>
      <charset val="128"/>
    </font>
    <font>
      <sz val="11"/>
      <color indexed="8"/>
      <name val="Calibri"/>
      <family val="2"/>
    </font>
    <font>
      <sz val="11"/>
      <color indexed="9"/>
      <name val="Calibri"/>
      <family val="2"/>
    </font>
    <font>
      <sz val="12"/>
      <name val="µ¸¿òÃ¼"/>
      <family val="3"/>
      <charset val="129"/>
    </font>
    <font>
      <sz val="12"/>
      <name val="¹ÙÅÁÃ¼"/>
      <family val="1"/>
      <charset val="129"/>
    </font>
    <font>
      <b/>
      <sz val="10"/>
      <name val="Helv"/>
      <family val="2"/>
    </font>
    <font>
      <b/>
      <sz val="8"/>
      <color indexed="12"/>
      <name val="Arial"/>
      <family val="2"/>
    </font>
    <font>
      <sz val="8"/>
      <color indexed="8"/>
      <name val="Arial"/>
      <family val="2"/>
    </font>
    <font>
      <sz val="8"/>
      <name val="SVNtimes new roman"/>
      <family val="2"/>
    </font>
    <font>
      <sz val="12"/>
      <color theme="1"/>
      <name val="Times New Roman"/>
      <family val="2"/>
    </font>
    <font>
      <sz val="11"/>
      <name val="VNcentury Gothic"/>
    </font>
    <font>
      <b/>
      <sz val="15"/>
      <name val="VNcentury Gothic"/>
    </font>
    <font>
      <sz val="12"/>
      <name val="SVNtimes new roman"/>
      <family val="2"/>
    </font>
    <font>
      <sz val="10"/>
      <name val="SVNtimes new roman"/>
    </font>
    <font>
      <b/>
      <sz val="11"/>
      <color indexed="8"/>
      <name val="Calibri"/>
      <family val="2"/>
    </font>
    <font>
      <sz val="8"/>
      <name val="Arial"/>
      <family val="2"/>
    </font>
    <font>
      <b/>
      <sz val="12"/>
      <name val="Helv"/>
      <family val="2"/>
    </font>
    <font>
      <b/>
      <sz val="12"/>
      <name val="Arial"/>
      <family val="2"/>
    </font>
    <font>
      <b/>
      <sz val="1"/>
      <color indexed="8"/>
      <name val="Courier"/>
      <family val="3"/>
    </font>
    <font>
      <b/>
      <sz val="11"/>
      <name val="Helv"/>
      <family val="2"/>
    </font>
    <font>
      <sz val="12"/>
      <name val="Arial"/>
      <family val="2"/>
    </font>
    <font>
      <b/>
      <i/>
      <sz val="16"/>
      <name val="Helv"/>
    </font>
    <font>
      <b/>
      <sz val="18"/>
      <color indexed="62"/>
      <name val="Cambria"/>
      <family val="2"/>
    </font>
    <font>
      <sz val="10"/>
      <name val="Symbol"/>
      <family val="1"/>
      <charset val="2"/>
    </font>
    <font>
      <sz val="10"/>
      <name val="VNtimes new roman"/>
    </font>
    <font>
      <sz val="14"/>
      <name val="뼻뮝"/>
      <family val="3"/>
      <charset val="129"/>
    </font>
    <font>
      <sz val="12"/>
      <name val="바탕체"/>
      <family val="3"/>
    </font>
    <font>
      <sz val="12"/>
      <name val="뼻뮝"/>
      <family val="1"/>
      <charset val="129"/>
    </font>
    <font>
      <sz val="12"/>
      <name val="바탕체"/>
      <family val="1"/>
      <charset val="129"/>
    </font>
    <font>
      <sz val="10"/>
      <name val="굴림체"/>
      <family val="3"/>
      <charset val="129"/>
    </font>
    <font>
      <sz val="12"/>
      <name val="新細明體"/>
      <charset val="136"/>
    </font>
    <font>
      <b/>
      <i/>
      <sz val="12"/>
      <name val="VNI-Times"/>
    </font>
    <font>
      <sz val="11"/>
      <name val="Arial"/>
      <family val="2"/>
    </font>
    <font>
      <b/>
      <sz val="11"/>
      <name val="Arial"/>
      <family val="2"/>
    </font>
    <font>
      <b/>
      <i/>
      <sz val="11"/>
      <name val="Arial"/>
      <family val="2"/>
    </font>
    <font>
      <b/>
      <i/>
      <sz val="11"/>
      <color indexed="8"/>
      <name val="Arial"/>
      <family val="2"/>
    </font>
    <font>
      <b/>
      <sz val="11"/>
      <color indexed="8"/>
      <name val="Arial"/>
      <family val="2"/>
    </font>
    <font>
      <sz val="11"/>
      <color indexed="8"/>
      <name val="Arial"/>
      <family val="2"/>
    </font>
    <font>
      <i/>
      <sz val="11"/>
      <name val="Arial"/>
      <family val="2"/>
    </font>
    <font>
      <i/>
      <sz val="11"/>
      <color indexed="8"/>
      <name val="Arial"/>
      <family val="2"/>
    </font>
    <font>
      <i/>
      <sz val="11"/>
      <color indexed="8"/>
      <name val="VNI-Times"/>
    </font>
    <font>
      <sz val="11"/>
      <name val="Calibri"/>
      <family val="2"/>
    </font>
    <font>
      <b/>
      <sz val="9"/>
      <name val="Times New Roman"/>
      <family val="1"/>
    </font>
    <font>
      <sz val="9"/>
      <name val="Arial"/>
      <family val="2"/>
    </font>
    <font>
      <b/>
      <sz val="9"/>
      <name val="Arial"/>
      <family val="2"/>
    </font>
    <font>
      <i/>
      <sz val="9"/>
      <name val="Arial"/>
      <family val="2"/>
    </font>
  </fonts>
  <fills count="17">
    <fill>
      <patternFill patternType="none"/>
    </fill>
    <fill>
      <patternFill patternType="gray125"/>
    </fill>
    <fill>
      <patternFill patternType="solid">
        <fgColor indexed="31"/>
        <bgColor indexed="31"/>
      </patternFill>
    </fill>
    <fill>
      <patternFill patternType="solid">
        <fgColor indexed="44"/>
        <bgColor indexed="44"/>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42"/>
        <bgColor indexed="42"/>
      </patternFill>
    </fill>
    <fill>
      <patternFill patternType="solid">
        <fgColor indexed="27"/>
        <bgColor indexed="27"/>
      </patternFill>
    </fill>
    <fill>
      <patternFill patternType="solid">
        <fgColor indexed="47"/>
        <bgColor indexed="47"/>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9"/>
        <bgColor indexed="64"/>
      </patternFill>
    </fill>
    <fill>
      <patternFill patternType="solid">
        <fgColor indexed="26"/>
      </patternFill>
    </fill>
    <fill>
      <patternFill patternType="solid">
        <fgColor rgb="FFFFFF00"/>
        <bgColor indexed="64"/>
      </patternFill>
    </fill>
    <fill>
      <patternFill patternType="solid">
        <fgColor rgb="FF92D050"/>
        <bgColor indexed="64"/>
      </patternFill>
    </fill>
  </fills>
  <borders count="72">
    <border>
      <left/>
      <right/>
      <top/>
      <bottom/>
      <diagonal/>
    </border>
    <border>
      <left/>
      <right/>
      <top/>
      <bottom style="thin">
        <color indexed="64"/>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double">
        <color indexed="64"/>
      </left>
      <right style="thin">
        <color indexed="64"/>
      </right>
      <top/>
      <bottom/>
      <diagonal/>
    </border>
    <border>
      <left style="thin">
        <color indexed="64"/>
      </left>
      <right style="double">
        <color indexed="64"/>
      </right>
      <top/>
      <bottom/>
      <diagonal/>
    </border>
    <border>
      <left style="thin">
        <color indexed="64"/>
      </left>
      <right/>
      <top/>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double">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double">
        <color indexed="64"/>
      </right>
      <top/>
      <bottom style="thin">
        <color indexed="64"/>
      </bottom>
      <diagonal/>
    </border>
    <border>
      <left style="double">
        <color indexed="64"/>
      </left>
      <right style="thin">
        <color indexed="64"/>
      </right>
      <top style="double">
        <color indexed="64"/>
      </top>
      <bottom/>
      <diagonal/>
    </border>
    <border>
      <left style="thin">
        <color indexed="64"/>
      </left>
      <right style="thin">
        <color indexed="64"/>
      </right>
      <top style="double">
        <color indexed="64"/>
      </top>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right style="thin">
        <color indexed="64"/>
      </right>
      <top style="thin">
        <color indexed="64"/>
      </top>
      <bottom style="thin">
        <color indexed="64"/>
      </bottom>
      <diagonal/>
    </border>
    <border>
      <left style="double">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double">
        <color indexed="64"/>
      </right>
      <top/>
      <bottom style="double">
        <color indexed="64"/>
      </bottom>
      <diagonal/>
    </border>
    <border>
      <left style="double">
        <color indexed="64"/>
      </left>
      <right/>
      <top style="double">
        <color indexed="64"/>
      </top>
      <bottom/>
      <diagonal/>
    </border>
    <border>
      <left/>
      <right style="thin">
        <color indexed="64"/>
      </right>
      <top style="double">
        <color indexed="64"/>
      </top>
      <bottom/>
      <diagonal/>
    </border>
    <border>
      <left style="double">
        <color indexed="64"/>
      </left>
      <right/>
      <top/>
      <bottom style="thin">
        <color indexed="64"/>
      </bottom>
      <diagonal/>
    </border>
    <border>
      <left/>
      <right style="thin">
        <color indexed="64"/>
      </right>
      <top/>
      <bottom style="thin">
        <color indexed="64"/>
      </bottom>
      <diagonal/>
    </border>
    <border>
      <left style="double">
        <color indexed="64"/>
      </left>
      <right/>
      <top style="thin">
        <color indexed="64"/>
      </top>
      <bottom/>
      <diagonal/>
    </border>
    <border>
      <left/>
      <right style="thin">
        <color indexed="64"/>
      </right>
      <top style="thin">
        <color indexed="64"/>
      </top>
      <bottom/>
      <diagonal/>
    </border>
    <border>
      <left style="double">
        <color indexed="64"/>
      </left>
      <right/>
      <top/>
      <bottom/>
      <diagonal/>
    </border>
    <border>
      <left/>
      <right style="thin">
        <color indexed="64"/>
      </right>
      <top/>
      <bottom/>
      <diagonal/>
    </border>
    <border>
      <left style="double">
        <color indexed="64"/>
      </left>
      <right/>
      <top/>
      <bottom style="double">
        <color indexed="64"/>
      </bottom>
      <diagonal/>
    </border>
    <border>
      <left/>
      <right style="thin">
        <color indexed="64"/>
      </right>
      <top/>
      <bottom style="double">
        <color indexed="64"/>
      </bottom>
      <diagonal/>
    </border>
    <border>
      <left/>
      <right/>
      <top style="thin">
        <color indexed="64"/>
      </top>
      <bottom style="double">
        <color indexed="64"/>
      </bottom>
      <diagonal/>
    </border>
    <border>
      <left/>
      <right/>
      <top style="thin">
        <color indexed="64"/>
      </top>
      <bottom style="thin">
        <color indexed="64"/>
      </bottom>
      <diagonal/>
    </border>
    <border>
      <left style="double">
        <color indexed="64"/>
      </left>
      <right/>
      <top style="double">
        <color indexed="64"/>
      </top>
      <bottom style="thin">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style="thin">
        <color indexed="64"/>
      </bottom>
      <diagonal/>
    </border>
    <border>
      <left style="thin">
        <color indexed="64"/>
      </left>
      <right style="double">
        <color indexed="64"/>
      </right>
      <top style="double">
        <color indexed="64"/>
      </top>
      <bottom/>
      <diagonal/>
    </border>
    <border>
      <left style="thin">
        <color indexed="64"/>
      </left>
      <right/>
      <top style="thin">
        <color indexed="64"/>
      </top>
      <bottom/>
      <diagonal/>
    </border>
    <border>
      <left/>
      <right/>
      <top style="thin">
        <color indexed="64"/>
      </top>
      <bottom/>
      <diagonal/>
    </border>
    <border>
      <left style="double">
        <color indexed="64"/>
      </left>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style="thin">
        <color indexed="64"/>
      </left>
      <right style="double">
        <color indexed="64"/>
      </right>
      <top style="dashed">
        <color indexed="64"/>
      </top>
      <bottom style="dashed">
        <color indexed="64"/>
      </bottom>
      <diagonal/>
    </border>
    <border>
      <left style="thin">
        <color indexed="64"/>
      </left>
      <right/>
      <top/>
      <bottom style="double">
        <color indexed="64"/>
      </bottom>
      <diagonal/>
    </border>
    <border>
      <left/>
      <right/>
      <top/>
      <bottom style="double">
        <color indexed="64"/>
      </bottom>
      <diagonal/>
    </border>
    <border>
      <left/>
      <right style="double">
        <color indexed="64"/>
      </right>
      <top/>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double">
        <color indexed="64"/>
      </right>
      <top style="thin">
        <color indexed="64"/>
      </top>
      <bottom style="double">
        <color indexed="64"/>
      </bottom>
      <diagonal/>
    </border>
    <border>
      <left style="thin">
        <color indexed="64"/>
      </left>
      <right style="thin">
        <color indexed="64"/>
      </right>
      <top style="dotted">
        <color indexed="64"/>
      </top>
      <bottom style="dotted">
        <color indexed="64"/>
      </bottom>
      <diagonal/>
    </border>
    <border>
      <left/>
      <right/>
      <top/>
      <bottom style="hair">
        <color indexed="64"/>
      </bottom>
      <diagonal/>
    </border>
    <border>
      <left style="thin">
        <color indexed="64"/>
      </left>
      <right style="thin">
        <color indexed="64"/>
      </right>
      <top style="hair">
        <color indexed="64"/>
      </top>
      <bottom style="hair">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22"/>
      </left>
      <right style="thin">
        <color indexed="22"/>
      </right>
      <top style="thin">
        <color indexed="22"/>
      </top>
      <bottom style="thin">
        <color indexed="22"/>
      </bottom>
      <diagonal/>
    </border>
    <border>
      <left/>
      <right/>
      <top style="medium">
        <color indexed="64"/>
      </top>
      <bottom/>
      <diagonal/>
    </border>
  </borders>
  <cellStyleXfs count="161">
    <xf numFmtId="0" fontId="0" fillId="0" borderId="0"/>
    <xf numFmtId="43" fontId="4" fillId="0" borderId="0" applyFont="0" applyFill="0" applyBorder="0" applyAlignment="0" applyProtection="0"/>
    <xf numFmtId="9" fontId="14" fillId="0" borderId="0" applyFont="0" applyFill="0" applyBorder="0" applyAlignment="0" applyProtection="0"/>
    <xf numFmtId="0" fontId="14" fillId="0" borderId="0"/>
    <xf numFmtId="0" fontId="14" fillId="0" borderId="0"/>
    <xf numFmtId="167" fontId="1" fillId="0" borderId="0" applyFont="0" applyFill="0" applyBorder="0" applyAlignment="0" applyProtection="0"/>
    <xf numFmtId="0" fontId="1" fillId="0" borderId="0"/>
    <xf numFmtId="0" fontId="1" fillId="0" borderId="0"/>
    <xf numFmtId="43" fontId="14" fillId="0" borderId="0" applyFont="0" applyFill="0" applyBorder="0" applyAlignment="0" applyProtection="0"/>
    <xf numFmtId="0" fontId="14" fillId="0" borderId="0"/>
    <xf numFmtId="3" fontId="1" fillId="0" borderId="7"/>
    <xf numFmtId="0" fontId="43" fillId="0" borderId="0"/>
    <xf numFmtId="169" fontId="49" fillId="0" borderId="64">
      <alignment horizontal="center"/>
      <protection hidden="1"/>
    </xf>
    <xf numFmtId="170" fontId="50" fillId="0" borderId="0" applyFont="0" applyFill="0" applyBorder="0" applyAlignment="0" applyProtection="0"/>
    <xf numFmtId="0" fontId="51" fillId="0" borderId="0" applyFont="0" applyFill="0" applyBorder="0" applyAlignment="0" applyProtection="0"/>
    <xf numFmtId="171" fontId="50" fillId="0" borderId="0" applyFont="0" applyFill="0" applyBorder="0" applyAlignment="0" applyProtection="0"/>
    <xf numFmtId="0" fontId="14" fillId="0" borderId="0" applyNumberFormat="0" applyFill="0" applyBorder="0" applyAlignment="0" applyProtection="0"/>
    <xf numFmtId="43" fontId="14" fillId="0" borderId="0" applyFont="0" applyFill="0" applyBorder="0" applyAlignment="0" applyProtection="0"/>
    <xf numFmtId="42" fontId="52" fillId="0" borderId="0" applyFont="0" applyFill="0" applyBorder="0" applyAlignment="0" applyProtection="0"/>
    <xf numFmtId="44" fontId="52" fillId="0" borderId="0" applyFont="0" applyFill="0" applyBorder="0" applyAlignment="0" applyProtection="0"/>
    <xf numFmtId="41" fontId="14" fillId="0" borderId="0" applyFont="0" applyFill="0" applyBorder="0" applyAlignment="0" applyProtection="0"/>
    <xf numFmtId="172" fontId="53" fillId="0" borderId="0" applyFont="0" applyFill="0" applyBorder="0" applyAlignment="0" applyProtection="0"/>
    <xf numFmtId="167" fontId="53" fillId="0" borderId="0" applyFont="0" applyFill="0" applyBorder="0" applyAlignment="0" applyProtection="0"/>
    <xf numFmtId="6" fontId="54" fillId="0" borderId="0" applyFont="0" applyFill="0" applyBorder="0" applyAlignment="0" applyProtection="0"/>
    <xf numFmtId="0" fontId="55"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56" fillId="0" borderId="0"/>
    <xf numFmtId="0" fontId="14" fillId="0" borderId="0" applyNumberFormat="0" applyFill="0" applyBorder="0" applyAlignment="0" applyProtection="0"/>
    <xf numFmtId="0" fontId="57" fillId="0" borderId="0"/>
    <xf numFmtId="0" fontId="58" fillId="0" borderId="0">
      <alignment vertical="top"/>
    </xf>
    <xf numFmtId="0" fontId="58" fillId="0" borderId="0">
      <alignment vertical="top"/>
    </xf>
    <xf numFmtId="0" fontId="59" fillId="0" borderId="0"/>
    <xf numFmtId="0" fontId="59" fillId="0" borderId="0"/>
    <xf numFmtId="0" fontId="60" fillId="2" borderId="0" applyNumberFormat="0" applyBorder="0" applyAlignment="0" applyProtection="0"/>
    <xf numFmtId="0" fontId="60" fillId="2" borderId="0" applyNumberFormat="0" applyBorder="0" applyAlignment="0" applyProtection="0"/>
    <xf numFmtId="0" fontId="61"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1" fillId="6" borderId="0" applyNumberFormat="0" applyBorder="0" applyAlignment="0" applyProtection="0"/>
    <xf numFmtId="0" fontId="60" fillId="4" borderId="0" applyNumberFormat="0" applyBorder="0" applyAlignment="0" applyProtection="0"/>
    <xf numFmtId="0" fontId="60" fillId="7" borderId="0" applyNumberFormat="0" applyBorder="0" applyAlignment="0" applyProtection="0"/>
    <xf numFmtId="0" fontId="61" fillId="5" borderId="0" applyNumberFormat="0" applyBorder="0" applyAlignment="0" applyProtection="0"/>
    <xf numFmtId="0" fontId="60" fillId="2" borderId="0" applyNumberFormat="0" applyBorder="0" applyAlignment="0" applyProtection="0"/>
    <xf numFmtId="0" fontId="60" fillId="5" borderId="0" applyNumberFormat="0" applyBorder="0" applyAlignment="0" applyProtection="0"/>
    <xf numFmtId="0" fontId="61" fillId="5" borderId="0" applyNumberFormat="0" applyBorder="0" applyAlignment="0" applyProtection="0"/>
    <xf numFmtId="0" fontId="60" fillId="8" borderId="0" applyNumberFormat="0" applyBorder="0" applyAlignment="0" applyProtection="0"/>
    <xf numFmtId="0" fontId="60" fillId="2" borderId="0" applyNumberFormat="0" applyBorder="0" applyAlignment="0" applyProtection="0"/>
    <xf numFmtId="0" fontId="61" fillId="3" borderId="0" applyNumberFormat="0" applyBorder="0" applyAlignment="0" applyProtection="0"/>
    <xf numFmtId="0" fontId="60" fillId="4" borderId="0" applyNumberFormat="0" applyBorder="0" applyAlignment="0" applyProtection="0"/>
    <xf numFmtId="0" fontId="60" fillId="9" borderId="0" applyNumberFormat="0" applyBorder="0" applyAlignment="0" applyProtection="0"/>
    <xf numFmtId="0" fontId="61" fillId="9" borderId="0" applyNumberFormat="0" applyBorder="0" applyAlignment="0" applyProtection="0"/>
    <xf numFmtId="173" fontId="62" fillId="0" borderId="0" applyFont="0" applyFill="0" applyBorder="0" applyAlignment="0" applyProtection="0"/>
    <xf numFmtId="174" fontId="62" fillId="0" borderId="0" applyFont="0" applyFill="0" applyBorder="0" applyAlignment="0" applyProtection="0"/>
    <xf numFmtId="0" fontId="63" fillId="0" borderId="0"/>
    <xf numFmtId="0" fontId="64" fillId="0" borderId="0"/>
    <xf numFmtId="175" fontId="65" fillId="0" borderId="65" applyBorder="0"/>
    <xf numFmtId="175" fontId="66" fillId="0" borderId="66">
      <protection locked="0"/>
    </xf>
    <xf numFmtId="176" fontId="67" fillId="0" borderId="66"/>
    <xf numFmtId="41" fontId="14" fillId="0" borderId="0" applyFont="0" applyFill="0" applyBorder="0" applyAlignment="0" applyProtection="0"/>
    <xf numFmtId="43" fontId="68" fillId="0" borderId="0" applyFont="0" applyFill="0" applyBorder="0" applyAlignment="0" applyProtection="0"/>
    <xf numFmtId="3" fontId="14" fillId="0" borderId="0" applyFont="0" applyFill="0" applyBorder="0" applyAlignment="0" applyProtection="0"/>
    <xf numFmtId="177" fontId="69" fillId="0" borderId="0">
      <protection locked="0"/>
    </xf>
    <xf numFmtId="178" fontId="69" fillId="0" borderId="0">
      <protection locked="0"/>
    </xf>
    <xf numFmtId="179" fontId="70" fillId="0" borderId="16">
      <protection locked="0"/>
    </xf>
    <xf numFmtId="180" fontId="69" fillId="0" borderId="0">
      <protection locked="0"/>
    </xf>
    <xf numFmtId="181" fontId="69" fillId="0" borderId="0">
      <protection locked="0"/>
    </xf>
    <xf numFmtId="180" fontId="69" fillId="0" borderId="0" applyNumberFormat="0">
      <protection locked="0"/>
    </xf>
    <xf numFmtId="180" fontId="69" fillId="0" borderId="0">
      <protection locked="0"/>
    </xf>
    <xf numFmtId="175" fontId="71" fillId="0" borderId="64"/>
    <xf numFmtId="182" fontId="71" fillId="0" borderId="64"/>
    <xf numFmtId="183" fontId="14" fillId="0" borderId="0" applyFont="0" applyFill="0" applyBorder="0" applyAlignment="0" applyProtection="0"/>
    <xf numFmtId="175" fontId="49" fillId="0" borderId="64">
      <alignment horizontal="center"/>
      <protection hidden="1"/>
    </xf>
    <xf numFmtId="184" fontId="72" fillId="0" borderId="64">
      <alignment horizontal="center"/>
      <protection hidden="1"/>
    </xf>
    <xf numFmtId="2" fontId="49" fillId="0" borderId="64">
      <alignment horizontal="center"/>
      <protection hidden="1"/>
    </xf>
    <xf numFmtId="0" fontId="14" fillId="0" borderId="0" applyFont="0" applyFill="0" applyBorder="0" applyAlignment="0" applyProtection="0"/>
    <xf numFmtId="185" fontId="14" fillId="0" borderId="0" applyFont="0" applyFill="0" applyBorder="0" applyAlignment="0" applyProtection="0"/>
    <xf numFmtId="186" fontId="14" fillId="0" borderId="0" applyFont="0" applyFill="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2" fontId="14" fillId="0" borderId="0" applyFont="0" applyFill="0" applyBorder="0" applyAlignment="0" applyProtection="0"/>
    <xf numFmtId="38" fontId="74" fillId="13" borderId="0" applyNumberFormat="0" applyBorder="0" applyAlignment="0" applyProtection="0"/>
    <xf numFmtId="0" fontId="75" fillId="0" borderId="0">
      <alignment horizontal="left"/>
    </xf>
    <xf numFmtId="0" fontId="76" fillId="0" borderId="67" applyNumberFormat="0" applyAlignment="0" applyProtection="0">
      <alignment horizontal="left" vertical="center"/>
    </xf>
    <xf numFmtId="0" fontId="76" fillId="0" borderId="43">
      <alignment horizontal="left" vertical="center"/>
    </xf>
    <xf numFmtId="187" fontId="77" fillId="0" borderId="0">
      <protection locked="0"/>
    </xf>
    <xf numFmtId="187" fontId="77" fillId="0" borderId="0">
      <protection locked="0"/>
    </xf>
    <xf numFmtId="10" fontId="74" fillId="13" borderId="7" applyNumberFormat="0" applyBorder="0" applyAlignment="0" applyProtection="0"/>
    <xf numFmtId="175" fontId="74" fillId="0" borderId="65" applyFont="0"/>
    <xf numFmtId="3" fontId="14" fillId="0" borderId="68"/>
    <xf numFmtId="3" fontId="14" fillId="0" borderId="68"/>
    <xf numFmtId="172" fontId="14" fillId="0" borderId="0" applyFont="0" applyFill="0" applyBorder="0" applyAlignment="0" applyProtection="0"/>
    <xf numFmtId="167" fontId="14" fillId="0" borderId="0" applyFont="0" applyFill="0" applyBorder="0" applyAlignment="0" applyProtection="0"/>
    <xf numFmtId="0" fontId="78" fillId="0" borderId="69"/>
    <xf numFmtId="0" fontId="14" fillId="0" borderId="0" applyFont="0" applyFill="0" applyBorder="0" applyAlignment="0" applyProtection="0"/>
    <xf numFmtId="0" fontId="14" fillId="0" borderId="0" applyFont="0" applyFill="0" applyBorder="0" applyAlignment="0" applyProtection="0"/>
    <xf numFmtId="0" fontId="79" fillId="0" borderId="0" applyNumberFormat="0" applyFont="0" applyFill="0" applyAlignment="0"/>
    <xf numFmtId="0" fontId="71" fillId="0" borderId="0">
      <alignment horizontal="justify" vertical="top"/>
    </xf>
    <xf numFmtId="188" fontId="80" fillId="0" borderId="0"/>
    <xf numFmtId="0" fontId="68" fillId="0" borderId="0"/>
    <xf numFmtId="0" fontId="14" fillId="0" borderId="0"/>
    <xf numFmtId="0" fontId="14" fillId="0" borderId="0"/>
    <xf numFmtId="0" fontId="14" fillId="0" borderId="0"/>
    <xf numFmtId="0" fontId="14" fillId="0" borderId="0"/>
    <xf numFmtId="0" fontId="14" fillId="14" borderId="70" applyNumberFormat="0" applyFont="0" applyAlignment="0" applyProtection="0"/>
    <xf numFmtId="0" fontId="14" fillId="0" borderId="0" applyFont="0" applyFill="0" applyBorder="0" applyAlignment="0" applyProtection="0"/>
    <xf numFmtId="0" fontId="21" fillId="0" borderId="0"/>
    <xf numFmtId="10"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43" fillId="0" borderId="71" applyNumberFormat="0" applyBorder="0"/>
    <xf numFmtId="0" fontId="81" fillId="0" borderId="0" applyNumberFormat="0" applyFill="0" applyBorder="0" applyAlignment="0" applyProtection="0"/>
    <xf numFmtId="0" fontId="14" fillId="0" borderId="0"/>
    <xf numFmtId="0" fontId="14" fillId="0" borderId="0"/>
    <xf numFmtId="0" fontId="78" fillId="0" borderId="0"/>
    <xf numFmtId="0" fontId="82" fillId="0" borderId="0"/>
    <xf numFmtId="175" fontId="71" fillId="0" borderId="64">
      <protection hidden="1"/>
    </xf>
    <xf numFmtId="0" fontId="83" fillId="0" borderId="0"/>
    <xf numFmtId="0" fontId="83" fillId="0" borderId="0"/>
    <xf numFmtId="189" fontId="14" fillId="0" borderId="0" applyFont="0" applyFill="0" applyBorder="0" applyAlignment="0" applyProtection="0"/>
    <xf numFmtId="190" fontId="14" fillId="0" borderId="0" applyFont="0" applyFill="0" applyBorder="0" applyAlignment="0" applyProtection="0"/>
    <xf numFmtId="40" fontId="84" fillId="0" borderId="0" applyFont="0" applyFill="0" applyBorder="0" applyAlignment="0" applyProtection="0"/>
    <xf numFmtId="38" fontId="84" fillId="0" borderId="0" applyFont="0" applyFill="0" applyBorder="0" applyAlignment="0" applyProtection="0"/>
    <xf numFmtId="0" fontId="84" fillId="0" borderId="0" applyFont="0" applyFill="0" applyBorder="0" applyAlignment="0" applyProtection="0"/>
    <xf numFmtId="0" fontId="84" fillId="0" borderId="0" applyFont="0" applyFill="0" applyBorder="0" applyAlignment="0" applyProtection="0"/>
    <xf numFmtId="9" fontId="85" fillId="0" borderId="0" applyFont="0" applyFill="0" applyBorder="0" applyAlignment="0" applyProtection="0"/>
    <xf numFmtId="0" fontId="86" fillId="0" borderId="0"/>
    <xf numFmtId="191" fontId="14" fillId="0" borderId="0" applyFont="0" applyFill="0" applyBorder="0" applyAlignment="0" applyProtection="0"/>
    <xf numFmtId="192" fontId="14" fillId="0" borderId="0" applyFont="0" applyFill="0" applyBorder="0" applyAlignment="0" applyProtection="0"/>
    <xf numFmtId="193" fontId="87" fillId="0" borderId="0" applyFont="0" applyFill="0" applyBorder="0" applyAlignment="0" applyProtection="0"/>
    <xf numFmtId="194" fontId="87" fillId="0" borderId="0" applyFont="0" applyFill="0" applyBorder="0" applyAlignment="0" applyProtection="0"/>
    <xf numFmtId="0" fontId="88" fillId="0" borderId="0"/>
    <xf numFmtId="0" fontId="89" fillId="0" borderId="0"/>
    <xf numFmtId="172" fontId="89" fillId="0" borderId="0" applyFont="0" applyFill="0" applyBorder="0" applyAlignment="0" applyProtection="0"/>
    <xf numFmtId="167" fontId="89" fillId="0" borderId="0" applyFont="0" applyFill="0" applyBorder="0" applyAlignment="0" applyProtection="0"/>
    <xf numFmtId="195" fontId="89" fillId="0" borderId="0" applyFont="0" applyFill="0" applyBorder="0" applyAlignment="0" applyProtection="0"/>
    <xf numFmtId="196" fontId="89" fillId="0" borderId="0" applyFont="0" applyFill="0" applyBorder="0" applyAlignment="0" applyProtection="0"/>
    <xf numFmtId="0" fontId="43" fillId="0" borderId="0"/>
    <xf numFmtId="0" fontId="14" fillId="0" borderId="0"/>
  </cellStyleXfs>
  <cellXfs count="898">
    <xf numFmtId="0" fontId="0" fillId="0" borderId="0" xfId="0"/>
    <xf numFmtId="0" fontId="2" fillId="0" borderId="0" xfId="0" applyFont="1"/>
    <xf numFmtId="3" fontId="3" fillId="0" borderId="0" xfId="0" applyNumberFormat="1" applyFont="1" applyAlignment="1">
      <alignment horizontal="center"/>
    </xf>
    <xf numFmtId="164" fontId="3" fillId="0" borderId="0" xfId="1" applyNumberFormat="1" applyFont="1" applyAlignment="1">
      <alignment horizontal="center"/>
    </xf>
    <xf numFmtId="3" fontId="5" fillId="0" borderId="0" xfId="0" applyNumberFormat="1" applyFont="1" applyAlignment="1">
      <alignment horizontal="right"/>
    </xf>
    <xf numFmtId="3" fontId="6" fillId="0" borderId="0" xfId="0" applyNumberFormat="1" applyFont="1" applyBorder="1"/>
    <xf numFmtId="3" fontId="6" fillId="0" borderId="0" xfId="0" applyNumberFormat="1" applyFont="1"/>
    <xf numFmtId="0" fontId="6" fillId="0" borderId="0" xfId="0" applyFont="1"/>
    <xf numFmtId="0" fontId="7" fillId="0" borderId="0" xfId="0" applyFont="1"/>
    <xf numFmtId="3" fontId="3" fillId="0" borderId="0" xfId="0" applyNumberFormat="1" applyFont="1"/>
    <xf numFmtId="0" fontId="8" fillId="0" borderId="1" xfId="0" applyFont="1" applyBorder="1"/>
    <xf numFmtId="3" fontId="3" fillId="0" borderId="1" xfId="0" applyNumberFormat="1" applyFont="1" applyBorder="1" applyAlignment="1">
      <alignment horizontal="center"/>
    </xf>
    <xf numFmtId="164" fontId="3" fillId="0" borderId="1" xfId="1" applyNumberFormat="1" applyFont="1" applyBorder="1" applyAlignment="1">
      <alignment horizontal="center"/>
    </xf>
    <xf numFmtId="3" fontId="3" fillId="0" borderId="1" xfId="0" applyNumberFormat="1" applyFont="1" applyBorder="1" applyAlignment="1">
      <alignment horizontal="right"/>
    </xf>
    <xf numFmtId="165" fontId="7" fillId="0" borderId="0" xfId="0" applyNumberFormat="1" applyFont="1" applyBorder="1" applyAlignment="1">
      <alignment horizontal="right"/>
    </xf>
    <xf numFmtId="165" fontId="11" fillId="0" borderId="0" xfId="0" applyNumberFormat="1" applyFont="1" applyBorder="1" applyAlignment="1">
      <alignment horizontal="right"/>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164" fontId="2" fillId="0" borderId="3" xfId="1" applyNumberFormat="1" applyFont="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xf>
    <xf numFmtId="0" fontId="2" fillId="0" borderId="7" xfId="0" applyFont="1" applyBorder="1" applyAlignment="1">
      <alignment horizontal="center"/>
    </xf>
    <xf numFmtId="164" fontId="2" fillId="0" borderId="7" xfId="1" quotePrefix="1" applyNumberFormat="1" applyFont="1" applyBorder="1" applyAlignment="1">
      <alignment horizontal="center"/>
    </xf>
    <xf numFmtId="0" fontId="2" fillId="0" borderId="9" xfId="0" applyFont="1" applyBorder="1" applyAlignment="1">
      <alignment horizontal="center"/>
    </xf>
    <xf numFmtId="0" fontId="2" fillId="0" borderId="10" xfId="0" applyFont="1" applyBorder="1"/>
    <xf numFmtId="0" fontId="2" fillId="0" borderId="11" xfId="0" applyFont="1" applyBorder="1" applyAlignment="1">
      <alignment horizontal="center"/>
    </xf>
    <xf numFmtId="41" fontId="12" fillId="0" borderId="12" xfId="1" applyNumberFormat="1" applyFont="1" applyBorder="1"/>
    <xf numFmtId="41" fontId="12" fillId="0" borderId="13" xfId="1" applyNumberFormat="1" applyFont="1" applyBorder="1"/>
    <xf numFmtId="0" fontId="2" fillId="0" borderId="14" xfId="0" applyFont="1" applyBorder="1"/>
    <xf numFmtId="41" fontId="12" fillId="0" borderId="11" xfId="1" applyNumberFormat="1" applyFont="1" applyBorder="1"/>
    <xf numFmtId="41" fontId="12" fillId="0" borderId="15" xfId="1" applyNumberFormat="1" applyFont="1" applyBorder="1"/>
    <xf numFmtId="0" fontId="6" fillId="0" borderId="14" xfId="0" applyFont="1" applyBorder="1"/>
    <xf numFmtId="0" fontId="6" fillId="0" borderId="11" xfId="0" applyFont="1" applyBorder="1" applyAlignment="1">
      <alignment horizontal="center"/>
    </xf>
    <xf numFmtId="41" fontId="13" fillId="0" borderId="11" xfId="1" applyNumberFormat="1" applyFont="1" applyBorder="1" applyAlignment="1">
      <alignment horizontal="center"/>
    </xf>
    <xf numFmtId="164" fontId="6" fillId="0" borderId="15" xfId="1" applyNumberFormat="1" applyFont="1" applyBorder="1" applyAlignment="1">
      <alignment horizontal="center"/>
    </xf>
    <xf numFmtId="41" fontId="13" fillId="0" borderId="15" xfId="1" applyNumberFormat="1" applyFont="1" applyBorder="1" applyAlignment="1">
      <alignment horizontal="center"/>
    </xf>
    <xf numFmtId="41" fontId="12" fillId="0" borderId="11" xfId="1" applyNumberFormat="1" applyFont="1" applyBorder="1" applyAlignment="1">
      <alignment horizontal="center"/>
    </xf>
    <xf numFmtId="41" fontId="12" fillId="0" borderId="15" xfId="1" applyNumberFormat="1" applyFont="1" applyBorder="1" applyAlignment="1">
      <alignment horizontal="center"/>
    </xf>
    <xf numFmtId="0" fontId="6" fillId="0" borderId="14" xfId="3" quotePrefix="1" applyFont="1" applyFill="1" applyBorder="1" applyProtection="1"/>
    <xf numFmtId="41" fontId="6" fillId="0" borderId="0" xfId="0" applyNumberFormat="1" applyFont="1"/>
    <xf numFmtId="164" fontId="6" fillId="0" borderId="0" xfId="0" applyNumberFormat="1" applyFont="1"/>
    <xf numFmtId="0" fontId="6" fillId="0" borderId="14" xfId="0" quotePrefix="1" applyFont="1" applyFill="1" applyBorder="1" applyProtection="1"/>
    <xf numFmtId="0" fontId="6" fillId="0" borderId="14" xfId="3" quotePrefix="1" applyFont="1" applyFill="1" applyBorder="1" applyAlignment="1" applyProtection="1">
      <alignment horizontal="left"/>
    </xf>
    <xf numFmtId="3" fontId="2" fillId="0" borderId="0" xfId="0" applyNumberFormat="1" applyFont="1" applyBorder="1"/>
    <xf numFmtId="3" fontId="2" fillId="0" borderId="0" xfId="0" applyNumberFormat="1" applyFont="1"/>
    <xf numFmtId="0" fontId="6" fillId="0" borderId="14" xfId="0" quotePrefix="1" applyFont="1" applyBorder="1"/>
    <xf numFmtId="0" fontId="7" fillId="0" borderId="14" xfId="0" quotePrefix="1" applyFont="1" applyBorder="1"/>
    <xf numFmtId="0" fontId="7" fillId="0" borderId="11" xfId="0" applyFont="1" applyBorder="1" applyAlignment="1">
      <alignment horizontal="center"/>
    </xf>
    <xf numFmtId="41" fontId="15" fillId="0" borderId="11" xfId="1" applyNumberFormat="1" applyFont="1" applyBorder="1" applyAlignment="1">
      <alignment horizontal="center"/>
    </xf>
    <xf numFmtId="164" fontId="7" fillId="0" borderId="15" xfId="1" applyNumberFormat="1" applyFont="1" applyBorder="1" applyAlignment="1">
      <alignment horizontal="center"/>
    </xf>
    <xf numFmtId="37" fontId="2" fillId="0" borderId="0" xfId="0" applyNumberFormat="1" applyFont="1"/>
    <xf numFmtId="41" fontId="15" fillId="0" borderId="15" xfId="1" applyNumberFormat="1" applyFont="1" applyBorder="1" applyAlignment="1">
      <alignment horizontal="center"/>
    </xf>
    <xf numFmtId="37" fontId="6" fillId="0" borderId="0" xfId="0" applyNumberFormat="1" applyFont="1"/>
    <xf numFmtId="0" fontId="2" fillId="0" borderId="14" xfId="0" quotePrefix="1" applyFont="1" applyBorder="1"/>
    <xf numFmtId="0" fontId="16" fillId="0" borderId="0" xfId="0" applyFont="1"/>
    <xf numFmtId="0" fontId="2" fillId="0" borderId="17" xfId="0" applyFont="1" applyFill="1" applyBorder="1" applyAlignment="1">
      <alignment horizontal="center"/>
    </xf>
    <xf numFmtId="0" fontId="2" fillId="0" borderId="18" xfId="0" applyFont="1" applyFill="1" applyBorder="1" applyAlignment="1">
      <alignment horizontal="center"/>
    </xf>
    <xf numFmtId="41" fontId="12" fillId="0" borderId="18" xfId="1" applyNumberFormat="1" applyFont="1" applyFill="1" applyBorder="1"/>
    <xf numFmtId="41" fontId="12" fillId="0" borderId="19" xfId="1" applyNumberFormat="1" applyFont="1" applyFill="1" applyBorder="1"/>
    <xf numFmtId="3" fontId="6" fillId="0" borderId="0" xfId="0" applyNumberFormat="1" applyFont="1" applyFill="1" applyBorder="1"/>
    <xf numFmtId="0" fontId="6" fillId="0" borderId="0" xfId="0" applyFont="1" applyFill="1"/>
    <xf numFmtId="3" fontId="6" fillId="0" borderId="0" xfId="0" applyNumberFormat="1" applyFont="1" applyFill="1"/>
    <xf numFmtId="0" fontId="2" fillId="0" borderId="0" xfId="0" applyFont="1" applyFill="1" applyBorder="1" applyAlignment="1">
      <alignment horizontal="center"/>
    </xf>
    <xf numFmtId="41" fontId="12" fillId="0" borderId="0" xfId="1" applyNumberFormat="1" applyFont="1" applyFill="1" applyBorder="1" applyAlignment="1">
      <alignment horizontal="center"/>
    </xf>
    <xf numFmtId="41" fontId="12" fillId="0" borderId="0" xfId="0" applyNumberFormat="1" applyFont="1" applyFill="1" applyBorder="1"/>
    <xf numFmtId="41" fontId="12" fillId="0" borderId="3" xfId="1" applyNumberFormat="1" applyFont="1" applyBorder="1" applyAlignment="1">
      <alignment horizontal="center" vertical="center" wrapText="1"/>
    </xf>
    <xf numFmtId="41" fontId="12" fillId="0" borderId="5" xfId="0" applyNumberFormat="1" applyFont="1" applyBorder="1" applyAlignment="1">
      <alignment horizontal="center" vertical="center" wrapText="1"/>
    </xf>
    <xf numFmtId="41" fontId="12" fillId="0" borderId="7" xfId="1" quotePrefix="1" applyNumberFormat="1" applyFont="1" applyBorder="1" applyAlignment="1">
      <alignment horizontal="center"/>
    </xf>
    <xf numFmtId="41" fontId="12" fillId="0" borderId="9" xfId="1" quotePrefix="1" applyNumberFormat="1" applyFont="1" applyBorder="1" applyAlignment="1">
      <alignment horizontal="center"/>
    </xf>
    <xf numFmtId="166" fontId="6" fillId="0" borderId="14" xfId="4" quotePrefix="1" applyNumberFormat="1" applyFont="1" applyFill="1" applyBorder="1" applyAlignment="1" applyProtection="1">
      <alignment horizontal="left"/>
    </xf>
    <xf numFmtId="0" fontId="6" fillId="0" borderId="14" xfId="3" quotePrefix="1" applyFont="1" applyFill="1" applyBorder="1" applyAlignment="1" applyProtection="1">
      <alignment horizontal="left" vertical="center"/>
    </xf>
    <xf numFmtId="3" fontId="6" fillId="0" borderId="0" xfId="1" applyNumberFormat="1" applyFont="1" applyBorder="1"/>
    <xf numFmtId="0" fontId="6" fillId="0" borderId="14" xfId="3" quotePrefix="1" applyFont="1" applyFill="1" applyBorder="1" applyAlignment="1" applyProtection="1"/>
    <xf numFmtId="0" fontId="6" fillId="0" borderId="11" xfId="3" applyFont="1" applyFill="1" applyBorder="1" applyAlignment="1" applyProtection="1">
      <alignment horizontal="center"/>
    </xf>
    <xf numFmtId="0" fontId="7" fillId="0" borderId="14" xfId="3" quotePrefix="1" applyFont="1" applyFill="1" applyBorder="1" applyAlignment="1" applyProtection="1">
      <alignment horizontal="left"/>
    </xf>
    <xf numFmtId="0" fontId="7" fillId="0" borderId="11" xfId="3" applyFont="1" applyFill="1" applyBorder="1" applyAlignment="1" applyProtection="1">
      <alignment horizontal="center"/>
    </xf>
    <xf numFmtId="3" fontId="7" fillId="0" borderId="0" xfId="0" applyNumberFormat="1" applyFont="1" applyBorder="1"/>
    <xf numFmtId="3" fontId="7" fillId="0" borderId="0" xfId="0" applyNumberFormat="1" applyFont="1"/>
    <xf numFmtId="0" fontId="6" fillId="0" borderId="11" xfId="3" applyFont="1" applyFill="1" applyBorder="1" applyAlignment="1" applyProtection="1">
      <alignment horizontal="center" vertical="center"/>
    </xf>
    <xf numFmtId="37" fontId="6" fillId="0" borderId="0" xfId="0" applyNumberFormat="1" applyFont="1" applyBorder="1"/>
    <xf numFmtId="0" fontId="6" fillId="0" borderId="20" xfId="0" applyFont="1" applyBorder="1"/>
    <xf numFmtId="0" fontId="6" fillId="0" borderId="21" xfId="0" applyFont="1" applyBorder="1" applyAlignment="1">
      <alignment horizontal="center"/>
    </xf>
    <xf numFmtId="41" fontId="13" fillId="0" borderId="23" xfId="1" applyNumberFormat="1" applyFont="1" applyBorder="1" applyAlignment="1">
      <alignment horizontal="center"/>
    </xf>
    <xf numFmtId="0" fontId="17" fillId="0" borderId="0" xfId="0" applyFont="1" applyFill="1" applyBorder="1" applyAlignment="1">
      <alignment horizontal="center"/>
    </xf>
    <xf numFmtId="164" fontId="18" fillId="0" borderId="0" xfId="1" applyNumberFormat="1" applyFont="1" applyFill="1" applyBorder="1" applyAlignment="1">
      <alignment horizontal="center"/>
    </xf>
    <xf numFmtId="0" fontId="6" fillId="0" borderId="0" xfId="0" applyFont="1" applyFill="1" applyBorder="1"/>
    <xf numFmtId="164" fontId="0" fillId="0" borderId="0" xfId="1" applyNumberFormat="1" applyFont="1"/>
    <xf numFmtId="164" fontId="2" fillId="0" borderId="0" xfId="1" applyNumberFormat="1" applyFont="1" applyAlignment="1"/>
    <xf numFmtId="164" fontId="6" fillId="0" borderId="0" xfId="0" applyNumberFormat="1" applyFont="1" applyAlignment="1"/>
    <xf numFmtId="164" fontId="6" fillId="0" borderId="0" xfId="1" applyNumberFormat="1" applyFont="1"/>
    <xf numFmtId="164" fontId="6" fillId="0" borderId="0" xfId="1" applyNumberFormat="1" applyFont="1" applyAlignment="1">
      <alignment horizontal="center"/>
    </xf>
    <xf numFmtId="0" fontId="2" fillId="0" borderId="0" xfId="0" applyFont="1" applyAlignment="1"/>
    <xf numFmtId="164" fontId="17" fillId="0" borderId="0" xfId="1" applyNumberFormat="1" applyFont="1" applyFill="1" applyBorder="1" applyAlignment="1">
      <alignment horizontal="center"/>
    </xf>
    <xf numFmtId="37" fontId="17" fillId="0" borderId="0" xfId="0" applyNumberFormat="1" applyFont="1" applyFill="1" applyBorder="1"/>
    <xf numFmtId="0" fontId="16" fillId="0" borderId="0" xfId="0" applyFont="1" applyFill="1" applyBorder="1"/>
    <xf numFmtId="164" fontId="16" fillId="0" borderId="0" xfId="1" applyNumberFormat="1" applyFont="1" applyFill="1" applyBorder="1"/>
    <xf numFmtId="164" fontId="16" fillId="0" borderId="0" xfId="1" applyNumberFormat="1" applyFont="1"/>
    <xf numFmtId="0" fontId="8" fillId="0" borderId="0" xfId="0" applyFont="1"/>
    <xf numFmtId="0" fontId="8" fillId="0" borderId="0" xfId="0" applyFont="1" applyAlignment="1">
      <alignment horizontal="center"/>
    </xf>
    <xf numFmtId="164" fontId="8" fillId="0" borderId="0" xfId="1" applyNumberFormat="1" applyFont="1" applyAlignment="1">
      <alignment horizontal="center"/>
    </xf>
    <xf numFmtId="3" fontId="2" fillId="0" borderId="0" xfId="0" applyNumberFormat="1" applyFont="1" applyBorder="1" applyAlignment="1"/>
    <xf numFmtId="0" fontId="18" fillId="0" borderId="0" xfId="0" applyFont="1"/>
    <xf numFmtId="0" fontId="18" fillId="0" borderId="0" xfId="0" applyFont="1" applyAlignment="1">
      <alignment horizontal="center"/>
    </xf>
    <xf numFmtId="164" fontId="18" fillId="0" borderId="0" xfId="1" applyNumberFormat="1" applyFont="1" applyAlignment="1">
      <alignment horizontal="center"/>
    </xf>
    <xf numFmtId="0" fontId="3" fillId="0" borderId="0" xfId="0" applyFont="1"/>
    <xf numFmtId="0" fontId="3" fillId="0" borderId="0" xfId="0" applyFont="1" applyAlignment="1">
      <alignment horizontal="center"/>
    </xf>
    <xf numFmtId="0" fontId="5" fillId="0" borderId="0" xfId="0" applyFont="1" applyAlignment="1">
      <alignment horizontal="right"/>
    </xf>
    <xf numFmtId="0" fontId="3" fillId="0" borderId="1" xfId="0" applyFont="1" applyBorder="1"/>
    <xf numFmtId="0" fontId="3" fillId="0" borderId="1" xfId="0" applyFont="1" applyBorder="1" applyAlignment="1">
      <alignment horizontal="center"/>
    </xf>
    <xf numFmtId="0" fontId="0" fillId="0" borderId="1" xfId="0" applyBorder="1"/>
    <xf numFmtId="0" fontId="8" fillId="0" borderId="0" xfId="0" applyFont="1" applyBorder="1"/>
    <xf numFmtId="0" fontId="19" fillId="0" borderId="0" xfId="0" applyFont="1"/>
    <xf numFmtId="0" fontId="7" fillId="0" borderId="0" xfId="0" applyFont="1" applyBorder="1" applyAlignment="1">
      <alignment horizontal="right"/>
    </xf>
    <xf numFmtId="164" fontId="6" fillId="0" borderId="0" xfId="1" applyNumberFormat="1" applyFont="1" applyBorder="1"/>
    <xf numFmtId="0" fontId="2" fillId="0" borderId="20" xfId="0" applyFont="1" applyBorder="1" applyAlignment="1">
      <alignment horizontal="center"/>
    </xf>
    <xf numFmtId="0" fontId="2" fillId="0" borderId="21" xfId="0" applyFont="1" applyBorder="1" applyAlignment="1">
      <alignment horizontal="center"/>
    </xf>
    <xf numFmtId="0" fontId="2" fillId="0" borderId="9" xfId="0" quotePrefix="1" applyFont="1" applyBorder="1" applyAlignment="1">
      <alignment horizontal="center"/>
    </xf>
    <xf numFmtId="164" fontId="2" fillId="0" borderId="11" xfId="1" applyNumberFormat="1" applyFont="1" applyBorder="1" applyAlignment="1">
      <alignment horizontal="center"/>
    </xf>
    <xf numFmtId="164" fontId="2" fillId="0" borderId="13" xfId="1" applyNumberFormat="1" applyFont="1" applyBorder="1"/>
    <xf numFmtId="9" fontId="3" fillId="0" borderId="0" xfId="2" applyFont="1"/>
    <xf numFmtId="10" fontId="3" fillId="0" borderId="0" xfId="2" applyNumberFormat="1" applyFont="1"/>
    <xf numFmtId="164" fontId="2" fillId="0" borderId="15" xfId="1" applyNumberFormat="1" applyFont="1" applyBorder="1"/>
    <xf numFmtId="0" fontId="2" fillId="0" borderId="14" xfId="0" applyFont="1" applyBorder="1" applyAlignment="1">
      <alignment vertical="top" wrapText="1"/>
    </xf>
    <xf numFmtId="0" fontId="2" fillId="0" borderId="11" xfId="0" applyFont="1" applyBorder="1" applyAlignment="1">
      <alignment horizontal="center" vertical="top"/>
    </xf>
    <xf numFmtId="164" fontId="2" fillId="0" borderId="11" xfId="1" applyNumberFormat="1" applyFont="1" applyBorder="1" applyAlignment="1">
      <alignment vertical="top"/>
    </xf>
    <xf numFmtId="164" fontId="2" fillId="0" borderId="15" xfId="1" applyNumberFormat="1" applyFont="1" applyBorder="1" applyAlignment="1">
      <alignment vertical="top"/>
    </xf>
    <xf numFmtId="0" fontId="3" fillId="0" borderId="0" xfId="0" applyFont="1" applyAlignment="1">
      <alignment vertical="top"/>
    </xf>
    <xf numFmtId="0" fontId="0" fillId="0" borderId="0" xfId="0" applyAlignment="1">
      <alignment vertical="top"/>
    </xf>
    <xf numFmtId="0" fontId="7" fillId="0" borderId="14" xfId="0" applyFont="1" applyBorder="1"/>
    <xf numFmtId="164" fontId="7" fillId="0" borderId="11" xfId="1" applyNumberFormat="1" applyFont="1" applyBorder="1" applyAlignment="1">
      <alignment horizontal="center"/>
    </xf>
    <xf numFmtId="164" fontId="7" fillId="0" borderId="15" xfId="1" applyNumberFormat="1" applyFont="1" applyBorder="1"/>
    <xf numFmtId="164" fontId="2" fillId="0" borderId="11" xfId="1" applyNumberFormat="1" applyFont="1" applyBorder="1"/>
    <xf numFmtId="164" fontId="0" fillId="0" borderId="0" xfId="0" applyNumberFormat="1"/>
    <xf numFmtId="3" fontId="6" fillId="0" borderId="0" xfId="0" applyNumberFormat="1" applyFont="1" applyAlignment="1">
      <alignment vertical="top"/>
    </xf>
    <xf numFmtId="164" fontId="6" fillId="0" borderId="0" xfId="0" applyNumberFormat="1" applyFont="1" applyAlignment="1">
      <alignment vertical="top"/>
    </xf>
    <xf numFmtId="10" fontId="0" fillId="0" borderId="0" xfId="2" applyNumberFormat="1" applyFont="1" applyAlignment="1">
      <alignment vertical="top"/>
    </xf>
    <xf numFmtId="0" fontId="2" fillId="0" borderId="29" xfId="0" applyFont="1" applyBorder="1"/>
    <xf numFmtId="0" fontId="2" fillId="0" borderId="30" xfId="0" applyFont="1" applyBorder="1" applyAlignment="1">
      <alignment horizontal="center"/>
    </xf>
    <xf numFmtId="164" fontId="2" fillId="0" borderId="30" xfId="1" applyNumberFormat="1" applyFont="1" applyBorder="1"/>
    <xf numFmtId="164" fontId="2" fillId="0" borderId="31" xfId="1" applyNumberFormat="1" applyFont="1" applyBorder="1"/>
    <xf numFmtId="0" fontId="0" fillId="0" borderId="0" xfId="0" applyFont="1"/>
    <xf numFmtId="0" fontId="10" fillId="0" borderId="0" xfId="0" applyFont="1" applyAlignment="1"/>
    <xf numFmtId="0" fontId="20" fillId="0" borderId="0" xfId="0" applyFont="1" applyAlignment="1">
      <alignment horizontal="right"/>
    </xf>
    <xf numFmtId="0" fontId="21" fillId="0" borderId="0" xfId="0" applyFont="1"/>
    <xf numFmtId="164" fontId="3" fillId="0" borderId="0" xfId="1" applyNumberFormat="1" applyFont="1"/>
    <xf numFmtId="164" fontId="7" fillId="0" borderId="0" xfId="1" applyNumberFormat="1" applyFont="1" applyBorder="1" applyAlignment="1">
      <alignment horizontal="right"/>
    </xf>
    <xf numFmtId="0" fontId="2" fillId="0" borderId="34" xfId="0" applyFont="1" applyBorder="1" applyAlignment="1">
      <alignment horizontal="center"/>
    </xf>
    <xf numFmtId="0" fontId="2" fillId="0" borderId="35" xfId="0" applyFont="1" applyBorder="1" applyAlignment="1">
      <alignment horizontal="center"/>
    </xf>
    <xf numFmtId="0" fontId="2" fillId="0" borderId="23" xfId="0" applyFont="1" applyBorder="1" applyAlignment="1">
      <alignment horizontal="center"/>
    </xf>
    <xf numFmtId="0" fontId="2" fillId="0" borderId="36" xfId="0" applyFont="1" applyBorder="1" applyAlignment="1">
      <alignment vertical="center"/>
    </xf>
    <xf numFmtId="0" fontId="2" fillId="0" borderId="37" xfId="0" applyFont="1" applyBorder="1" applyAlignment="1">
      <alignment vertical="center"/>
    </xf>
    <xf numFmtId="0" fontId="6" fillId="0" borderId="12" xfId="0" applyFont="1" applyBorder="1" applyAlignment="1">
      <alignment vertical="center"/>
    </xf>
    <xf numFmtId="0" fontId="6" fillId="0" borderId="12" xfId="0" applyFont="1" applyFill="1" applyBorder="1" applyAlignment="1">
      <alignment vertical="center"/>
    </xf>
    <xf numFmtId="0" fontId="6" fillId="0" borderId="13" xfId="0" applyFont="1" applyFill="1" applyBorder="1" applyAlignment="1">
      <alignment vertical="center"/>
    </xf>
    <xf numFmtId="0" fontId="6" fillId="0" borderId="0" xfId="0" applyFont="1" applyAlignment="1">
      <alignment vertical="center"/>
    </xf>
    <xf numFmtId="0" fontId="6" fillId="0" borderId="38" xfId="0" quotePrefix="1" applyFont="1" applyBorder="1" applyAlignment="1"/>
    <xf numFmtId="49" fontId="6" fillId="0" borderId="39" xfId="0" applyNumberFormat="1" applyFont="1" applyBorder="1" applyAlignment="1">
      <alignment horizontal="left"/>
    </xf>
    <xf numFmtId="49" fontId="6" fillId="0" borderId="11" xfId="0" applyNumberFormat="1" applyFont="1" applyBorder="1" applyAlignment="1">
      <alignment horizontal="center"/>
    </xf>
    <xf numFmtId="0" fontId="6" fillId="0" borderId="11" xfId="0" applyFont="1" applyBorder="1" applyAlignment="1">
      <alignment vertical="top"/>
    </xf>
    <xf numFmtId="164" fontId="6" fillId="0" borderId="11" xfId="1" applyNumberFormat="1" applyFont="1" applyBorder="1" applyAlignment="1">
      <alignment horizontal="center" vertical="top"/>
    </xf>
    <xf numFmtId="164" fontId="6" fillId="0" borderId="15" xfId="1" applyNumberFormat="1" applyFont="1" applyFill="1" applyBorder="1" applyAlignment="1">
      <alignment vertical="top"/>
    </xf>
    <xf numFmtId="3" fontId="22" fillId="0" borderId="0" xfId="0" applyNumberFormat="1" applyFont="1" applyFill="1" applyBorder="1" applyAlignment="1">
      <alignment horizontal="left" vertical="top" wrapText="1"/>
    </xf>
    <xf numFmtId="3" fontId="6" fillId="0" borderId="0" xfId="0" applyNumberFormat="1" applyFont="1" applyBorder="1" applyAlignment="1">
      <alignment horizontal="center" vertical="top" wrapText="1"/>
    </xf>
    <xf numFmtId="0" fontId="6" fillId="0" borderId="0" xfId="5" applyNumberFormat="1" applyFont="1" applyAlignment="1">
      <alignment horizontal="center" vertical="top"/>
    </xf>
    <xf numFmtId="0" fontId="6" fillId="0" borderId="0" xfId="5" applyNumberFormat="1" applyFont="1" applyAlignment="1">
      <alignment horizontal="center" vertical="top" wrapText="1"/>
    </xf>
    <xf numFmtId="0" fontId="6" fillId="0" borderId="0" xfId="0" applyFont="1" applyAlignment="1">
      <alignment vertical="top"/>
    </xf>
    <xf numFmtId="0" fontId="6" fillId="0" borderId="39" xfId="0" applyFont="1" applyBorder="1" applyAlignment="1"/>
    <xf numFmtId="164" fontId="2" fillId="0" borderId="11" xfId="1" applyNumberFormat="1" applyFont="1" applyBorder="1" applyAlignment="1">
      <alignment horizontal="center" vertical="center"/>
    </xf>
    <xf numFmtId="164" fontId="6" fillId="0" borderId="15" xfId="1" applyNumberFormat="1" applyFont="1" applyFill="1" applyBorder="1" applyAlignment="1">
      <alignment vertical="center"/>
    </xf>
    <xf numFmtId="164" fontId="6" fillId="0" borderId="0" xfId="1" applyNumberFormat="1" applyFont="1" applyFill="1" applyBorder="1" applyAlignment="1">
      <alignment horizontal="center" wrapText="1"/>
    </xf>
    <xf numFmtId="164" fontId="6" fillId="0" borderId="0" xfId="1" applyNumberFormat="1" applyFont="1" applyFill="1" applyAlignment="1">
      <alignment horizontal="right" wrapText="1"/>
    </xf>
    <xf numFmtId="164" fontId="22" fillId="0" borderId="0" xfId="1" applyNumberFormat="1" applyFont="1" applyFill="1" applyBorder="1" applyAlignment="1">
      <alignment vertical="center"/>
    </xf>
    <xf numFmtId="164" fontId="6" fillId="0" borderId="0" xfId="1" applyNumberFormat="1" applyFont="1" applyFill="1" applyBorder="1" applyAlignment="1">
      <alignment vertical="center"/>
    </xf>
    <xf numFmtId="0" fontId="10" fillId="0" borderId="38" xfId="0" applyFont="1" applyBorder="1" applyAlignment="1">
      <alignment vertical="center"/>
    </xf>
    <xf numFmtId="0" fontId="10" fillId="0" borderId="39" xfId="0" applyFont="1" applyBorder="1" applyAlignment="1">
      <alignment vertical="center"/>
    </xf>
    <xf numFmtId="0" fontId="10" fillId="0" borderId="11" xfId="0" applyFont="1" applyBorder="1" applyAlignment="1">
      <alignment horizontal="center" vertical="center"/>
    </xf>
    <xf numFmtId="164" fontId="10" fillId="0" borderId="11" xfId="1" applyNumberFormat="1" applyFont="1" applyBorder="1" applyAlignment="1">
      <alignment vertical="center"/>
    </xf>
    <xf numFmtId="164" fontId="10" fillId="0" borderId="15" xfId="1" applyNumberFormat="1" applyFont="1" applyBorder="1" applyAlignment="1">
      <alignment vertical="center"/>
    </xf>
    <xf numFmtId="0" fontId="6" fillId="0" borderId="0" xfId="0" applyFont="1" applyBorder="1" applyAlignment="1">
      <alignment vertical="center"/>
    </xf>
    <xf numFmtId="0" fontId="2" fillId="0" borderId="38" xfId="0" applyFont="1" applyBorder="1" applyAlignment="1">
      <alignment vertical="center"/>
    </xf>
    <xf numFmtId="0" fontId="2" fillId="0" borderId="39" xfId="0" applyFont="1" applyBorder="1" applyAlignment="1">
      <alignment vertical="center"/>
    </xf>
    <xf numFmtId="0" fontId="6" fillId="0" borderId="11" xfId="0" applyFont="1" applyBorder="1" applyAlignment="1">
      <alignment vertical="center"/>
    </xf>
    <xf numFmtId="0" fontId="6" fillId="0" borderId="11" xfId="0" applyFont="1" applyFill="1" applyBorder="1" applyAlignment="1">
      <alignment vertical="center"/>
    </xf>
    <xf numFmtId="0" fontId="6" fillId="0" borderId="15" xfId="0" applyFont="1" applyFill="1" applyBorder="1" applyAlignment="1">
      <alignment vertical="center"/>
    </xf>
    <xf numFmtId="0" fontId="6" fillId="0" borderId="0" xfId="0" applyFont="1" applyFill="1" applyBorder="1" applyAlignment="1">
      <alignment vertical="center"/>
    </xf>
    <xf numFmtId="0" fontId="6" fillId="0" borderId="38" xfId="0" quotePrefix="1" applyFont="1" applyBorder="1" applyAlignment="1">
      <alignment vertical="top"/>
    </xf>
    <xf numFmtId="0" fontId="6" fillId="0" borderId="39" xfId="0" applyFont="1" applyBorder="1" applyAlignment="1">
      <alignment wrapText="1"/>
    </xf>
    <xf numFmtId="0" fontId="6" fillId="0" borderId="11" xfId="0" applyFont="1" applyBorder="1" applyAlignment="1">
      <alignment horizontal="center" vertical="top"/>
    </xf>
    <xf numFmtId="164" fontId="6" fillId="0" borderId="0" xfId="1" applyNumberFormat="1" applyFont="1" applyFill="1" applyBorder="1"/>
    <xf numFmtId="0" fontId="6" fillId="0" borderId="11" xfId="0" applyFont="1" applyBorder="1" applyAlignment="1">
      <alignment horizontal="center" vertical="center"/>
    </xf>
    <xf numFmtId="164" fontId="6" fillId="0" borderId="15" xfId="1" applyNumberFormat="1" applyFont="1" applyFill="1" applyBorder="1"/>
    <xf numFmtId="0" fontId="6" fillId="0" borderId="0" xfId="0" applyFont="1" applyBorder="1"/>
    <xf numFmtId="0" fontId="2" fillId="0" borderId="11" xfId="0" applyFont="1" applyBorder="1" applyAlignment="1">
      <alignment horizontal="center" vertical="center"/>
    </xf>
    <xf numFmtId="164" fontId="2" fillId="0" borderId="11" xfId="1" applyNumberFormat="1" applyFont="1" applyBorder="1" applyAlignment="1">
      <alignment vertical="center"/>
    </xf>
    <xf numFmtId="164" fontId="2" fillId="0" borderId="15" xfId="1" applyNumberFormat="1" applyFont="1" applyBorder="1" applyAlignment="1">
      <alignment vertical="center"/>
    </xf>
    <xf numFmtId="0" fontId="6" fillId="0" borderId="38" xfId="0" quotePrefix="1" applyFont="1" applyBorder="1" applyAlignment="1">
      <alignment vertical="center"/>
    </xf>
    <xf numFmtId="0" fontId="6" fillId="0" borderId="39" xfId="0" quotePrefix="1" applyFont="1" applyBorder="1" applyAlignment="1">
      <alignment vertical="center"/>
    </xf>
    <xf numFmtId="0" fontId="6" fillId="0" borderId="11" xfId="0" quotePrefix="1" applyFont="1" applyBorder="1" applyAlignment="1">
      <alignment horizontal="center" vertical="center"/>
    </xf>
    <xf numFmtId="164" fontId="6" fillId="0" borderId="11" xfId="1" applyNumberFormat="1" applyFont="1" applyFill="1" applyBorder="1" applyAlignment="1">
      <alignment vertical="center"/>
    </xf>
    <xf numFmtId="0" fontId="6" fillId="0" borderId="0" xfId="0" applyFont="1" applyFill="1" applyAlignment="1">
      <alignment vertical="center"/>
    </xf>
    <xf numFmtId="164" fontId="6" fillId="0" borderId="0" xfId="1" applyNumberFormat="1" applyFont="1" applyFill="1" applyAlignment="1">
      <alignment vertical="center"/>
    </xf>
    <xf numFmtId="0" fontId="2" fillId="0" borderId="40" xfId="0" applyFont="1" applyBorder="1" applyAlignment="1">
      <alignment vertical="center"/>
    </xf>
    <xf numFmtId="0" fontId="2" fillId="0" borderId="41" xfId="0" applyFont="1" applyBorder="1" applyAlignment="1">
      <alignment vertical="center"/>
    </xf>
    <xf numFmtId="0" fontId="2" fillId="0" borderId="30" xfId="0" applyFont="1" applyBorder="1" applyAlignment="1">
      <alignment horizontal="center" vertical="center"/>
    </xf>
    <xf numFmtId="164" fontId="2" fillId="0" borderId="30" xfId="1" applyNumberFormat="1" applyFont="1" applyBorder="1" applyAlignment="1">
      <alignment vertical="center"/>
    </xf>
    <xf numFmtId="164" fontId="2" fillId="0" borderId="31" xfId="1" applyNumberFormat="1" applyFont="1" applyBorder="1" applyAlignment="1">
      <alignment vertical="center"/>
    </xf>
    <xf numFmtId="41" fontId="6" fillId="0" borderId="0" xfId="0" applyNumberFormat="1" applyFont="1" applyAlignment="1">
      <alignment vertical="center"/>
    </xf>
    <xf numFmtId="0" fontId="7" fillId="0" borderId="0" xfId="0" applyFont="1" applyAlignment="1">
      <alignment horizontal="right" indent="15"/>
    </xf>
    <xf numFmtId="164" fontId="3" fillId="0" borderId="0" xfId="0" applyNumberFormat="1" applyFont="1"/>
    <xf numFmtId="164" fontId="23" fillId="0" borderId="0" xfId="1" applyNumberFormat="1" applyFont="1"/>
    <xf numFmtId="164" fontId="7" fillId="0" borderId="0" xfId="1" applyNumberFormat="1" applyFont="1" applyAlignment="1"/>
    <xf numFmtId="0" fontId="2" fillId="0" borderId="0" xfId="0" applyFont="1" applyAlignment="1">
      <alignment horizontal="left"/>
    </xf>
    <xf numFmtId="164" fontId="6" fillId="0" borderId="0" xfId="1" applyNumberFormat="1" applyFont="1" applyAlignment="1"/>
    <xf numFmtId="164" fontId="24" fillId="0" borderId="0" xfId="1" applyNumberFormat="1" applyFont="1"/>
    <xf numFmtId="0" fontId="2" fillId="0" borderId="0" xfId="0" applyFont="1" applyAlignment="1">
      <alignment horizontal="justify"/>
    </xf>
    <xf numFmtId="0" fontId="2" fillId="0" borderId="0" xfId="0" applyFont="1" applyAlignment="1">
      <alignment horizontal="left" vertical="center"/>
    </xf>
    <xf numFmtId="0" fontId="2" fillId="0" borderId="0" xfId="0" applyFont="1" applyAlignment="1">
      <alignment vertical="center" wrapText="1"/>
    </xf>
    <xf numFmtId="49" fontId="2" fillId="0" borderId="0" xfId="0" applyNumberFormat="1" applyFont="1" applyBorder="1"/>
    <xf numFmtId="49" fontId="8" fillId="0" borderId="0" xfId="0" applyNumberFormat="1" applyFont="1" applyBorder="1"/>
    <xf numFmtId="3" fontId="16" fillId="0" borderId="0" xfId="0" applyNumberFormat="1" applyFont="1"/>
    <xf numFmtId="41" fontId="6" fillId="0" borderId="0" xfId="1" applyNumberFormat="1" applyFont="1"/>
    <xf numFmtId="41" fontId="8" fillId="0" borderId="0" xfId="0" applyNumberFormat="1" applyFont="1"/>
    <xf numFmtId="49" fontId="7" fillId="0" borderId="0" xfId="0" applyNumberFormat="1" applyFont="1" applyBorder="1"/>
    <xf numFmtId="49" fontId="8" fillId="0" borderId="1" xfId="0" applyNumberFormat="1" applyFont="1" applyBorder="1"/>
    <xf numFmtId="3" fontId="16" fillId="0" borderId="1" xfId="0" applyNumberFormat="1" applyFont="1" applyBorder="1"/>
    <xf numFmtId="3" fontId="16" fillId="0" borderId="0" xfId="0" applyNumberFormat="1" applyFont="1" applyBorder="1"/>
    <xf numFmtId="49" fontId="5" fillId="0" borderId="0" xfId="0" applyNumberFormat="1" applyFont="1" applyBorder="1" applyAlignment="1">
      <alignment horizontal="center"/>
    </xf>
    <xf numFmtId="0" fontId="5" fillId="0" borderId="0" xfId="0" applyFont="1" applyAlignment="1">
      <alignment horizontal="center"/>
    </xf>
    <xf numFmtId="49" fontId="18" fillId="0" borderId="0" xfId="0" applyNumberFormat="1" applyFont="1" applyBorder="1"/>
    <xf numFmtId="3" fontId="18" fillId="0" borderId="0" xfId="0" applyNumberFormat="1" applyFont="1"/>
    <xf numFmtId="3" fontId="7" fillId="0" borderId="0" xfId="0" applyNumberFormat="1" applyFont="1" applyAlignment="1">
      <alignment horizontal="right"/>
    </xf>
    <xf numFmtId="49" fontId="6" fillId="0" borderId="0" xfId="0" applyNumberFormat="1" applyFont="1" applyBorder="1"/>
    <xf numFmtId="3" fontId="25" fillId="0" borderId="0" xfId="0" applyNumberFormat="1" applyFont="1" applyAlignment="1">
      <alignment horizontal="center"/>
    </xf>
    <xf numFmtId="3" fontId="2" fillId="0" borderId="1" xfId="0" applyNumberFormat="1" applyFont="1" applyBorder="1" applyAlignment="1">
      <alignment horizontal="center"/>
    </xf>
    <xf numFmtId="3" fontId="2" fillId="0" borderId="0" xfId="0" applyNumberFormat="1" applyFont="1" applyBorder="1" applyAlignment="1">
      <alignment horizontal="center"/>
    </xf>
    <xf numFmtId="41" fontId="26" fillId="0" borderId="0" xfId="1" applyNumberFormat="1" applyFont="1" applyBorder="1" applyAlignment="1"/>
    <xf numFmtId="49" fontId="2" fillId="0" borderId="0" xfId="0" quotePrefix="1" applyNumberFormat="1" applyFont="1" applyBorder="1"/>
    <xf numFmtId="49" fontId="6" fillId="0" borderId="0" xfId="0" quotePrefix="1" applyNumberFormat="1" applyFont="1" applyBorder="1"/>
    <xf numFmtId="41" fontId="8" fillId="0" borderId="0" xfId="1" applyNumberFormat="1" applyFont="1" applyBorder="1" applyAlignment="1"/>
    <xf numFmtId="164" fontId="27" fillId="0" borderId="0" xfId="1" applyNumberFormat="1" applyFont="1"/>
    <xf numFmtId="0" fontId="27" fillId="0" borderId="0" xfId="0" applyFont="1"/>
    <xf numFmtId="49" fontId="6" fillId="0" borderId="0" xfId="0" quotePrefix="1" applyNumberFormat="1" applyFont="1" applyFill="1" applyBorder="1"/>
    <xf numFmtId="41" fontId="8" fillId="0" borderId="0" xfId="1" applyNumberFormat="1" applyFont="1" applyFill="1" applyBorder="1" applyAlignment="1"/>
    <xf numFmtId="164" fontId="27" fillId="0" borderId="0" xfId="1" applyNumberFormat="1" applyFont="1" applyFill="1"/>
    <xf numFmtId="0" fontId="27" fillId="0" borderId="0" xfId="0" applyFont="1" applyFill="1"/>
    <xf numFmtId="0" fontId="8" fillId="0" borderId="0" xfId="0" applyFont="1" applyFill="1"/>
    <xf numFmtId="41" fontId="28" fillId="0" borderId="0" xfId="1" applyNumberFormat="1" applyFont="1"/>
    <xf numFmtId="41" fontId="22" fillId="0" borderId="0" xfId="1" applyNumberFormat="1" applyFont="1"/>
    <xf numFmtId="41" fontId="27" fillId="0" borderId="0" xfId="1" applyNumberFormat="1" applyFont="1" applyBorder="1" applyAlignment="1"/>
    <xf numFmtId="49" fontId="6" fillId="0" borderId="0" xfId="0" quotePrefix="1" applyNumberFormat="1" applyFont="1" applyBorder="1" applyAlignment="1">
      <alignment vertical="top"/>
    </xf>
    <xf numFmtId="3" fontId="6" fillId="0" borderId="0" xfId="0" applyNumberFormat="1" applyFont="1" applyBorder="1" applyAlignment="1">
      <alignment vertical="top"/>
    </xf>
    <xf numFmtId="41" fontId="6" fillId="0" borderId="0" xfId="1" applyNumberFormat="1" applyFont="1" applyAlignment="1">
      <alignment vertical="top"/>
    </xf>
    <xf numFmtId="41" fontId="8" fillId="0" borderId="0" xfId="1" applyNumberFormat="1" applyFont="1" applyBorder="1" applyAlignment="1">
      <alignment vertical="top"/>
    </xf>
    <xf numFmtId="0" fontId="8" fillId="0" borderId="0" xfId="0" applyFont="1" applyAlignment="1">
      <alignment vertical="top"/>
    </xf>
    <xf numFmtId="49" fontId="2" fillId="0" borderId="0" xfId="0" applyNumberFormat="1" applyFont="1" applyBorder="1" applyAlignment="1">
      <alignment vertical="center"/>
    </xf>
    <xf numFmtId="49" fontId="2" fillId="0" borderId="42" xfId="0" applyNumberFormat="1" applyFont="1" applyBorder="1" applyAlignment="1">
      <alignment horizontal="center" vertical="center"/>
    </xf>
    <xf numFmtId="3" fontId="2" fillId="0" borderId="0" xfId="0" applyNumberFormat="1" applyFont="1" applyBorder="1" applyAlignment="1">
      <alignment vertical="center"/>
    </xf>
    <xf numFmtId="3" fontId="6" fillId="0" borderId="0" xfId="0" applyNumberFormat="1" applyFont="1" applyAlignment="1">
      <alignment vertical="center"/>
    </xf>
    <xf numFmtId="3" fontId="2" fillId="0" borderId="42" xfId="0" applyNumberFormat="1" applyFont="1" applyBorder="1" applyAlignment="1">
      <alignment vertical="center"/>
    </xf>
    <xf numFmtId="41" fontId="2" fillId="0" borderId="0" xfId="1" applyNumberFormat="1" applyFont="1" applyAlignment="1">
      <alignment vertical="center"/>
    </xf>
    <xf numFmtId="41" fontId="6" fillId="0" borderId="0" xfId="1" applyNumberFormat="1" applyFont="1" applyAlignment="1">
      <alignment vertical="center"/>
    </xf>
    <xf numFmtId="41" fontId="8" fillId="0" borderId="0" xfId="0" applyNumberFormat="1" applyFont="1" applyAlignment="1">
      <alignment vertical="center"/>
    </xf>
    <xf numFmtId="0" fontId="8" fillId="0" borderId="0" xfId="0" applyFont="1" applyAlignment="1">
      <alignment vertical="center"/>
    </xf>
    <xf numFmtId="41" fontId="2" fillId="0" borderId="0" xfId="1" applyNumberFormat="1" applyFont="1"/>
    <xf numFmtId="0" fontId="26" fillId="0" borderId="0" xfId="0" applyFont="1"/>
    <xf numFmtId="49" fontId="2" fillId="0" borderId="42" xfId="0" applyNumberFormat="1" applyFont="1" applyBorder="1" applyAlignment="1">
      <alignment horizontal="center"/>
    </xf>
    <xf numFmtId="3" fontId="2" fillId="0" borderId="42" xfId="0" applyNumberFormat="1" applyFont="1" applyBorder="1"/>
    <xf numFmtId="3" fontId="2" fillId="0" borderId="1" xfId="0" applyNumberFormat="1" applyFont="1" applyBorder="1" applyAlignment="1"/>
    <xf numFmtId="41" fontId="2" fillId="0" borderId="0" xfId="0" applyNumberFormat="1" applyFont="1"/>
    <xf numFmtId="41" fontId="26" fillId="0" borderId="0" xfId="0" applyNumberFormat="1" applyFont="1"/>
    <xf numFmtId="0" fontId="6" fillId="0" borderId="0" xfId="0" quotePrefix="1" applyNumberFormat="1" applyFont="1" applyFill="1" applyBorder="1"/>
    <xf numFmtId="0" fontId="29" fillId="0" borderId="0" xfId="0" quotePrefix="1" applyFont="1" applyAlignment="1">
      <alignment horizontal="left"/>
    </xf>
    <xf numFmtId="0" fontId="30" fillId="0" borderId="0" xfId="0" quotePrefix="1" applyFont="1" applyAlignment="1">
      <alignment vertical="top" wrapText="1"/>
    </xf>
    <xf numFmtId="0" fontId="29" fillId="0" borderId="0" xfId="0" applyFont="1" applyAlignment="1">
      <alignment horizontal="justify" vertical="center" wrapText="1"/>
    </xf>
    <xf numFmtId="49" fontId="2" fillId="0" borderId="0" xfId="0" applyNumberFormat="1" applyFont="1" applyBorder="1" applyAlignment="1"/>
    <xf numFmtId="49" fontId="2" fillId="0" borderId="0" xfId="0" applyNumberFormat="1" applyFont="1" applyBorder="1" applyAlignment="1">
      <alignment horizontal="center"/>
    </xf>
    <xf numFmtId="49" fontId="2" fillId="0" borderId="0" xfId="0" quotePrefix="1" applyNumberFormat="1" applyFont="1" applyFill="1" applyBorder="1"/>
    <xf numFmtId="3" fontId="6" fillId="0" borderId="0" xfId="0" applyNumberFormat="1" applyFont="1" applyAlignment="1">
      <alignment horizontal="right"/>
    </xf>
    <xf numFmtId="3" fontId="2" fillId="0" borderId="43" xfId="0" applyNumberFormat="1" applyFont="1" applyBorder="1" applyAlignment="1">
      <alignment horizontal="center"/>
    </xf>
    <xf numFmtId="3" fontId="2" fillId="0" borderId="0" xfId="0" applyNumberFormat="1" applyFont="1" applyFill="1" applyBorder="1"/>
    <xf numFmtId="164" fontId="8" fillId="0" borderId="0" xfId="1" applyNumberFormat="1" applyFont="1"/>
    <xf numFmtId="3" fontId="6" fillId="0" borderId="43" xfId="0" applyNumberFormat="1" applyFont="1" applyBorder="1" applyAlignment="1">
      <alignment horizontal="center" vertical="center" wrapText="1"/>
    </xf>
    <xf numFmtId="3" fontId="6" fillId="0" borderId="0" xfId="0" applyNumberFormat="1" applyFont="1" applyBorder="1" applyAlignment="1">
      <alignment horizontal="center" vertical="center" wrapText="1"/>
    </xf>
    <xf numFmtId="0" fontId="13" fillId="0" borderId="0" xfId="0" applyFont="1"/>
    <xf numFmtId="9" fontId="6" fillId="0" borderId="0" xfId="2" applyFont="1"/>
    <xf numFmtId="49" fontId="26" fillId="0" borderId="0" xfId="0" applyNumberFormat="1" applyFont="1" applyBorder="1"/>
    <xf numFmtId="0" fontId="12" fillId="0" borderId="0" xfId="0" applyFont="1"/>
    <xf numFmtId="0" fontId="26" fillId="0" borderId="42" xfId="0" applyFont="1" applyBorder="1"/>
    <xf numFmtId="0" fontId="2" fillId="0" borderId="42" xfId="0" applyFont="1" applyBorder="1"/>
    <xf numFmtId="49" fontId="2" fillId="0" borderId="0" xfId="0" applyNumberFormat="1" applyFont="1" applyFill="1" applyBorder="1"/>
    <xf numFmtId="41" fontId="6" fillId="0" borderId="0" xfId="1" applyNumberFormat="1" applyFont="1" applyFill="1"/>
    <xf numFmtId="41" fontId="6" fillId="0" borderId="0" xfId="0" applyNumberFormat="1" applyFont="1" applyFill="1"/>
    <xf numFmtId="41" fontId="8" fillId="0" borderId="0" xfId="0" applyNumberFormat="1" applyFont="1" applyFill="1"/>
    <xf numFmtId="49" fontId="2" fillId="0" borderId="44" xfId="0" applyNumberFormat="1" applyFont="1" applyBorder="1" applyAlignment="1">
      <alignment horizontal="center" vertical="center" wrapText="1"/>
    </xf>
    <xf numFmtId="0" fontId="2" fillId="0" borderId="25" xfId="0" applyFont="1" applyBorder="1" applyAlignment="1">
      <alignment horizontal="center" vertical="center" wrapText="1"/>
    </xf>
    <xf numFmtId="0" fontId="2" fillId="0" borderId="45"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46" xfId="0" applyFont="1" applyBorder="1" applyAlignment="1">
      <alignment horizontal="center" vertical="center" wrapText="1"/>
    </xf>
    <xf numFmtId="0" fontId="2" fillId="0" borderId="4" xfId="0" applyFont="1" applyBorder="1" applyAlignment="1">
      <alignment horizontal="center" vertical="center" wrapText="1"/>
    </xf>
    <xf numFmtId="0" fontId="2" fillId="0" borderId="47" xfId="0" applyFont="1" applyBorder="1" applyAlignment="1">
      <alignment vertical="center"/>
    </xf>
    <xf numFmtId="0" fontId="2" fillId="0" borderId="48" xfId="0" applyFont="1" applyBorder="1" applyAlignment="1">
      <alignment horizontal="center" vertical="center"/>
    </xf>
    <xf numFmtId="49" fontId="2" fillId="0" borderId="38" xfId="0" applyNumberFormat="1" applyFont="1" applyBorder="1"/>
    <xf numFmtId="0" fontId="6" fillId="0" borderId="12" xfId="0" applyFont="1" applyBorder="1" applyAlignment="1">
      <alignment wrapText="1"/>
    </xf>
    <xf numFmtId="0" fontId="6" fillId="0" borderId="49" xfId="0" applyFont="1" applyBorder="1" applyAlignment="1">
      <alignment wrapText="1"/>
    </xf>
    <xf numFmtId="0" fontId="6" fillId="0" borderId="50" xfId="0" applyFont="1" applyBorder="1" applyAlignment="1">
      <alignment wrapText="1"/>
    </xf>
    <xf numFmtId="3" fontId="6" fillId="0" borderId="13" xfId="0" applyNumberFormat="1" applyFont="1" applyBorder="1" applyAlignment="1">
      <alignment wrapText="1"/>
    </xf>
    <xf numFmtId="49" fontId="2" fillId="0" borderId="51" xfId="0" applyNumberFormat="1" applyFont="1" applyBorder="1"/>
    <xf numFmtId="3" fontId="2" fillId="0" borderId="52" xfId="0" applyNumberFormat="1" applyFont="1" applyBorder="1" applyAlignment="1"/>
    <xf numFmtId="3" fontId="2" fillId="0" borderId="53" xfId="0" applyNumberFormat="1" applyFont="1" applyBorder="1" applyAlignment="1"/>
    <xf numFmtId="3" fontId="2" fillId="0" borderId="54" xfId="0" applyNumberFormat="1" applyFont="1" applyBorder="1" applyAlignment="1"/>
    <xf numFmtId="3" fontId="2" fillId="0" borderId="55" xfId="0" applyNumberFormat="1" applyFont="1" applyBorder="1" applyAlignment="1"/>
    <xf numFmtId="49" fontId="6" fillId="0" borderId="38" xfId="0" quotePrefix="1" applyNumberFormat="1" applyFont="1" applyBorder="1"/>
    <xf numFmtId="3" fontId="6" fillId="0" borderId="11" xfId="0" applyNumberFormat="1" applyFont="1" applyBorder="1"/>
    <xf numFmtId="3" fontId="6" fillId="0" borderId="16" xfId="0" applyNumberFormat="1" applyFont="1" applyBorder="1"/>
    <xf numFmtId="164" fontId="6" fillId="0" borderId="39" xfId="1" applyNumberFormat="1" applyFont="1" applyBorder="1"/>
    <xf numFmtId="3" fontId="6" fillId="0" borderId="15" xfId="0" applyNumberFormat="1" applyFont="1" applyBorder="1" applyAlignment="1"/>
    <xf numFmtId="41" fontId="6" fillId="0" borderId="0" xfId="0" applyNumberFormat="1" applyFont="1" applyBorder="1"/>
    <xf numFmtId="49" fontId="6" fillId="0" borderId="38" xfId="0" applyNumberFormat="1" applyFont="1" applyBorder="1"/>
    <xf numFmtId="164" fontId="6" fillId="0" borderId="11" xfId="1" applyNumberFormat="1" applyFont="1" applyBorder="1"/>
    <xf numFmtId="164" fontId="22" fillId="0" borderId="11" xfId="1" applyNumberFormat="1" applyFont="1" applyFill="1" applyBorder="1"/>
    <xf numFmtId="164" fontId="22" fillId="0" borderId="16" xfId="1" applyNumberFormat="1" applyFont="1" applyFill="1" applyBorder="1"/>
    <xf numFmtId="164" fontId="6" fillId="0" borderId="16" xfId="1" applyNumberFormat="1" applyFont="1" applyBorder="1"/>
    <xf numFmtId="49" fontId="6" fillId="0" borderId="38" xfId="0" applyNumberFormat="1" applyFont="1" applyBorder="1" applyAlignment="1">
      <alignment wrapText="1"/>
    </xf>
    <xf numFmtId="3" fontId="6" fillId="0" borderId="0" xfId="0" applyNumberFormat="1" applyFont="1" applyBorder="1" applyAlignment="1"/>
    <xf numFmtId="3" fontId="2" fillId="0" borderId="52" xfId="0" applyNumberFormat="1" applyFont="1" applyBorder="1"/>
    <xf numFmtId="3" fontId="2" fillId="0" borderId="53" xfId="0" applyNumberFormat="1" applyFont="1" applyBorder="1"/>
    <xf numFmtId="3" fontId="2" fillId="0" borderId="54" xfId="0" applyNumberFormat="1" applyFont="1" applyBorder="1"/>
    <xf numFmtId="164" fontId="2" fillId="0" borderId="54" xfId="1" applyNumberFormat="1" applyFont="1" applyBorder="1"/>
    <xf numFmtId="3" fontId="6" fillId="0" borderId="11" xfId="0" applyNumberFormat="1" applyFont="1" applyBorder="1" applyAlignment="1"/>
    <xf numFmtId="3" fontId="6" fillId="0" borderId="16" xfId="0" applyNumberFormat="1" applyFont="1" applyBorder="1" applyAlignment="1"/>
    <xf numFmtId="3" fontId="6" fillId="0" borderId="15" xfId="0" applyNumberFormat="1" applyFont="1" applyBorder="1"/>
    <xf numFmtId="49" fontId="6" fillId="0" borderId="40" xfId="0" applyNumberFormat="1" applyFont="1" applyBorder="1"/>
    <xf numFmtId="3" fontId="6" fillId="0" borderId="30" xfId="0" applyNumberFormat="1" applyFont="1" applyBorder="1"/>
    <xf numFmtId="3" fontId="6" fillId="0" borderId="56" xfId="0" applyNumberFormat="1" applyFont="1" applyBorder="1"/>
    <xf numFmtId="3" fontId="6" fillId="0" borderId="57" xfId="0" applyNumberFormat="1" applyFont="1" applyBorder="1"/>
    <xf numFmtId="3" fontId="6" fillId="0" borderId="31" xfId="0" applyNumberFormat="1" applyFont="1" applyBorder="1"/>
    <xf numFmtId="0" fontId="7" fillId="0" borderId="0" xfId="0" quotePrefix="1" applyFont="1" applyAlignment="1">
      <alignment horizontal="left"/>
    </xf>
    <xf numFmtId="0" fontId="7" fillId="0" borderId="0" xfId="0" quotePrefix="1" applyFont="1" applyFill="1" applyAlignment="1">
      <alignment horizontal="left"/>
    </xf>
    <xf numFmtId="3" fontId="32" fillId="0" borderId="0" xfId="0" applyNumberFormat="1" applyFont="1"/>
    <xf numFmtId="0" fontId="33" fillId="0" borderId="43" xfId="0" applyFont="1" applyBorder="1" applyAlignment="1">
      <alignment horizontal="center" vertical="center"/>
    </xf>
    <xf numFmtId="3" fontId="31" fillId="0" borderId="43" xfId="0" applyNumberFormat="1" applyFont="1" applyBorder="1"/>
    <xf numFmtId="0" fontId="33" fillId="0" borderId="43" xfId="0" applyFont="1" applyBorder="1" applyAlignment="1">
      <alignment horizontal="center" vertical="center" wrapText="1"/>
    </xf>
    <xf numFmtId="0" fontId="6" fillId="0" borderId="0" xfId="0" quotePrefix="1" applyFont="1"/>
    <xf numFmtId="3" fontId="2" fillId="0" borderId="1" xfId="0" applyNumberFormat="1" applyFont="1" applyBorder="1" applyAlignment="1">
      <alignment horizontal="center" vertical="center"/>
    </xf>
    <xf numFmtId="3" fontId="2" fillId="0" borderId="0" xfId="0" applyNumberFormat="1" applyFont="1" applyBorder="1" applyAlignment="1">
      <alignment horizontal="center" vertical="center"/>
    </xf>
    <xf numFmtId="164" fontId="2" fillId="0" borderId="0" xfId="1" applyNumberFormat="1" applyFont="1" applyBorder="1"/>
    <xf numFmtId="0" fontId="2" fillId="0" borderId="0" xfId="0" applyFont="1" applyAlignment="1">
      <alignment horizontal="right"/>
    </xf>
    <xf numFmtId="49" fontId="6" fillId="0" borderId="1" xfId="0" applyNumberFormat="1" applyFont="1" applyBorder="1"/>
    <xf numFmtId="0" fontId="6" fillId="0" borderId="1" xfId="0" applyFont="1" applyBorder="1"/>
    <xf numFmtId="3" fontId="6" fillId="0" borderId="1" xfId="0" applyNumberFormat="1" applyFont="1" applyBorder="1"/>
    <xf numFmtId="41" fontId="6" fillId="0" borderId="0" xfId="1" applyNumberFormat="1" applyFont="1" applyBorder="1"/>
    <xf numFmtId="0" fontId="2" fillId="0" borderId="0" xfId="0" applyFont="1" applyAlignment="1">
      <alignment vertical="center"/>
    </xf>
    <xf numFmtId="3" fontId="2" fillId="0" borderId="1" xfId="0" applyNumberFormat="1" applyFont="1" applyBorder="1" applyAlignment="1">
      <alignment horizontal="center" vertical="center" wrapText="1"/>
    </xf>
    <xf numFmtId="164" fontId="2" fillId="0" borderId="0" xfId="1" applyNumberFormat="1" applyFont="1" applyBorder="1" applyAlignment="1">
      <alignment horizontal="center"/>
    </xf>
    <xf numFmtId="49" fontId="6" fillId="0" borderId="0" xfId="0" quotePrefix="1" applyNumberFormat="1" applyFont="1"/>
    <xf numFmtId="164" fontId="6" fillId="0" borderId="0" xfId="1" applyNumberFormat="1" applyFont="1" applyBorder="1" applyAlignment="1">
      <alignment horizontal="center"/>
    </xf>
    <xf numFmtId="3" fontId="6" fillId="0" borderId="0" xfId="0" applyNumberFormat="1" applyFont="1" applyFill="1" applyAlignment="1"/>
    <xf numFmtId="0" fontId="6" fillId="0" borderId="0" xfId="0" applyFont="1" applyAlignment="1"/>
    <xf numFmtId="3" fontId="6" fillId="0" borderId="0" xfId="0" applyNumberFormat="1" applyFont="1" applyAlignment="1"/>
    <xf numFmtId="3" fontId="2" fillId="0" borderId="42" xfId="0" applyNumberFormat="1" applyFont="1" applyBorder="1" applyAlignment="1"/>
    <xf numFmtId="3" fontId="2" fillId="0" borderId="0" xfId="0" applyNumberFormat="1" applyFont="1" applyAlignment="1"/>
    <xf numFmtId="49" fontId="2" fillId="0" borderId="0" xfId="0" applyNumberFormat="1" applyFont="1" applyFill="1" applyBorder="1" applyAlignment="1">
      <alignment horizontal="center"/>
    </xf>
    <xf numFmtId="49" fontId="6" fillId="0" borderId="0" xfId="0" applyNumberFormat="1" applyFont="1"/>
    <xf numFmtId="0" fontId="2" fillId="0" borderId="0" xfId="0" applyFont="1" applyBorder="1"/>
    <xf numFmtId="41" fontId="2" fillId="0" borderId="0" xfId="0" applyNumberFormat="1" applyFont="1" applyBorder="1"/>
    <xf numFmtId="41" fontId="6" fillId="0" borderId="0" xfId="0" applyNumberFormat="1" applyFont="1" applyBorder="1" applyAlignment="1">
      <alignment horizontal="left"/>
    </xf>
    <xf numFmtId="41" fontId="2" fillId="0" borderId="0" xfId="0" applyNumberFormat="1" applyFont="1" applyBorder="1" applyAlignment="1">
      <alignment horizontal="center"/>
    </xf>
    <xf numFmtId="49" fontId="2" fillId="0" borderId="0" xfId="0" applyNumberFormat="1" applyFont="1"/>
    <xf numFmtId="0" fontId="21" fillId="0" borderId="0" xfId="0" applyFont="1" applyBorder="1"/>
    <xf numFmtId="49" fontId="6" fillId="0" borderId="0" xfId="0" applyNumberFormat="1" applyFont="1" applyFill="1" applyBorder="1"/>
    <xf numFmtId="0" fontId="34" fillId="0" borderId="0" xfId="0" applyFont="1" applyFill="1"/>
    <xf numFmtId="0" fontId="1" fillId="0" borderId="0" xfId="0" applyFont="1" applyFill="1"/>
    <xf numFmtId="0" fontId="8" fillId="0" borderId="0" xfId="0" applyFont="1" applyFill="1" applyBorder="1" applyAlignment="1">
      <alignment horizontal="left"/>
    </xf>
    <xf numFmtId="0" fontId="2" fillId="0" borderId="0" xfId="0" applyFont="1" applyFill="1"/>
    <xf numFmtId="0" fontId="2" fillId="0" borderId="11" xfId="0" applyFont="1" applyFill="1" applyBorder="1" applyAlignment="1">
      <alignment horizontal="center" vertical="center" wrapText="1"/>
    </xf>
    <xf numFmtId="3" fontId="2" fillId="0" borderId="11" xfId="0" applyNumberFormat="1" applyFont="1" applyFill="1" applyBorder="1" applyAlignment="1">
      <alignment horizontal="center" vertical="center" wrapText="1"/>
    </xf>
    <xf numFmtId="0" fontId="2" fillId="0" borderId="58" xfId="0" applyFont="1" applyFill="1" applyBorder="1" applyAlignment="1">
      <alignment horizontal="center" vertical="center" wrapText="1"/>
    </xf>
    <xf numFmtId="0" fontId="2" fillId="0" borderId="7" xfId="0" applyFont="1" applyFill="1" applyBorder="1" applyAlignment="1">
      <alignment horizontal="center" vertical="center"/>
    </xf>
    <xf numFmtId="0" fontId="2" fillId="0" borderId="7" xfId="0" quotePrefix="1" applyFont="1" applyFill="1" applyBorder="1" applyAlignment="1">
      <alignment horizontal="center" vertical="center"/>
    </xf>
    <xf numFmtId="0" fontId="2" fillId="0" borderId="60" xfId="0" quotePrefix="1" applyFont="1" applyFill="1" applyBorder="1" applyAlignment="1">
      <alignment horizontal="center" vertical="center"/>
    </xf>
    <xf numFmtId="164" fontId="2" fillId="0" borderId="11" xfId="1" applyNumberFormat="1" applyFont="1" applyFill="1" applyBorder="1" applyAlignment="1">
      <alignment vertical="center"/>
    </xf>
    <xf numFmtId="164" fontId="2" fillId="0" borderId="58" xfId="1" applyNumberFormat="1" applyFont="1" applyFill="1" applyBorder="1" applyAlignment="1">
      <alignment vertical="center"/>
    </xf>
    <xf numFmtId="0" fontId="1" fillId="0" borderId="0" xfId="0" applyFont="1" applyFill="1" applyAlignment="1">
      <alignment vertical="center"/>
    </xf>
    <xf numFmtId="0" fontId="0" fillId="0" borderId="0" xfId="0" applyAlignment="1">
      <alignment vertical="center"/>
    </xf>
    <xf numFmtId="164" fontId="6" fillId="0" borderId="11" xfId="1" applyNumberFormat="1" applyFont="1" applyBorder="1" applyAlignment="1">
      <alignment vertical="center"/>
    </xf>
    <xf numFmtId="164" fontId="6" fillId="0" borderId="58" xfId="1" applyNumberFormat="1" applyFont="1" applyFill="1" applyBorder="1" applyAlignment="1">
      <alignment vertical="center"/>
    </xf>
    <xf numFmtId="164" fontId="6" fillId="0" borderId="11" xfId="1" quotePrefix="1" applyNumberFormat="1" applyFont="1" applyFill="1" applyBorder="1" applyAlignment="1">
      <alignment vertical="center"/>
    </xf>
    <xf numFmtId="164" fontId="2" fillId="0" borderId="7" xfId="1" applyNumberFormat="1" applyFont="1" applyFill="1" applyBorder="1" applyAlignment="1"/>
    <xf numFmtId="164" fontId="2" fillId="0" borderId="60" xfId="1" applyNumberFormat="1" applyFont="1" applyFill="1" applyBorder="1" applyAlignment="1"/>
    <xf numFmtId="41" fontId="35" fillId="0" borderId="0" xfId="0" applyNumberFormat="1" applyFont="1" applyFill="1" applyAlignment="1"/>
    <xf numFmtId="164" fontId="1" fillId="0" borderId="0" xfId="0" applyNumberFormat="1" applyFont="1" applyFill="1" applyAlignment="1"/>
    <xf numFmtId="0" fontId="35" fillId="0" borderId="0" xfId="0" applyFont="1" applyAlignment="1"/>
    <xf numFmtId="49" fontId="6" fillId="0" borderId="38" xfId="0" applyNumberFormat="1" applyFont="1" applyFill="1" applyBorder="1" applyAlignment="1">
      <alignment vertical="center"/>
    </xf>
    <xf numFmtId="49" fontId="6" fillId="0" borderId="39" xfId="0" applyNumberFormat="1" applyFont="1" applyFill="1" applyBorder="1" applyAlignment="1">
      <alignment vertical="center"/>
    </xf>
    <xf numFmtId="3" fontId="6" fillId="0" borderId="0" xfId="0" applyNumberFormat="1" applyFont="1" applyBorder="1" applyAlignment="1">
      <alignment vertical="center"/>
    </xf>
    <xf numFmtId="164" fontId="2" fillId="0" borderId="18" xfId="1" applyNumberFormat="1" applyFont="1" applyFill="1" applyBorder="1" applyAlignment="1">
      <alignment vertical="center"/>
    </xf>
    <xf numFmtId="164" fontId="2" fillId="0" borderId="63" xfId="1" applyNumberFormat="1" applyFont="1" applyFill="1" applyBorder="1" applyAlignment="1">
      <alignment vertical="center"/>
    </xf>
    <xf numFmtId="164" fontId="2" fillId="0" borderId="0" xfId="1" applyNumberFormat="1" applyFont="1" applyFill="1" applyBorder="1" applyAlignment="1">
      <alignment vertical="center"/>
    </xf>
    <xf numFmtId="164" fontId="1" fillId="0" borderId="0" xfId="0" applyNumberFormat="1" applyFont="1" applyFill="1" applyAlignment="1">
      <alignment vertical="center"/>
    </xf>
    <xf numFmtId="0" fontId="2" fillId="0" borderId="0" xfId="0" applyFont="1" applyFill="1" applyAlignment="1">
      <alignment horizontal="right"/>
    </xf>
    <xf numFmtId="164" fontId="6" fillId="0" borderId="0" xfId="1" applyNumberFormat="1" applyFont="1" applyFill="1"/>
    <xf numFmtId="49" fontId="7" fillId="0" borderId="1" xfId="0" applyNumberFormat="1" applyFont="1" applyBorder="1"/>
    <xf numFmtId="0" fontId="6" fillId="0" borderId="1" xfId="0" applyFont="1" applyFill="1" applyBorder="1" applyAlignment="1">
      <alignment vertical="center"/>
    </xf>
    <xf numFmtId="3" fontId="6" fillId="0" borderId="1" xfId="0" applyNumberFormat="1" applyFont="1" applyFill="1" applyBorder="1" applyAlignment="1">
      <alignment vertical="center"/>
    </xf>
    <xf numFmtId="0" fontId="2" fillId="0" borderId="0" xfId="0" applyFont="1" applyFill="1" applyBorder="1"/>
    <xf numFmtId="3" fontId="2" fillId="0" borderId="1" xfId="0" applyNumberFormat="1" applyFont="1" applyFill="1" applyBorder="1" applyAlignment="1">
      <alignment horizontal="center"/>
    </xf>
    <xf numFmtId="3" fontId="2" fillId="0" borderId="0" xfId="0" applyNumberFormat="1" applyFont="1" applyFill="1" applyBorder="1" applyAlignment="1">
      <alignment horizontal="center"/>
    </xf>
    <xf numFmtId="164" fontId="6" fillId="0" borderId="0" xfId="0" applyNumberFormat="1" applyFont="1" applyFill="1"/>
    <xf numFmtId="0" fontId="6" fillId="0" borderId="0" xfId="0" quotePrefix="1" applyFont="1" applyFill="1" applyBorder="1"/>
    <xf numFmtId="10" fontId="6" fillId="0" borderId="0" xfId="2" applyNumberFormat="1" applyFont="1" applyFill="1" applyAlignment="1">
      <alignment horizontal="center"/>
    </xf>
    <xf numFmtId="9" fontId="2" fillId="0" borderId="42" xfId="2" applyFont="1" applyFill="1" applyBorder="1" applyAlignment="1">
      <alignment horizontal="center"/>
    </xf>
    <xf numFmtId="3" fontId="2" fillId="0" borderId="42" xfId="0" applyNumberFormat="1" applyFont="1" applyFill="1" applyBorder="1"/>
    <xf numFmtId="164" fontId="2" fillId="0" borderId="0" xfId="1" applyNumberFormat="1" applyFont="1" applyFill="1"/>
    <xf numFmtId="3" fontId="2" fillId="0" borderId="0" xfId="0" applyNumberFormat="1" applyFont="1" applyFill="1"/>
    <xf numFmtId="9" fontId="6" fillId="0" borderId="0" xfId="2" applyFont="1" applyFill="1"/>
    <xf numFmtId="10" fontId="6" fillId="0" borderId="0" xfId="2" applyNumberFormat="1" applyFont="1" applyFill="1"/>
    <xf numFmtId="3" fontId="6" fillId="0" borderId="0" xfId="0" applyNumberFormat="1" applyFont="1" applyFill="1" applyAlignment="1">
      <alignment horizontal="right"/>
    </xf>
    <xf numFmtId="3" fontId="6" fillId="0" borderId="0" xfId="0" applyNumberFormat="1" applyFont="1" applyFill="1" applyBorder="1" applyAlignment="1">
      <alignment horizontal="right"/>
    </xf>
    <xf numFmtId="3" fontId="2" fillId="0" borderId="0" xfId="0" applyNumberFormat="1" applyFont="1" applyFill="1" applyAlignment="1">
      <alignment horizontal="right"/>
    </xf>
    <xf numFmtId="3" fontId="2" fillId="0" borderId="0" xfId="0" applyNumberFormat="1" applyFont="1" applyFill="1" applyBorder="1" applyAlignment="1">
      <alignment horizontal="right"/>
    </xf>
    <xf numFmtId="41" fontId="2" fillId="0" borderId="0" xfId="0" applyNumberFormat="1" applyFont="1" applyFill="1"/>
    <xf numFmtId="0" fontId="6" fillId="0" borderId="0" xfId="0" quotePrefix="1" applyFont="1" applyFill="1"/>
    <xf numFmtId="3" fontId="25" fillId="0" borderId="0" xfId="0" applyNumberFormat="1" applyFont="1" applyFill="1" applyAlignment="1">
      <alignment horizontal="center"/>
    </xf>
    <xf numFmtId="3" fontId="25" fillId="0" borderId="0" xfId="0" applyNumberFormat="1" applyFont="1" applyFill="1" applyBorder="1" applyAlignment="1">
      <alignment horizontal="center"/>
    </xf>
    <xf numFmtId="164" fontId="2" fillId="0" borderId="42" xfId="1" applyNumberFormat="1" applyFont="1" applyFill="1" applyBorder="1" applyAlignment="1">
      <alignment horizontal="right"/>
    </xf>
    <xf numFmtId="164" fontId="2" fillId="0" borderId="0" xfId="1" applyNumberFormat="1" applyFont="1" applyFill="1" applyBorder="1"/>
    <xf numFmtId="0" fontId="2" fillId="0" borderId="0" xfId="0" applyFont="1" applyBorder="1" applyAlignment="1">
      <alignment horizontal="left"/>
    </xf>
    <xf numFmtId="0" fontId="6" fillId="0" borderId="0" xfId="0" quotePrefix="1" applyFont="1" applyBorder="1" applyAlignment="1">
      <alignment horizontal="left"/>
    </xf>
    <xf numFmtId="0" fontId="25" fillId="0" borderId="0" xfId="0" applyFont="1" applyFill="1"/>
    <xf numFmtId="3" fontId="2" fillId="0" borderId="42" xfId="0" applyNumberFormat="1" applyFont="1" applyFill="1" applyBorder="1" applyAlignment="1">
      <alignment horizontal="right"/>
    </xf>
    <xf numFmtId="164" fontId="2" fillId="0" borderId="0" xfId="0" applyNumberFormat="1" applyFont="1" applyFill="1"/>
    <xf numFmtId="3" fontId="6" fillId="0" borderId="0" xfId="0" applyNumberFormat="1" applyFont="1" applyFill="1" applyAlignment="1">
      <alignment horizontal="center"/>
    </xf>
    <xf numFmtId="3" fontId="2" fillId="0" borderId="1" xfId="0" applyNumberFormat="1" applyFont="1" applyFill="1" applyBorder="1" applyAlignment="1">
      <alignment horizontal="center" vertical="center"/>
    </xf>
    <xf numFmtId="3" fontId="2" fillId="0" borderId="0" xfId="0" applyNumberFormat="1" applyFont="1" applyFill="1" applyBorder="1" applyAlignment="1">
      <alignment horizontal="center" vertical="center"/>
    </xf>
    <xf numFmtId="164" fontId="25" fillId="0" borderId="0" xfId="1" applyNumberFormat="1" applyFont="1" applyFill="1"/>
    <xf numFmtId="43" fontId="2" fillId="0" borderId="0" xfId="1" applyNumberFormat="1" applyFont="1" applyFill="1"/>
    <xf numFmtId="0" fontId="29" fillId="0" borderId="0" xfId="0" applyFont="1" applyAlignment="1">
      <alignment horizontal="left"/>
    </xf>
    <xf numFmtId="0" fontId="2" fillId="0" borderId="1" xfId="0" applyFont="1" applyFill="1" applyBorder="1"/>
    <xf numFmtId="3" fontId="2" fillId="0" borderId="1" xfId="0" applyNumberFormat="1" applyFont="1" applyFill="1" applyBorder="1"/>
    <xf numFmtId="0" fontId="36" fillId="0" borderId="0" xfId="0" applyFont="1"/>
    <xf numFmtId="0" fontId="37" fillId="0" borderId="0" xfId="0" applyFont="1"/>
    <xf numFmtId="0" fontId="38" fillId="0" borderId="0" xfId="0" applyFont="1"/>
    <xf numFmtId="0" fontId="37" fillId="0" borderId="0" xfId="0" applyFont="1" applyAlignment="1">
      <alignment vertical="justify" wrapText="1"/>
    </xf>
    <xf numFmtId="0" fontId="37" fillId="0" borderId="0" xfId="0" applyFont="1" applyAlignment="1">
      <alignment horizontal="justify" vertical="top" wrapText="1"/>
    </xf>
    <xf numFmtId="0" fontId="37" fillId="0" borderId="0" xfId="0" applyFont="1" applyAlignment="1">
      <alignment horizontal="justify" vertical="justify" wrapText="1"/>
    </xf>
    <xf numFmtId="0" fontId="6" fillId="0" borderId="0" xfId="0" applyFont="1" applyAlignment="1">
      <alignment vertical="justify" wrapText="1"/>
    </xf>
    <xf numFmtId="0" fontId="6" fillId="0" borderId="0" xfId="0" applyFont="1" applyAlignment="1">
      <alignment vertical="top" wrapText="1"/>
    </xf>
    <xf numFmtId="0" fontId="6" fillId="0" borderId="0" xfId="0" applyFont="1" applyAlignment="1">
      <alignment horizontal="justify" vertical="justify" wrapText="1"/>
    </xf>
    <xf numFmtId="41" fontId="2" fillId="0" borderId="1" xfId="0" applyNumberFormat="1" applyFont="1" applyFill="1" applyBorder="1" applyAlignment="1">
      <alignment horizontal="center"/>
    </xf>
    <xf numFmtId="164" fontId="37" fillId="0" borderId="0" xfId="1" applyNumberFormat="1" applyFont="1"/>
    <xf numFmtId="164" fontId="38" fillId="0" borderId="0" xfId="1" applyNumberFormat="1" applyFont="1" applyAlignment="1">
      <alignment horizontal="right"/>
    </xf>
    <xf numFmtId="164" fontId="37" fillId="0" borderId="0" xfId="1" applyNumberFormat="1" applyFont="1" applyFill="1" applyBorder="1"/>
    <xf numFmtId="164" fontId="37" fillId="0" borderId="0" xfId="1" applyNumberFormat="1" applyFont="1" applyFill="1"/>
    <xf numFmtId="164" fontId="37" fillId="0" borderId="1" xfId="1" applyNumberFormat="1" applyFont="1" applyFill="1" applyBorder="1"/>
    <xf numFmtId="164" fontId="38" fillId="0" borderId="0" xfId="1" applyNumberFormat="1" applyFont="1"/>
    <xf numFmtId="164" fontId="37" fillId="0" borderId="0" xfId="1" applyNumberFormat="1" applyFont="1" applyBorder="1"/>
    <xf numFmtId="0" fontId="37" fillId="0" borderId="0" xfId="0" applyFont="1" applyAlignment="1">
      <alignment vertical="top" wrapText="1"/>
    </xf>
    <xf numFmtId="0" fontId="37" fillId="0" borderId="0" xfId="0" applyFont="1" applyAlignment="1">
      <alignment horizontal="center" vertical="top" wrapText="1"/>
    </xf>
    <xf numFmtId="0" fontId="37" fillId="0" borderId="0" xfId="0" applyFont="1" applyAlignment="1">
      <alignment horizontal="justify" vertical="justify"/>
    </xf>
    <xf numFmtId="0" fontId="38" fillId="0" borderId="1" xfId="0" applyFont="1" applyBorder="1" applyAlignment="1">
      <alignment horizontal="center"/>
    </xf>
    <xf numFmtId="0" fontId="38" fillId="0" borderId="0" xfId="0" applyFont="1" applyAlignment="1">
      <alignment horizontal="right"/>
    </xf>
    <xf numFmtId="14" fontId="38" fillId="0" borderId="0" xfId="0" applyNumberFormat="1" applyFont="1" applyAlignment="1">
      <alignment horizontal="left"/>
    </xf>
    <xf numFmtId="168" fontId="37" fillId="0" borderId="0" xfId="1" applyNumberFormat="1" applyFont="1" applyAlignment="1">
      <alignment horizontal="right"/>
    </xf>
    <xf numFmtId="168" fontId="37" fillId="0" borderId="0" xfId="0" applyNumberFormat="1" applyFont="1" applyAlignment="1">
      <alignment horizontal="right"/>
    </xf>
    <xf numFmtId="0" fontId="37" fillId="0" borderId="0" xfId="0" applyFont="1" applyAlignment="1">
      <alignment horizontal="left"/>
    </xf>
    <xf numFmtId="168" fontId="37" fillId="0" borderId="0" xfId="1" applyNumberFormat="1" applyFont="1" applyAlignment="1">
      <alignment horizontal="justify" vertical="top" wrapText="1"/>
    </xf>
    <xf numFmtId="0" fontId="38" fillId="0" borderId="0" xfId="0" applyFont="1" applyAlignment="1">
      <alignment horizontal="left"/>
    </xf>
    <xf numFmtId="0" fontId="38" fillId="0" borderId="0" xfId="0" applyFont="1" applyAlignment="1">
      <alignment horizontal="center"/>
    </xf>
    <xf numFmtId="168" fontId="38" fillId="0" borderId="0" xfId="1" applyNumberFormat="1" applyFont="1" applyAlignment="1">
      <alignment horizontal="justify" vertical="top" wrapText="1"/>
    </xf>
    <xf numFmtId="168" fontId="38" fillId="0" borderId="0" xfId="0" applyNumberFormat="1" applyFont="1" applyAlignment="1">
      <alignment horizontal="justify" vertical="top" wrapText="1"/>
    </xf>
    <xf numFmtId="0" fontId="39" fillId="0" borderId="0" xfId="0" applyFont="1"/>
    <xf numFmtId="0" fontId="40" fillId="0" borderId="0" xfId="0" applyFont="1"/>
    <xf numFmtId="0" fontId="39" fillId="0" borderId="0" xfId="0" quotePrefix="1" applyFont="1" applyAlignment="1">
      <alignment horizontal="justify" vertical="justify" wrapText="1"/>
    </xf>
    <xf numFmtId="0" fontId="6" fillId="0" borderId="0" xfId="0" applyNumberFormat="1" applyFont="1" applyFill="1" applyAlignment="1">
      <alignment horizontal="justify" vertical="justify" wrapText="1"/>
    </xf>
    <xf numFmtId="3" fontId="2" fillId="0" borderId="0" xfId="0" applyNumberFormat="1" applyFont="1" applyFill="1" applyAlignment="1">
      <alignment horizontal="center"/>
    </xf>
    <xf numFmtId="0" fontId="41" fillId="0" borderId="0" xfId="6" applyFont="1" applyFill="1"/>
    <xf numFmtId="0" fontId="41" fillId="0" borderId="0" xfId="7" applyFont="1" applyFill="1" applyBorder="1"/>
    <xf numFmtId="0" fontId="29" fillId="0" borderId="0" xfId="6" applyFont="1" applyFill="1"/>
    <xf numFmtId="0" fontId="41" fillId="0" borderId="0" xfId="6" applyFont="1" applyFill="1" applyBorder="1" applyAlignment="1">
      <alignment horizontal="right"/>
    </xf>
    <xf numFmtId="164" fontId="29" fillId="0" borderId="0" xfId="8" applyNumberFormat="1" applyFont="1" applyFill="1" applyBorder="1" applyAlignment="1">
      <alignment horizontal="right"/>
    </xf>
    <xf numFmtId="0" fontId="29" fillId="0" borderId="0" xfId="6" applyFont="1" applyFill="1" applyBorder="1"/>
    <xf numFmtId="0" fontId="42" fillId="0" borderId="1" xfId="6" applyFont="1" applyFill="1" applyBorder="1" applyAlignment="1">
      <alignment vertical="top"/>
    </xf>
    <xf numFmtId="0" fontId="29" fillId="0" borderId="1" xfId="7" applyFont="1" applyFill="1" applyBorder="1" applyAlignment="1">
      <alignment vertical="top"/>
    </xf>
    <xf numFmtId="0" fontId="29" fillId="0" borderId="1" xfId="6" applyFont="1" applyFill="1" applyBorder="1" applyAlignment="1">
      <alignment vertical="top"/>
    </xf>
    <xf numFmtId="0" fontId="42" fillId="0" borderId="1" xfId="6" applyFont="1" applyFill="1" applyBorder="1" applyAlignment="1">
      <alignment horizontal="right" vertical="top"/>
    </xf>
    <xf numFmtId="0" fontId="29" fillId="0" borderId="1" xfId="9" applyFont="1" applyFill="1" applyBorder="1" applyAlignment="1">
      <alignment horizontal="right" vertical="top"/>
    </xf>
    <xf numFmtId="164" fontId="29" fillId="0" borderId="1" xfId="8" applyNumberFormat="1" applyFont="1" applyFill="1" applyBorder="1" applyAlignment="1">
      <alignment horizontal="right" vertical="top"/>
    </xf>
    <xf numFmtId="0" fontId="29" fillId="0" borderId="1" xfId="6" applyFont="1" applyFill="1" applyBorder="1" applyAlignment="1">
      <alignment horizontal="right" vertical="top"/>
    </xf>
    <xf numFmtId="0" fontId="29" fillId="0" borderId="0" xfId="6" applyFont="1" applyFill="1" applyBorder="1" applyAlignment="1">
      <alignment vertical="top"/>
    </xf>
    <xf numFmtId="0" fontId="29" fillId="0" borderId="0" xfId="6" applyFont="1" applyFill="1" applyAlignment="1">
      <alignment vertical="top"/>
    </xf>
    <xf numFmtId="0" fontId="42" fillId="0" borderId="50" xfId="6" applyFont="1" applyFill="1" applyBorder="1" applyAlignment="1">
      <alignment vertical="top"/>
    </xf>
    <xf numFmtId="0" fontId="29" fillId="0" borderId="50" xfId="7" applyFont="1" applyFill="1" applyBorder="1" applyAlignment="1">
      <alignment vertical="top"/>
    </xf>
    <xf numFmtId="0" fontId="29" fillId="0" borderId="50" xfId="6" applyFont="1" applyFill="1" applyBorder="1" applyAlignment="1">
      <alignment vertical="top"/>
    </xf>
    <xf numFmtId="0" fontId="42" fillId="0" borderId="50" xfId="6" applyFont="1" applyFill="1" applyBorder="1" applyAlignment="1">
      <alignment horizontal="right" vertical="top"/>
    </xf>
    <xf numFmtId="0" fontId="29" fillId="0" borderId="50" xfId="9" applyFont="1" applyFill="1" applyBorder="1" applyAlignment="1">
      <alignment horizontal="right" vertical="top"/>
    </xf>
    <xf numFmtId="164" fontId="29" fillId="0" borderId="50" xfId="8" applyNumberFormat="1" applyFont="1" applyFill="1" applyBorder="1" applyAlignment="1">
      <alignment horizontal="right" vertical="top"/>
    </xf>
    <xf numFmtId="0" fontId="29" fillId="0" borderId="50" xfId="6" applyFont="1" applyFill="1" applyBorder="1" applyAlignment="1">
      <alignment horizontal="right" vertical="top"/>
    </xf>
    <xf numFmtId="3" fontId="29" fillId="0" borderId="0" xfId="8" applyNumberFormat="1" applyFont="1" applyFill="1" applyBorder="1" applyAlignment="1">
      <alignment horizontal="right"/>
    </xf>
    <xf numFmtId="3" fontId="29" fillId="0" borderId="0" xfId="6" applyNumberFormat="1" applyFont="1" applyFill="1" applyBorder="1" applyAlignment="1">
      <alignment horizontal="right"/>
    </xf>
    <xf numFmtId="3" fontId="29" fillId="0" borderId="0" xfId="6" applyNumberFormat="1" applyFont="1" applyFill="1"/>
    <xf numFmtId="0" fontId="29" fillId="0" borderId="0" xfId="6" applyFont="1" applyFill="1" applyAlignment="1">
      <alignment horizontal="justify" vertical="top" wrapText="1"/>
    </xf>
    <xf numFmtId="0" fontId="29" fillId="0" borderId="0" xfId="6" applyFont="1" applyFill="1" applyAlignment="1">
      <alignment horizontal="justify"/>
    </xf>
    <xf numFmtId="164" fontId="29" fillId="0" borderId="0" xfId="8" applyNumberFormat="1" applyFont="1" applyFill="1" applyBorder="1"/>
    <xf numFmtId="0" fontId="2" fillId="0" borderId="0" xfId="6" applyFont="1" applyFill="1" applyAlignment="1">
      <alignment vertical="center"/>
    </xf>
    <xf numFmtId="0" fontId="6" fillId="0" borderId="0" xfId="6" applyFont="1" applyFill="1" applyAlignment="1">
      <alignment vertical="center"/>
    </xf>
    <xf numFmtId="3" fontId="6" fillId="0" borderId="0" xfId="8" applyNumberFormat="1" applyFont="1" applyFill="1" applyBorder="1" applyAlignment="1">
      <alignment horizontal="right" vertical="center"/>
    </xf>
    <xf numFmtId="3" fontId="6" fillId="0" borderId="0" xfId="6" applyNumberFormat="1" applyFont="1" applyFill="1" applyBorder="1" applyAlignment="1">
      <alignment horizontal="right" vertical="center"/>
    </xf>
    <xf numFmtId="3" fontId="6" fillId="0" borderId="0" xfId="6" applyNumberFormat="1" applyFont="1" applyFill="1" applyAlignment="1">
      <alignment vertical="center"/>
    </xf>
    <xf numFmtId="0" fontId="6" fillId="0" borderId="0" xfId="6" applyFont="1" applyFill="1"/>
    <xf numFmtId="14" fontId="2" fillId="0" borderId="43" xfId="6" applyNumberFormat="1" applyFont="1" applyFill="1" applyBorder="1" applyAlignment="1">
      <alignment horizontal="right"/>
    </xf>
    <xf numFmtId="0" fontId="6" fillId="0" borderId="50" xfId="6" applyFont="1" applyFill="1" applyBorder="1" applyAlignment="1">
      <alignment horizontal="right"/>
    </xf>
    <xf numFmtId="3" fontId="6" fillId="0" borderId="0" xfId="8" applyNumberFormat="1" applyFont="1" applyFill="1" applyBorder="1" applyAlignment="1">
      <alignment horizontal="right"/>
    </xf>
    <xf numFmtId="3" fontId="6" fillId="0" borderId="0" xfId="6" applyNumberFormat="1" applyFont="1" applyFill="1" applyBorder="1" applyAlignment="1">
      <alignment horizontal="right"/>
    </xf>
    <xf numFmtId="3" fontId="6" fillId="0" borderId="0" xfId="6" applyNumberFormat="1" applyFont="1" applyFill="1"/>
    <xf numFmtId="0" fontId="2" fillId="0" borderId="0" xfId="6" applyFont="1" applyFill="1"/>
    <xf numFmtId="0" fontId="2" fillId="0" borderId="0" xfId="6" applyFont="1" applyFill="1" applyBorder="1"/>
    <xf numFmtId="164" fontId="2" fillId="0" borderId="0" xfId="8" applyNumberFormat="1" applyFont="1" applyFill="1" applyBorder="1"/>
    <xf numFmtId="3" fontId="2" fillId="0" borderId="0" xfId="8" applyNumberFormat="1" applyFont="1" applyFill="1" applyBorder="1" applyAlignment="1">
      <alignment horizontal="right"/>
    </xf>
    <xf numFmtId="3" fontId="2" fillId="0" borderId="0" xfId="6" applyNumberFormat="1" applyFont="1" applyFill="1" applyBorder="1" applyAlignment="1">
      <alignment horizontal="right"/>
    </xf>
    <xf numFmtId="3" fontId="2" fillId="0" borderId="0" xfId="6" applyNumberFormat="1" applyFont="1" applyFill="1"/>
    <xf numFmtId="0" fontId="6" fillId="0" borderId="0" xfId="9" applyFont="1" applyAlignment="1">
      <alignment horizontal="left" vertical="top"/>
    </xf>
    <xf numFmtId="41" fontId="6" fillId="0" borderId="0" xfId="6" applyNumberFormat="1" applyFont="1" applyFill="1"/>
    <xf numFmtId="41" fontId="6" fillId="0" borderId="0" xfId="6" applyNumberFormat="1" applyFont="1" applyFill="1" applyBorder="1"/>
    <xf numFmtId="0" fontId="6" fillId="0" borderId="0" xfId="6" applyFont="1" applyFill="1" applyBorder="1"/>
    <xf numFmtId="41" fontId="2" fillId="0" borderId="42" xfId="6" applyNumberFormat="1" applyFont="1" applyFill="1" applyBorder="1"/>
    <xf numFmtId="41" fontId="2" fillId="0" borderId="0" xfId="6" applyNumberFormat="1" applyFont="1" applyFill="1"/>
    <xf numFmtId="41" fontId="2" fillId="0" borderId="0" xfId="6" applyNumberFormat="1" applyFont="1" applyFill="1" applyBorder="1"/>
    <xf numFmtId="164" fontId="6" fillId="0" borderId="0" xfId="8" applyNumberFormat="1" applyFont="1" applyFill="1" applyBorder="1"/>
    <xf numFmtId="0" fontId="6" fillId="0" borderId="0" xfId="9" applyFont="1" applyAlignment="1">
      <alignment horizontal="justify"/>
    </xf>
    <xf numFmtId="164" fontId="6" fillId="0" borderId="0" xfId="8" applyNumberFormat="1" applyFont="1" applyFill="1" applyBorder="1" applyAlignment="1">
      <alignment horizontal="right"/>
    </xf>
    <xf numFmtId="0" fontId="6" fillId="0" borderId="0" xfId="6" applyFont="1" applyFill="1" applyBorder="1" applyAlignment="1">
      <alignment horizontal="right"/>
    </xf>
    <xf numFmtId="3" fontId="41" fillId="0" borderId="0" xfId="10" applyNumberFormat="1" applyFont="1" applyBorder="1" applyAlignment="1">
      <alignment horizontal="left"/>
    </xf>
    <xf numFmtId="0" fontId="41" fillId="0" borderId="0" xfId="11" applyFont="1" applyFill="1" applyAlignment="1">
      <alignment horizontal="left"/>
    </xf>
    <xf numFmtId="0" fontId="29" fillId="0" borderId="0" xfId="11" applyFont="1" applyFill="1"/>
    <xf numFmtId="0" fontId="41" fillId="0" borderId="0" xfId="0" applyFont="1"/>
    <xf numFmtId="0" fontId="41" fillId="0" borderId="0" xfId="11" applyFont="1" applyAlignment="1"/>
    <xf numFmtId="0" fontId="44" fillId="0" borderId="0" xfId="0" applyFont="1" applyAlignment="1">
      <alignment horizontal="justify" vertical="justify"/>
    </xf>
    <xf numFmtId="0" fontId="29" fillId="0" borderId="0" xfId="0" applyFont="1" applyAlignment="1">
      <alignment horizontal="justify" vertical="justify"/>
    </xf>
    <xf numFmtId="0" fontId="29" fillId="0" borderId="0" xfId="0" applyFont="1"/>
    <xf numFmtId="0" fontId="29" fillId="0" borderId="0" xfId="6" applyFont="1" applyFill="1" applyBorder="1" applyAlignment="1">
      <alignment horizontal="right"/>
    </xf>
    <xf numFmtId="0" fontId="45" fillId="0" borderId="0" xfId="0" applyFont="1" applyBorder="1"/>
    <xf numFmtId="0" fontId="45" fillId="0" borderId="0" xfId="0" applyFont="1" applyAlignment="1">
      <alignment horizontal="right"/>
    </xf>
    <xf numFmtId="0" fontId="41" fillId="0" borderId="0" xfId="0" applyFont="1" applyAlignment="1">
      <alignment horizontal="right"/>
    </xf>
    <xf numFmtId="0" fontId="41" fillId="0" borderId="0" xfId="0" applyFont="1" applyBorder="1" applyAlignment="1">
      <alignment horizontal="right"/>
    </xf>
    <xf numFmtId="0" fontId="41" fillId="0" borderId="0" xfId="0" applyFont="1" applyBorder="1" applyAlignment="1"/>
    <xf numFmtId="0" fontId="46" fillId="0" borderId="1" xfId="0" applyFont="1" applyBorder="1" applyAlignment="1">
      <alignment vertical="top"/>
    </xf>
    <xf numFmtId="0" fontId="29" fillId="0" borderId="1" xfId="0" applyFont="1" applyBorder="1" applyAlignment="1">
      <alignment vertical="top"/>
    </xf>
    <xf numFmtId="0" fontId="44" fillId="0" borderId="1" xfId="0" applyFont="1" applyBorder="1" applyAlignment="1">
      <alignment vertical="top"/>
    </xf>
    <xf numFmtId="0" fontId="29" fillId="0" borderId="1" xfId="0" applyFont="1" applyBorder="1" applyAlignment="1">
      <alignment horizontal="right" vertical="top"/>
    </xf>
    <xf numFmtId="0" fontId="29" fillId="0" borderId="0" xfId="0" applyFont="1" applyBorder="1" applyAlignment="1">
      <alignment horizontal="center" vertical="top"/>
    </xf>
    <xf numFmtId="0" fontId="29" fillId="0" borderId="0" xfId="0" applyFont="1" applyBorder="1" applyAlignment="1">
      <alignment vertical="top"/>
    </xf>
    <xf numFmtId="0" fontId="44" fillId="0" borderId="0" xfId="0" applyFont="1" applyBorder="1"/>
    <xf numFmtId="0" fontId="29" fillId="0" borderId="0" xfId="0" applyFont="1" applyBorder="1"/>
    <xf numFmtId="0" fontId="29" fillId="0" borderId="0" xfId="0" applyFont="1" applyBorder="1" applyAlignment="1">
      <alignment horizontal="center"/>
    </xf>
    <xf numFmtId="0" fontId="29" fillId="0" borderId="0" xfId="0" applyFont="1" applyBorder="1" applyAlignment="1">
      <alignment horizontal="right"/>
    </xf>
    <xf numFmtId="0" fontId="9" fillId="0" borderId="0" xfId="0" applyFont="1" applyBorder="1" applyAlignment="1"/>
    <xf numFmtId="0" fontId="44" fillId="0" borderId="0" xfId="0" applyFont="1"/>
    <xf numFmtId="0" fontId="47" fillId="0" borderId="0" xfId="0" applyFont="1" applyAlignment="1">
      <alignment horizontal="left"/>
    </xf>
    <xf numFmtId="164" fontId="45" fillId="0" borderId="0" xfId="1" applyNumberFormat="1" applyFont="1" applyFill="1" applyBorder="1" applyAlignment="1">
      <alignment horizontal="center" vertical="center"/>
    </xf>
    <xf numFmtId="164" fontId="41" fillId="0" borderId="0" xfId="1" applyNumberFormat="1" applyFont="1" applyFill="1" applyBorder="1" applyAlignment="1">
      <alignment horizontal="center" vertical="center"/>
    </xf>
    <xf numFmtId="164" fontId="29" fillId="0" borderId="0" xfId="1" applyNumberFormat="1" applyFont="1"/>
    <xf numFmtId="0" fontId="29" fillId="0" borderId="0" xfId="0" applyFont="1" applyAlignment="1">
      <alignment horizontal="justify" vertical="top" wrapText="1"/>
    </xf>
    <xf numFmtId="0" fontId="45" fillId="0" borderId="0" xfId="0" applyFont="1" applyAlignment="1">
      <alignment horizontal="left"/>
    </xf>
    <xf numFmtId="0" fontId="32" fillId="0" borderId="0" xfId="10" applyNumberFormat="1" applyFont="1" applyBorder="1" applyAlignment="1">
      <alignment vertical="center"/>
    </xf>
    <xf numFmtId="0" fontId="45" fillId="0" borderId="1" xfId="0" applyFont="1" applyBorder="1" applyAlignment="1">
      <alignment horizontal="center" vertical="top" wrapText="1"/>
    </xf>
    <xf numFmtId="0" fontId="41" fillId="0" borderId="1" xfId="0" applyFont="1" applyBorder="1" applyAlignment="1">
      <alignment horizontal="center" vertical="top" wrapText="1"/>
    </xf>
    <xf numFmtId="0" fontId="41" fillId="0" borderId="1" xfId="0" applyFont="1" applyBorder="1" applyAlignment="1">
      <alignment horizontal="center" vertical="top"/>
    </xf>
    <xf numFmtId="0" fontId="44" fillId="0" borderId="0" xfId="0" applyFont="1" applyAlignment="1">
      <alignment horizontal="justify" vertical="top" wrapText="1"/>
    </xf>
    <xf numFmtId="164" fontId="29" fillId="0" borderId="0" xfId="1" applyNumberFormat="1" applyFont="1" applyFill="1" applyBorder="1" applyAlignment="1">
      <alignment horizontal="center" vertical="center"/>
    </xf>
    <xf numFmtId="164" fontId="29" fillId="0" borderId="0" xfId="1" applyNumberFormat="1" applyFont="1" applyFill="1"/>
    <xf numFmtId="0" fontId="45" fillId="0" borderId="0" xfId="0" applyFont="1" applyAlignment="1">
      <alignment horizontal="justify" vertical="top" wrapText="1"/>
    </xf>
    <xf numFmtId="164" fontId="45" fillId="0" borderId="0" xfId="0" applyNumberFormat="1" applyFont="1" applyAlignment="1">
      <alignment horizontal="justify" vertical="justify"/>
    </xf>
    <xf numFmtId="164" fontId="41" fillId="0" borderId="0" xfId="0" applyNumberFormat="1" applyFont="1" applyAlignment="1">
      <alignment horizontal="justify" vertical="justify"/>
    </xf>
    <xf numFmtId="164" fontId="29" fillId="0" borderId="0" xfId="0" applyNumberFormat="1" applyFont="1"/>
    <xf numFmtId="164" fontId="29" fillId="0" borderId="0" xfId="0" applyNumberFormat="1" applyFont="1" applyFill="1"/>
    <xf numFmtId="0" fontId="29" fillId="0" borderId="0" xfId="0" applyFont="1" applyFill="1"/>
    <xf numFmtId="0" fontId="45" fillId="0" borderId="0" xfId="0" applyFont="1" applyAlignment="1">
      <alignment horizontal="justify"/>
    </xf>
    <xf numFmtId="0" fontId="41" fillId="0" borderId="0" xfId="11" applyFont="1" applyAlignment="1">
      <alignment horizontal="left"/>
    </xf>
    <xf numFmtId="0" fontId="41" fillId="0" borderId="0" xfId="11" applyFont="1"/>
    <xf numFmtId="0" fontId="29" fillId="0" borderId="0" xfId="11" applyFont="1"/>
    <xf numFmtId="164" fontId="29" fillId="0" borderId="0" xfId="10" applyNumberFormat="1" applyFont="1" applyBorder="1"/>
    <xf numFmtId="164" fontId="48" fillId="0" borderId="0" xfId="10" applyNumberFormat="1" applyFont="1" applyBorder="1"/>
    <xf numFmtId="164" fontId="29" fillId="0" borderId="0" xfId="10" applyNumberFormat="1" applyFont="1" applyFill="1" applyBorder="1"/>
    <xf numFmtId="0" fontId="29" fillId="0" borderId="0" xfId="0" applyFont="1" applyAlignment="1">
      <alignment vertical="top" wrapText="1"/>
    </xf>
    <xf numFmtId="0" fontId="29" fillId="0" borderId="0" xfId="11" applyFont="1" applyAlignment="1">
      <alignment horizontal="justify" wrapText="1"/>
    </xf>
    <xf numFmtId="0" fontId="45" fillId="0" borderId="0" xfId="0" applyFont="1"/>
    <xf numFmtId="0" fontId="29" fillId="0" borderId="0" xfId="0" applyFont="1" applyFill="1" applyAlignment="1">
      <alignment wrapText="1"/>
    </xf>
    <xf numFmtId="0" fontId="29" fillId="0" borderId="0" xfId="0" applyFont="1" applyAlignment="1">
      <alignment wrapText="1"/>
    </xf>
    <xf numFmtId="0" fontId="44" fillId="0" borderId="0" xfId="0" applyFont="1" applyFill="1" applyAlignment="1">
      <alignment horizontal="justify" wrapText="1"/>
    </xf>
    <xf numFmtId="0" fontId="45" fillId="0" borderId="0" xfId="0" applyFont="1" applyFill="1" applyAlignment="1">
      <alignment horizontal="justify" wrapText="1"/>
    </xf>
    <xf numFmtId="0" fontId="41" fillId="0" borderId="0" xfId="0" applyFont="1" applyFill="1" applyAlignment="1">
      <alignment horizontal="justify" wrapText="1"/>
    </xf>
    <xf numFmtId="164" fontId="45" fillId="0" borderId="0" xfId="1" applyNumberFormat="1" applyFont="1" applyAlignment="1">
      <alignment horizontal="center"/>
    </xf>
    <xf numFmtId="164" fontId="44" fillId="0" borderId="0" xfId="1" applyNumberFormat="1" applyFont="1" applyAlignment="1">
      <alignment horizontal="center"/>
    </xf>
    <xf numFmtId="164" fontId="29" fillId="0" borderId="0" xfId="1" applyNumberFormat="1" applyFont="1" applyAlignment="1">
      <alignment horizontal="center"/>
    </xf>
    <xf numFmtId="41" fontId="6" fillId="0" borderId="0" xfId="0" applyNumberFormat="1" applyFont="1" applyFill="1" applyBorder="1"/>
    <xf numFmtId="0" fontId="2" fillId="0" borderId="0" xfId="9" applyFont="1" applyAlignment="1">
      <alignment horizontal="center" vertical="center"/>
    </xf>
    <xf numFmtId="164" fontId="3" fillId="15" borderId="0" xfId="1" applyNumberFormat="1" applyFont="1" applyFill="1" applyAlignment="1">
      <alignment horizontal="center"/>
    </xf>
    <xf numFmtId="164" fontId="3" fillId="15" borderId="1" xfId="1" applyNumberFormat="1" applyFont="1" applyFill="1" applyBorder="1" applyAlignment="1">
      <alignment horizontal="center"/>
    </xf>
    <xf numFmtId="164" fontId="2" fillId="15" borderId="4" xfId="1" applyNumberFormat="1" applyFont="1" applyFill="1" applyBorder="1" applyAlignment="1">
      <alignment horizontal="center" vertical="center" wrapText="1"/>
    </xf>
    <xf numFmtId="164" fontId="2" fillId="15" borderId="8" xfId="1" quotePrefix="1" applyNumberFormat="1" applyFont="1" applyFill="1" applyBorder="1" applyAlignment="1">
      <alignment horizontal="center"/>
    </xf>
    <xf numFmtId="41" fontId="12" fillId="15" borderId="12" xfId="1" applyNumberFormat="1" applyFont="1" applyFill="1" applyBorder="1"/>
    <xf numFmtId="41" fontId="12" fillId="15" borderId="11" xfId="1" applyNumberFormat="1" applyFont="1" applyFill="1" applyBorder="1"/>
    <xf numFmtId="41" fontId="13" fillId="15" borderId="16" xfId="1" applyNumberFormat="1" applyFont="1" applyFill="1" applyBorder="1" applyAlignment="1">
      <alignment horizontal="center"/>
    </xf>
    <xf numFmtId="41" fontId="15" fillId="15" borderId="16" xfId="1" applyNumberFormat="1" applyFont="1" applyFill="1" applyBorder="1" applyAlignment="1">
      <alignment horizontal="center"/>
    </xf>
    <xf numFmtId="41" fontId="12" fillId="15" borderId="11" xfId="1" applyNumberFormat="1" applyFont="1" applyFill="1" applyBorder="1" applyAlignment="1">
      <alignment horizontal="center"/>
    </xf>
    <xf numFmtId="41" fontId="12" fillId="15" borderId="16" xfId="1" applyNumberFormat="1" applyFont="1" applyFill="1" applyBorder="1" applyAlignment="1">
      <alignment horizontal="center"/>
    </xf>
    <xf numFmtId="41" fontId="12" fillId="15" borderId="18" xfId="1" applyNumberFormat="1" applyFont="1" applyFill="1" applyBorder="1"/>
    <xf numFmtId="41" fontId="12" fillId="15" borderId="0" xfId="1" applyNumberFormat="1" applyFont="1" applyFill="1" applyBorder="1" applyAlignment="1">
      <alignment horizontal="center"/>
    </xf>
    <xf numFmtId="41" fontId="12" fillId="15" borderId="4" xfId="1" applyNumberFormat="1" applyFont="1" applyFill="1" applyBorder="1" applyAlignment="1">
      <alignment horizontal="center" vertical="center" wrapText="1"/>
    </xf>
    <xf numFmtId="41" fontId="12" fillId="15" borderId="8" xfId="1" quotePrefix="1" applyNumberFormat="1" applyFont="1" applyFill="1" applyBorder="1" applyAlignment="1">
      <alignment horizontal="center"/>
    </xf>
    <xf numFmtId="41" fontId="13" fillId="15" borderId="11" xfId="1" applyNumberFormat="1" applyFont="1" applyFill="1" applyBorder="1" applyAlignment="1">
      <alignment horizontal="center"/>
    </xf>
    <xf numFmtId="41" fontId="13" fillId="15" borderId="22" xfId="1" applyNumberFormat="1" applyFont="1" applyFill="1" applyBorder="1" applyAlignment="1">
      <alignment horizontal="center"/>
    </xf>
    <xf numFmtId="164" fontId="18" fillId="15" borderId="0" xfId="1" applyNumberFormat="1" applyFont="1" applyFill="1" applyBorder="1" applyAlignment="1">
      <alignment horizontal="center"/>
    </xf>
    <xf numFmtId="164" fontId="6" fillId="15" borderId="0" xfId="1" applyNumberFormat="1" applyFont="1" applyFill="1" applyAlignment="1">
      <alignment horizontal="center"/>
    </xf>
    <xf numFmtId="164" fontId="6" fillId="15" borderId="0" xfId="1" applyNumberFormat="1" applyFont="1" applyFill="1"/>
    <xf numFmtId="164" fontId="17" fillId="15" borderId="0" xfId="1" applyNumberFormat="1" applyFont="1" applyFill="1" applyBorder="1" applyAlignment="1">
      <alignment horizontal="center"/>
    </xf>
    <xf numFmtId="164" fontId="16" fillId="15" borderId="0" xfId="1" applyNumberFormat="1" applyFont="1" applyFill="1" applyBorder="1"/>
    <xf numFmtId="164" fontId="16" fillId="15" borderId="0" xfId="1" applyNumberFormat="1" applyFont="1" applyFill="1"/>
    <xf numFmtId="164" fontId="8" fillId="15" borderId="0" xfId="1" applyNumberFormat="1" applyFont="1" applyFill="1" applyAlignment="1">
      <alignment horizontal="center"/>
    </xf>
    <xf numFmtId="164" fontId="18" fillId="15" borderId="0" xfId="1" applyNumberFormat="1" applyFont="1" applyFill="1" applyAlignment="1">
      <alignment horizontal="center"/>
    </xf>
    <xf numFmtId="164" fontId="3" fillId="16" borderId="0" xfId="1" applyNumberFormat="1" applyFont="1" applyFill="1" applyAlignment="1">
      <alignment horizontal="center"/>
    </xf>
    <xf numFmtId="164" fontId="3" fillId="16" borderId="1" xfId="1" applyNumberFormat="1" applyFont="1" applyFill="1" applyBorder="1" applyAlignment="1">
      <alignment horizontal="center"/>
    </xf>
    <xf numFmtId="164" fontId="2" fillId="16" borderId="4" xfId="1" applyNumberFormat="1" applyFont="1" applyFill="1" applyBorder="1" applyAlignment="1">
      <alignment horizontal="center" vertical="center" wrapText="1"/>
    </xf>
    <xf numFmtId="164" fontId="2" fillId="16" borderId="8" xfId="1" quotePrefix="1" applyNumberFormat="1" applyFont="1" applyFill="1" applyBorder="1" applyAlignment="1">
      <alignment horizontal="center"/>
    </xf>
    <xf numFmtId="41" fontId="12" fillId="16" borderId="12" xfId="1" applyNumberFormat="1" applyFont="1" applyFill="1" applyBorder="1"/>
    <xf numFmtId="41" fontId="12" fillId="16" borderId="11" xfId="1" applyNumberFormat="1" applyFont="1" applyFill="1" applyBorder="1"/>
    <xf numFmtId="41" fontId="13" fillId="16" borderId="16" xfId="1" applyNumberFormat="1" applyFont="1" applyFill="1" applyBorder="1" applyAlignment="1">
      <alignment horizontal="center"/>
    </xf>
    <xf numFmtId="41" fontId="12" fillId="16" borderId="11" xfId="1" applyNumberFormat="1" applyFont="1" applyFill="1" applyBorder="1" applyAlignment="1">
      <alignment horizontal="center"/>
    </xf>
    <xf numFmtId="41" fontId="15" fillId="16" borderId="16" xfId="1" applyNumberFormat="1" applyFont="1" applyFill="1" applyBorder="1" applyAlignment="1">
      <alignment horizontal="center"/>
    </xf>
    <xf numFmtId="41" fontId="12" fillId="16" borderId="16" xfId="1" applyNumberFormat="1" applyFont="1" applyFill="1" applyBorder="1" applyAlignment="1">
      <alignment horizontal="center"/>
    </xf>
    <xf numFmtId="41" fontId="12" fillId="16" borderId="18" xfId="1" applyNumberFormat="1" applyFont="1" applyFill="1" applyBorder="1"/>
    <xf numFmtId="41" fontId="12" fillId="16" borderId="0" xfId="1" applyNumberFormat="1" applyFont="1" applyFill="1" applyBorder="1" applyAlignment="1">
      <alignment horizontal="center"/>
    </xf>
    <xf numFmtId="41" fontId="12" fillId="16" borderId="4" xfId="1" applyNumberFormat="1" applyFont="1" applyFill="1" applyBorder="1" applyAlignment="1">
      <alignment horizontal="center" vertical="center" wrapText="1"/>
    </xf>
    <xf numFmtId="41" fontId="12" fillId="16" borderId="8" xfId="1" quotePrefix="1" applyNumberFormat="1" applyFont="1" applyFill="1" applyBorder="1" applyAlignment="1">
      <alignment horizontal="center"/>
    </xf>
    <xf numFmtId="41" fontId="13" fillId="16" borderId="11" xfId="1" applyNumberFormat="1" applyFont="1" applyFill="1" applyBorder="1" applyAlignment="1">
      <alignment horizontal="center"/>
    </xf>
    <xf numFmtId="41" fontId="13" fillId="16" borderId="22" xfId="1" applyNumberFormat="1" applyFont="1" applyFill="1" applyBorder="1" applyAlignment="1">
      <alignment horizontal="center"/>
    </xf>
    <xf numFmtId="164" fontId="18" fillId="16" borderId="0" xfId="1" applyNumberFormat="1" applyFont="1" applyFill="1" applyBorder="1" applyAlignment="1">
      <alignment horizontal="center"/>
    </xf>
    <xf numFmtId="164" fontId="6" fillId="16" borderId="0" xfId="1" applyNumberFormat="1" applyFont="1" applyFill="1"/>
    <xf numFmtId="164" fontId="17" fillId="16" borderId="0" xfId="1" applyNumberFormat="1" applyFont="1" applyFill="1" applyBorder="1" applyAlignment="1">
      <alignment horizontal="center"/>
    </xf>
    <xf numFmtId="164" fontId="16" fillId="16" borderId="0" xfId="1" applyNumberFormat="1" applyFont="1" applyFill="1" applyBorder="1"/>
    <xf numFmtId="164" fontId="16" fillId="16" borderId="0" xfId="1" applyNumberFormat="1" applyFont="1" applyFill="1"/>
    <xf numFmtId="164" fontId="8" fillId="16" borderId="0" xfId="1" applyNumberFormat="1" applyFont="1" applyFill="1" applyAlignment="1">
      <alignment horizontal="center"/>
    </xf>
    <xf numFmtId="164" fontId="18" fillId="16" borderId="0" xfId="1" applyNumberFormat="1" applyFont="1" applyFill="1" applyAlignment="1">
      <alignment horizontal="center"/>
    </xf>
    <xf numFmtId="164" fontId="2" fillId="16" borderId="28" xfId="1" quotePrefix="1" applyNumberFormat="1" applyFont="1" applyFill="1" applyBorder="1" applyAlignment="1">
      <alignment horizontal="center"/>
    </xf>
    <xf numFmtId="164" fontId="2" fillId="16" borderId="11" xfId="1" applyNumberFormat="1" applyFont="1" applyFill="1" applyBorder="1" applyAlignment="1">
      <alignment horizontal="center"/>
    </xf>
    <xf numFmtId="164" fontId="2" fillId="16" borderId="11" xfId="1" applyNumberFormat="1" applyFont="1" applyFill="1" applyBorder="1" applyAlignment="1">
      <alignment vertical="top"/>
    </xf>
    <xf numFmtId="164" fontId="7" fillId="16" borderId="11" xfId="1" applyNumberFormat="1" applyFont="1" applyFill="1" applyBorder="1" applyAlignment="1">
      <alignment horizontal="center"/>
    </xf>
    <xf numFmtId="164" fontId="2" fillId="16" borderId="11" xfId="1" applyNumberFormat="1" applyFont="1" applyFill="1" applyBorder="1"/>
    <xf numFmtId="164" fontId="2" fillId="16" borderId="30" xfId="1" applyNumberFormat="1" applyFont="1" applyFill="1" applyBorder="1"/>
    <xf numFmtId="164" fontId="1" fillId="16" borderId="0" xfId="1" applyNumberFormat="1" applyFont="1" applyFill="1"/>
    <xf numFmtId="0" fontId="0" fillId="15" borderId="0" xfId="0" applyFill="1"/>
    <xf numFmtId="0" fontId="0" fillId="15" borderId="1" xfId="0" applyFill="1" applyBorder="1"/>
    <xf numFmtId="0" fontId="2" fillId="15" borderId="28" xfId="0" applyFont="1" applyFill="1" applyBorder="1" applyAlignment="1">
      <alignment horizontal="center"/>
    </xf>
    <xf numFmtId="164" fontId="2" fillId="15" borderId="11" xfId="1" applyNumberFormat="1" applyFont="1" applyFill="1" applyBorder="1"/>
    <xf numFmtId="164" fontId="2" fillId="15" borderId="11" xfId="1" applyNumberFormat="1" applyFont="1" applyFill="1" applyBorder="1" applyAlignment="1">
      <alignment vertical="top"/>
    </xf>
    <xf numFmtId="164" fontId="7" fillId="15" borderId="11" xfId="1" applyNumberFormat="1" applyFont="1" applyFill="1" applyBorder="1"/>
    <xf numFmtId="164" fontId="2" fillId="15" borderId="30" xfId="1" applyNumberFormat="1" applyFont="1" applyFill="1" applyBorder="1"/>
    <xf numFmtId="0" fontId="12" fillId="0" borderId="42" xfId="0" applyFont="1" applyBorder="1"/>
    <xf numFmtId="14" fontId="2" fillId="0" borderId="0" xfId="6" applyNumberFormat="1" applyFont="1" applyFill="1" applyBorder="1" applyAlignment="1">
      <alignment horizontal="right"/>
    </xf>
    <xf numFmtId="49" fontId="2" fillId="0" borderId="0" xfId="0" quotePrefix="1" applyNumberFormat="1" applyFont="1" applyBorder="1" applyAlignment="1">
      <alignment vertical="top"/>
    </xf>
    <xf numFmtId="164" fontId="2" fillId="0" borderId="0" xfId="1" quotePrefix="1" applyNumberFormat="1" applyFont="1" applyBorder="1" applyAlignment="1">
      <alignment vertical="top"/>
    </xf>
    <xf numFmtId="164" fontId="2" fillId="0" borderId="0" xfId="0" quotePrefix="1" applyNumberFormat="1" applyFont="1" applyBorder="1" applyAlignment="1">
      <alignment vertical="top"/>
    </xf>
    <xf numFmtId="14" fontId="0" fillId="0" borderId="0" xfId="0" applyNumberFormat="1"/>
    <xf numFmtId="10" fontId="0" fillId="0" borderId="0" xfId="0" applyNumberFormat="1"/>
    <xf numFmtId="0" fontId="35" fillId="0" borderId="0" xfId="0" applyFont="1"/>
    <xf numFmtId="164" fontId="35" fillId="0" borderId="0" xfId="1" applyNumberFormat="1" applyFont="1"/>
    <xf numFmtId="3" fontId="26" fillId="0" borderId="0" xfId="0" applyNumberFormat="1" applyFont="1"/>
    <xf numFmtId="10" fontId="35" fillId="0" borderId="0" xfId="0" applyNumberFormat="1" applyFont="1"/>
    <xf numFmtId="14" fontId="35" fillId="0" borderId="0" xfId="0" applyNumberFormat="1" applyFont="1"/>
    <xf numFmtId="164" fontId="35" fillId="0" borderId="0" xfId="0" applyNumberFormat="1" applyFont="1"/>
    <xf numFmtId="14" fontId="90" fillId="0" borderId="0" xfId="0" applyNumberFormat="1" applyFont="1"/>
    <xf numFmtId="49" fontId="10" fillId="0" borderId="0" xfId="0" quotePrefix="1" applyNumberFormat="1" applyFont="1" applyBorder="1" applyAlignment="1">
      <alignment vertical="top"/>
    </xf>
    <xf numFmtId="164" fontId="90" fillId="0" borderId="0" xfId="1" applyNumberFormat="1" applyFont="1"/>
    <xf numFmtId="0" fontId="90" fillId="0" borderId="0" xfId="0" applyFont="1"/>
    <xf numFmtId="10" fontId="90" fillId="0" borderId="0" xfId="0" applyNumberFormat="1" applyFont="1"/>
    <xf numFmtId="164" fontId="90" fillId="0" borderId="0" xfId="0" applyNumberFormat="1" applyFont="1"/>
    <xf numFmtId="0" fontId="91" fillId="0" borderId="0" xfId="0" applyFont="1"/>
    <xf numFmtId="14" fontId="91" fillId="0" borderId="0" xfId="0" applyNumberFormat="1" applyFont="1"/>
    <xf numFmtId="0" fontId="92" fillId="0" borderId="0" xfId="0" applyFont="1" applyAlignment="1">
      <alignment horizontal="left"/>
    </xf>
    <xf numFmtId="164" fontId="91" fillId="0" borderId="0" xfId="8" applyNumberFormat="1" applyFont="1"/>
    <xf numFmtId="1" fontId="91" fillId="0" borderId="0" xfId="0" applyNumberFormat="1" applyFont="1"/>
    <xf numFmtId="0" fontId="92" fillId="0" borderId="0" xfId="159" applyFont="1"/>
    <xf numFmtId="14" fontId="91" fillId="0" borderId="0" xfId="159" applyNumberFormat="1" applyFont="1"/>
    <xf numFmtId="0" fontId="91" fillId="0" borderId="0" xfId="159" applyFont="1"/>
    <xf numFmtId="1" fontId="91" fillId="0" borderId="0" xfId="159" applyNumberFormat="1" applyFont="1"/>
    <xf numFmtId="0" fontId="92" fillId="0" borderId="0" xfId="159" applyFont="1" applyAlignment="1">
      <alignment horizontal="center"/>
    </xf>
    <xf numFmtId="0" fontId="92" fillId="0" borderId="0" xfId="0" applyFont="1"/>
    <xf numFmtId="14" fontId="92" fillId="0" borderId="0" xfId="159" applyNumberFormat="1" applyFont="1"/>
    <xf numFmtId="164" fontId="92" fillId="0" borderId="0" xfId="8" applyNumberFormat="1" applyFont="1"/>
    <xf numFmtId="1" fontId="92" fillId="0" borderId="0" xfId="159" applyNumberFormat="1" applyFont="1"/>
    <xf numFmtId="4" fontId="92" fillId="0" borderId="0" xfId="159" applyNumberFormat="1" applyFont="1" applyBorder="1" applyAlignment="1">
      <alignment horizontal="center"/>
    </xf>
    <xf numFmtId="0" fontId="92" fillId="0" borderId="0" xfId="159" applyFont="1" applyBorder="1" applyAlignment="1">
      <alignment horizontal="center"/>
    </xf>
    <xf numFmtId="0" fontId="92" fillId="0" borderId="21" xfId="159" applyFont="1" applyBorder="1" applyAlignment="1">
      <alignment horizontal="center"/>
    </xf>
    <xf numFmtId="14" fontId="92" fillId="0" borderId="21" xfId="159" applyNumberFormat="1" applyFont="1" applyBorder="1" applyAlignment="1">
      <alignment horizontal="center"/>
    </xf>
    <xf numFmtId="1" fontId="92" fillId="0" borderId="21" xfId="159" applyNumberFormat="1" applyFont="1" applyBorder="1" applyAlignment="1">
      <alignment horizontal="center"/>
    </xf>
    <xf numFmtId="1" fontId="92" fillId="0" borderId="0" xfId="159" applyNumberFormat="1" applyFont="1" applyBorder="1" applyAlignment="1">
      <alignment horizontal="center"/>
    </xf>
    <xf numFmtId="0" fontId="93" fillId="0" borderId="0" xfId="0" applyFont="1" applyBorder="1"/>
    <xf numFmtId="0" fontId="92" fillId="0" borderId="11" xfId="159" applyFont="1" applyBorder="1" applyAlignment="1">
      <alignment horizontal="center" wrapText="1"/>
    </xf>
    <xf numFmtId="0" fontId="94" fillId="0" borderId="0" xfId="0" applyFont="1" applyBorder="1" applyAlignment="1">
      <alignment horizontal="left" vertical="center" wrapText="1"/>
    </xf>
    <xf numFmtId="14" fontId="94" fillId="0" borderId="11" xfId="0" applyNumberFormat="1" applyFont="1" applyBorder="1" applyAlignment="1">
      <alignment horizontal="left" vertical="center" wrapText="1"/>
    </xf>
    <xf numFmtId="0" fontId="95" fillId="0" borderId="11" xfId="0" applyFont="1" applyBorder="1" applyAlignment="1">
      <alignment horizontal="left" vertical="center" wrapText="1"/>
    </xf>
    <xf numFmtId="164" fontId="93" fillId="0" borderId="11" xfId="8" applyNumberFormat="1" applyFont="1" applyBorder="1" applyAlignment="1">
      <alignment horizontal="center" vertical="center"/>
    </xf>
    <xf numFmtId="0" fontId="93" fillId="0" borderId="11" xfId="159" applyFont="1" applyBorder="1" applyAlignment="1">
      <alignment horizontal="center"/>
    </xf>
    <xf numFmtId="1" fontId="93" fillId="0" borderId="11" xfId="159" applyNumberFormat="1" applyFont="1" applyBorder="1" applyAlignment="1">
      <alignment horizontal="center"/>
    </xf>
    <xf numFmtId="1" fontId="93" fillId="0" borderId="0" xfId="159" applyNumberFormat="1" applyFont="1" applyBorder="1" applyAlignment="1">
      <alignment horizontal="center"/>
    </xf>
    <xf numFmtId="0" fontId="93" fillId="0" borderId="0" xfId="159" applyFont="1" applyBorder="1"/>
    <xf numFmtId="0" fontId="91" fillId="0" borderId="0" xfId="0" applyFont="1" applyBorder="1"/>
    <xf numFmtId="0" fontId="91" fillId="0" borderId="11" xfId="159" applyFont="1" applyBorder="1" applyAlignment="1">
      <alignment horizontal="center" wrapText="1"/>
    </xf>
    <xf numFmtId="0" fontId="96" fillId="0" borderId="0" xfId="0" applyFont="1" applyAlignment="1">
      <alignment horizontal="center" vertical="center"/>
    </xf>
    <xf numFmtId="14" fontId="96" fillId="0" borderId="11" xfId="0" applyNumberFormat="1" applyFont="1" applyBorder="1" applyAlignment="1">
      <alignment horizontal="left" vertical="center" wrapText="1"/>
    </xf>
    <xf numFmtId="0" fontId="96" fillId="0" borderId="11" xfId="0" applyFont="1" applyBorder="1" applyAlignment="1">
      <alignment horizontal="left" vertical="center" wrapText="1"/>
    </xf>
    <xf numFmtId="164" fontId="91" fillId="0" borderId="11" xfId="8" applyNumberFormat="1" applyFont="1" applyBorder="1" applyAlignment="1">
      <alignment horizontal="center" vertical="center"/>
    </xf>
    <xf numFmtId="0" fontId="91" fillId="0" borderId="11" xfId="159" applyFont="1" applyBorder="1" applyAlignment="1">
      <alignment horizontal="center"/>
    </xf>
    <xf numFmtId="1" fontId="91" fillId="0" borderId="11" xfId="159" applyNumberFormat="1" applyFont="1" applyBorder="1" applyAlignment="1">
      <alignment horizontal="center"/>
    </xf>
    <xf numFmtId="1" fontId="91" fillId="0" borderId="0" xfId="159" applyNumberFormat="1" applyFont="1" applyBorder="1" applyAlignment="1">
      <alignment horizontal="center"/>
    </xf>
    <xf numFmtId="164" fontId="91" fillId="0" borderId="0" xfId="159" applyNumberFormat="1" applyFont="1" applyBorder="1"/>
    <xf numFmtId="0" fontId="91" fillId="0" borderId="0" xfId="159" applyFont="1" applyBorder="1"/>
    <xf numFmtId="0" fontId="92" fillId="0" borderId="0" xfId="0" applyFont="1" applyBorder="1"/>
    <xf numFmtId="0" fontId="95" fillId="0" borderId="0" xfId="0" applyFont="1" applyAlignment="1">
      <alignment horizontal="center" vertical="center"/>
    </xf>
    <xf numFmtId="14" fontId="95" fillId="0" borderId="11" xfId="0" applyNumberFormat="1" applyFont="1" applyBorder="1" applyAlignment="1">
      <alignment horizontal="left" vertical="center" wrapText="1"/>
    </xf>
    <xf numFmtId="164" fontId="92" fillId="0" borderId="11" xfId="8" applyNumberFormat="1" applyFont="1" applyBorder="1" applyAlignment="1">
      <alignment horizontal="center" vertical="center"/>
    </xf>
    <xf numFmtId="0" fontId="92" fillId="0" borderId="11" xfId="159" applyFont="1" applyBorder="1" applyAlignment="1">
      <alignment horizontal="center"/>
    </xf>
    <xf numFmtId="1" fontId="92" fillId="0" borderId="11" xfId="159" applyNumberFormat="1" applyFont="1" applyBorder="1" applyAlignment="1">
      <alignment horizontal="center"/>
    </xf>
    <xf numFmtId="164" fontId="92" fillId="0" borderId="0" xfId="159" applyNumberFormat="1" applyFont="1" applyBorder="1"/>
    <xf numFmtId="0" fontId="92" fillId="0" borderId="0" xfId="159" applyFont="1" applyBorder="1"/>
    <xf numFmtId="0" fontId="92" fillId="0" borderId="0" xfId="0" applyFont="1" applyBorder="1" applyAlignment="1">
      <alignment vertical="top"/>
    </xf>
    <xf numFmtId="0" fontId="92" fillId="0" borderId="11" xfId="159" applyFont="1" applyBorder="1" applyAlignment="1">
      <alignment horizontal="center" vertical="top" wrapText="1"/>
    </xf>
    <xf numFmtId="0" fontId="95" fillId="0" borderId="0" xfId="0" applyFont="1" applyAlignment="1">
      <alignment horizontal="center" vertical="top"/>
    </xf>
    <xf numFmtId="14" fontId="95" fillId="0" borderId="11" xfId="0" applyNumberFormat="1" applyFont="1" applyBorder="1" applyAlignment="1">
      <alignment horizontal="left" vertical="top" wrapText="1"/>
    </xf>
    <xf numFmtId="0" fontId="95" fillId="0" borderId="11" xfId="0" applyFont="1" applyBorder="1" applyAlignment="1">
      <alignment horizontal="left" vertical="top" wrapText="1"/>
    </xf>
    <xf numFmtId="164" fontId="92" fillId="0" borderId="11" xfId="8" applyNumberFormat="1" applyFont="1" applyBorder="1" applyAlignment="1">
      <alignment horizontal="center" vertical="top"/>
    </xf>
    <xf numFmtId="0" fontId="92" fillId="0" borderId="11" xfId="159" applyFont="1" applyBorder="1" applyAlignment="1">
      <alignment horizontal="center" vertical="top"/>
    </xf>
    <xf numFmtId="1" fontId="92" fillId="0" borderId="11" xfId="159" applyNumberFormat="1" applyFont="1" applyBorder="1" applyAlignment="1">
      <alignment horizontal="center" vertical="top"/>
    </xf>
    <xf numFmtId="1" fontId="92" fillId="0" borderId="0" xfId="159" applyNumberFormat="1" applyFont="1" applyBorder="1" applyAlignment="1">
      <alignment horizontal="center" vertical="top"/>
    </xf>
    <xf numFmtId="164" fontId="92" fillId="0" borderId="0" xfId="159" applyNumberFormat="1" applyFont="1" applyBorder="1" applyAlignment="1">
      <alignment vertical="top"/>
    </xf>
    <xf numFmtId="0" fontId="92" fillId="0" borderId="0" xfId="159" applyFont="1" applyBorder="1" applyAlignment="1">
      <alignment vertical="top"/>
    </xf>
    <xf numFmtId="0" fontId="97" fillId="0" borderId="0" xfId="0" applyFont="1" applyBorder="1"/>
    <xf numFmtId="0" fontId="97" fillId="0" borderId="11" xfId="159" applyFont="1" applyBorder="1" applyAlignment="1">
      <alignment horizontal="center" wrapText="1"/>
    </xf>
    <xf numFmtId="0" fontId="98" fillId="0" borderId="0" xfId="0" applyFont="1" applyAlignment="1">
      <alignment horizontal="center" vertical="center"/>
    </xf>
    <xf numFmtId="14" fontId="98" fillId="0" borderId="11" xfId="0" applyNumberFormat="1" applyFont="1" applyBorder="1" applyAlignment="1">
      <alignment horizontal="left" vertical="center" wrapText="1"/>
    </xf>
    <xf numFmtId="0" fontId="98" fillId="0" borderId="11" xfId="0" applyFont="1" applyBorder="1" applyAlignment="1">
      <alignment horizontal="left" vertical="center" wrapText="1"/>
    </xf>
    <xf numFmtId="164" fontId="97" fillId="0" borderId="11" xfId="8" applyNumberFormat="1" applyFont="1" applyBorder="1" applyAlignment="1">
      <alignment horizontal="center" vertical="center"/>
    </xf>
    <xf numFmtId="0" fontId="97" fillId="0" borderId="11" xfId="159" applyFont="1" applyBorder="1" applyAlignment="1">
      <alignment horizontal="center"/>
    </xf>
    <xf numFmtId="1" fontId="97" fillId="0" borderId="11" xfId="159" applyNumberFormat="1" applyFont="1" applyBorder="1" applyAlignment="1">
      <alignment horizontal="center"/>
    </xf>
    <xf numFmtId="1" fontId="97" fillId="0" borderId="0" xfId="159" applyNumberFormat="1" applyFont="1" applyBorder="1" applyAlignment="1">
      <alignment horizontal="center"/>
    </xf>
    <xf numFmtId="164" fontId="97" fillId="0" borderId="0" xfId="159" applyNumberFormat="1" applyFont="1" applyBorder="1"/>
    <xf numFmtId="0" fontId="97" fillId="0" borderId="0" xfId="159" applyFont="1" applyBorder="1"/>
    <xf numFmtId="0" fontId="99" fillId="0" borderId="11" xfId="0" applyFont="1" applyBorder="1" applyAlignment="1">
      <alignment horizontal="left" vertical="center" wrapText="1"/>
    </xf>
    <xf numFmtId="0" fontId="95" fillId="0" borderId="11" xfId="0" applyFont="1" applyBorder="1" applyAlignment="1">
      <alignment horizontal="center" vertical="top"/>
    </xf>
    <xf numFmtId="14" fontId="98" fillId="0" borderId="0" xfId="0" applyNumberFormat="1" applyFont="1" applyAlignment="1">
      <alignment horizontal="center" vertical="top"/>
    </xf>
    <xf numFmtId="0" fontId="91" fillId="0" borderId="21" xfId="159" applyFont="1" applyBorder="1" applyAlignment="1">
      <alignment horizontal="center" wrapText="1"/>
    </xf>
    <xf numFmtId="1" fontId="91" fillId="13" borderId="22" xfId="160" applyNumberFormat="1" applyFont="1" applyFill="1" applyBorder="1" applyAlignment="1">
      <alignment horizontal="center"/>
    </xf>
    <xf numFmtId="14" fontId="91" fillId="13" borderId="21" xfId="160" applyNumberFormat="1" applyFont="1" applyFill="1" applyBorder="1" applyAlignment="1">
      <alignment horizontal="center"/>
    </xf>
    <xf numFmtId="0" fontId="91" fillId="0" borderId="21" xfId="159" applyFont="1" applyBorder="1"/>
    <xf numFmtId="164" fontId="91" fillId="13" borderId="21" xfId="8" applyNumberFormat="1" applyFont="1" applyFill="1" applyBorder="1"/>
    <xf numFmtId="164" fontId="91" fillId="13" borderId="21" xfId="8" applyNumberFormat="1" applyFont="1" applyFill="1" applyBorder="1" applyAlignment="1">
      <alignment horizontal="center"/>
    </xf>
    <xf numFmtId="0" fontId="91" fillId="0" borderId="21" xfId="160" applyFont="1" applyBorder="1"/>
    <xf numFmtId="164" fontId="91" fillId="0" borderId="21" xfId="8" applyNumberFormat="1" applyFont="1" applyBorder="1"/>
    <xf numFmtId="0" fontId="91" fillId="0" borderId="21" xfId="159" applyFont="1" applyBorder="1" applyAlignment="1">
      <alignment horizontal="center"/>
    </xf>
    <xf numFmtId="1" fontId="91" fillId="0" borderId="21" xfId="159" applyNumberFormat="1" applyFont="1" applyBorder="1" applyAlignment="1">
      <alignment horizontal="center"/>
    </xf>
    <xf numFmtId="164" fontId="91" fillId="0" borderId="11" xfId="8" applyNumberFormat="1" applyFont="1" applyBorder="1" applyAlignment="1">
      <alignment horizontal="center" vertical="top"/>
    </xf>
    <xf numFmtId="0" fontId="91" fillId="0" borderId="11" xfId="159" applyFont="1" applyBorder="1" applyAlignment="1">
      <alignment horizontal="center" vertical="top"/>
    </xf>
    <xf numFmtId="0" fontId="2" fillId="0" borderId="0" xfId="0" applyNumberFormat="1" applyFont="1" applyBorder="1"/>
    <xf numFmtId="0" fontId="6" fillId="0" borderId="0" xfId="0" quotePrefix="1" applyFont="1" applyFill="1" applyBorder="1" applyAlignment="1">
      <alignment horizontal="right"/>
    </xf>
    <xf numFmtId="0" fontId="29" fillId="0" borderId="0" xfId="0" applyFont="1" applyAlignment="1">
      <alignment vertical="top"/>
    </xf>
    <xf numFmtId="0" fontId="29" fillId="0" borderId="0" xfId="0" applyFont="1" applyFill="1" applyAlignment="1">
      <alignment vertical="top" wrapText="1"/>
    </xf>
    <xf numFmtId="14" fontId="96" fillId="0" borderId="0" xfId="0" applyNumberFormat="1" applyFont="1" applyBorder="1" applyAlignment="1">
      <alignment horizontal="left" vertical="center" wrapText="1"/>
    </xf>
    <xf numFmtId="164" fontId="2" fillId="0" borderId="0" xfId="1" applyNumberFormat="1" applyFont="1"/>
    <xf numFmtId="0" fontId="0" fillId="0" borderId="0" xfId="0" quotePrefix="1"/>
    <xf numFmtId="3" fontId="6" fillId="0" borderId="0" xfId="5" applyNumberFormat="1" applyFont="1" applyAlignment="1">
      <alignment horizontal="center" vertical="top"/>
    </xf>
    <xf numFmtId="164" fontId="6" fillId="0" borderId="0" xfId="1" applyNumberFormat="1" applyFont="1" applyBorder="1" applyAlignment="1">
      <alignment vertical="center"/>
    </xf>
    <xf numFmtId="164" fontId="6" fillId="0" borderId="0" xfId="1" applyNumberFormat="1" applyFont="1" applyAlignment="1">
      <alignment vertical="center"/>
    </xf>
    <xf numFmtId="3" fontId="21" fillId="0" borderId="0" xfId="0" applyNumberFormat="1" applyFont="1"/>
    <xf numFmtId="0" fontId="100" fillId="0" borderId="0" xfId="0" applyFont="1" applyAlignment="1">
      <alignment wrapText="1"/>
    </xf>
    <xf numFmtId="0" fontId="6" fillId="0" borderId="7" xfId="0" applyFont="1" applyBorder="1"/>
    <xf numFmtId="0" fontId="6" fillId="0" borderId="7" xfId="0" applyFont="1" applyBorder="1" applyAlignment="1">
      <alignment horizontal="center"/>
    </xf>
    <xf numFmtId="3" fontId="102" fillId="0" borderId="7" xfId="0" applyNumberFormat="1" applyFont="1" applyBorder="1" applyAlignment="1">
      <alignment horizontal="right"/>
    </xf>
    <xf numFmtId="0" fontId="102" fillId="0" borderId="7" xfId="0" applyFont="1" applyBorder="1" applyAlignment="1">
      <alignment horizontal="right"/>
    </xf>
    <xf numFmtId="0" fontId="102" fillId="0" borderId="7" xfId="0" applyFont="1" applyBorder="1"/>
    <xf numFmtId="3" fontId="103" fillId="0" borderId="7" xfId="0" applyNumberFormat="1" applyFont="1" applyBorder="1" applyAlignment="1">
      <alignment horizontal="right"/>
    </xf>
    <xf numFmtId="0" fontId="10" fillId="0" borderId="7" xfId="0" applyFont="1" applyBorder="1"/>
    <xf numFmtId="0" fontId="7" fillId="0" borderId="7" xfId="0" applyFont="1" applyBorder="1"/>
    <xf numFmtId="0" fontId="7" fillId="0" borderId="7" xfId="0" applyFont="1" applyBorder="1" applyAlignment="1">
      <alignment horizontal="center"/>
    </xf>
    <xf numFmtId="0" fontId="104" fillId="0" borderId="7" xfId="0" applyFont="1" applyBorder="1"/>
    <xf numFmtId="0" fontId="2" fillId="0" borderId="7" xfId="0" applyFont="1" applyBorder="1"/>
    <xf numFmtId="3" fontId="2" fillId="0" borderId="7" xfId="0" applyNumberFormat="1" applyFont="1" applyBorder="1" applyAlignment="1">
      <alignment horizontal="right"/>
    </xf>
    <xf numFmtId="0" fontId="103" fillId="0" borderId="7" xfId="0" applyFont="1" applyBorder="1" applyAlignment="1">
      <alignment horizontal="right"/>
    </xf>
    <xf numFmtId="3" fontId="2" fillId="0" borderId="7" xfId="0" applyNumberFormat="1" applyFont="1" applyBorder="1" applyAlignment="1">
      <alignment horizontal="right" wrapText="1"/>
    </xf>
    <xf numFmtId="0" fontId="0" fillId="0" borderId="7" xfId="0" applyBorder="1"/>
    <xf numFmtId="164" fontId="0" fillId="0" borderId="7" xfId="1" applyNumberFormat="1" applyFont="1" applyBorder="1"/>
    <xf numFmtId="164" fontId="1" fillId="16" borderId="7" xfId="1" applyNumberFormat="1" applyFont="1" applyFill="1" applyBorder="1"/>
    <xf numFmtId="0" fontId="0" fillId="15" borderId="7" xfId="0" applyFill="1" applyBorder="1"/>
    <xf numFmtId="0" fontId="2" fillId="0" borderId="7" xfId="0" applyFont="1" applyBorder="1" applyAlignment="1">
      <alignment horizontal="center" vertical="top"/>
    </xf>
    <xf numFmtId="4" fontId="92" fillId="0" borderId="12" xfId="159" applyNumberFormat="1" applyFont="1" applyBorder="1" applyAlignment="1">
      <alignment horizontal="center" vertical="center"/>
    </xf>
    <xf numFmtId="0" fontId="91" fillId="0" borderId="21" xfId="159" applyFont="1" applyBorder="1" applyAlignment="1">
      <alignment horizontal="center" vertical="center"/>
    </xf>
    <xf numFmtId="4" fontId="92" fillId="0" borderId="7" xfId="159" applyNumberFormat="1" applyFont="1" applyBorder="1" applyAlignment="1">
      <alignment horizontal="center"/>
    </xf>
    <xf numFmtId="0" fontId="92" fillId="0" borderId="7" xfId="159" applyFont="1" applyBorder="1" applyAlignment="1">
      <alignment horizontal="center"/>
    </xf>
    <xf numFmtId="0" fontId="92" fillId="0" borderId="12" xfId="159" applyFont="1" applyBorder="1" applyAlignment="1">
      <alignment horizontal="center" wrapText="1"/>
    </xf>
    <xf numFmtId="0" fontId="92" fillId="0" borderId="11" xfId="159" applyFont="1" applyBorder="1" applyAlignment="1">
      <alignment horizontal="center" wrapText="1"/>
    </xf>
    <xf numFmtId="0" fontId="92" fillId="0" borderId="21" xfId="159" applyFont="1" applyBorder="1" applyAlignment="1">
      <alignment horizontal="center" wrapText="1"/>
    </xf>
    <xf numFmtId="0" fontId="92" fillId="0" borderId="12" xfId="159" applyFont="1" applyBorder="1" applyAlignment="1">
      <alignment horizontal="center" vertical="center" wrapText="1"/>
    </xf>
    <xf numFmtId="0" fontId="92" fillId="0" borderId="21" xfId="159" applyFont="1" applyBorder="1" applyAlignment="1">
      <alignment horizontal="center" vertical="center" wrapText="1"/>
    </xf>
    <xf numFmtId="0" fontId="92" fillId="0" borderId="12" xfId="159" applyFont="1" applyBorder="1" applyAlignment="1">
      <alignment horizontal="center" vertical="center"/>
    </xf>
    <xf numFmtId="0" fontId="92" fillId="0" borderId="11" xfId="159" applyFont="1" applyBorder="1" applyAlignment="1">
      <alignment horizontal="center" vertical="center"/>
    </xf>
    <xf numFmtId="0" fontId="92" fillId="0" borderId="21" xfId="159" applyFont="1" applyBorder="1" applyAlignment="1">
      <alignment horizontal="center" vertical="center"/>
    </xf>
    <xf numFmtId="164" fontId="92" fillId="0" borderId="12" xfId="8" applyNumberFormat="1" applyFont="1" applyBorder="1" applyAlignment="1">
      <alignment horizontal="center" vertical="center"/>
    </xf>
    <xf numFmtId="164" fontId="92" fillId="0" borderId="11" xfId="8" applyNumberFormat="1" applyFont="1" applyBorder="1" applyAlignment="1">
      <alignment horizontal="center" vertical="center"/>
    </xf>
    <xf numFmtId="164" fontId="92" fillId="0" borderId="21" xfId="8" applyNumberFormat="1" applyFont="1" applyBorder="1" applyAlignment="1">
      <alignment horizontal="center" vertical="center"/>
    </xf>
    <xf numFmtId="0" fontId="2" fillId="0" borderId="0" xfId="0" applyFont="1" applyAlignment="1">
      <alignment horizontal="left"/>
    </xf>
    <xf numFmtId="0" fontId="2" fillId="0" borderId="0" xfId="0" applyFont="1" applyAlignment="1">
      <alignment horizontal="center"/>
    </xf>
    <xf numFmtId="0" fontId="9" fillId="0" borderId="0" xfId="0" applyFont="1" applyAlignment="1">
      <alignment horizontal="center"/>
    </xf>
    <xf numFmtId="0" fontId="10" fillId="0" borderId="0" xfId="0" applyFont="1" applyAlignment="1">
      <alignment horizontal="center"/>
    </xf>
    <xf numFmtId="164" fontId="7" fillId="0" borderId="0" xfId="1" applyNumberFormat="1" applyFont="1" applyAlignment="1">
      <alignment horizontal="center"/>
    </xf>
    <xf numFmtId="0" fontId="2" fillId="0" borderId="0" xfId="0" applyFont="1" applyAlignment="1">
      <alignment horizontal="left" vertical="top"/>
    </xf>
    <xf numFmtId="0" fontId="6" fillId="0" borderId="0" xfId="0" applyFont="1" applyAlignment="1">
      <alignment horizontal="center"/>
    </xf>
    <xf numFmtId="0" fontId="101" fillId="0" borderId="7" xfId="0" applyFont="1" applyBorder="1" applyAlignment="1">
      <alignment horizontal="center" wrapText="1"/>
    </xf>
    <xf numFmtId="0" fontId="101" fillId="0" borderId="7" xfId="0" applyFont="1" applyBorder="1" applyAlignment="1">
      <alignment horizontal="center"/>
    </xf>
    <xf numFmtId="0" fontId="2" fillId="0" borderId="24" xfId="0" applyFont="1" applyBorder="1" applyAlignment="1">
      <alignment horizontal="center" vertical="center" wrapText="1"/>
    </xf>
    <xf numFmtId="0" fontId="0" fillId="0" borderId="20" xfId="0" applyBorder="1" applyAlignment="1">
      <alignment horizontal="center" vertical="center" wrapText="1"/>
    </xf>
    <xf numFmtId="0" fontId="2" fillId="0" borderId="25" xfId="0" applyFont="1" applyBorder="1" applyAlignment="1">
      <alignment horizontal="center" vertical="center" wrapText="1"/>
    </xf>
    <xf numFmtId="0" fontId="0" fillId="0" borderId="21" xfId="0" applyBorder="1" applyAlignment="1">
      <alignment horizontal="center" vertical="center" wrapText="1"/>
    </xf>
    <xf numFmtId="164" fontId="2" fillId="0" borderId="25" xfId="1" applyNumberFormat="1" applyFont="1" applyBorder="1" applyAlignment="1">
      <alignment horizontal="center" vertical="center"/>
    </xf>
    <xf numFmtId="164" fontId="2" fillId="0" borderId="21" xfId="1" applyNumberFormat="1" applyFont="1" applyBorder="1" applyAlignment="1">
      <alignment horizontal="center" vertical="center"/>
    </xf>
    <xf numFmtId="164" fontId="2" fillId="16" borderId="25" xfId="1" applyNumberFormat="1" applyFont="1" applyFill="1" applyBorder="1" applyAlignment="1">
      <alignment horizontal="center" vertical="center"/>
    </xf>
    <xf numFmtId="164" fontId="2" fillId="16" borderId="21" xfId="1" applyNumberFormat="1" applyFont="1" applyFill="1" applyBorder="1" applyAlignment="1">
      <alignment horizontal="center" vertical="center"/>
    </xf>
    <xf numFmtId="164" fontId="2" fillId="15" borderId="25" xfId="1" applyNumberFormat="1" applyFont="1" applyFill="1" applyBorder="1" applyAlignment="1">
      <alignment horizontal="center" vertical="center"/>
    </xf>
    <xf numFmtId="164" fontId="2" fillId="15" borderId="21" xfId="1" applyNumberFormat="1" applyFont="1" applyFill="1" applyBorder="1" applyAlignment="1">
      <alignment horizontal="center" vertical="center"/>
    </xf>
    <xf numFmtId="164" fontId="2" fillId="0" borderId="48" xfId="1" applyNumberFormat="1" applyFont="1" applyBorder="1" applyAlignment="1">
      <alignment horizontal="center" vertical="center"/>
    </xf>
    <xf numFmtId="164" fontId="2" fillId="0" borderId="23" xfId="1" applyNumberFormat="1" applyFont="1" applyBorder="1" applyAlignment="1">
      <alignment horizontal="center" vertical="center"/>
    </xf>
    <xf numFmtId="0" fontId="2" fillId="0" borderId="0" xfId="0" applyFont="1" applyAlignment="1">
      <alignment horizontal="center" vertical="center" wrapText="1"/>
    </xf>
    <xf numFmtId="0" fontId="2" fillId="0" borderId="32" xfId="0" applyFont="1" applyBorder="1" applyAlignment="1">
      <alignment horizontal="center" vertical="center" wrapText="1"/>
    </xf>
    <xf numFmtId="0" fontId="3" fillId="0" borderId="34" xfId="0" applyFont="1" applyBorder="1" applyAlignment="1">
      <alignment horizontal="center" vertical="center" wrapText="1"/>
    </xf>
    <xf numFmtId="0" fontId="2" fillId="0" borderId="33" xfId="0" applyFont="1" applyBorder="1" applyAlignment="1">
      <alignment horizontal="center" vertical="center" wrapText="1"/>
    </xf>
    <xf numFmtId="0" fontId="3" fillId="0" borderId="35" xfId="0" applyFont="1" applyBorder="1" applyAlignment="1">
      <alignment horizontal="center" vertical="center" wrapText="1"/>
    </xf>
    <xf numFmtId="0" fontId="3" fillId="0" borderId="21" xfId="0" applyFont="1" applyBorder="1" applyAlignment="1">
      <alignment horizontal="center" vertical="center" wrapText="1"/>
    </xf>
    <xf numFmtId="164" fontId="6" fillId="0" borderId="0" xfId="1" applyNumberFormat="1" applyFont="1" applyAlignment="1">
      <alignment horizontal="center"/>
    </xf>
    <xf numFmtId="164" fontId="2" fillId="0" borderId="0" xfId="1" applyNumberFormat="1" applyFont="1" applyAlignment="1">
      <alignment horizontal="center"/>
    </xf>
    <xf numFmtId="0" fontId="7" fillId="0" borderId="0" xfId="0" applyFont="1" applyAlignment="1">
      <alignment horizontal="center"/>
    </xf>
    <xf numFmtId="0" fontId="30" fillId="0" borderId="0" xfId="0" quotePrefix="1" applyFont="1" applyAlignment="1">
      <alignment horizontal="left" vertical="top" wrapText="1"/>
    </xf>
    <xf numFmtId="0" fontId="3" fillId="0" borderId="0" xfId="0" applyFont="1" applyAlignment="1">
      <alignment horizontal="left" vertical="top" wrapText="1"/>
    </xf>
    <xf numFmtId="3" fontId="2" fillId="0" borderId="1" xfId="0" applyNumberFormat="1" applyFont="1" applyBorder="1" applyAlignment="1">
      <alignment horizontal="center"/>
    </xf>
    <xf numFmtId="0" fontId="2" fillId="0" borderId="0" xfId="0" applyFont="1" applyAlignment="1">
      <alignment horizontal="left" wrapText="1"/>
    </xf>
    <xf numFmtId="49" fontId="6" fillId="0" borderId="0" xfId="0" quotePrefix="1" applyNumberFormat="1" applyFont="1" applyBorder="1" applyAlignment="1">
      <alignment horizontal="left" vertical="top" wrapText="1"/>
    </xf>
    <xf numFmtId="3" fontId="2" fillId="0" borderId="0" xfId="0" applyNumberFormat="1" applyFont="1" applyAlignment="1">
      <alignment horizontal="center"/>
    </xf>
    <xf numFmtId="3" fontId="31" fillId="0" borderId="0" xfId="0" applyNumberFormat="1" applyFont="1" applyAlignment="1">
      <alignment horizontal="center" vertical="center"/>
    </xf>
    <xf numFmtId="41" fontId="2" fillId="0" borderId="0" xfId="0" applyNumberFormat="1" applyFont="1" applyBorder="1" applyAlignment="1">
      <alignment horizontal="center"/>
    </xf>
    <xf numFmtId="41" fontId="6" fillId="0" borderId="0" xfId="0" applyNumberFormat="1" applyFont="1" applyFill="1" applyBorder="1" applyAlignment="1">
      <alignment horizontal="center"/>
    </xf>
    <xf numFmtId="0" fontId="2" fillId="0" borderId="0" xfId="0" applyFont="1" applyBorder="1" applyAlignment="1">
      <alignment horizontal="center"/>
    </xf>
    <xf numFmtId="3" fontId="2" fillId="0" borderId="0" xfId="0" applyNumberFormat="1" applyFont="1" applyBorder="1" applyAlignment="1">
      <alignment horizontal="center"/>
    </xf>
    <xf numFmtId="41" fontId="6" fillId="0" borderId="0" xfId="0" applyNumberFormat="1" applyFont="1" applyBorder="1" applyAlignment="1">
      <alignment horizontal="left"/>
    </xf>
    <xf numFmtId="41" fontId="6" fillId="0" borderId="0" xfId="0" applyNumberFormat="1" applyFont="1" applyBorder="1" applyAlignment="1">
      <alignment horizontal="center"/>
    </xf>
    <xf numFmtId="0" fontId="7" fillId="0" borderId="0" xfId="0" applyFont="1" applyBorder="1" applyAlignment="1">
      <alignment horizontal="left" wrapText="1"/>
    </xf>
    <xf numFmtId="49" fontId="6" fillId="0" borderId="38" xfId="0" applyNumberFormat="1" applyFont="1" applyFill="1" applyBorder="1" applyAlignment="1">
      <alignment horizontal="left" vertical="center"/>
    </xf>
    <xf numFmtId="49" fontId="6" fillId="0" borderId="39" xfId="0" applyNumberFormat="1" applyFont="1" applyFill="1" applyBorder="1" applyAlignment="1">
      <alignment horizontal="left" vertical="center"/>
    </xf>
    <xf numFmtId="49" fontId="2" fillId="0" borderId="61" xfId="0" applyNumberFormat="1" applyFont="1" applyFill="1" applyBorder="1" applyAlignment="1">
      <alignment horizontal="left" vertical="center"/>
    </xf>
    <xf numFmtId="49" fontId="2" fillId="0" borderId="62" xfId="0" applyNumberFormat="1" applyFont="1" applyFill="1" applyBorder="1" applyAlignment="1">
      <alignment horizontal="left" vertical="center"/>
    </xf>
    <xf numFmtId="49" fontId="2" fillId="0" borderId="59" xfId="0" applyNumberFormat="1" applyFont="1" applyFill="1" applyBorder="1" applyAlignment="1">
      <alignment horizontal="left"/>
    </xf>
    <xf numFmtId="49" fontId="2" fillId="0" borderId="28" xfId="0" applyNumberFormat="1" applyFont="1" applyFill="1" applyBorder="1" applyAlignment="1">
      <alignment horizontal="left"/>
    </xf>
    <xf numFmtId="0" fontId="8" fillId="0" borderId="1" xfId="0" applyFont="1" applyFill="1" applyBorder="1" applyAlignment="1">
      <alignment horizontal="left"/>
    </xf>
    <xf numFmtId="0" fontId="2" fillId="0" borderId="2" xfId="0" applyFont="1" applyFill="1" applyBorder="1" applyAlignment="1">
      <alignment horizontal="center"/>
    </xf>
    <xf numFmtId="0" fontId="2" fillId="0" borderId="3" xfId="0" applyFont="1" applyFill="1" applyBorder="1" applyAlignment="1">
      <alignment horizontal="center"/>
    </xf>
    <xf numFmtId="0" fontId="2" fillId="0" borderId="4" xfId="0" applyFont="1" applyFill="1" applyBorder="1" applyAlignment="1">
      <alignment horizontal="center" vertical="center"/>
    </xf>
    <xf numFmtId="0" fontId="2" fillId="0" borderId="26" xfId="0" applyFont="1" applyFill="1" applyBorder="1" applyAlignment="1">
      <alignment horizontal="center" vertical="center"/>
    </xf>
    <xf numFmtId="0" fontId="2" fillId="0" borderId="27" xfId="0" applyFont="1" applyFill="1" applyBorder="1" applyAlignment="1">
      <alignment horizontal="center" vertical="center"/>
    </xf>
    <xf numFmtId="0" fontId="2" fillId="0" borderId="38" xfId="0" applyFont="1" applyFill="1" applyBorder="1" applyAlignment="1">
      <alignment horizontal="center" vertical="center"/>
    </xf>
    <xf numFmtId="0" fontId="2" fillId="0" borderId="39" xfId="0" applyFont="1" applyFill="1" applyBorder="1" applyAlignment="1">
      <alignment horizontal="center" vertical="center"/>
    </xf>
    <xf numFmtId="0" fontId="2" fillId="0" borderId="59" xfId="0" applyFont="1" applyFill="1" applyBorder="1" applyAlignment="1">
      <alignment horizontal="center" vertical="center"/>
    </xf>
    <xf numFmtId="0" fontId="2" fillId="0" borderId="28" xfId="0" applyFont="1" applyFill="1" applyBorder="1" applyAlignment="1">
      <alignment horizontal="center" vertical="center"/>
    </xf>
    <xf numFmtId="49" fontId="2" fillId="0" borderId="38" xfId="0" applyNumberFormat="1" applyFont="1" applyFill="1" applyBorder="1" applyAlignment="1">
      <alignment horizontal="left" vertical="center"/>
    </xf>
    <xf numFmtId="49" fontId="2" fillId="0" borderId="39" xfId="0" applyNumberFormat="1" applyFont="1" applyFill="1" applyBorder="1" applyAlignment="1">
      <alignment horizontal="left" vertical="center"/>
    </xf>
    <xf numFmtId="49" fontId="6" fillId="0" borderId="38" xfId="0" quotePrefix="1" applyNumberFormat="1" applyFont="1" applyFill="1" applyBorder="1" applyAlignment="1">
      <alignment horizontal="left" vertical="center"/>
    </xf>
    <xf numFmtId="0" fontId="37" fillId="0" borderId="0" xfId="0" applyFont="1" applyAlignment="1">
      <alignment horizontal="left" vertical="justify" wrapText="1"/>
    </xf>
    <xf numFmtId="0" fontId="39" fillId="0" borderId="0" xfId="0" quotePrefix="1" applyFont="1" applyAlignment="1">
      <alignment horizontal="left" vertical="justify" wrapText="1"/>
    </xf>
    <xf numFmtId="0" fontId="37" fillId="0" borderId="0" xfId="0" applyFont="1" applyFill="1" applyAlignment="1">
      <alignment horizontal="justify" vertical="justify" wrapText="1"/>
    </xf>
    <xf numFmtId="0" fontId="37" fillId="0" borderId="0" xfId="0" applyFont="1" applyAlignment="1">
      <alignment horizontal="justify" vertical="justify" wrapText="1"/>
    </xf>
    <xf numFmtId="0" fontId="6" fillId="0" borderId="0" xfId="0" applyFont="1" applyAlignment="1">
      <alignment horizontal="justify" vertical="justify" wrapText="1"/>
    </xf>
    <xf numFmtId="0" fontId="37" fillId="0" borderId="0" xfId="0" applyFont="1" applyAlignment="1">
      <alignment horizontal="left" vertical="top" wrapText="1"/>
    </xf>
    <xf numFmtId="0" fontId="39" fillId="0" borderId="0" xfId="0" applyFont="1" applyAlignment="1">
      <alignment horizontal="justify" vertical="justify" wrapText="1"/>
    </xf>
    <xf numFmtId="0" fontId="37" fillId="0" borderId="0" xfId="0" applyFont="1" applyAlignment="1">
      <alignment horizontal="justify" vertical="justify"/>
    </xf>
    <xf numFmtId="0" fontId="29" fillId="0" borderId="0" xfId="0" applyFont="1" applyAlignment="1">
      <alignment horizontal="left" wrapText="1"/>
    </xf>
    <xf numFmtId="0" fontId="6" fillId="0" borderId="0" xfId="0" applyFont="1" applyFill="1" applyBorder="1" applyAlignment="1">
      <alignment horizontal="left" wrapText="1"/>
    </xf>
    <xf numFmtId="0" fontId="38" fillId="0" borderId="0" xfId="0" applyFont="1" applyAlignment="1">
      <alignment horizontal="center"/>
    </xf>
    <xf numFmtId="0" fontId="2" fillId="0" borderId="0" xfId="0" applyFont="1" applyFill="1" applyBorder="1" applyAlignment="1">
      <alignment horizontal="justify" vertical="center" wrapText="1"/>
    </xf>
    <xf numFmtId="0" fontId="2" fillId="0" borderId="0" xfId="0" applyFont="1" applyFill="1" applyBorder="1" applyAlignment="1">
      <alignment horizontal="left" wrapText="1"/>
    </xf>
    <xf numFmtId="0" fontId="2" fillId="0" borderId="0" xfId="0" applyFont="1" applyBorder="1" applyAlignment="1">
      <alignment horizontal="justify"/>
    </xf>
    <xf numFmtId="0" fontId="2" fillId="0" borderId="42" xfId="0" applyFont="1" applyFill="1" applyBorder="1" applyAlignment="1">
      <alignment horizontal="center"/>
    </xf>
    <xf numFmtId="0" fontId="6" fillId="0" borderId="0" xfId="9" applyFont="1" applyAlignment="1">
      <alignment horizontal="justify" vertical="top" wrapText="1"/>
    </xf>
    <xf numFmtId="0" fontId="29" fillId="0" borderId="0" xfId="0" applyFont="1" applyAlignment="1">
      <alignment horizontal="justify" vertical="top" wrapText="1"/>
    </xf>
    <xf numFmtId="0" fontId="9" fillId="0" borderId="0" xfId="0" applyFont="1" applyBorder="1" applyAlignment="1">
      <alignment horizontal="center"/>
    </xf>
    <xf numFmtId="0" fontId="2" fillId="0" borderId="0" xfId="9" applyFont="1" applyAlignment="1">
      <alignment horizontal="center" vertical="center"/>
    </xf>
    <xf numFmtId="164" fontId="45" fillId="0" borderId="0" xfId="1" applyNumberFormat="1" applyFont="1" applyAlignment="1">
      <alignment horizontal="center"/>
    </xf>
    <xf numFmtId="164" fontId="41" fillId="0" borderId="0" xfId="1" applyNumberFormat="1" applyFont="1" applyAlignment="1">
      <alignment horizontal="center"/>
    </xf>
    <xf numFmtId="0" fontId="29" fillId="0" borderId="0" xfId="0" applyNumberFormat="1" applyFont="1" applyAlignment="1">
      <alignment horizontal="justify" vertical="top" wrapText="1"/>
    </xf>
    <xf numFmtId="164" fontId="46" fillId="0" borderId="0" xfId="1" applyNumberFormat="1" applyFont="1" applyAlignment="1">
      <alignment horizontal="center"/>
    </xf>
    <xf numFmtId="164" fontId="44" fillId="0" borderId="0" xfId="1" applyNumberFormat="1" applyFont="1" applyAlignment="1">
      <alignment horizontal="center"/>
    </xf>
    <xf numFmtId="0" fontId="29" fillId="0" borderId="0" xfId="0" applyFont="1" applyAlignment="1">
      <alignment horizontal="justify" vertical="center" wrapText="1"/>
    </xf>
    <xf numFmtId="0" fontId="45" fillId="0" borderId="0" xfId="0" applyFont="1" applyAlignment="1">
      <alignment horizontal="left"/>
    </xf>
    <xf numFmtId="0" fontId="29" fillId="0" borderId="0" xfId="0" applyFont="1" applyAlignment="1">
      <alignment horizontal="justify" wrapText="1"/>
    </xf>
  </cellXfs>
  <cellStyles count="161">
    <cellStyle name="%" xfId="12"/>
    <cellStyle name="??" xfId="13"/>
    <cellStyle name="?? [0.00]_ Att. 1- Cover" xfId="14"/>
    <cellStyle name="?? [0]" xfId="15"/>
    <cellStyle name="?_x001d_??%U©÷u&amp;H©÷9_x0008_? s_x000a__x0007__x0001__x0001_" xfId="16"/>
    <cellStyle name="???? [0.00]_BE-BQ" xfId="17"/>
    <cellStyle name="??????????????????? [0]_FTC_OFFER" xfId="18"/>
    <cellStyle name="???????????????????_FTC_OFFER" xfId="19"/>
    <cellStyle name="????_BE-BQ" xfId="20"/>
    <cellStyle name="???[0]_?? DI" xfId="21"/>
    <cellStyle name="???_?? DI" xfId="22"/>
    <cellStyle name="??[0]_BRE" xfId="23"/>
    <cellStyle name="??_ ??? ???? " xfId="24"/>
    <cellStyle name="??A? [0]_laroux_1_¢¬???¢â? " xfId="25"/>
    <cellStyle name="??A?_laroux_1_¢¬???¢â? " xfId="26"/>
    <cellStyle name="?¡±¢¥?_?¨ù??¢´¢¥_¢¬???¢â? " xfId="27"/>
    <cellStyle name="?ðÇ%U?&amp;H?_x0008_?s_x000a__x0007__x0001__x0001_" xfId="28"/>
    <cellStyle name="]_x000d__x000a_Zoomed=1_x000d__x000a_Row=0_x000d__x000a_Column=0_x000d__x000a_Height=0_x000d__x000a_Width=0_x000d__x000a_FontName=FoxFont_x000d__x000a_FontStyle=0_x000d__x000a_FontSize=9_x000d__x000a_PrtFontName=FoxPrin" xfId="29"/>
    <cellStyle name="_DSSH SD11 Sao Viet" xfId="30"/>
    <cellStyle name="_Ma so nhan vien den nam  2008" xfId="31"/>
    <cellStyle name="•W?_Format" xfId="32"/>
    <cellStyle name="•W€_Format" xfId="33"/>
    <cellStyle name="Accent1 - 20%" xfId="34"/>
    <cellStyle name="Accent1 - 40%" xfId="35"/>
    <cellStyle name="Accent1 - 60%" xfId="36"/>
    <cellStyle name="Accent2 - 20%" xfId="37"/>
    <cellStyle name="Accent2 - 40%" xfId="38"/>
    <cellStyle name="Accent2 - 60%" xfId="39"/>
    <cellStyle name="Accent3 - 20%" xfId="40"/>
    <cellStyle name="Accent3 - 40%" xfId="41"/>
    <cellStyle name="Accent3 - 60%" xfId="42"/>
    <cellStyle name="Accent4 - 20%" xfId="43"/>
    <cellStyle name="Accent4 - 40%" xfId="44"/>
    <cellStyle name="Accent4 - 60%" xfId="45"/>
    <cellStyle name="Accent5 - 20%" xfId="46"/>
    <cellStyle name="Accent5 - 40%" xfId="47"/>
    <cellStyle name="Accent5 - 60%" xfId="48"/>
    <cellStyle name="Accent6 - 20%" xfId="49"/>
    <cellStyle name="Accent6 - 40%" xfId="50"/>
    <cellStyle name="Accent6 - 60%" xfId="51"/>
    <cellStyle name="ÄÞ¸¶ [0]_1" xfId="52"/>
    <cellStyle name="ÄÞ¸¶_1" xfId="53"/>
    <cellStyle name="Ç¥ÁØ_laroux_4_ÃÑÇÕ°è " xfId="54"/>
    <cellStyle name="category" xfId="55"/>
    <cellStyle name="CC1" xfId="56"/>
    <cellStyle name="CC2" xfId="57"/>
    <cellStyle name="Change A&amp;ll_BCKT 2011-Bia SG-Binh Tay(12.03)" xfId="5"/>
    <cellStyle name="Change A&amp;ll_BCKT 6T. 2012-Cho Nong San Thu Duc - 05.08.12" xfId="10"/>
    <cellStyle name="chchuyen" xfId="58"/>
    <cellStyle name="Comma" xfId="1" builtinId="3"/>
    <cellStyle name="Comma [0] 2" xfId="59"/>
    <cellStyle name="Comma 2" xfId="60"/>
    <cellStyle name="Comma 3" xfId="8"/>
    <cellStyle name="Comma0" xfId="61"/>
    <cellStyle name="CT1" xfId="62"/>
    <cellStyle name="CT2" xfId="63"/>
    <cellStyle name="CT4" xfId="64"/>
    <cellStyle name="CT5" xfId="65"/>
    <cellStyle name="ct7" xfId="66"/>
    <cellStyle name="ct8" xfId="67"/>
    <cellStyle name="cth1" xfId="68"/>
    <cellStyle name="Cthuc" xfId="69"/>
    <cellStyle name="Cthuc1" xfId="70"/>
    <cellStyle name="Currency0" xfId="71"/>
    <cellStyle name="d" xfId="72"/>
    <cellStyle name="d%" xfId="73"/>
    <cellStyle name="d1" xfId="74"/>
    <cellStyle name="Date" xfId="75"/>
    <cellStyle name="Dezimal [0]_UXO VII" xfId="76"/>
    <cellStyle name="Dezimal_UXO VII" xfId="77"/>
    <cellStyle name="Emphasis 1" xfId="78"/>
    <cellStyle name="Emphasis 2" xfId="79"/>
    <cellStyle name="Emphasis 3" xfId="80"/>
    <cellStyle name="Fixed" xfId="81"/>
    <cellStyle name="Grey" xfId="82"/>
    <cellStyle name="HEADER" xfId="83"/>
    <cellStyle name="Header1" xfId="84"/>
    <cellStyle name="Header2" xfId="85"/>
    <cellStyle name="Heading1" xfId="86"/>
    <cellStyle name="Heading2" xfId="87"/>
    <cellStyle name="Input [yellow]" xfId="88"/>
    <cellStyle name="luc" xfId="89"/>
    <cellStyle name="luc2" xfId="90"/>
    <cellStyle name="luc2 2" xfId="91"/>
    <cellStyle name="Milliers [0]_      " xfId="92"/>
    <cellStyle name="Milliers_      " xfId="93"/>
    <cellStyle name="Model" xfId="94"/>
    <cellStyle name="Monétaire [0]_      " xfId="95"/>
    <cellStyle name="Monétaire_      " xfId="96"/>
    <cellStyle name="n" xfId="97"/>
    <cellStyle name="n1" xfId="98"/>
    <cellStyle name="Normal" xfId="0" builtinId="0"/>
    <cellStyle name="Normal - Style1" xfId="99"/>
    <cellStyle name="Normal 19" xfId="9"/>
    <cellStyle name="Normal 2" xfId="100"/>
    <cellStyle name="Normal 3" xfId="101"/>
    <cellStyle name="Normal 4" xfId="102"/>
    <cellStyle name="Normal 5" xfId="103"/>
    <cellStyle name="Normal 6" xfId="104"/>
    <cellStyle name="Normal_642-07" xfId="160"/>
    <cellStyle name="Normal_BCKT - Binh Minh 07" xfId="6"/>
    <cellStyle name="Normal_BCKT 6T. 2012-Cho Nong San Thu Duc - 05.08.12" xfId="11"/>
    <cellStyle name="Normal_BCTC 07" xfId="7"/>
    <cellStyle name="Normal_Sheet1_BUT TOÁN ĐIỀU CHỈNH" xfId="159"/>
    <cellStyle name="Normal_Worksheet in  Process" xfId="3"/>
    <cellStyle name="Normal_Worksheet in 2240 FS Working Papers" xfId="4"/>
    <cellStyle name="Note 2" xfId="105"/>
    <cellStyle name="omma [0]_Mktg Prog" xfId="106"/>
    <cellStyle name="ormal_Sheet1_1" xfId="107"/>
    <cellStyle name="Percent" xfId="2" builtinId="5"/>
    <cellStyle name="Percent [2]" xfId="108"/>
    <cellStyle name="Percent 10" xfId="109"/>
    <cellStyle name="Percent 11" xfId="110"/>
    <cellStyle name="Percent 12" xfId="111"/>
    <cellStyle name="Percent 13" xfId="112"/>
    <cellStyle name="Percent 14" xfId="113"/>
    <cellStyle name="Percent 15" xfId="114"/>
    <cellStyle name="Percent 16" xfId="115"/>
    <cellStyle name="Percent 17" xfId="116"/>
    <cellStyle name="Percent 18" xfId="117"/>
    <cellStyle name="Percent 19" xfId="118"/>
    <cellStyle name="Percent 2" xfId="119"/>
    <cellStyle name="Percent 20" xfId="120"/>
    <cellStyle name="Percent 21" xfId="121"/>
    <cellStyle name="Percent 22" xfId="122"/>
    <cellStyle name="Percent 23" xfId="123"/>
    <cellStyle name="Percent 24" xfId="124"/>
    <cellStyle name="Percent 3" xfId="125"/>
    <cellStyle name="Percent 4" xfId="126"/>
    <cellStyle name="Percent 5" xfId="127"/>
    <cellStyle name="Percent 6" xfId="128"/>
    <cellStyle name="Percent 7" xfId="129"/>
    <cellStyle name="Percent 8" xfId="130"/>
    <cellStyle name="Percent 9" xfId="131"/>
    <cellStyle name="PERCENTAGE" xfId="132"/>
    <cellStyle name="Sheet Title" xfId="133"/>
    <cellStyle name="Style 1" xfId="134"/>
    <cellStyle name="Style 1 2" xfId="135"/>
    <cellStyle name="subhead" xfId="136"/>
    <cellStyle name="symbol" xfId="137"/>
    <cellStyle name="tde" xfId="138"/>
    <cellStyle name="VN new romanNormal" xfId="139"/>
    <cellStyle name="VN time new roman" xfId="140"/>
    <cellStyle name="Währung [0]_UXO VII" xfId="141"/>
    <cellStyle name="Währung_UXO VII" xfId="142"/>
    <cellStyle name="똿뗦먛귟 [0.00]_PRODUCT DETAIL Q1" xfId="143"/>
    <cellStyle name="똿뗦먛귟_PRODUCT DETAIL Q1" xfId="144"/>
    <cellStyle name="믅됞 [0.00]_PRODUCT DETAIL Q1" xfId="145"/>
    <cellStyle name="믅됞_PRODUCT DETAIL Q1" xfId="146"/>
    <cellStyle name="백분율_95" xfId="147"/>
    <cellStyle name="뷭?_BOOKSHIP" xfId="148"/>
    <cellStyle name="콤마 [0]_1202" xfId="149"/>
    <cellStyle name="콤마_1202" xfId="150"/>
    <cellStyle name="통화 [0]_1202" xfId="151"/>
    <cellStyle name="통화_1202" xfId="152"/>
    <cellStyle name="표준_(정보부문)월별인원계획" xfId="153"/>
    <cellStyle name="一般_Book1" xfId="154"/>
    <cellStyle name="千分位[0]_Book1" xfId="155"/>
    <cellStyle name="千分位_Book1" xfId="156"/>
    <cellStyle name="貨幣 [0]_Book1" xfId="157"/>
    <cellStyle name="貨幣_Book1" xfId="158"/>
  </cellStyles>
  <dxfs count="109">
    <dxf>
      <font>
        <color theme="0"/>
      </font>
    </dxf>
    <dxf>
      <font>
        <color theme="0"/>
      </font>
    </dxf>
    <dxf>
      <font>
        <condense val="0"/>
        <extend val="0"/>
        <color indexed="9"/>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ndense val="0"/>
        <extend val="0"/>
        <color indexed="9"/>
      </font>
    </dxf>
    <dxf>
      <font>
        <color theme="0"/>
      </font>
    </dxf>
    <dxf>
      <font>
        <color theme="0"/>
      </font>
    </dxf>
    <dxf>
      <font>
        <condense val="0"/>
        <extend val="0"/>
        <color indexed="9"/>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4</xdr:col>
      <xdr:colOff>0</xdr:colOff>
      <xdr:row>1</xdr:row>
      <xdr:rowOff>0</xdr:rowOff>
    </xdr:from>
    <xdr:to>
      <xdr:col>5</xdr:col>
      <xdr:colOff>0</xdr:colOff>
      <xdr:row>1</xdr:row>
      <xdr:rowOff>0</xdr:rowOff>
    </xdr:to>
    <xdr:sp macro="" textlink="">
      <xdr:nvSpPr>
        <xdr:cNvPr id="2" name="Rectangle 1"/>
        <xdr:cNvSpPr>
          <a:spLocks noChangeArrowheads="1"/>
        </xdr:cNvSpPr>
      </xdr:nvSpPr>
      <xdr:spPr bwMode="auto">
        <a:xfrm>
          <a:off x="2695575" y="190500"/>
          <a:ext cx="2619375" cy="0"/>
        </a:xfrm>
        <a:prstGeom prst="rect">
          <a:avLst/>
        </a:prstGeom>
        <a:noFill/>
        <a:ln w="9525">
          <a:noFill/>
          <a:miter lim="800000"/>
          <a:headEnd/>
          <a:tailEnd/>
        </a:ln>
      </xdr:spPr>
      <xdr:txBody>
        <a:bodyPr vertOverflow="clip" wrap="square" lIns="12700" tIns="12700" rIns="12700" bIns="12700" anchor="t" upright="1"/>
        <a:lstStyle/>
        <a:p>
          <a:pPr algn="l" rtl="0">
            <a:defRPr sz="1000"/>
          </a:pPr>
          <a:r>
            <a:rPr lang="en-US" sz="7200" b="0" i="0" u="none" strike="noStrike" baseline="0">
              <a:solidFill>
                <a:srgbClr val="000000"/>
              </a:solidFill>
              <a:latin typeface="VNI-Times"/>
            </a:rPr>
            <a:t> </a:t>
          </a:r>
          <a:endParaRPr lang="en-US" sz="1100" b="0" i="0" u="none" strike="noStrike" baseline="0">
            <a:solidFill>
              <a:srgbClr val="000000"/>
            </a:solidFill>
            <a:latin typeface="VNI-Times"/>
          </a:endParaRPr>
        </a:p>
        <a:p>
          <a:pPr algn="l" rtl="0">
            <a:defRPr sz="1000"/>
          </a:pPr>
          <a:r>
            <a:rPr lang="en-US" sz="1100" b="0" i="0" u="none" strike="noStrike" baseline="0">
              <a:solidFill>
                <a:srgbClr val="000000"/>
              </a:solidFill>
              <a:latin typeface="VNI-Times"/>
            </a:rPr>
            <a:t> </a:t>
          </a:r>
        </a:p>
        <a:p>
          <a:pPr algn="l" rtl="0">
            <a:defRPr sz="1000"/>
          </a:pPr>
          <a:r>
            <a:rPr lang="en-US" sz="1100" b="0" i="0" u="none" strike="noStrike" baseline="0">
              <a:solidFill>
                <a:srgbClr val="000000"/>
              </a:solidFill>
              <a:latin typeface="VNI-Times"/>
            </a:rPr>
            <a:t> </a:t>
          </a:r>
          <a:endParaRPr lang="en-US"/>
        </a:p>
      </xdr:txBody>
    </xdr:sp>
    <xdr:clientData/>
  </xdr:twoCellAnchor>
  <xdr:twoCellAnchor>
    <xdr:from>
      <xdr:col>4</xdr:col>
      <xdr:colOff>0</xdr:colOff>
      <xdr:row>1</xdr:row>
      <xdr:rowOff>0</xdr:rowOff>
    </xdr:from>
    <xdr:to>
      <xdr:col>5</xdr:col>
      <xdr:colOff>0</xdr:colOff>
      <xdr:row>1</xdr:row>
      <xdr:rowOff>0</xdr:rowOff>
    </xdr:to>
    <xdr:sp macro="" textlink="">
      <xdr:nvSpPr>
        <xdr:cNvPr id="3" name="Rectangle 2"/>
        <xdr:cNvSpPr>
          <a:spLocks noChangeArrowheads="1"/>
        </xdr:cNvSpPr>
      </xdr:nvSpPr>
      <xdr:spPr bwMode="auto">
        <a:xfrm>
          <a:off x="2695575" y="190500"/>
          <a:ext cx="2619375" cy="0"/>
        </a:xfrm>
        <a:prstGeom prst="rect">
          <a:avLst/>
        </a:prstGeom>
        <a:noFill/>
        <a:ln w="9525">
          <a:noFill/>
          <a:miter lim="800000"/>
          <a:headEnd/>
          <a:tailEnd/>
        </a:ln>
      </xdr:spPr>
      <xdr:txBody>
        <a:bodyPr vertOverflow="clip" wrap="square" lIns="12700" tIns="12700" rIns="12700" bIns="12700" anchor="t" upright="1"/>
        <a:lstStyle/>
        <a:p>
          <a:pPr algn="l" rtl="0">
            <a:defRPr sz="1000"/>
          </a:pPr>
          <a:r>
            <a:rPr lang="en-US" sz="7200" b="0" i="0" u="none" strike="noStrike" baseline="0">
              <a:solidFill>
                <a:srgbClr val="000000"/>
              </a:solidFill>
              <a:latin typeface="VNI-Times"/>
            </a:rPr>
            <a:t> </a:t>
          </a:r>
          <a:endParaRPr lang="en-US" sz="1100" b="0" i="0" u="none" strike="noStrike" baseline="0">
            <a:solidFill>
              <a:srgbClr val="000000"/>
            </a:solidFill>
            <a:latin typeface="VNI-Times"/>
          </a:endParaRPr>
        </a:p>
        <a:p>
          <a:pPr algn="l" rtl="0">
            <a:defRPr sz="1000"/>
          </a:pPr>
          <a:r>
            <a:rPr lang="en-US" sz="1100" b="0" i="0" u="none" strike="noStrike" baseline="0">
              <a:solidFill>
                <a:srgbClr val="000000"/>
              </a:solidFill>
              <a:latin typeface="VNI-Times"/>
            </a:rPr>
            <a:t> </a:t>
          </a:r>
        </a:p>
        <a:p>
          <a:pPr algn="l" rtl="0">
            <a:defRPr sz="1000"/>
          </a:pPr>
          <a:r>
            <a:rPr lang="en-US" sz="1100" b="0" i="0" u="none" strike="noStrike" baseline="0">
              <a:solidFill>
                <a:srgbClr val="000000"/>
              </a:solidFill>
              <a:latin typeface="VNI-Times"/>
            </a:rPr>
            <a:t> </a:t>
          </a:r>
          <a:endParaRPr lang="en-US"/>
        </a:p>
      </xdr:txBody>
    </xdr:sp>
    <xdr:clientData/>
  </xdr:twoCellAnchor>
  <xdr:twoCellAnchor>
    <xdr:from>
      <xdr:col>4</xdr:col>
      <xdr:colOff>0</xdr:colOff>
      <xdr:row>1</xdr:row>
      <xdr:rowOff>0</xdr:rowOff>
    </xdr:from>
    <xdr:to>
      <xdr:col>5</xdr:col>
      <xdr:colOff>0</xdr:colOff>
      <xdr:row>1</xdr:row>
      <xdr:rowOff>0</xdr:rowOff>
    </xdr:to>
    <xdr:sp macro="" textlink="">
      <xdr:nvSpPr>
        <xdr:cNvPr id="4" name="Rectangle 3"/>
        <xdr:cNvSpPr>
          <a:spLocks noChangeArrowheads="1"/>
        </xdr:cNvSpPr>
      </xdr:nvSpPr>
      <xdr:spPr bwMode="auto">
        <a:xfrm>
          <a:off x="2695575" y="190500"/>
          <a:ext cx="2619375" cy="0"/>
        </a:xfrm>
        <a:prstGeom prst="rect">
          <a:avLst/>
        </a:prstGeom>
        <a:noFill/>
        <a:ln w="9525">
          <a:noFill/>
          <a:miter lim="800000"/>
          <a:headEnd/>
          <a:tailEnd/>
        </a:ln>
      </xdr:spPr>
      <xdr:txBody>
        <a:bodyPr vertOverflow="clip" wrap="square" lIns="12700" tIns="12700" rIns="12700" bIns="12700" anchor="t" upright="1"/>
        <a:lstStyle/>
        <a:p>
          <a:pPr algn="l" rtl="0">
            <a:defRPr sz="1000"/>
          </a:pPr>
          <a:r>
            <a:rPr lang="en-US" sz="7200" b="0" i="0" u="none" strike="noStrike" baseline="0">
              <a:solidFill>
                <a:srgbClr val="000000"/>
              </a:solidFill>
              <a:latin typeface="VNI-Times"/>
            </a:rPr>
            <a:t> </a:t>
          </a:r>
          <a:endParaRPr lang="en-US" sz="1100" b="0" i="0" u="none" strike="noStrike" baseline="0">
            <a:solidFill>
              <a:srgbClr val="000000"/>
            </a:solidFill>
            <a:latin typeface="VNI-Times"/>
          </a:endParaRPr>
        </a:p>
        <a:p>
          <a:pPr algn="l" rtl="0">
            <a:defRPr sz="1000"/>
          </a:pPr>
          <a:r>
            <a:rPr lang="en-US" sz="1100" b="0" i="0" u="none" strike="noStrike" baseline="0">
              <a:solidFill>
                <a:srgbClr val="000000"/>
              </a:solidFill>
              <a:latin typeface="VNI-Times"/>
            </a:rPr>
            <a:t> </a:t>
          </a:r>
        </a:p>
        <a:p>
          <a:pPr algn="l" rtl="0">
            <a:defRPr sz="1000"/>
          </a:pPr>
          <a:r>
            <a:rPr lang="en-US" sz="1100" b="0" i="0" u="none" strike="noStrike" baseline="0">
              <a:solidFill>
                <a:srgbClr val="000000"/>
              </a:solidFill>
              <a:latin typeface="VNI-Times"/>
            </a:rPr>
            <a:t> </a:t>
          </a:r>
          <a:endParaRPr lang="en-US"/>
        </a:p>
      </xdr:txBody>
    </xdr:sp>
    <xdr:clientData/>
  </xdr:twoCellAnchor>
  <xdr:twoCellAnchor>
    <xdr:from>
      <xdr:col>4</xdr:col>
      <xdr:colOff>0</xdr:colOff>
      <xdr:row>1</xdr:row>
      <xdr:rowOff>0</xdr:rowOff>
    </xdr:from>
    <xdr:to>
      <xdr:col>5</xdr:col>
      <xdr:colOff>0</xdr:colOff>
      <xdr:row>1</xdr:row>
      <xdr:rowOff>0</xdr:rowOff>
    </xdr:to>
    <xdr:sp macro="" textlink="">
      <xdr:nvSpPr>
        <xdr:cNvPr id="5" name="Rectangle 4"/>
        <xdr:cNvSpPr>
          <a:spLocks noChangeArrowheads="1"/>
        </xdr:cNvSpPr>
      </xdr:nvSpPr>
      <xdr:spPr bwMode="auto">
        <a:xfrm>
          <a:off x="2695575" y="190500"/>
          <a:ext cx="2619375" cy="0"/>
        </a:xfrm>
        <a:prstGeom prst="rect">
          <a:avLst/>
        </a:prstGeom>
        <a:noFill/>
        <a:ln w="9525">
          <a:noFill/>
          <a:miter lim="800000"/>
          <a:headEnd/>
          <a:tailEnd/>
        </a:ln>
      </xdr:spPr>
      <xdr:txBody>
        <a:bodyPr vertOverflow="clip" wrap="square" lIns="12700" tIns="12700" rIns="12700" bIns="12700" anchor="t" upright="1"/>
        <a:lstStyle/>
        <a:p>
          <a:pPr algn="l" rtl="0">
            <a:defRPr sz="1000"/>
          </a:pPr>
          <a:r>
            <a:rPr lang="en-US" sz="7200" b="0" i="0" u="none" strike="noStrike" baseline="0">
              <a:solidFill>
                <a:srgbClr val="000000"/>
              </a:solidFill>
              <a:latin typeface="VNI-Times"/>
            </a:rPr>
            <a:t> </a:t>
          </a:r>
          <a:endParaRPr lang="en-US" sz="1100" b="0" i="0" u="none" strike="noStrike" baseline="0">
            <a:solidFill>
              <a:srgbClr val="000000"/>
            </a:solidFill>
            <a:latin typeface="VNI-Times"/>
          </a:endParaRPr>
        </a:p>
        <a:p>
          <a:pPr algn="l" rtl="0">
            <a:defRPr sz="1000"/>
          </a:pPr>
          <a:r>
            <a:rPr lang="en-US" sz="1100" b="0" i="0" u="none" strike="noStrike" baseline="0">
              <a:solidFill>
                <a:srgbClr val="000000"/>
              </a:solidFill>
              <a:latin typeface="VNI-Times"/>
            </a:rPr>
            <a:t> </a:t>
          </a:r>
        </a:p>
        <a:p>
          <a:pPr algn="l" rtl="0">
            <a:defRPr sz="1000"/>
          </a:pPr>
          <a:r>
            <a:rPr lang="en-US" sz="1100" b="0" i="0" u="none" strike="noStrike" baseline="0">
              <a:solidFill>
                <a:srgbClr val="000000"/>
              </a:solidFill>
              <a:latin typeface="VNI-Times"/>
            </a:rPr>
            <a:t> </a:t>
          </a:r>
          <a:endParaRPr lang="en-US"/>
        </a:p>
      </xdr:txBody>
    </xdr:sp>
    <xdr:clientData/>
  </xdr:twoCellAnchor>
  <xdr:twoCellAnchor>
    <xdr:from>
      <xdr:col>4</xdr:col>
      <xdr:colOff>0</xdr:colOff>
      <xdr:row>1</xdr:row>
      <xdr:rowOff>0</xdr:rowOff>
    </xdr:from>
    <xdr:to>
      <xdr:col>5</xdr:col>
      <xdr:colOff>0</xdr:colOff>
      <xdr:row>1</xdr:row>
      <xdr:rowOff>0</xdr:rowOff>
    </xdr:to>
    <xdr:sp macro="" textlink="">
      <xdr:nvSpPr>
        <xdr:cNvPr id="6" name="Rectangle 5"/>
        <xdr:cNvSpPr>
          <a:spLocks noChangeArrowheads="1"/>
        </xdr:cNvSpPr>
      </xdr:nvSpPr>
      <xdr:spPr bwMode="auto">
        <a:xfrm>
          <a:off x="2695575" y="190500"/>
          <a:ext cx="2619375" cy="0"/>
        </a:xfrm>
        <a:prstGeom prst="rect">
          <a:avLst/>
        </a:prstGeom>
        <a:noFill/>
        <a:ln w="9525">
          <a:noFill/>
          <a:miter lim="800000"/>
          <a:headEnd/>
          <a:tailEnd/>
        </a:ln>
      </xdr:spPr>
      <xdr:txBody>
        <a:bodyPr vertOverflow="clip" wrap="square" lIns="12700" tIns="12700" rIns="12700" bIns="12700" anchor="t" upright="1"/>
        <a:lstStyle/>
        <a:p>
          <a:pPr algn="l" rtl="0">
            <a:defRPr sz="1000"/>
          </a:pPr>
          <a:r>
            <a:rPr lang="en-US" sz="7200" b="0" i="0" u="none" strike="noStrike" baseline="0">
              <a:solidFill>
                <a:srgbClr val="000000"/>
              </a:solidFill>
              <a:latin typeface="VNI-Times"/>
            </a:rPr>
            <a:t> </a:t>
          </a:r>
          <a:endParaRPr lang="en-US" sz="1100" b="0" i="0" u="none" strike="noStrike" baseline="0">
            <a:solidFill>
              <a:srgbClr val="000000"/>
            </a:solidFill>
            <a:latin typeface="VNI-Times"/>
          </a:endParaRPr>
        </a:p>
        <a:p>
          <a:pPr algn="l" rtl="0">
            <a:defRPr sz="1000"/>
          </a:pPr>
          <a:r>
            <a:rPr lang="en-US" sz="1100" b="0" i="0" u="none" strike="noStrike" baseline="0">
              <a:solidFill>
                <a:srgbClr val="000000"/>
              </a:solidFill>
              <a:latin typeface="VNI-Times"/>
            </a:rPr>
            <a:t> </a:t>
          </a:r>
        </a:p>
        <a:p>
          <a:pPr algn="l" rtl="0">
            <a:defRPr sz="1000"/>
          </a:pPr>
          <a:r>
            <a:rPr lang="en-US" sz="1100" b="0" i="0" u="none" strike="noStrike" baseline="0">
              <a:solidFill>
                <a:srgbClr val="000000"/>
              </a:solidFill>
              <a:latin typeface="VNI-Times"/>
            </a:rPr>
            <a:t> </a:t>
          </a:r>
          <a:endParaRPr lang="en-US"/>
        </a:p>
      </xdr:txBody>
    </xdr:sp>
    <xdr:clientData/>
  </xdr:twoCellAnchor>
  <xdr:twoCellAnchor>
    <xdr:from>
      <xdr:col>4</xdr:col>
      <xdr:colOff>0</xdr:colOff>
      <xdr:row>1</xdr:row>
      <xdr:rowOff>0</xdr:rowOff>
    </xdr:from>
    <xdr:to>
      <xdr:col>5</xdr:col>
      <xdr:colOff>0</xdr:colOff>
      <xdr:row>1</xdr:row>
      <xdr:rowOff>0</xdr:rowOff>
    </xdr:to>
    <xdr:sp macro="" textlink="">
      <xdr:nvSpPr>
        <xdr:cNvPr id="7" name="Rectangle 6"/>
        <xdr:cNvSpPr>
          <a:spLocks noChangeArrowheads="1"/>
        </xdr:cNvSpPr>
      </xdr:nvSpPr>
      <xdr:spPr bwMode="auto">
        <a:xfrm>
          <a:off x="2695575" y="190500"/>
          <a:ext cx="2619375" cy="0"/>
        </a:xfrm>
        <a:prstGeom prst="rect">
          <a:avLst/>
        </a:prstGeom>
        <a:noFill/>
        <a:ln w="9525">
          <a:noFill/>
          <a:miter lim="800000"/>
          <a:headEnd/>
          <a:tailEnd/>
        </a:ln>
      </xdr:spPr>
      <xdr:txBody>
        <a:bodyPr vertOverflow="clip" wrap="square" lIns="12700" tIns="12700" rIns="12700" bIns="12700" anchor="t" upright="1"/>
        <a:lstStyle/>
        <a:p>
          <a:pPr algn="l" rtl="0">
            <a:defRPr sz="1000"/>
          </a:pPr>
          <a:r>
            <a:rPr lang="en-US" sz="7200" b="0" i="0" u="none" strike="noStrike" baseline="0">
              <a:solidFill>
                <a:srgbClr val="000000"/>
              </a:solidFill>
              <a:latin typeface="VNI-Times"/>
            </a:rPr>
            <a:t> </a:t>
          </a:r>
          <a:endParaRPr lang="en-US" sz="1100" b="0" i="0" u="none" strike="noStrike" baseline="0">
            <a:solidFill>
              <a:srgbClr val="000000"/>
            </a:solidFill>
            <a:latin typeface="VNI-Times"/>
          </a:endParaRPr>
        </a:p>
        <a:p>
          <a:pPr algn="l" rtl="0">
            <a:defRPr sz="1000"/>
          </a:pPr>
          <a:r>
            <a:rPr lang="en-US" sz="1100" b="0" i="0" u="none" strike="noStrike" baseline="0">
              <a:solidFill>
                <a:srgbClr val="000000"/>
              </a:solidFill>
              <a:latin typeface="VNI-Times"/>
            </a:rPr>
            <a:t> </a:t>
          </a:r>
        </a:p>
        <a:p>
          <a:pPr algn="l" rtl="0">
            <a:defRPr sz="1000"/>
          </a:pPr>
          <a:r>
            <a:rPr lang="en-US" sz="1100" b="0" i="0" u="none" strike="noStrike" baseline="0">
              <a:solidFill>
                <a:srgbClr val="000000"/>
              </a:solidFill>
              <a:latin typeface="VNI-Times"/>
            </a:rPr>
            <a:t> </a:t>
          </a:r>
          <a:endParaRPr lang="en-US"/>
        </a:p>
      </xdr:txBody>
    </xdr:sp>
    <xdr:clientData/>
  </xdr:twoCellAnchor>
  <xdr:twoCellAnchor>
    <xdr:from>
      <xdr:col>4</xdr:col>
      <xdr:colOff>0</xdr:colOff>
      <xdr:row>1</xdr:row>
      <xdr:rowOff>0</xdr:rowOff>
    </xdr:from>
    <xdr:to>
      <xdr:col>5</xdr:col>
      <xdr:colOff>0</xdr:colOff>
      <xdr:row>1</xdr:row>
      <xdr:rowOff>0</xdr:rowOff>
    </xdr:to>
    <xdr:sp macro="" textlink="">
      <xdr:nvSpPr>
        <xdr:cNvPr id="8" name="Rectangle 7"/>
        <xdr:cNvSpPr>
          <a:spLocks noChangeArrowheads="1"/>
        </xdr:cNvSpPr>
      </xdr:nvSpPr>
      <xdr:spPr bwMode="auto">
        <a:xfrm>
          <a:off x="2695575" y="190500"/>
          <a:ext cx="2619375" cy="0"/>
        </a:xfrm>
        <a:prstGeom prst="rect">
          <a:avLst/>
        </a:prstGeom>
        <a:noFill/>
        <a:ln w="9525">
          <a:noFill/>
          <a:miter lim="800000"/>
          <a:headEnd/>
          <a:tailEnd/>
        </a:ln>
      </xdr:spPr>
      <xdr:txBody>
        <a:bodyPr vertOverflow="clip" wrap="square" lIns="12700" tIns="12700" rIns="12700" bIns="12700" anchor="t" upright="1"/>
        <a:lstStyle/>
        <a:p>
          <a:pPr algn="l" rtl="0">
            <a:defRPr sz="1000"/>
          </a:pPr>
          <a:r>
            <a:rPr lang="en-US" sz="7200" b="0" i="0" u="none" strike="noStrike" baseline="0">
              <a:solidFill>
                <a:srgbClr val="000000"/>
              </a:solidFill>
              <a:latin typeface="VNI-Times"/>
            </a:rPr>
            <a:t> </a:t>
          </a:r>
          <a:endParaRPr lang="en-US" sz="1100" b="0" i="0" u="none" strike="noStrike" baseline="0">
            <a:solidFill>
              <a:srgbClr val="000000"/>
            </a:solidFill>
            <a:latin typeface="VNI-Times"/>
          </a:endParaRPr>
        </a:p>
        <a:p>
          <a:pPr algn="l" rtl="0">
            <a:defRPr sz="1000"/>
          </a:pPr>
          <a:r>
            <a:rPr lang="en-US" sz="1100" b="0" i="0" u="none" strike="noStrike" baseline="0">
              <a:solidFill>
                <a:srgbClr val="000000"/>
              </a:solidFill>
              <a:latin typeface="VNI-Times"/>
            </a:rPr>
            <a:t> </a:t>
          </a:r>
        </a:p>
        <a:p>
          <a:pPr algn="l" rtl="0">
            <a:defRPr sz="1000"/>
          </a:pPr>
          <a:r>
            <a:rPr lang="en-US" sz="1100" b="0" i="0" u="none" strike="noStrike" baseline="0">
              <a:solidFill>
                <a:srgbClr val="000000"/>
              </a:solidFill>
              <a:latin typeface="VNI-Times"/>
            </a:rPr>
            <a:t> </a:t>
          </a:r>
          <a:endParaRPr lang="en-US"/>
        </a:p>
      </xdr:txBody>
    </xdr:sp>
    <xdr:clientData/>
  </xdr:twoCellAnchor>
  <xdr:twoCellAnchor>
    <xdr:from>
      <xdr:col>4</xdr:col>
      <xdr:colOff>0</xdr:colOff>
      <xdr:row>1</xdr:row>
      <xdr:rowOff>0</xdr:rowOff>
    </xdr:from>
    <xdr:to>
      <xdr:col>5</xdr:col>
      <xdr:colOff>0</xdr:colOff>
      <xdr:row>1</xdr:row>
      <xdr:rowOff>0</xdr:rowOff>
    </xdr:to>
    <xdr:sp macro="" textlink="">
      <xdr:nvSpPr>
        <xdr:cNvPr id="9" name="Rectangle 8"/>
        <xdr:cNvSpPr>
          <a:spLocks noChangeArrowheads="1"/>
        </xdr:cNvSpPr>
      </xdr:nvSpPr>
      <xdr:spPr bwMode="auto">
        <a:xfrm>
          <a:off x="2695575" y="190500"/>
          <a:ext cx="2619375" cy="0"/>
        </a:xfrm>
        <a:prstGeom prst="rect">
          <a:avLst/>
        </a:prstGeom>
        <a:noFill/>
        <a:ln w="9525">
          <a:noFill/>
          <a:miter lim="800000"/>
          <a:headEnd/>
          <a:tailEnd/>
        </a:ln>
      </xdr:spPr>
      <xdr:txBody>
        <a:bodyPr vertOverflow="clip" wrap="square" lIns="12700" tIns="12700" rIns="12700" bIns="12700" anchor="t" upright="1"/>
        <a:lstStyle/>
        <a:p>
          <a:pPr algn="l" rtl="0">
            <a:defRPr sz="1000"/>
          </a:pPr>
          <a:r>
            <a:rPr lang="en-US" sz="7200" b="0" i="0" u="none" strike="noStrike" baseline="0">
              <a:solidFill>
                <a:srgbClr val="000000"/>
              </a:solidFill>
              <a:latin typeface="VNI-Times"/>
            </a:rPr>
            <a:t> </a:t>
          </a:r>
          <a:endParaRPr lang="en-US" sz="1100" b="0" i="0" u="none" strike="noStrike" baseline="0">
            <a:solidFill>
              <a:srgbClr val="000000"/>
            </a:solidFill>
            <a:latin typeface="VNI-Times"/>
          </a:endParaRPr>
        </a:p>
        <a:p>
          <a:pPr algn="l" rtl="0">
            <a:defRPr sz="1000"/>
          </a:pPr>
          <a:r>
            <a:rPr lang="en-US" sz="1100" b="0" i="0" u="none" strike="noStrike" baseline="0">
              <a:solidFill>
                <a:srgbClr val="000000"/>
              </a:solidFill>
              <a:latin typeface="VNI-Times"/>
            </a:rPr>
            <a:t> </a:t>
          </a:r>
        </a:p>
        <a:p>
          <a:pPr algn="l" rtl="0">
            <a:defRPr sz="1000"/>
          </a:pPr>
          <a:r>
            <a:rPr lang="en-US" sz="1100" b="0" i="0" u="none" strike="noStrike" baseline="0">
              <a:solidFill>
                <a:srgbClr val="000000"/>
              </a:solidFill>
              <a:latin typeface="VNI-Times"/>
            </a:rPr>
            <a:t> </a:t>
          </a:r>
          <a:endParaRPr lang="en-US"/>
        </a:p>
      </xdr:txBody>
    </xdr:sp>
    <xdr:clientData/>
  </xdr:twoCellAnchor>
  <xdr:twoCellAnchor>
    <xdr:from>
      <xdr:col>4</xdr:col>
      <xdr:colOff>0</xdr:colOff>
      <xdr:row>1</xdr:row>
      <xdr:rowOff>0</xdr:rowOff>
    </xdr:from>
    <xdr:to>
      <xdr:col>5</xdr:col>
      <xdr:colOff>0</xdr:colOff>
      <xdr:row>1</xdr:row>
      <xdr:rowOff>0</xdr:rowOff>
    </xdr:to>
    <xdr:sp macro="" textlink="">
      <xdr:nvSpPr>
        <xdr:cNvPr id="10" name="Rectangle 9"/>
        <xdr:cNvSpPr>
          <a:spLocks noChangeArrowheads="1"/>
        </xdr:cNvSpPr>
      </xdr:nvSpPr>
      <xdr:spPr bwMode="auto">
        <a:xfrm>
          <a:off x="2695575" y="190500"/>
          <a:ext cx="2619375" cy="0"/>
        </a:xfrm>
        <a:prstGeom prst="rect">
          <a:avLst/>
        </a:prstGeom>
        <a:noFill/>
        <a:ln w="9525">
          <a:noFill/>
          <a:miter lim="800000"/>
          <a:headEnd/>
          <a:tailEnd/>
        </a:ln>
      </xdr:spPr>
      <xdr:txBody>
        <a:bodyPr vertOverflow="clip" wrap="square" lIns="12700" tIns="12700" rIns="12700" bIns="12700" anchor="t" upright="1"/>
        <a:lstStyle/>
        <a:p>
          <a:pPr algn="l" rtl="0">
            <a:defRPr sz="1000"/>
          </a:pPr>
          <a:r>
            <a:rPr lang="en-US" sz="7200" b="0" i="0" u="none" strike="noStrike" baseline="0">
              <a:solidFill>
                <a:srgbClr val="000000"/>
              </a:solidFill>
              <a:latin typeface="VNI-Times"/>
            </a:rPr>
            <a:t> </a:t>
          </a:r>
          <a:endParaRPr lang="en-US" sz="1100" b="0" i="0" u="none" strike="noStrike" baseline="0">
            <a:solidFill>
              <a:srgbClr val="000000"/>
            </a:solidFill>
            <a:latin typeface="VNI-Times"/>
          </a:endParaRPr>
        </a:p>
        <a:p>
          <a:pPr algn="l" rtl="0">
            <a:defRPr sz="1000"/>
          </a:pPr>
          <a:r>
            <a:rPr lang="en-US" sz="1100" b="0" i="0" u="none" strike="noStrike" baseline="0">
              <a:solidFill>
                <a:srgbClr val="000000"/>
              </a:solidFill>
              <a:latin typeface="VNI-Times"/>
            </a:rPr>
            <a:t> </a:t>
          </a:r>
        </a:p>
        <a:p>
          <a:pPr algn="l" rtl="0">
            <a:defRPr sz="1000"/>
          </a:pPr>
          <a:r>
            <a:rPr lang="en-US" sz="1100" b="0" i="0" u="none" strike="noStrike" baseline="0">
              <a:solidFill>
                <a:srgbClr val="000000"/>
              </a:solidFill>
              <a:latin typeface="VNI-Times"/>
            </a:rPr>
            <a:t> </a:t>
          </a:r>
          <a:endParaRPr lang="en-US"/>
        </a:p>
      </xdr:txBody>
    </xdr:sp>
    <xdr:clientData/>
  </xdr:twoCellAnchor>
  <xdr:twoCellAnchor>
    <xdr:from>
      <xdr:col>4</xdr:col>
      <xdr:colOff>0</xdr:colOff>
      <xdr:row>1</xdr:row>
      <xdr:rowOff>0</xdr:rowOff>
    </xdr:from>
    <xdr:to>
      <xdr:col>5</xdr:col>
      <xdr:colOff>0</xdr:colOff>
      <xdr:row>1</xdr:row>
      <xdr:rowOff>0</xdr:rowOff>
    </xdr:to>
    <xdr:sp macro="" textlink="">
      <xdr:nvSpPr>
        <xdr:cNvPr id="11" name="Rectangle 10"/>
        <xdr:cNvSpPr>
          <a:spLocks noChangeArrowheads="1"/>
        </xdr:cNvSpPr>
      </xdr:nvSpPr>
      <xdr:spPr bwMode="auto">
        <a:xfrm>
          <a:off x="2695575" y="190500"/>
          <a:ext cx="2619375" cy="0"/>
        </a:xfrm>
        <a:prstGeom prst="rect">
          <a:avLst/>
        </a:prstGeom>
        <a:noFill/>
        <a:ln w="9525">
          <a:noFill/>
          <a:miter lim="800000"/>
          <a:headEnd/>
          <a:tailEnd/>
        </a:ln>
      </xdr:spPr>
      <xdr:txBody>
        <a:bodyPr vertOverflow="clip" wrap="square" lIns="12700" tIns="12700" rIns="12700" bIns="12700" anchor="t" upright="1"/>
        <a:lstStyle/>
        <a:p>
          <a:pPr algn="l" rtl="0">
            <a:defRPr sz="1000"/>
          </a:pPr>
          <a:r>
            <a:rPr lang="en-US" sz="7200" b="0" i="0" u="none" strike="noStrike" baseline="0">
              <a:solidFill>
                <a:srgbClr val="000000"/>
              </a:solidFill>
              <a:latin typeface="VNI-Times"/>
            </a:rPr>
            <a:t> </a:t>
          </a:r>
          <a:endParaRPr lang="en-US" sz="1100" b="0" i="0" u="none" strike="noStrike" baseline="0">
            <a:solidFill>
              <a:srgbClr val="000000"/>
            </a:solidFill>
            <a:latin typeface="VNI-Times"/>
          </a:endParaRPr>
        </a:p>
        <a:p>
          <a:pPr algn="l" rtl="0">
            <a:defRPr sz="1000"/>
          </a:pPr>
          <a:r>
            <a:rPr lang="en-US" sz="1100" b="0" i="0" u="none" strike="noStrike" baseline="0">
              <a:solidFill>
                <a:srgbClr val="000000"/>
              </a:solidFill>
              <a:latin typeface="VNI-Times"/>
            </a:rPr>
            <a:t> </a:t>
          </a:r>
        </a:p>
        <a:p>
          <a:pPr algn="l" rtl="0">
            <a:defRPr sz="1000"/>
          </a:pPr>
          <a:r>
            <a:rPr lang="en-US" sz="1100" b="0" i="0" u="none" strike="noStrike" baseline="0">
              <a:solidFill>
                <a:srgbClr val="000000"/>
              </a:solidFill>
              <a:latin typeface="VNI-Times"/>
            </a:rPr>
            <a:t> </a:t>
          </a:r>
          <a:endParaRPr lang="en-US"/>
        </a:p>
      </xdr:txBody>
    </xdr:sp>
    <xdr:clientData/>
  </xdr:twoCellAnchor>
  <xdr:twoCellAnchor>
    <xdr:from>
      <xdr:col>4</xdr:col>
      <xdr:colOff>0</xdr:colOff>
      <xdr:row>1</xdr:row>
      <xdr:rowOff>0</xdr:rowOff>
    </xdr:from>
    <xdr:to>
      <xdr:col>5</xdr:col>
      <xdr:colOff>0</xdr:colOff>
      <xdr:row>1</xdr:row>
      <xdr:rowOff>0</xdr:rowOff>
    </xdr:to>
    <xdr:sp macro="" textlink="">
      <xdr:nvSpPr>
        <xdr:cNvPr id="12" name="Rectangle 11"/>
        <xdr:cNvSpPr>
          <a:spLocks noChangeArrowheads="1"/>
        </xdr:cNvSpPr>
      </xdr:nvSpPr>
      <xdr:spPr bwMode="auto">
        <a:xfrm>
          <a:off x="2695575" y="190500"/>
          <a:ext cx="2619375" cy="0"/>
        </a:xfrm>
        <a:prstGeom prst="rect">
          <a:avLst/>
        </a:prstGeom>
        <a:noFill/>
        <a:ln w="9525">
          <a:noFill/>
          <a:miter lim="800000"/>
          <a:headEnd/>
          <a:tailEnd/>
        </a:ln>
      </xdr:spPr>
      <xdr:txBody>
        <a:bodyPr vertOverflow="clip" wrap="square" lIns="12700" tIns="12700" rIns="12700" bIns="12700" anchor="t" upright="1"/>
        <a:lstStyle/>
        <a:p>
          <a:pPr algn="l" rtl="0">
            <a:defRPr sz="1000"/>
          </a:pPr>
          <a:r>
            <a:rPr lang="en-US" sz="7200" b="0" i="0" u="none" strike="noStrike" baseline="0">
              <a:solidFill>
                <a:srgbClr val="000000"/>
              </a:solidFill>
              <a:latin typeface="VNI-Times"/>
            </a:rPr>
            <a:t> </a:t>
          </a:r>
          <a:endParaRPr lang="en-US" sz="1100" b="0" i="0" u="none" strike="noStrike" baseline="0">
            <a:solidFill>
              <a:srgbClr val="000000"/>
            </a:solidFill>
            <a:latin typeface="VNI-Times"/>
          </a:endParaRPr>
        </a:p>
        <a:p>
          <a:pPr algn="l" rtl="0">
            <a:defRPr sz="1000"/>
          </a:pPr>
          <a:r>
            <a:rPr lang="en-US" sz="1100" b="0" i="0" u="none" strike="noStrike" baseline="0">
              <a:solidFill>
                <a:srgbClr val="000000"/>
              </a:solidFill>
              <a:latin typeface="VNI-Times"/>
            </a:rPr>
            <a:t> </a:t>
          </a:r>
        </a:p>
        <a:p>
          <a:pPr algn="l" rtl="0">
            <a:defRPr sz="1000"/>
          </a:pPr>
          <a:r>
            <a:rPr lang="en-US" sz="1100" b="0" i="0" u="none" strike="noStrike" baseline="0">
              <a:solidFill>
                <a:srgbClr val="000000"/>
              </a:solidFill>
              <a:latin typeface="VNI-Times"/>
            </a:rPr>
            <a:t> </a:t>
          </a:r>
          <a:endParaRPr lang="en-US"/>
        </a:p>
      </xdr:txBody>
    </xdr:sp>
    <xdr:clientData/>
  </xdr:twoCellAnchor>
  <xdr:twoCellAnchor>
    <xdr:from>
      <xdr:col>4</xdr:col>
      <xdr:colOff>0</xdr:colOff>
      <xdr:row>1</xdr:row>
      <xdr:rowOff>0</xdr:rowOff>
    </xdr:from>
    <xdr:to>
      <xdr:col>5</xdr:col>
      <xdr:colOff>0</xdr:colOff>
      <xdr:row>1</xdr:row>
      <xdr:rowOff>0</xdr:rowOff>
    </xdr:to>
    <xdr:sp macro="" textlink="">
      <xdr:nvSpPr>
        <xdr:cNvPr id="13" name="Rectangle 12"/>
        <xdr:cNvSpPr>
          <a:spLocks noChangeArrowheads="1"/>
        </xdr:cNvSpPr>
      </xdr:nvSpPr>
      <xdr:spPr bwMode="auto">
        <a:xfrm>
          <a:off x="2695575" y="190500"/>
          <a:ext cx="2619375" cy="0"/>
        </a:xfrm>
        <a:prstGeom prst="rect">
          <a:avLst/>
        </a:prstGeom>
        <a:noFill/>
        <a:ln w="9525">
          <a:noFill/>
          <a:miter lim="800000"/>
          <a:headEnd/>
          <a:tailEnd/>
        </a:ln>
      </xdr:spPr>
      <xdr:txBody>
        <a:bodyPr vertOverflow="clip" wrap="square" lIns="12700" tIns="12700" rIns="12700" bIns="12700" anchor="t" upright="1"/>
        <a:lstStyle/>
        <a:p>
          <a:pPr algn="l" rtl="0">
            <a:defRPr sz="1000"/>
          </a:pPr>
          <a:r>
            <a:rPr lang="en-US" sz="7200" b="0" i="0" u="none" strike="noStrike" baseline="0">
              <a:solidFill>
                <a:srgbClr val="000000"/>
              </a:solidFill>
              <a:latin typeface="VNI-Times"/>
            </a:rPr>
            <a:t> </a:t>
          </a:r>
          <a:endParaRPr lang="en-US" sz="1100" b="0" i="0" u="none" strike="noStrike" baseline="0">
            <a:solidFill>
              <a:srgbClr val="000000"/>
            </a:solidFill>
            <a:latin typeface="VNI-Times"/>
          </a:endParaRPr>
        </a:p>
        <a:p>
          <a:pPr algn="l" rtl="0">
            <a:defRPr sz="1000"/>
          </a:pPr>
          <a:r>
            <a:rPr lang="en-US" sz="1100" b="0" i="0" u="none" strike="noStrike" baseline="0">
              <a:solidFill>
                <a:srgbClr val="000000"/>
              </a:solidFill>
              <a:latin typeface="VNI-Times"/>
            </a:rPr>
            <a:t> </a:t>
          </a:r>
        </a:p>
        <a:p>
          <a:pPr algn="l" rtl="0">
            <a:defRPr sz="1000"/>
          </a:pPr>
          <a:r>
            <a:rPr lang="en-US" sz="1100" b="0" i="0" u="none" strike="noStrike" baseline="0">
              <a:solidFill>
                <a:srgbClr val="000000"/>
              </a:solidFill>
              <a:latin typeface="VNI-Times"/>
            </a:rPr>
            <a:t> </a:t>
          </a:r>
          <a:endParaRPr lang="en-US"/>
        </a:p>
      </xdr:txBody>
    </xdr:sp>
    <xdr:clientData/>
  </xdr:twoCellAnchor>
  <xdr:twoCellAnchor>
    <xdr:from>
      <xdr:col>4</xdr:col>
      <xdr:colOff>0</xdr:colOff>
      <xdr:row>1</xdr:row>
      <xdr:rowOff>0</xdr:rowOff>
    </xdr:from>
    <xdr:to>
      <xdr:col>5</xdr:col>
      <xdr:colOff>0</xdr:colOff>
      <xdr:row>1</xdr:row>
      <xdr:rowOff>0</xdr:rowOff>
    </xdr:to>
    <xdr:sp macro="" textlink="">
      <xdr:nvSpPr>
        <xdr:cNvPr id="14" name="Rectangle 13"/>
        <xdr:cNvSpPr>
          <a:spLocks noChangeArrowheads="1"/>
        </xdr:cNvSpPr>
      </xdr:nvSpPr>
      <xdr:spPr bwMode="auto">
        <a:xfrm>
          <a:off x="2695575" y="190500"/>
          <a:ext cx="2619375" cy="0"/>
        </a:xfrm>
        <a:prstGeom prst="rect">
          <a:avLst/>
        </a:prstGeom>
        <a:noFill/>
        <a:ln w="9525">
          <a:noFill/>
          <a:miter lim="800000"/>
          <a:headEnd/>
          <a:tailEnd/>
        </a:ln>
      </xdr:spPr>
      <xdr:txBody>
        <a:bodyPr vertOverflow="clip" wrap="square" lIns="12700" tIns="12700" rIns="12700" bIns="12700" anchor="t" upright="1"/>
        <a:lstStyle/>
        <a:p>
          <a:pPr algn="l" rtl="0">
            <a:defRPr sz="1000"/>
          </a:pPr>
          <a:r>
            <a:rPr lang="en-US" sz="7200" b="0" i="0" u="none" strike="noStrike" baseline="0">
              <a:solidFill>
                <a:srgbClr val="000000"/>
              </a:solidFill>
              <a:latin typeface="VNI-Times"/>
            </a:rPr>
            <a:t> </a:t>
          </a:r>
          <a:endParaRPr lang="en-US" sz="1100" b="0" i="0" u="none" strike="noStrike" baseline="0">
            <a:solidFill>
              <a:srgbClr val="000000"/>
            </a:solidFill>
            <a:latin typeface="VNI-Times"/>
          </a:endParaRPr>
        </a:p>
        <a:p>
          <a:pPr algn="l" rtl="0">
            <a:defRPr sz="1000"/>
          </a:pPr>
          <a:r>
            <a:rPr lang="en-US" sz="1100" b="0" i="0" u="none" strike="noStrike" baseline="0">
              <a:solidFill>
                <a:srgbClr val="000000"/>
              </a:solidFill>
              <a:latin typeface="VNI-Times"/>
            </a:rPr>
            <a:t> </a:t>
          </a:r>
        </a:p>
        <a:p>
          <a:pPr algn="l" rtl="0">
            <a:defRPr sz="1000"/>
          </a:pPr>
          <a:r>
            <a:rPr lang="en-US" sz="1100" b="0" i="0" u="none" strike="noStrike" baseline="0">
              <a:solidFill>
                <a:srgbClr val="000000"/>
              </a:solidFill>
              <a:latin typeface="VNI-Times"/>
            </a:rPr>
            <a:t> </a:t>
          </a:r>
          <a:endParaRPr lang="en-US"/>
        </a:p>
      </xdr:txBody>
    </xdr:sp>
    <xdr:clientData/>
  </xdr:twoCellAnchor>
  <xdr:twoCellAnchor>
    <xdr:from>
      <xdr:col>4</xdr:col>
      <xdr:colOff>0</xdr:colOff>
      <xdr:row>1</xdr:row>
      <xdr:rowOff>0</xdr:rowOff>
    </xdr:from>
    <xdr:to>
      <xdr:col>5</xdr:col>
      <xdr:colOff>0</xdr:colOff>
      <xdr:row>1</xdr:row>
      <xdr:rowOff>0</xdr:rowOff>
    </xdr:to>
    <xdr:sp macro="" textlink="">
      <xdr:nvSpPr>
        <xdr:cNvPr id="15" name="Rectangle 14"/>
        <xdr:cNvSpPr>
          <a:spLocks noChangeArrowheads="1"/>
        </xdr:cNvSpPr>
      </xdr:nvSpPr>
      <xdr:spPr bwMode="auto">
        <a:xfrm>
          <a:off x="2695575" y="190500"/>
          <a:ext cx="2619375" cy="0"/>
        </a:xfrm>
        <a:prstGeom prst="rect">
          <a:avLst/>
        </a:prstGeom>
        <a:noFill/>
        <a:ln w="9525">
          <a:noFill/>
          <a:miter lim="800000"/>
          <a:headEnd/>
          <a:tailEnd/>
        </a:ln>
      </xdr:spPr>
      <xdr:txBody>
        <a:bodyPr vertOverflow="clip" wrap="square" lIns="12700" tIns="12700" rIns="12700" bIns="12700" anchor="t" upright="1"/>
        <a:lstStyle/>
        <a:p>
          <a:pPr algn="l" rtl="0">
            <a:defRPr sz="1000"/>
          </a:pPr>
          <a:r>
            <a:rPr lang="en-US" sz="7200" b="0" i="0" u="none" strike="noStrike" baseline="0">
              <a:solidFill>
                <a:srgbClr val="000000"/>
              </a:solidFill>
              <a:latin typeface="VNI-Times"/>
            </a:rPr>
            <a:t> </a:t>
          </a:r>
          <a:endParaRPr lang="en-US" sz="1100" b="0" i="0" u="none" strike="noStrike" baseline="0">
            <a:solidFill>
              <a:srgbClr val="000000"/>
            </a:solidFill>
            <a:latin typeface="VNI-Times"/>
          </a:endParaRPr>
        </a:p>
        <a:p>
          <a:pPr algn="l" rtl="0">
            <a:defRPr sz="1000"/>
          </a:pPr>
          <a:r>
            <a:rPr lang="en-US" sz="1100" b="0" i="0" u="none" strike="noStrike" baseline="0">
              <a:solidFill>
                <a:srgbClr val="000000"/>
              </a:solidFill>
              <a:latin typeface="VNI-Times"/>
            </a:rPr>
            <a:t> </a:t>
          </a:r>
        </a:p>
        <a:p>
          <a:pPr algn="l" rtl="0">
            <a:defRPr sz="1000"/>
          </a:pPr>
          <a:r>
            <a:rPr lang="en-US" sz="1100" b="0" i="0" u="none" strike="noStrike" baseline="0">
              <a:solidFill>
                <a:srgbClr val="000000"/>
              </a:solidFill>
              <a:latin typeface="VNI-Times"/>
            </a:rPr>
            <a:t> </a:t>
          </a:r>
          <a:endParaRPr lang="en-US"/>
        </a:p>
      </xdr:txBody>
    </xdr:sp>
    <xdr:clientData/>
  </xdr:twoCellAnchor>
  <xdr:twoCellAnchor>
    <xdr:from>
      <xdr:col>4</xdr:col>
      <xdr:colOff>0</xdr:colOff>
      <xdr:row>1</xdr:row>
      <xdr:rowOff>0</xdr:rowOff>
    </xdr:from>
    <xdr:to>
      <xdr:col>5</xdr:col>
      <xdr:colOff>0</xdr:colOff>
      <xdr:row>1</xdr:row>
      <xdr:rowOff>0</xdr:rowOff>
    </xdr:to>
    <xdr:sp macro="" textlink="">
      <xdr:nvSpPr>
        <xdr:cNvPr id="16" name="Rectangle 15"/>
        <xdr:cNvSpPr>
          <a:spLocks noChangeArrowheads="1"/>
        </xdr:cNvSpPr>
      </xdr:nvSpPr>
      <xdr:spPr bwMode="auto">
        <a:xfrm>
          <a:off x="2695575" y="190500"/>
          <a:ext cx="2619375" cy="0"/>
        </a:xfrm>
        <a:prstGeom prst="rect">
          <a:avLst/>
        </a:prstGeom>
        <a:noFill/>
        <a:ln w="9525">
          <a:noFill/>
          <a:miter lim="800000"/>
          <a:headEnd/>
          <a:tailEnd/>
        </a:ln>
      </xdr:spPr>
      <xdr:txBody>
        <a:bodyPr vertOverflow="clip" wrap="square" lIns="12700" tIns="12700" rIns="12700" bIns="12700" anchor="t" upright="1"/>
        <a:lstStyle/>
        <a:p>
          <a:pPr algn="l" rtl="0">
            <a:defRPr sz="1000"/>
          </a:pPr>
          <a:r>
            <a:rPr lang="en-US" sz="7200" b="0" i="0" u="none" strike="noStrike" baseline="0">
              <a:solidFill>
                <a:srgbClr val="000000"/>
              </a:solidFill>
              <a:latin typeface="VNI-Times"/>
            </a:rPr>
            <a:t> </a:t>
          </a:r>
          <a:endParaRPr lang="en-US" sz="1100" b="0" i="0" u="none" strike="noStrike" baseline="0">
            <a:solidFill>
              <a:srgbClr val="000000"/>
            </a:solidFill>
            <a:latin typeface="VNI-Times"/>
          </a:endParaRPr>
        </a:p>
        <a:p>
          <a:pPr algn="l" rtl="0">
            <a:defRPr sz="1000"/>
          </a:pPr>
          <a:r>
            <a:rPr lang="en-US" sz="1100" b="0" i="0" u="none" strike="noStrike" baseline="0">
              <a:solidFill>
                <a:srgbClr val="000000"/>
              </a:solidFill>
              <a:latin typeface="VNI-Times"/>
            </a:rPr>
            <a:t> </a:t>
          </a:r>
        </a:p>
        <a:p>
          <a:pPr algn="l" rtl="0">
            <a:defRPr sz="1000"/>
          </a:pPr>
          <a:r>
            <a:rPr lang="en-US" sz="1100" b="0" i="0" u="none" strike="noStrike" baseline="0">
              <a:solidFill>
                <a:srgbClr val="000000"/>
              </a:solidFill>
              <a:latin typeface="VNI-Times"/>
            </a:rPr>
            <a:t> </a:t>
          </a:r>
          <a:endParaRPr lang="en-US"/>
        </a:p>
      </xdr:txBody>
    </xdr:sp>
    <xdr:clientData/>
  </xdr:twoCellAnchor>
  <xdr:twoCellAnchor>
    <xdr:from>
      <xdr:col>4</xdr:col>
      <xdr:colOff>0</xdr:colOff>
      <xdr:row>1</xdr:row>
      <xdr:rowOff>0</xdr:rowOff>
    </xdr:from>
    <xdr:to>
      <xdr:col>5</xdr:col>
      <xdr:colOff>0</xdr:colOff>
      <xdr:row>1</xdr:row>
      <xdr:rowOff>0</xdr:rowOff>
    </xdr:to>
    <xdr:sp macro="" textlink="">
      <xdr:nvSpPr>
        <xdr:cNvPr id="17" name="Rectangle 16"/>
        <xdr:cNvSpPr>
          <a:spLocks noChangeArrowheads="1"/>
        </xdr:cNvSpPr>
      </xdr:nvSpPr>
      <xdr:spPr bwMode="auto">
        <a:xfrm>
          <a:off x="2695575" y="190500"/>
          <a:ext cx="2619375" cy="0"/>
        </a:xfrm>
        <a:prstGeom prst="rect">
          <a:avLst/>
        </a:prstGeom>
        <a:noFill/>
        <a:ln w="9525">
          <a:noFill/>
          <a:miter lim="800000"/>
          <a:headEnd/>
          <a:tailEnd/>
        </a:ln>
      </xdr:spPr>
      <xdr:txBody>
        <a:bodyPr vertOverflow="clip" wrap="square" lIns="12700" tIns="12700" rIns="12700" bIns="12700" anchor="t" upright="1"/>
        <a:lstStyle/>
        <a:p>
          <a:pPr algn="l" rtl="0">
            <a:defRPr sz="1000"/>
          </a:pPr>
          <a:r>
            <a:rPr lang="en-US" sz="7200" b="0" i="0" u="none" strike="noStrike" baseline="0">
              <a:solidFill>
                <a:srgbClr val="000000"/>
              </a:solidFill>
              <a:latin typeface="VNI-Times"/>
            </a:rPr>
            <a:t> </a:t>
          </a:r>
          <a:endParaRPr lang="en-US" sz="1100" b="0" i="0" u="none" strike="noStrike" baseline="0">
            <a:solidFill>
              <a:srgbClr val="000000"/>
            </a:solidFill>
            <a:latin typeface="VNI-Times"/>
          </a:endParaRPr>
        </a:p>
        <a:p>
          <a:pPr algn="l" rtl="0">
            <a:defRPr sz="1000"/>
          </a:pPr>
          <a:r>
            <a:rPr lang="en-US" sz="1100" b="0" i="0" u="none" strike="noStrike" baseline="0">
              <a:solidFill>
                <a:srgbClr val="000000"/>
              </a:solidFill>
              <a:latin typeface="VNI-Times"/>
            </a:rPr>
            <a:t> </a:t>
          </a:r>
        </a:p>
        <a:p>
          <a:pPr algn="l" rtl="0">
            <a:defRPr sz="1000"/>
          </a:pPr>
          <a:r>
            <a:rPr lang="en-US" sz="1100" b="0" i="0" u="none" strike="noStrike" baseline="0">
              <a:solidFill>
                <a:srgbClr val="000000"/>
              </a:solidFill>
              <a:latin typeface="VNI-Times"/>
            </a:rPr>
            <a:t> </a:t>
          </a:r>
          <a:endParaRPr lang="en-US"/>
        </a:p>
      </xdr:txBody>
    </xdr:sp>
    <xdr:clientData/>
  </xdr:twoCellAnchor>
  <xdr:twoCellAnchor>
    <xdr:from>
      <xdr:col>4</xdr:col>
      <xdr:colOff>0</xdr:colOff>
      <xdr:row>1</xdr:row>
      <xdr:rowOff>0</xdr:rowOff>
    </xdr:from>
    <xdr:to>
      <xdr:col>5</xdr:col>
      <xdr:colOff>0</xdr:colOff>
      <xdr:row>1</xdr:row>
      <xdr:rowOff>0</xdr:rowOff>
    </xdr:to>
    <xdr:sp macro="" textlink="">
      <xdr:nvSpPr>
        <xdr:cNvPr id="18" name="Rectangle 17"/>
        <xdr:cNvSpPr>
          <a:spLocks noChangeArrowheads="1"/>
        </xdr:cNvSpPr>
      </xdr:nvSpPr>
      <xdr:spPr bwMode="auto">
        <a:xfrm>
          <a:off x="2695575" y="190500"/>
          <a:ext cx="2619375" cy="0"/>
        </a:xfrm>
        <a:prstGeom prst="rect">
          <a:avLst/>
        </a:prstGeom>
        <a:noFill/>
        <a:ln w="9525">
          <a:noFill/>
          <a:miter lim="800000"/>
          <a:headEnd/>
          <a:tailEnd/>
        </a:ln>
      </xdr:spPr>
      <xdr:txBody>
        <a:bodyPr vertOverflow="clip" wrap="square" lIns="12700" tIns="12700" rIns="12700" bIns="12700" anchor="t" upright="1"/>
        <a:lstStyle/>
        <a:p>
          <a:pPr algn="l" rtl="0">
            <a:defRPr sz="1000"/>
          </a:pPr>
          <a:r>
            <a:rPr lang="en-US" sz="7200" b="0" i="0" u="none" strike="noStrike" baseline="0">
              <a:solidFill>
                <a:srgbClr val="000000"/>
              </a:solidFill>
              <a:latin typeface="VNI-Times"/>
            </a:rPr>
            <a:t> </a:t>
          </a:r>
          <a:endParaRPr lang="en-US" sz="1100" b="0" i="0" u="none" strike="noStrike" baseline="0">
            <a:solidFill>
              <a:srgbClr val="000000"/>
            </a:solidFill>
            <a:latin typeface="VNI-Times"/>
          </a:endParaRPr>
        </a:p>
        <a:p>
          <a:pPr algn="l" rtl="0">
            <a:defRPr sz="1000"/>
          </a:pPr>
          <a:r>
            <a:rPr lang="en-US" sz="1100" b="0" i="0" u="none" strike="noStrike" baseline="0">
              <a:solidFill>
                <a:srgbClr val="000000"/>
              </a:solidFill>
              <a:latin typeface="VNI-Times"/>
            </a:rPr>
            <a:t> </a:t>
          </a:r>
        </a:p>
        <a:p>
          <a:pPr algn="l" rtl="0">
            <a:defRPr sz="1000"/>
          </a:pPr>
          <a:r>
            <a:rPr lang="en-US" sz="1100" b="0" i="0" u="none" strike="noStrike" baseline="0">
              <a:solidFill>
                <a:srgbClr val="000000"/>
              </a:solidFill>
              <a:latin typeface="VNI-Times"/>
            </a:rPr>
            <a:t> </a:t>
          </a:r>
          <a:endParaRPr lang="en-US"/>
        </a:p>
      </xdr:txBody>
    </xdr:sp>
    <xdr:clientData/>
  </xdr:twoCellAnchor>
  <xdr:twoCellAnchor>
    <xdr:from>
      <xdr:col>4</xdr:col>
      <xdr:colOff>0</xdr:colOff>
      <xdr:row>1</xdr:row>
      <xdr:rowOff>0</xdr:rowOff>
    </xdr:from>
    <xdr:to>
      <xdr:col>5</xdr:col>
      <xdr:colOff>0</xdr:colOff>
      <xdr:row>1</xdr:row>
      <xdr:rowOff>0</xdr:rowOff>
    </xdr:to>
    <xdr:sp macro="" textlink="">
      <xdr:nvSpPr>
        <xdr:cNvPr id="19" name="Rectangle 18"/>
        <xdr:cNvSpPr>
          <a:spLocks noChangeArrowheads="1"/>
        </xdr:cNvSpPr>
      </xdr:nvSpPr>
      <xdr:spPr bwMode="auto">
        <a:xfrm>
          <a:off x="2695575" y="190500"/>
          <a:ext cx="2619375" cy="0"/>
        </a:xfrm>
        <a:prstGeom prst="rect">
          <a:avLst/>
        </a:prstGeom>
        <a:noFill/>
        <a:ln w="9525">
          <a:noFill/>
          <a:miter lim="800000"/>
          <a:headEnd/>
          <a:tailEnd/>
        </a:ln>
      </xdr:spPr>
      <xdr:txBody>
        <a:bodyPr vertOverflow="clip" wrap="square" lIns="12700" tIns="12700" rIns="12700" bIns="12700" anchor="t" upright="1"/>
        <a:lstStyle/>
        <a:p>
          <a:pPr algn="l" rtl="0">
            <a:defRPr sz="1000"/>
          </a:pPr>
          <a:r>
            <a:rPr lang="en-US" sz="7200" b="0" i="0" u="none" strike="noStrike" baseline="0">
              <a:solidFill>
                <a:srgbClr val="000000"/>
              </a:solidFill>
              <a:latin typeface="VNI-Times"/>
            </a:rPr>
            <a:t> </a:t>
          </a:r>
          <a:endParaRPr lang="en-US" sz="1100" b="0" i="0" u="none" strike="noStrike" baseline="0">
            <a:solidFill>
              <a:srgbClr val="000000"/>
            </a:solidFill>
            <a:latin typeface="VNI-Times"/>
          </a:endParaRPr>
        </a:p>
        <a:p>
          <a:pPr algn="l" rtl="0">
            <a:defRPr sz="1000"/>
          </a:pPr>
          <a:r>
            <a:rPr lang="en-US" sz="1100" b="0" i="0" u="none" strike="noStrike" baseline="0">
              <a:solidFill>
                <a:srgbClr val="000000"/>
              </a:solidFill>
              <a:latin typeface="VNI-Times"/>
            </a:rPr>
            <a:t> </a:t>
          </a:r>
        </a:p>
        <a:p>
          <a:pPr algn="l" rtl="0">
            <a:defRPr sz="1000"/>
          </a:pPr>
          <a:r>
            <a:rPr lang="en-US" sz="1100" b="0" i="0" u="none" strike="noStrike" baseline="0">
              <a:solidFill>
                <a:srgbClr val="000000"/>
              </a:solidFill>
              <a:latin typeface="VNI-Times"/>
            </a:rPr>
            <a:t> </a:t>
          </a:r>
          <a:endParaRPr lang="en-US"/>
        </a:p>
      </xdr:txBody>
    </xdr:sp>
    <xdr:clientData/>
  </xdr:twoCellAnchor>
  <xdr:twoCellAnchor>
    <xdr:from>
      <xdr:col>4</xdr:col>
      <xdr:colOff>0</xdr:colOff>
      <xdr:row>1</xdr:row>
      <xdr:rowOff>0</xdr:rowOff>
    </xdr:from>
    <xdr:to>
      <xdr:col>5</xdr:col>
      <xdr:colOff>0</xdr:colOff>
      <xdr:row>1</xdr:row>
      <xdr:rowOff>0</xdr:rowOff>
    </xdr:to>
    <xdr:sp macro="" textlink="">
      <xdr:nvSpPr>
        <xdr:cNvPr id="20" name="Rectangle 19"/>
        <xdr:cNvSpPr>
          <a:spLocks noChangeArrowheads="1"/>
        </xdr:cNvSpPr>
      </xdr:nvSpPr>
      <xdr:spPr bwMode="auto">
        <a:xfrm>
          <a:off x="2695575" y="190500"/>
          <a:ext cx="2619375" cy="0"/>
        </a:xfrm>
        <a:prstGeom prst="rect">
          <a:avLst/>
        </a:prstGeom>
        <a:noFill/>
        <a:ln w="9525">
          <a:noFill/>
          <a:miter lim="800000"/>
          <a:headEnd/>
          <a:tailEnd/>
        </a:ln>
      </xdr:spPr>
      <xdr:txBody>
        <a:bodyPr vertOverflow="clip" wrap="square" lIns="12700" tIns="12700" rIns="12700" bIns="12700" anchor="t" upright="1"/>
        <a:lstStyle/>
        <a:p>
          <a:pPr algn="l" rtl="0">
            <a:defRPr sz="1000"/>
          </a:pPr>
          <a:r>
            <a:rPr lang="en-US" sz="7200" b="0" i="0" u="none" strike="noStrike" baseline="0">
              <a:solidFill>
                <a:srgbClr val="000000"/>
              </a:solidFill>
              <a:latin typeface="VNI-Times"/>
            </a:rPr>
            <a:t> </a:t>
          </a:r>
          <a:endParaRPr lang="en-US" sz="1100" b="0" i="0" u="none" strike="noStrike" baseline="0">
            <a:solidFill>
              <a:srgbClr val="000000"/>
            </a:solidFill>
            <a:latin typeface="VNI-Times"/>
          </a:endParaRPr>
        </a:p>
        <a:p>
          <a:pPr algn="l" rtl="0">
            <a:defRPr sz="1000"/>
          </a:pPr>
          <a:r>
            <a:rPr lang="en-US" sz="1100" b="0" i="0" u="none" strike="noStrike" baseline="0">
              <a:solidFill>
                <a:srgbClr val="000000"/>
              </a:solidFill>
              <a:latin typeface="VNI-Times"/>
            </a:rPr>
            <a:t> </a:t>
          </a:r>
        </a:p>
        <a:p>
          <a:pPr algn="l" rtl="0">
            <a:defRPr sz="1000"/>
          </a:pPr>
          <a:r>
            <a:rPr lang="en-US" sz="1100" b="0" i="0" u="none" strike="noStrike" baseline="0">
              <a:solidFill>
                <a:srgbClr val="000000"/>
              </a:solidFill>
              <a:latin typeface="VNI-Times"/>
            </a:rPr>
            <a:t> </a:t>
          </a:r>
          <a:endParaRPr lang="en-US"/>
        </a:p>
      </xdr:txBody>
    </xdr:sp>
    <xdr:clientData/>
  </xdr:twoCellAnchor>
  <xdr:twoCellAnchor>
    <xdr:from>
      <xdr:col>4</xdr:col>
      <xdr:colOff>0</xdr:colOff>
      <xdr:row>1</xdr:row>
      <xdr:rowOff>0</xdr:rowOff>
    </xdr:from>
    <xdr:to>
      <xdr:col>5</xdr:col>
      <xdr:colOff>0</xdr:colOff>
      <xdr:row>1</xdr:row>
      <xdr:rowOff>0</xdr:rowOff>
    </xdr:to>
    <xdr:sp macro="" textlink="">
      <xdr:nvSpPr>
        <xdr:cNvPr id="21" name="Rectangle 20"/>
        <xdr:cNvSpPr>
          <a:spLocks noChangeArrowheads="1"/>
        </xdr:cNvSpPr>
      </xdr:nvSpPr>
      <xdr:spPr bwMode="auto">
        <a:xfrm>
          <a:off x="2695575" y="190500"/>
          <a:ext cx="2619375" cy="0"/>
        </a:xfrm>
        <a:prstGeom prst="rect">
          <a:avLst/>
        </a:prstGeom>
        <a:noFill/>
        <a:ln w="9525">
          <a:noFill/>
          <a:miter lim="800000"/>
          <a:headEnd/>
          <a:tailEnd/>
        </a:ln>
      </xdr:spPr>
      <xdr:txBody>
        <a:bodyPr vertOverflow="clip" wrap="square" lIns="12700" tIns="12700" rIns="12700" bIns="12700" anchor="t" upright="1"/>
        <a:lstStyle/>
        <a:p>
          <a:pPr algn="l" rtl="0">
            <a:defRPr sz="1000"/>
          </a:pPr>
          <a:r>
            <a:rPr lang="en-US" sz="7200" b="0" i="0" u="none" strike="noStrike" baseline="0">
              <a:solidFill>
                <a:srgbClr val="000000"/>
              </a:solidFill>
              <a:latin typeface="VNI-Times"/>
            </a:rPr>
            <a:t> </a:t>
          </a:r>
          <a:endParaRPr lang="en-US" sz="1100" b="0" i="0" u="none" strike="noStrike" baseline="0">
            <a:solidFill>
              <a:srgbClr val="000000"/>
            </a:solidFill>
            <a:latin typeface="VNI-Times"/>
          </a:endParaRPr>
        </a:p>
        <a:p>
          <a:pPr algn="l" rtl="0">
            <a:defRPr sz="1000"/>
          </a:pPr>
          <a:r>
            <a:rPr lang="en-US" sz="1100" b="0" i="0" u="none" strike="noStrike" baseline="0">
              <a:solidFill>
                <a:srgbClr val="000000"/>
              </a:solidFill>
              <a:latin typeface="VNI-Times"/>
            </a:rPr>
            <a:t> </a:t>
          </a:r>
        </a:p>
        <a:p>
          <a:pPr algn="l" rtl="0">
            <a:defRPr sz="1000"/>
          </a:pPr>
          <a:r>
            <a:rPr lang="en-US" sz="1100" b="0" i="0" u="none" strike="noStrike" baseline="0">
              <a:solidFill>
                <a:srgbClr val="000000"/>
              </a:solidFill>
              <a:latin typeface="VNI-Times"/>
            </a:rPr>
            <a:t> </a:t>
          </a:r>
          <a:endParaRPr lang="en-US"/>
        </a:p>
      </xdr:txBody>
    </xdr:sp>
    <xdr:clientData/>
  </xdr:twoCellAnchor>
  <xdr:twoCellAnchor>
    <xdr:from>
      <xdr:col>4</xdr:col>
      <xdr:colOff>0</xdr:colOff>
      <xdr:row>1</xdr:row>
      <xdr:rowOff>0</xdr:rowOff>
    </xdr:from>
    <xdr:to>
      <xdr:col>5</xdr:col>
      <xdr:colOff>0</xdr:colOff>
      <xdr:row>1</xdr:row>
      <xdr:rowOff>0</xdr:rowOff>
    </xdr:to>
    <xdr:sp macro="" textlink="">
      <xdr:nvSpPr>
        <xdr:cNvPr id="22" name="Rectangle 21"/>
        <xdr:cNvSpPr>
          <a:spLocks noChangeArrowheads="1"/>
        </xdr:cNvSpPr>
      </xdr:nvSpPr>
      <xdr:spPr bwMode="auto">
        <a:xfrm>
          <a:off x="2695575" y="190500"/>
          <a:ext cx="2619375" cy="0"/>
        </a:xfrm>
        <a:prstGeom prst="rect">
          <a:avLst/>
        </a:prstGeom>
        <a:noFill/>
        <a:ln w="9525">
          <a:noFill/>
          <a:miter lim="800000"/>
          <a:headEnd/>
          <a:tailEnd/>
        </a:ln>
      </xdr:spPr>
      <xdr:txBody>
        <a:bodyPr vertOverflow="clip" wrap="square" lIns="12700" tIns="12700" rIns="12700" bIns="12700" anchor="t" upright="1"/>
        <a:lstStyle/>
        <a:p>
          <a:pPr algn="l" rtl="0">
            <a:defRPr sz="1000"/>
          </a:pPr>
          <a:r>
            <a:rPr lang="en-US" sz="7200" b="0" i="0" u="none" strike="noStrike" baseline="0">
              <a:solidFill>
                <a:srgbClr val="000000"/>
              </a:solidFill>
              <a:latin typeface="VNI-Times"/>
            </a:rPr>
            <a:t> </a:t>
          </a:r>
          <a:endParaRPr lang="en-US" sz="1100" b="0" i="0" u="none" strike="noStrike" baseline="0">
            <a:solidFill>
              <a:srgbClr val="000000"/>
            </a:solidFill>
            <a:latin typeface="VNI-Times"/>
          </a:endParaRPr>
        </a:p>
        <a:p>
          <a:pPr algn="l" rtl="0">
            <a:defRPr sz="1000"/>
          </a:pPr>
          <a:r>
            <a:rPr lang="en-US" sz="1100" b="0" i="0" u="none" strike="noStrike" baseline="0">
              <a:solidFill>
                <a:srgbClr val="000000"/>
              </a:solidFill>
              <a:latin typeface="VNI-Times"/>
            </a:rPr>
            <a:t> </a:t>
          </a:r>
        </a:p>
        <a:p>
          <a:pPr algn="l" rtl="0">
            <a:defRPr sz="1000"/>
          </a:pPr>
          <a:r>
            <a:rPr lang="en-US" sz="1100" b="0" i="0" u="none" strike="noStrike" baseline="0">
              <a:solidFill>
                <a:srgbClr val="000000"/>
              </a:solidFill>
              <a:latin typeface="VNI-Times"/>
            </a:rPr>
            <a:t> </a:t>
          </a:r>
          <a:endParaRPr lang="en-US"/>
        </a:p>
      </xdr:txBody>
    </xdr:sp>
    <xdr:clientData/>
  </xdr:twoCellAnchor>
  <xdr:twoCellAnchor>
    <xdr:from>
      <xdr:col>2</xdr:col>
      <xdr:colOff>28575</xdr:colOff>
      <xdr:row>1</xdr:row>
      <xdr:rowOff>47625</xdr:rowOff>
    </xdr:from>
    <xdr:to>
      <xdr:col>2</xdr:col>
      <xdr:colOff>685800</xdr:colOff>
      <xdr:row>3</xdr:row>
      <xdr:rowOff>19050</xdr:rowOff>
    </xdr:to>
    <xdr:pic>
      <xdr:nvPicPr>
        <xdr:cNvPr id="23" name="Picture 22" descr="logo 18-6"/>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09650" y="238125"/>
          <a:ext cx="6572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5</xdr:col>
      <xdr:colOff>190500</xdr:colOff>
      <xdr:row>0</xdr:row>
      <xdr:rowOff>0</xdr:rowOff>
    </xdr:from>
    <xdr:to>
      <xdr:col>10</xdr:col>
      <xdr:colOff>0</xdr:colOff>
      <xdr:row>0</xdr:row>
      <xdr:rowOff>0</xdr:rowOff>
    </xdr:to>
    <xdr:sp macro="" textlink="">
      <xdr:nvSpPr>
        <xdr:cNvPr id="2" name="Text Box 1"/>
        <xdr:cNvSpPr txBox="1">
          <a:spLocks noChangeArrowheads="1"/>
        </xdr:cNvSpPr>
      </xdr:nvSpPr>
      <xdr:spPr bwMode="auto">
        <a:xfrm>
          <a:off x="3838575" y="0"/>
          <a:ext cx="3086100" cy="0"/>
        </a:xfrm>
        <a:prstGeom prst="rect">
          <a:avLst/>
        </a:prstGeom>
        <a:solidFill>
          <a:srgbClr val="FFFFFF"/>
        </a:solidFill>
        <a:ln w="9525">
          <a:noFill/>
          <a:miter lim="800000"/>
          <a:headEnd/>
          <a:tailEnd/>
        </a:ln>
      </xdr:spPr>
      <xdr:txBody>
        <a:bodyPr vertOverflow="clip" wrap="square" lIns="27432" tIns="27432" rIns="27432" bIns="0" anchor="t" upright="1"/>
        <a:lstStyle/>
        <a:p>
          <a:pPr algn="ctr" rtl="0">
            <a:defRPr sz="1000"/>
          </a:pPr>
          <a:r>
            <a:rPr lang="en-US" sz="1000" b="0" i="1" u="none" strike="noStrike" baseline="0">
              <a:solidFill>
                <a:srgbClr val="000000"/>
              </a:solidFill>
              <a:latin typeface="VNI-Times"/>
            </a:rPr>
            <a:t>(Ban haønh theo QÑ soá 15/2006/QÑ-BTC</a:t>
          </a:r>
        </a:p>
        <a:p>
          <a:pPr algn="ctr" rtl="0">
            <a:defRPr sz="1000"/>
          </a:pPr>
          <a:r>
            <a:rPr lang="en-US" sz="1000" b="0" i="1" u="none" strike="noStrike" baseline="0">
              <a:solidFill>
                <a:srgbClr val="000000"/>
              </a:solidFill>
              <a:latin typeface="VNI-Times"/>
            </a:rPr>
            <a:t>ngaøy 20/3/2006 cuûa Boä tröôûng Boä Taøi chính)</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190500</xdr:colOff>
      <xdr:row>0</xdr:row>
      <xdr:rowOff>0</xdr:rowOff>
    </xdr:from>
    <xdr:to>
      <xdr:col>10</xdr:col>
      <xdr:colOff>0</xdr:colOff>
      <xdr:row>0</xdr:row>
      <xdr:rowOff>0</xdr:rowOff>
    </xdr:to>
    <xdr:sp macro="" textlink="">
      <xdr:nvSpPr>
        <xdr:cNvPr id="2" name="Text Box 1"/>
        <xdr:cNvSpPr txBox="1">
          <a:spLocks noChangeArrowheads="1"/>
        </xdr:cNvSpPr>
      </xdr:nvSpPr>
      <xdr:spPr bwMode="auto">
        <a:xfrm>
          <a:off x="3914775" y="0"/>
          <a:ext cx="3086100" cy="0"/>
        </a:xfrm>
        <a:prstGeom prst="rect">
          <a:avLst/>
        </a:prstGeom>
        <a:solidFill>
          <a:srgbClr val="FFFFFF"/>
        </a:solidFill>
        <a:ln w="9525">
          <a:noFill/>
          <a:miter lim="800000"/>
          <a:headEnd/>
          <a:tailEnd/>
        </a:ln>
      </xdr:spPr>
      <xdr:txBody>
        <a:bodyPr vertOverflow="clip" wrap="square" lIns="27432" tIns="27432" rIns="27432" bIns="0" anchor="t" upright="1"/>
        <a:lstStyle/>
        <a:p>
          <a:pPr algn="ctr" rtl="0">
            <a:defRPr sz="1000"/>
          </a:pPr>
          <a:r>
            <a:rPr lang="en-US" sz="1000" b="0" i="1" u="none" strike="noStrike" baseline="0">
              <a:solidFill>
                <a:srgbClr val="000000"/>
              </a:solidFill>
              <a:latin typeface="VNI-Times"/>
            </a:rPr>
            <a:t>(Ban haønh theo QÑ soá 15/2006/QÑ-BTC</a:t>
          </a:r>
        </a:p>
        <a:p>
          <a:pPr algn="ctr" rtl="0">
            <a:defRPr sz="1000"/>
          </a:pPr>
          <a:r>
            <a:rPr lang="en-US" sz="1000" b="0" i="1" u="none" strike="noStrike" baseline="0">
              <a:solidFill>
                <a:srgbClr val="000000"/>
              </a:solidFill>
              <a:latin typeface="VNI-Times"/>
            </a:rPr>
            <a:t>ngaøy 20/3/2006 cuûa Boä tröôûng Boä Taøi chính)</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190500</xdr:colOff>
      <xdr:row>0</xdr:row>
      <xdr:rowOff>0</xdr:rowOff>
    </xdr:from>
    <xdr:to>
      <xdr:col>10</xdr:col>
      <xdr:colOff>0</xdr:colOff>
      <xdr:row>0</xdr:row>
      <xdr:rowOff>0</xdr:rowOff>
    </xdr:to>
    <xdr:sp macro="" textlink="">
      <xdr:nvSpPr>
        <xdr:cNvPr id="2" name="Text Box 1"/>
        <xdr:cNvSpPr txBox="1">
          <a:spLocks noChangeArrowheads="1"/>
        </xdr:cNvSpPr>
      </xdr:nvSpPr>
      <xdr:spPr bwMode="auto">
        <a:xfrm>
          <a:off x="3810000" y="0"/>
          <a:ext cx="2571750" cy="0"/>
        </a:xfrm>
        <a:prstGeom prst="rect">
          <a:avLst/>
        </a:prstGeom>
        <a:solidFill>
          <a:srgbClr val="FFFFFF"/>
        </a:solidFill>
        <a:ln w="9525">
          <a:noFill/>
          <a:miter lim="800000"/>
          <a:headEnd/>
          <a:tailEnd/>
        </a:ln>
      </xdr:spPr>
      <xdr:txBody>
        <a:bodyPr vertOverflow="clip" wrap="square" lIns="27432" tIns="27432" rIns="27432" bIns="0" anchor="t" upright="1"/>
        <a:lstStyle/>
        <a:p>
          <a:pPr algn="ctr" rtl="0">
            <a:defRPr sz="1000"/>
          </a:pPr>
          <a:r>
            <a:rPr lang="en-US" sz="1000" b="0" i="1" u="none" strike="noStrike" baseline="0">
              <a:solidFill>
                <a:srgbClr val="000000"/>
              </a:solidFill>
              <a:latin typeface="VNI-Times"/>
            </a:rPr>
            <a:t>(Ban haønh theo QÑ soá 15/2006/QÑ-BTC</a:t>
          </a:r>
        </a:p>
        <a:p>
          <a:pPr algn="ctr" rtl="0">
            <a:defRPr sz="1000"/>
          </a:pPr>
          <a:r>
            <a:rPr lang="en-US" sz="1000" b="0" i="1" u="none" strike="noStrike" baseline="0">
              <a:solidFill>
                <a:srgbClr val="000000"/>
              </a:solidFill>
              <a:latin typeface="VNI-Times"/>
            </a:rPr>
            <a:t>ngaøy 20/3/2006 cuûa Boä tröôûng Boä Taøi chính)</a:t>
          </a: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7</xdr:col>
      <xdr:colOff>0</xdr:colOff>
      <xdr:row>38</xdr:row>
      <xdr:rowOff>0</xdr:rowOff>
    </xdr:from>
    <xdr:to>
      <xdr:col>7</xdr:col>
      <xdr:colOff>304800</xdr:colOff>
      <xdr:row>40</xdr:row>
      <xdr:rowOff>19050</xdr:rowOff>
    </xdr:to>
    <xdr:sp macro="" textlink="">
      <xdr:nvSpPr>
        <xdr:cNvPr id="2" name="AutoShape 1" descr="https://docs.google.com/?pid=bl&amp;srcid=ADGEESjN7qrvO88ihJKH7RTNHft0KWr3FFf3JoOZhhmgkmz9q33xczNExLTEuHBCtw7HaB2T9nYM3pzfkRwuO8fevmXx-x4TBvH95GcHbX2BLzDEyFpQp8TAfE7BJRZSOx5w_rnMCk82&amp;q=cache%3A7xrRsGjTbakJ%3Awww.vinamilk.com.vn%2Fuploads%2FDownload%2FBaocaotaichinh-vn06.doc%20BAO%20CAO%20KIEM%20TOAN%20VINAmilk&amp;docid=ac18ab4afaa9e6654f5e7613eec79b25&amp;a=bi&amp;pagenumber=55&amp;w=800"/>
        <xdr:cNvSpPr>
          <a:spLocks noChangeAspect="1" noChangeArrowheads="1"/>
        </xdr:cNvSpPr>
      </xdr:nvSpPr>
      <xdr:spPr bwMode="auto">
        <a:xfrm>
          <a:off x="7381875" y="8172450"/>
          <a:ext cx="3048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0VO%20NGOC%20DIEM/2.%20KHACH%20HANG/NAM%202015/TAXI%20GAS/bckt%20nam%202014/BCKT2014_TaxiGa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TDC 2014"/>
      <sheetName val="KQKD"/>
      <sheetName val="LCTT (TT)"/>
      <sheetName val="LCTT"/>
      <sheetName val="p.14-15"/>
      <sheetName val="p.16"/>
      <sheetName val="p.17"/>
      <sheetName val="p.18"/>
      <sheetName val="p.19-21"/>
      <sheetName val="p.21-22(bo)"/>
      <sheetName val="p.22"/>
      <sheetName val="BCDKT"/>
      <sheetName val="p.23-24"/>
      <sheetName val="LCTT-TT.nhap"/>
      <sheetName val="00000000"/>
      <sheetName val="10000000"/>
      <sheetName val="20000000"/>
      <sheetName val="SC 111,112"/>
    </sheetNames>
    <sheetDataSet>
      <sheetData sheetId="0"/>
      <sheetData sheetId="1"/>
      <sheetData sheetId="2"/>
      <sheetData sheetId="3"/>
      <sheetData sheetId="4"/>
      <sheetData sheetId="5"/>
      <sheetData sheetId="6"/>
      <sheetData sheetId="7"/>
      <sheetData sheetId="8"/>
      <sheetData sheetId="9"/>
      <sheetData sheetId="10"/>
      <sheetData sheetId="11">
        <row r="77">
          <cell r="D77">
            <v>0</v>
          </cell>
        </row>
      </sheetData>
      <sheetData sheetId="12"/>
      <sheetData sheetId="13"/>
      <sheetData sheetId="14"/>
      <sheetData sheetId="15"/>
      <sheetData sheetId="16"/>
      <sheetData sheetId="1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K10"/>
  <sheetViews>
    <sheetView workbookViewId="0">
      <selection activeCell="C13" sqref="C13"/>
    </sheetView>
  </sheetViews>
  <sheetFormatPr defaultRowHeight="17.25"/>
  <cols>
    <col min="1" max="1" width="42" bestFit="1" customWidth="1"/>
    <col min="2" max="2" width="7" customWidth="1"/>
    <col min="3" max="3" width="17.625" style="86" bestFit="1" customWidth="1"/>
    <col min="5" max="5" width="10.5" customWidth="1"/>
    <col min="6" max="7" width="10.875" bestFit="1" customWidth="1"/>
    <col min="8" max="8" width="11.625" customWidth="1"/>
    <col min="10" max="10" width="17.625" style="132" customWidth="1"/>
    <col min="11" max="11" width="12.875" bestFit="1" customWidth="1"/>
  </cols>
  <sheetData>
    <row r="1" spans="1:11" s="659" customFormat="1" ht="14.25">
      <c r="A1" s="659" t="s">
        <v>533</v>
      </c>
      <c r="B1" s="659" t="s">
        <v>534</v>
      </c>
      <c r="C1" s="660" t="s">
        <v>535</v>
      </c>
      <c r="D1" s="659" t="s">
        <v>536</v>
      </c>
      <c r="E1" s="659" t="s">
        <v>537</v>
      </c>
      <c r="F1" s="659" t="s">
        <v>538</v>
      </c>
      <c r="G1" s="659" t="s">
        <v>539</v>
      </c>
      <c r="H1" s="659" t="s">
        <v>540</v>
      </c>
      <c r="I1" s="659" t="s">
        <v>541</v>
      </c>
      <c r="J1" s="661" t="s">
        <v>542</v>
      </c>
    </row>
    <row r="2" spans="1:11">
      <c r="A2" s="249" t="s">
        <v>547</v>
      </c>
      <c r="B2" s="249" t="s">
        <v>548</v>
      </c>
      <c r="C2" s="86">
        <v>19000000000</v>
      </c>
      <c r="D2">
        <v>1</v>
      </c>
      <c r="E2" s="663">
        <v>5.3999999999999999E-2</v>
      </c>
      <c r="F2" s="662">
        <v>42364</v>
      </c>
      <c r="G2" s="662">
        <v>42395</v>
      </c>
      <c r="H2" s="662">
        <v>42369</v>
      </c>
      <c r="I2">
        <f t="shared" ref="I2:I8" si="0">H2-F2</f>
        <v>5</v>
      </c>
      <c r="K2" t="s">
        <v>553</v>
      </c>
    </row>
    <row r="3" spans="1:11">
      <c r="A3" s="249" t="s">
        <v>547</v>
      </c>
      <c r="B3" s="249" t="s">
        <v>549</v>
      </c>
      <c r="C3" s="86">
        <v>20000000000</v>
      </c>
      <c r="D3">
        <v>2</v>
      </c>
      <c r="E3" s="663">
        <v>5.45E-2</v>
      </c>
      <c r="F3" s="662">
        <v>42364</v>
      </c>
      <c r="G3" s="662">
        <v>42426</v>
      </c>
      <c r="H3" s="662">
        <v>42369</v>
      </c>
      <c r="I3">
        <f t="shared" si="0"/>
        <v>5</v>
      </c>
      <c r="K3" t="s">
        <v>553</v>
      </c>
    </row>
    <row r="4" spans="1:11">
      <c r="A4" s="249" t="s">
        <v>547</v>
      </c>
      <c r="B4" s="249" t="s">
        <v>550</v>
      </c>
      <c r="C4" s="86">
        <v>8000000000</v>
      </c>
      <c r="D4">
        <v>2</v>
      </c>
      <c r="E4" s="663">
        <v>5.45E-2</v>
      </c>
      <c r="F4" s="662">
        <v>42369</v>
      </c>
      <c r="G4" s="662">
        <v>42429</v>
      </c>
      <c r="H4" s="662">
        <v>42369</v>
      </c>
      <c r="I4">
        <f t="shared" si="0"/>
        <v>0</v>
      </c>
      <c r="K4" t="s">
        <v>553</v>
      </c>
    </row>
    <row r="5" spans="1:11">
      <c r="A5" s="249" t="s">
        <v>547</v>
      </c>
      <c r="B5" s="249" t="s">
        <v>551</v>
      </c>
      <c r="C5" s="86">
        <v>7000000000</v>
      </c>
      <c r="D5">
        <v>3</v>
      </c>
      <c r="E5" s="663">
        <v>5.2999999999999999E-2</v>
      </c>
      <c r="F5" s="662">
        <v>42279</v>
      </c>
      <c r="G5" s="662">
        <v>42371</v>
      </c>
      <c r="H5" s="662">
        <v>42369</v>
      </c>
      <c r="I5">
        <f t="shared" si="0"/>
        <v>90</v>
      </c>
      <c r="K5" t="s">
        <v>553</v>
      </c>
    </row>
    <row r="6" spans="1:11" s="664" customFormat="1" ht="18">
      <c r="A6" s="659" t="s">
        <v>547</v>
      </c>
      <c r="B6" s="659" t="s">
        <v>543</v>
      </c>
      <c r="C6" s="665">
        <v>5000000000</v>
      </c>
      <c r="D6" s="664">
        <v>6</v>
      </c>
      <c r="E6" s="667">
        <v>6.0499999999999998E-2</v>
      </c>
      <c r="F6" s="668">
        <v>42279</v>
      </c>
      <c r="G6" s="670">
        <v>42462</v>
      </c>
      <c r="H6" s="668">
        <v>42369</v>
      </c>
      <c r="I6" s="664">
        <f t="shared" si="0"/>
        <v>90</v>
      </c>
      <c r="J6" s="669">
        <f t="shared" ref="J6:J8" si="1">C6*E6/360*I6</f>
        <v>75625000</v>
      </c>
    </row>
    <row r="7" spans="1:11">
      <c r="A7" s="249" t="s">
        <v>547</v>
      </c>
      <c r="B7" s="249" t="s">
        <v>544</v>
      </c>
      <c r="C7" s="86">
        <v>2500000000</v>
      </c>
      <c r="D7">
        <v>3</v>
      </c>
      <c r="E7" s="663">
        <v>5.2999999999999999E-2</v>
      </c>
      <c r="F7" s="662">
        <v>42289</v>
      </c>
      <c r="G7" s="662">
        <v>42381</v>
      </c>
      <c r="H7" s="662">
        <v>42369</v>
      </c>
      <c r="I7">
        <f t="shared" si="0"/>
        <v>80</v>
      </c>
      <c r="K7" t="s">
        <v>553</v>
      </c>
    </row>
    <row r="8" spans="1:11" s="673" customFormat="1" ht="16.5">
      <c r="A8" s="671" t="s">
        <v>547</v>
      </c>
      <c r="B8" s="671" t="s">
        <v>545</v>
      </c>
      <c r="C8" s="672">
        <v>8500000000</v>
      </c>
      <c r="D8" s="673">
        <v>6</v>
      </c>
      <c r="E8" s="674">
        <v>6.0499999999999998E-2</v>
      </c>
      <c r="F8" s="670">
        <v>42293</v>
      </c>
      <c r="G8" s="670">
        <v>42478</v>
      </c>
      <c r="H8" s="670">
        <v>42369</v>
      </c>
      <c r="I8" s="673">
        <f t="shared" si="0"/>
        <v>76</v>
      </c>
      <c r="J8" s="675">
        <f t="shared" si="1"/>
        <v>108563888.8888889</v>
      </c>
      <c r="K8" s="675"/>
    </row>
    <row r="9" spans="1:11" s="673" customFormat="1" ht="16.5">
      <c r="A9" s="671"/>
      <c r="B9" s="671"/>
      <c r="C9" s="672"/>
      <c r="E9" s="674"/>
      <c r="F9" s="670"/>
      <c r="G9" s="670"/>
      <c r="H9" s="670"/>
      <c r="J9" s="675"/>
      <c r="K9" s="675"/>
    </row>
    <row r="10" spans="1:11" s="664" customFormat="1" ht="18">
      <c r="A10" s="664" t="s">
        <v>546</v>
      </c>
      <c r="C10" s="665">
        <f>SUM(C2:C8)</f>
        <v>70000000000</v>
      </c>
      <c r="J10" s="665">
        <f>SUM(J2:J8)</f>
        <v>184188888.8888889</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8"/>
  <sheetViews>
    <sheetView showGridLines="0" view="pageBreakPreview" zoomScaleSheetLayoutView="100" workbookViewId="0">
      <selection activeCell="A4" sqref="A4"/>
    </sheetView>
  </sheetViews>
  <sheetFormatPr defaultRowHeight="15"/>
  <cols>
    <col min="1" max="1" width="3.25" style="362" customWidth="1"/>
    <col min="2" max="2" width="35.625" style="362" customWidth="1"/>
    <col min="3" max="3" width="0.375" style="7" customWidth="1"/>
    <col min="4" max="4" width="14.375" style="7" customWidth="1"/>
    <col min="5" max="5" width="0.5" style="7" customWidth="1"/>
    <col min="6" max="6" width="0.375" style="7" customWidth="1"/>
    <col min="7" max="7" width="14.5" style="7" customWidth="1"/>
    <col min="8" max="8" width="0.875" style="7" customWidth="1"/>
    <col min="9" max="9" width="14.875" style="7" customWidth="1"/>
    <col min="10" max="10" width="1.125" style="7" customWidth="1"/>
    <col min="11" max="11" width="14.75" style="6" customWidth="1"/>
    <col min="12" max="12" width="0.75" style="6" customWidth="1"/>
    <col min="13" max="13" width="14.875" style="6" customWidth="1"/>
    <col min="14" max="15" width="15.25" style="39" customWidth="1"/>
    <col min="16" max="16384" width="9" style="7"/>
  </cols>
  <sheetData>
    <row r="1" spans="1:17" ht="16.5" customHeight="1">
      <c r="A1" s="762" t="str">
        <f>LCTT!A1</f>
        <v>CÔNG TY CỔ PHẦN PGT HOLDINGS</v>
      </c>
      <c r="B1" s="231"/>
      <c r="C1" s="231"/>
      <c r="M1" s="346"/>
      <c r="N1" s="220"/>
      <c r="P1" s="220"/>
      <c r="Q1" s="39"/>
    </row>
    <row r="2" spans="1:17" ht="17.25" customHeight="1">
      <c r="A2" s="222" t="str">
        <f>LCTT!A2</f>
        <v>Địa chỉ: 31-33-35 Lê Anh Xuân, Phường Bến Thành, Quận 1, TP. Hồ Chí Minh.</v>
      </c>
      <c r="B2" s="231"/>
      <c r="C2" s="231"/>
      <c r="N2" s="220"/>
      <c r="P2" s="220"/>
      <c r="Q2" s="39"/>
    </row>
    <row r="3" spans="1:17" ht="6.75" customHeight="1">
      <c r="A3" s="347"/>
      <c r="B3" s="347"/>
      <c r="C3" s="347"/>
      <c r="D3" s="348"/>
      <c r="E3" s="348"/>
      <c r="F3" s="348"/>
      <c r="G3" s="348"/>
      <c r="H3" s="348"/>
      <c r="I3" s="348"/>
      <c r="J3" s="348"/>
      <c r="K3" s="349"/>
      <c r="L3" s="349"/>
      <c r="M3" s="349"/>
      <c r="N3" s="350"/>
      <c r="P3" s="220"/>
      <c r="Q3" s="39"/>
    </row>
    <row r="4" spans="1:17">
      <c r="A4" s="7"/>
      <c r="B4" s="7"/>
    </row>
    <row r="5" spans="1:17" s="191" customFormat="1" ht="20.25">
      <c r="A5" s="810" t="s">
        <v>220</v>
      </c>
      <c r="B5" s="810"/>
      <c r="C5" s="810"/>
      <c r="D5" s="810"/>
      <c r="E5" s="810"/>
      <c r="F5" s="810"/>
      <c r="G5" s="810"/>
      <c r="H5" s="810"/>
      <c r="I5" s="810"/>
      <c r="J5" s="810"/>
      <c r="K5" s="810"/>
      <c r="L5" s="810"/>
      <c r="M5" s="810"/>
      <c r="N5" s="316"/>
      <c r="O5" s="316"/>
    </row>
    <row r="6" spans="1:17" s="191" customFormat="1">
      <c r="A6" s="811" t="str">
        <f>'TM1 19'!A6:J6</f>
        <v>Năm 2015</v>
      </c>
      <c r="B6" s="811"/>
      <c r="C6" s="811"/>
      <c r="D6" s="811"/>
      <c r="E6" s="811"/>
      <c r="F6" s="811"/>
      <c r="G6" s="811"/>
      <c r="H6" s="811"/>
      <c r="I6" s="811"/>
      <c r="J6" s="811"/>
      <c r="K6" s="811"/>
      <c r="L6" s="811"/>
      <c r="M6" s="811"/>
      <c r="N6" s="316"/>
      <c r="O6" s="316"/>
    </row>
    <row r="7" spans="1:17" s="191" customFormat="1" ht="11.25" customHeight="1">
      <c r="A7" s="231"/>
      <c r="B7" s="237"/>
      <c r="G7" s="845"/>
      <c r="H7" s="845"/>
      <c r="I7" s="845"/>
      <c r="J7" s="316"/>
      <c r="K7" s="850"/>
      <c r="L7" s="850"/>
      <c r="M7" s="850"/>
      <c r="N7" s="316"/>
      <c r="O7" s="316"/>
    </row>
    <row r="8" spans="1:17" ht="7.5" customHeight="1">
      <c r="A8" s="237"/>
      <c r="B8" s="237"/>
    </row>
    <row r="9" spans="1:17" ht="15" customHeight="1">
      <c r="A9" s="7"/>
      <c r="B9" s="7"/>
    </row>
    <row r="10" spans="1:17" ht="7.5" customHeight="1">
      <c r="A10" s="7"/>
      <c r="B10" s="7"/>
    </row>
    <row r="11" spans="1:17" s="1" customFormat="1" ht="33" customHeight="1">
      <c r="A11" s="351" t="s">
        <v>314</v>
      </c>
      <c r="B11" s="351" t="s">
        <v>315</v>
      </c>
      <c r="G11" s="352" t="s">
        <v>9</v>
      </c>
      <c r="I11" s="352" t="s">
        <v>316</v>
      </c>
      <c r="K11" s="352" t="s">
        <v>317</v>
      </c>
      <c r="L11" s="44"/>
      <c r="M11" s="352" t="s">
        <v>502</v>
      </c>
      <c r="N11" s="268"/>
      <c r="O11" s="268"/>
    </row>
    <row r="12" spans="1:17" s="1" customFormat="1" ht="14.25">
      <c r="B12" s="1" t="s">
        <v>318</v>
      </c>
      <c r="G12" s="353"/>
      <c r="K12" s="44"/>
      <c r="L12" s="44"/>
      <c r="M12" s="44"/>
      <c r="N12" s="268"/>
      <c r="O12" s="268"/>
    </row>
    <row r="13" spans="1:17" s="1" customFormat="1">
      <c r="B13" s="354" t="s">
        <v>319</v>
      </c>
      <c r="G13" s="355">
        <v>235872872</v>
      </c>
      <c r="I13" s="6"/>
      <c r="K13" s="6">
        <v>235872872</v>
      </c>
      <c r="L13" s="44"/>
      <c r="M13" s="89">
        <f>G13+I13-K13</f>
        <v>0</v>
      </c>
      <c r="N13" s="268"/>
      <c r="O13" s="268"/>
    </row>
    <row r="14" spans="1:17">
      <c r="A14" s="7"/>
      <c r="B14" s="354" t="s">
        <v>320</v>
      </c>
      <c r="G14" s="356">
        <v>102867508</v>
      </c>
      <c r="H14" s="357"/>
      <c r="I14" s="358">
        <v>140025033</v>
      </c>
      <c r="J14" s="357"/>
      <c r="K14" s="358">
        <v>107789125</v>
      </c>
      <c r="L14" s="358"/>
      <c r="M14" s="89">
        <f t="shared" ref="M14:M15" si="0">G14+I14-K14</f>
        <v>135103416</v>
      </c>
      <c r="P14" s="39"/>
    </row>
    <row r="15" spans="1:17">
      <c r="A15" s="7"/>
      <c r="B15" s="354" t="s">
        <v>321</v>
      </c>
      <c r="G15" s="356"/>
      <c r="H15" s="357"/>
      <c r="I15" s="358">
        <v>3000000</v>
      </c>
      <c r="J15" s="357"/>
      <c r="K15" s="358">
        <v>3000000</v>
      </c>
      <c r="L15" s="358"/>
      <c r="M15" s="89">
        <f t="shared" si="0"/>
        <v>0</v>
      </c>
    </row>
    <row r="16" spans="1:17" s="1" customFormat="1" thickBot="1">
      <c r="A16" s="274"/>
      <c r="B16" s="265" t="s">
        <v>232</v>
      </c>
      <c r="G16" s="359">
        <f>SUM(G13:G15)</f>
        <v>338740380</v>
      </c>
      <c r="H16" s="91"/>
      <c r="I16" s="359">
        <f>SUM(I13:I15)</f>
        <v>143025033</v>
      </c>
      <c r="J16" s="91"/>
      <c r="K16" s="359">
        <f>SUM(K13:K15)</f>
        <v>346661997</v>
      </c>
      <c r="L16" s="360"/>
      <c r="M16" s="359">
        <f>SUM(M13:M15)</f>
        <v>135103416</v>
      </c>
      <c r="N16" s="268">
        <f>CDKT!D82</f>
        <v>135103416</v>
      </c>
      <c r="O16" s="268">
        <f>CDKT!G82</f>
        <v>338740380</v>
      </c>
    </row>
    <row r="17" spans="1:15" ht="15.75" thickTop="1">
      <c r="A17" s="361"/>
      <c r="B17" s="361"/>
      <c r="N17" s="39">
        <f>N16-M16</f>
        <v>0</v>
      </c>
      <c r="O17" s="39">
        <f>O16-G16</f>
        <v>0</v>
      </c>
    </row>
    <row r="18" spans="1:15" s="1" customFormat="1" ht="14.25">
      <c r="B18" s="1" t="s">
        <v>322</v>
      </c>
      <c r="K18" s="44"/>
      <c r="L18" s="44"/>
      <c r="M18" s="44"/>
      <c r="N18" s="268"/>
      <c r="O18" s="268"/>
    </row>
    <row r="19" spans="1:15">
      <c r="A19" s="7"/>
      <c r="B19" s="362" t="s">
        <v>323</v>
      </c>
      <c r="G19" s="356">
        <v>1629899658</v>
      </c>
      <c r="H19" s="357"/>
      <c r="I19" s="356"/>
      <c r="J19" s="356"/>
      <c r="L19" s="358"/>
      <c r="M19" s="358">
        <v>1629899658</v>
      </c>
    </row>
    <row r="20" spans="1:15" s="1" customFormat="1" thickBot="1">
      <c r="A20" s="274"/>
      <c r="B20" s="265" t="s">
        <v>232</v>
      </c>
      <c r="G20" s="359">
        <f>SUM(G19)</f>
        <v>1629899658</v>
      </c>
      <c r="H20" s="91"/>
      <c r="I20" s="359">
        <f>SUM(I19)</f>
        <v>0</v>
      </c>
      <c r="J20" s="91"/>
      <c r="K20" s="359">
        <f>SUM(K19)</f>
        <v>0</v>
      </c>
      <c r="L20" s="360"/>
      <c r="M20" s="359">
        <f>SUM(M19)</f>
        <v>1629899658</v>
      </c>
      <c r="N20" s="268">
        <f>CDKT!D34</f>
        <v>1629899658</v>
      </c>
      <c r="O20" s="268">
        <f>CDKT!G34</f>
        <v>1629899658</v>
      </c>
    </row>
    <row r="21" spans="1:15" ht="15.75" thickTop="1">
      <c r="A21" s="7"/>
      <c r="B21" s="7"/>
      <c r="N21" s="39">
        <f>N20-M20</f>
        <v>0</v>
      </c>
      <c r="O21" s="39">
        <f>O20-G20</f>
        <v>0</v>
      </c>
    </row>
    <row r="22" spans="1:15" s="363" customFormat="1" ht="50.25" customHeight="1">
      <c r="B22" s="851" t="s">
        <v>324</v>
      </c>
      <c r="C22" s="851"/>
      <c r="D22" s="851"/>
      <c r="E22" s="851"/>
      <c r="F22" s="851"/>
      <c r="G22" s="851"/>
      <c r="H22" s="851"/>
      <c r="I22" s="851"/>
      <c r="J22" s="851"/>
      <c r="K22" s="851"/>
      <c r="L22" s="851"/>
      <c r="M22" s="851"/>
      <c r="N22" s="364"/>
      <c r="O22" s="364"/>
    </row>
    <row r="23" spans="1:15" s="191" customFormat="1" ht="17.25" customHeight="1">
      <c r="G23" s="849"/>
      <c r="H23" s="849"/>
      <c r="I23" s="849"/>
      <c r="J23" s="365"/>
      <c r="K23" s="849"/>
      <c r="L23" s="849"/>
      <c r="M23" s="849"/>
      <c r="N23" s="316"/>
      <c r="O23" s="316"/>
    </row>
    <row r="24" spans="1:15" s="191" customFormat="1" ht="7.5" customHeight="1">
      <c r="G24" s="365"/>
      <c r="H24" s="365"/>
      <c r="I24" s="365"/>
      <c r="J24" s="365"/>
      <c r="K24" s="365"/>
      <c r="L24" s="365"/>
      <c r="M24" s="365"/>
      <c r="N24" s="316"/>
      <c r="O24" s="316"/>
    </row>
    <row r="25" spans="1:15" s="363" customFormat="1" ht="14.25">
      <c r="A25" s="274"/>
      <c r="B25" s="275"/>
      <c r="G25" s="845"/>
      <c r="H25" s="847"/>
      <c r="I25" s="847"/>
      <c r="K25" s="845"/>
      <c r="L25" s="847"/>
      <c r="M25" s="847"/>
      <c r="N25" s="364"/>
      <c r="O25" s="364"/>
    </row>
    <row r="26" spans="1:15" s="191" customFormat="1" ht="7.5" customHeight="1">
      <c r="K26" s="5"/>
      <c r="L26" s="5"/>
      <c r="M26" s="5"/>
      <c r="N26" s="316"/>
      <c r="O26" s="316"/>
    </row>
    <row r="27" spans="1:15" s="363" customFormat="1" ht="14.25">
      <c r="G27" s="848"/>
      <c r="H27" s="848"/>
      <c r="I27" s="848"/>
      <c r="K27" s="848"/>
      <c r="L27" s="848"/>
      <c r="M27" s="848"/>
      <c r="N27" s="364"/>
      <c r="O27" s="364"/>
    </row>
    <row r="28" spans="1:15" s="363" customFormat="1" ht="14.25">
      <c r="A28" s="217"/>
      <c r="B28" s="217"/>
      <c r="K28" s="43"/>
      <c r="L28" s="43"/>
      <c r="M28" s="43"/>
      <c r="N28" s="364"/>
      <c r="O28" s="364"/>
    </row>
    <row r="29" spans="1:15" s="191" customFormat="1" ht="17.25" customHeight="1">
      <c r="A29" s="231"/>
      <c r="B29" s="231"/>
      <c r="G29" s="845"/>
      <c r="H29" s="845"/>
      <c r="I29" s="845"/>
      <c r="J29" s="316"/>
      <c r="K29" s="846"/>
      <c r="L29" s="846"/>
      <c r="M29" s="846"/>
      <c r="N29" s="316"/>
      <c r="O29" s="316"/>
    </row>
    <row r="30" spans="1:15" s="191" customFormat="1">
      <c r="A30" s="231"/>
      <c r="B30" s="231"/>
      <c r="G30" s="366"/>
      <c r="H30" s="366"/>
      <c r="I30" s="366"/>
      <c r="J30" s="316"/>
      <c r="K30" s="846"/>
      <c r="L30" s="846"/>
      <c r="M30" s="846"/>
      <c r="N30" s="316"/>
      <c r="O30" s="316"/>
    </row>
    <row r="31" spans="1:15" s="191" customFormat="1">
      <c r="A31" s="231"/>
      <c r="B31" s="231"/>
      <c r="G31" s="845"/>
      <c r="H31" s="845"/>
      <c r="I31" s="845"/>
      <c r="J31" s="316"/>
      <c r="K31" s="846"/>
      <c r="L31" s="846"/>
      <c r="M31" s="846"/>
      <c r="N31" s="316"/>
      <c r="O31" s="316"/>
    </row>
    <row r="32" spans="1:15" s="191" customFormat="1">
      <c r="A32" s="231"/>
      <c r="B32" s="231"/>
      <c r="G32" s="845"/>
      <c r="H32" s="845"/>
      <c r="I32" s="845"/>
      <c r="J32" s="316"/>
      <c r="K32" s="846"/>
      <c r="L32" s="846"/>
      <c r="M32" s="846"/>
      <c r="N32" s="316"/>
      <c r="O32" s="316"/>
    </row>
    <row r="33" spans="1:15" s="191" customFormat="1">
      <c r="A33" s="231"/>
      <c r="B33" s="231"/>
      <c r="G33" s="845"/>
      <c r="H33" s="845"/>
      <c r="I33" s="845"/>
      <c r="J33" s="316"/>
      <c r="K33" s="846"/>
      <c r="L33" s="846"/>
      <c r="M33" s="846"/>
      <c r="N33" s="316"/>
      <c r="O33" s="316"/>
    </row>
    <row r="34" spans="1:15" s="191" customFormat="1">
      <c r="A34" s="231"/>
      <c r="B34" s="231"/>
      <c r="G34" s="845"/>
      <c r="H34" s="845"/>
      <c r="I34" s="845"/>
      <c r="J34" s="316"/>
      <c r="K34" s="846"/>
      <c r="L34" s="846"/>
      <c r="M34" s="846"/>
      <c r="N34" s="316"/>
      <c r="O34" s="316"/>
    </row>
    <row r="35" spans="1:15" s="191" customFormat="1">
      <c r="A35" s="231"/>
      <c r="B35" s="231"/>
      <c r="G35" s="845"/>
      <c r="H35" s="845"/>
      <c r="I35" s="845"/>
      <c r="J35" s="316"/>
      <c r="K35" s="846"/>
      <c r="L35" s="846"/>
      <c r="M35" s="846"/>
      <c r="N35" s="316"/>
      <c r="O35" s="316"/>
    </row>
    <row r="36" spans="1:15" s="191" customFormat="1" ht="7.5" customHeight="1">
      <c r="A36" s="231"/>
      <c r="B36" s="231"/>
      <c r="G36" s="366"/>
      <c r="H36" s="366"/>
      <c r="I36" s="366"/>
      <c r="J36" s="316"/>
      <c r="K36" s="366"/>
      <c r="L36" s="366"/>
      <c r="M36" s="366"/>
      <c r="N36" s="316"/>
      <c r="O36" s="316"/>
    </row>
    <row r="37" spans="1:15" s="363" customFormat="1" ht="14.25">
      <c r="A37" s="274"/>
      <c r="B37" s="275"/>
      <c r="G37" s="845"/>
      <c r="H37" s="847"/>
      <c r="I37" s="847"/>
      <c r="K37" s="845"/>
      <c r="L37" s="847"/>
      <c r="M37" s="847"/>
      <c r="N37" s="364"/>
      <c r="O37" s="364"/>
    </row>
    <row r="38" spans="1:15" s="191" customFormat="1">
      <c r="A38" s="231"/>
      <c r="B38" s="231"/>
      <c r="K38" s="5"/>
      <c r="L38" s="5"/>
      <c r="M38" s="5"/>
      <c r="N38" s="316"/>
      <c r="O38" s="316"/>
    </row>
  </sheetData>
  <mergeCells count="26">
    <mergeCell ref="G23:I23"/>
    <mergeCell ref="K23:M23"/>
    <mergeCell ref="A5:M5"/>
    <mergeCell ref="A6:M6"/>
    <mergeCell ref="G7:I7"/>
    <mergeCell ref="K7:M7"/>
    <mergeCell ref="B22:M22"/>
    <mergeCell ref="G33:I33"/>
    <mergeCell ref="K33:M33"/>
    <mergeCell ref="G25:I25"/>
    <mergeCell ref="K25:M25"/>
    <mergeCell ref="G27:I27"/>
    <mergeCell ref="K27:M27"/>
    <mergeCell ref="G29:I29"/>
    <mergeCell ref="K29:M29"/>
    <mergeCell ref="K30:M30"/>
    <mergeCell ref="G31:I31"/>
    <mergeCell ref="K31:M31"/>
    <mergeCell ref="G32:I32"/>
    <mergeCell ref="K32:M32"/>
    <mergeCell ref="G34:I34"/>
    <mergeCell ref="K34:M34"/>
    <mergeCell ref="G35:I35"/>
    <mergeCell ref="K35:M35"/>
    <mergeCell ref="G37:I37"/>
    <mergeCell ref="K37:M37"/>
  </mergeCells>
  <conditionalFormatting sqref="K1:M3 K29 G19 I19:J19 G14:G15">
    <cfRule type="cellIs" dxfId="24" priority="2" stopIfTrue="1" operator="between">
      <formula>-0.5</formula>
      <formula>0.5</formula>
    </cfRule>
  </conditionalFormatting>
  <conditionalFormatting sqref="K30:K35">
    <cfRule type="cellIs" dxfId="23" priority="1" stopIfTrue="1" operator="between">
      <formula>-0.5</formula>
      <formula>0.5</formula>
    </cfRule>
  </conditionalFormatting>
  <pageMargins left="0.76" right="0.31496062992126" top="0.35433070866141703" bottom="0.43307086614173201" header="0.23622047244094499" footer="0.196850393700787"/>
  <pageSetup paperSize="9" firstPageNumber="23" orientation="landscape" useFirstPageNumber="1" r:id="rId1"/>
  <headerFooter>
    <oddFooter>&amp;C&amp;P</oddFooter>
  </headerFooter>
  <rowBreaks count="1" manualBreakCount="1">
    <brk id="23" max="1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75"/>
  <sheetViews>
    <sheetView showGridLines="0" zoomScaleSheetLayoutView="100" workbookViewId="0">
      <selection activeCell="K2" sqref="K2"/>
    </sheetView>
  </sheetViews>
  <sheetFormatPr defaultRowHeight="15"/>
  <cols>
    <col min="1" max="1" width="3.125" style="231" customWidth="1"/>
    <col min="2" max="2" width="21.25" style="231" customWidth="1"/>
    <col min="3" max="3" width="12" style="7" customWidth="1"/>
    <col min="4" max="4" width="3.25" style="7" customWidth="1"/>
    <col min="5" max="5" width="7.875" style="7" customWidth="1"/>
    <col min="6" max="6" width="4.125" style="7" customWidth="1"/>
    <col min="7" max="7" width="2.5" style="7" customWidth="1"/>
    <col min="8" max="8" width="14.25" style="6" customWidth="1"/>
    <col min="9" max="9" width="0.25" style="6" customWidth="1"/>
    <col min="10" max="10" width="15.125" style="6" bestFit="1" customWidth="1"/>
    <col min="11" max="11" width="16.375" style="220" bestFit="1" customWidth="1"/>
    <col min="12" max="12" width="14.75" style="220" bestFit="1" customWidth="1"/>
    <col min="13" max="13" width="14.25" style="39" bestFit="1" customWidth="1"/>
    <col min="14" max="14" width="10.875" style="220" customWidth="1"/>
    <col min="15" max="15" width="12" style="39" bestFit="1" customWidth="1"/>
    <col min="16" max="16" width="10.5" style="7" bestFit="1" customWidth="1"/>
    <col min="17" max="16384" width="9" style="7"/>
  </cols>
  <sheetData>
    <row r="1" spans="1:24" ht="16.5" customHeight="1">
      <c r="A1" s="762" t="str">
        <f>LCTT!A1</f>
        <v>CÔNG TY CỔ PHẦN PGT HOLDINGS</v>
      </c>
      <c r="C1" s="231"/>
      <c r="H1" s="7"/>
      <c r="I1" s="7"/>
      <c r="J1" s="7"/>
      <c r="K1" s="7"/>
      <c r="L1" s="6"/>
      <c r="M1" s="6"/>
      <c r="N1" s="346"/>
      <c r="O1" s="220"/>
      <c r="P1" s="39"/>
      <c r="Q1" s="220"/>
      <c r="R1" s="39"/>
    </row>
    <row r="2" spans="1:24" ht="17.25" customHeight="1">
      <c r="A2" s="222" t="str">
        <f>LCTT!A2</f>
        <v>Địa chỉ: 31-33-35 Lê Anh Xuân, Phường Bến Thành, Quận 1, TP. Hồ Chí Minh.</v>
      </c>
      <c r="C2" s="231"/>
      <c r="H2" s="7"/>
      <c r="I2" s="7"/>
      <c r="J2" s="7"/>
      <c r="K2" s="7"/>
      <c r="L2" s="6"/>
      <c r="M2" s="6"/>
      <c r="N2" s="6"/>
      <c r="O2" s="220"/>
      <c r="P2" s="39"/>
      <c r="Q2" s="220"/>
      <c r="R2" s="39"/>
    </row>
    <row r="3" spans="1:24" ht="6.75" customHeight="1">
      <c r="A3" s="347"/>
      <c r="B3" s="347"/>
      <c r="C3" s="347"/>
      <c r="D3" s="348"/>
      <c r="E3" s="348"/>
      <c r="F3" s="348"/>
      <c r="G3" s="348"/>
      <c r="H3" s="348"/>
      <c r="I3" s="348"/>
      <c r="J3" s="348"/>
      <c r="K3" s="191"/>
      <c r="L3" s="5"/>
      <c r="M3" s="5"/>
      <c r="N3" s="5"/>
      <c r="O3" s="350"/>
      <c r="P3" s="39"/>
      <c r="Q3" s="220"/>
      <c r="R3" s="39"/>
    </row>
    <row r="4" spans="1:24" ht="6.75" customHeight="1">
      <c r="C4" s="231"/>
      <c r="D4" s="191"/>
      <c r="E4" s="191"/>
      <c r="F4" s="191"/>
      <c r="G4" s="191"/>
      <c r="H4" s="191"/>
      <c r="I4" s="191"/>
      <c r="J4" s="191"/>
      <c r="K4" s="191"/>
      <c r="L4" s="5"/>
      <c r="M4" s="5"/>
      <c r="N4" s="5"/>
      <c r="O4" s="350"/>
      <c r="P4" s="39"/>
      <c r="Q4" s="220"/>
      <c r="R4" s="39"/>
    </row>
    <row r="5" spans="1:24" ht="20.25">
      <c r="A5" s="810" t="s">
        <v>220</v>
      </c>
      <c r="B5" s="810"/>
      <c r="C5" s="810"/>
      <c r="D5" s="810"/>
      <c r="E5" s="810"/>
      <c r="F5" s="810"/>
      <c r="G5" s="810"/>
      <c r="H5" s="810"/>
      <c r="I5" s="810"/>
      <c r="J5" s="810"/>
      <c r="K5" s="191"/>
      <c r="L5" s="5"/>
      <c r="M5" s="5"/>
      <c r="N5" s="5"/>
      <c r="O5" s="350"/>
      <c r="P5" s="39"/>
      <c r="Q5" s="220"/>
      <c r="R5" s="39"/>
    </row>
    <row r="6" spans="1:24">
      <c r="A6" s="811" t="str">
        <f>'TM1 19'!A6:J6</f>
        <v>Năm 2015</v>
      </c>
      <c r="B6" s="811"/>
      <c r="C6" s="811"/>
      <c r="D6" s="811"/>
      <c r="E6" s="811"/>
      <c r="F6" s="811"/>
      <c r="G6" s="811"/>
      <c r="H6" s="811"/>
      <c r="I6" s="811"/>
      <c r="J6" s="811"/>
      <c r="K6" s="191"/>
      <c r="L6" s="5"/>
      <c r="M6" s="5"/>
      <c r="N6" s="5"/>
      <c r="O6" s="350"/>
      <c r="P6" s="39"/>
      <c r="Q6" s="220"/>
      <c r="R6" s="39"/>
    </row>
    <row r="7" spans="1:24">
      <c r="C7" s="231"/>
      <c r="D7" s="191"/>
      <c r="E7" s="191"/>
      <c r="F7" s="191"/>
      <c r="G7" s="191"/>
      <c r="H7" s="191"/>
      <c r="I7" s="191"/>
      <c r="J7" s="191"/>
      <c r="K7" s="191"/>
      <c r="L7" s="5"/>
      <c r="M7" s="5"/>
      <c r="N7" s="5"/>
      <c r="O7" s="350"/>
      <c r="P7" s="39"/>
      <c r="Q7" s="220"/>
      <c r="R7" s="39"/>
    </row>
    <row r="8" spans="1:24">
      <c r="A8" s="1" t="s">
        <v>625</v>
      </c>
      <c r="B8" s="1" t="s">
        <v>325</v>
      </c>
      <c r="C8" s="231"/>
      <c r="D8" s="191"/>
      <c r="E8" s="191"/>
      <c r="F8" s="191"/>
      <c r="G8" s="191"/>
      <c r="H8" s="233" t="s">
        <v>502</v>
      </c>
      <c r="I8" s="234"/>
      <c r="J8" s="233" t="s">
        <v>9</v>
      </c>
      <c r="K8" s="234"/>
      <c r="L8" s="5"/>
      <c r="M8" s="5"/>
      <c r="N8" s="5"/>
      <c r="O8" s="350"/>
      <c r="P8" s="39"/>
      <c r="Q8" s="220"/>
      <c r="R8" s="39"/>
    </row>
    <row r="9" spans="1:24">
      <c r="A9" s="7"/>
      <c r="B9" s="7" t="s">
        <v>326</v>
      </c>
      <c r="C9" s="231"/>
      <c r="D9" s="191"/>
      <c r="E9" s="191"/>
      <c r="F9" s="191"/>
      <c r="G9" s="191"/>
      <c r="H9" s="316">
        <f>CDKT!D83</f>
        <v>108972867</v>
      </c>
      <c r="I9" s="191"/>
      <c r="J9" s="316">
        <f>CDKT!G83</f>
        <v>132750553</v>
      </c>
      <c r="K9" s="191"/>
      <c r="L9" s="5"/>
      <c r="M9" s="5"/>
      <c r="N9" s="5"/>
      <c r="O9" s="350"/>
      <c r="P9" s="39"/>
      <c r="Q9" s="220"/>
      <c r="R9" s="39"/>
    </row>
    <row r="10" spans="1:24" ht="15.75" thickBot="1">
      <c r="A10" s="274"/>
      <c r="B10" s="265" t="s">
        <v>232</v>
      </c>
      <c r="C10" s="231"/>
      <c r="D10" s="191"/>
      <c r="E10" s="191"/>
      <c r="F10" s="191"/>
      <c r="G10" s="191"/>
      <c r="H10" s="266">
        <f>H9</f>
        <v>108972867</v>
      </c>
      <c r="I10" s="43"/>
      <c r="J10" s="266">
        <f>J9</f>
        <v>132750553</v>
      </c>
      <c r="K10" s="364">
        <f>CDKT!D83</f>
        <v>108972867</v>
      </c>
      <c r="L10" s="43">
        <f>CDKT!G83</f>
        <v>132750553</v>
      </c>
      <c r="M10" s="5"/>
      <c r="N10" s="5"/>
      <c r="O10" s="350"/>
      <c r="P10" s="39"/>
      <c r="Q10" s="220"/>
      <c r="R10" s="39"/>
    </row>
    <row r="11" spans="1:24" ht="15.75" thickTop="1">
      <c r="A11" s="7"/>
      <c r="B11" s="7"/>
      <c r="C11" s="231"/>
      <c r="D11" s="191"/>
      <c r="E11" s="191"/>
      <c r="F11" s="191"/>
      <c r="G11" s="191"/>
      <c r="H11" s="191"/>
      <c r="I11" s="191"/>
      <c r="J11" s="191"/>
      <c r="K11" s="316">
        <f>K10-H10</f>
        <v>0</v>
      </c>
      <c r="L11" s="5">
        <f>L10-J10</f>
        <v>0</v>
      </c>
      <c r="M11" s="5"/>
      <c r="N11" s="5"/>
      <c r="O11" s="350"/>
      <c r="P11" s="39"/>
      <c r="Q11" s="220"/>
      <c r="R11" s="39"/>
    </row>
    <row r="12" spans="1:24">
      <c r="A12" s="1" t="s">
        <v>626</v>
      </c>
      <c r="B12" s="1" t="s">
        <v>327</v>
      </c>
      <c r="C12" s="231"/>
      <c r="D12" s="191"/>
      <c r="E12" s="191"/>
      <c r="F12" s="191"/>
      <c r="G12" s="191"/>
      <c r="H12" s="233" t="s">
        <v>502</v>
      </c>
      <c r="I12" s="234"/>
      <c r="J12" s="233" t="s">
        <v>9</v>
      </c>
      <c r="K12" s="191"/>
      <c r="L12" s="5"/>
      <c r="M12" s="5"/>
      <c r="N12" s="5"/>
      <c r="O12" s="350"/>
      <c r="P12" s="39"/>
      <c r="Q12" s="220"/>
      <c r="R12" s="39"/>
    </row>
    <row r="13" spans="1:24">
      <c r="B13" s="367" t="s">
        <v>328</v>
      </c>
      <c r="C13" s="231"/>
      <c r="D13" s="191"/>
      <c r="E13" s="191"/>
      <c r="F13" s="191"/>
      <c r="G13" s="191"/>
      <c r="H13" s="43">
        <f>SUM(H14:H14)</f>
        <v>0</v>
      </c>
      <c r="I13" s="191"/>
      <c r="J13" s="43">
        <f>SUM(J14:J14)</f>
        <v>19000000</v>
      </c>
      <c r="K13" s="191"/>
      <c r="L13" s="5"/>
      <c r="M13" s="5"/>
      <c r="N13" s="5"/>
      <c r="O13" s="350"/>
      <c r="P13" s="39"/>
      <c r="Q13" s="220"/>
      <c r="R13" s="39"/>
    </row>
    <row r="14" spans="1:24">
      <c r="A14" s="362"/>
      <c r="B14" s="354" t="s">
        <v>401</v>
      </c>
      <c r="C14" s="231"/>
      <c r="D14" s="191"/>
      <c r="E14" s="191"/>
      <c r="F14" s="191"/>
      <c r="G14" s="191"/>
      <c r="I14" s="191"/>
      <c r="J14" s="6">
        <v>19000000</v>
      </c>
      <c r="K14" s="143"/>
      <c r="L14" s="5"/>
      <c r="N14" s="5"/>
      <c r="O14" s="350"/>
      <c r="P14" s="39"/>
      <c r="Q14" s="220"/>
      <c r="R14" s="39"/>
    </row>
    <row r="15" spans="1:24" ht="15.75" thickBot="1">
      <c r="A15" s="274"/>
      <c r="B15" s="265" t="s">
        <v>232</v>
      </c>
      <c r="C15" s="231"/>
      <c r="D15" s="191"/>
      <c r="E15" s="191"/>
      <c r="F15" s="191"/>
      <c r="G15" s="191"/>
      <c r="H15" s="266">
        <f>H13</f>
        <v>0</v>
      </c>
      <c r="I15" s="43"/>
      <c r="J15" s="266">
        <f>J13</f>
        <v>19000000</v>
      </c>
      <c r="K15" s="364">
        <f>CDKT!D84</f>
        <v>0</v>
      </c>
      <c r="L15" s="43">
        <f>CDKT!G84</f>
        <v>19000000</v>
      </c>
      <c r="M15" s="5"/>
      <c r="N15" s="5"/>
      <c r="O15" s="350"/>
      <c r="P15" s="39"/>
      <c r="Q15" s="220"/>
      <c r="R15" s="39"/>
    </row>
    <row r="16" spans="1:24" s="39" customFormat="1" ht="15.75" thickTop="1">
      <c r="A16" s="231"/>
      <c r="B16" s="231"/>
      <c r="C16" s="7"/>
      <c r="D16" s="7"/>
      <c r="E16" s="7"/>
      <c r="F16" s="7"/>
      <c r="G16" s="7"/>
      <c r="H16" s="89"/>
      <c r="I16" s="89"/>
      <c r="J16" s="89"/>
      <c r="K16" s="316">
        <f>K15-H15</f>
        <v>0</v>
      </c>
      <c r="L16" s="5">
        <f>L15-J15</f>
        <v>0</v>
      </c>
      <c r="N16" s="220"/>
      <c r="P16" s="7"/>
      <c r="Q16" s="7"/>
      <c r="R16" s="7"/>
      <c r="S16" s="7"/>
      <c r="T16" s="7"/>
      <c r="U16" s="7"/>
      <c r="V16" s="7"/>
      <c r="W16" s="7"/>
      <c r="X16" s="7"/>
    </row>
    <row r="17" spans="1:15" s="1" customFormat="1" ht="14.25">
      <c r="A17" s="217" t="s">
        <v>329</v>
      </c>
      <c r="B17" s="217" t="s">
        <v>330</v>
      </c>
      <c r="H17" s="233" t="s">
        <v>502</v>
      </c>
      <c r="I17" s="234"/>
      <c r="J17" s="233" t="s">
        <v>9</v>
      </c>
      <c r="K17" s="263"/>
      <c r="L17" s="263"/>
      <c r="M17" s="268"/>
      <c r="N17" s="263"/>
      <c r="O17" s="268"/>
    </row>
    <row r="18" spans="1:15" s="1" customFormat="1" ht="14.25">
      <c r="B18" s="217" t="s">
        <v>673</v>
      </c>
      <c r="H18" s="44">
        <f>SUM(H19:H25)</f>
        <v>972414480</v>
      </c>
      <c r="I18" s="44"/>
      <c r="J18" s="44">
        <f>SUM(J19:J25)</f>
        <v>826450438</v>
      </c>
      <c r="K18" s="263"/>
      <c r="L18" s="263"/>
      <c r="M18" s="268"/>
      <c r="N18" s="263"/>
      <c r="O18" s="268"/>
    </row>
    <row r="19" spans="1:15">
      <c r="B19" s="241" t="s">
        <v>331</v>
      </c>
      <c r="J19" s="6">
        <v>21194108</v>
      </c>
      <c r="K19" s="143"/>
    </row>
    <row r="20" spans="1:15">
      <c r="B20" s="241" t="s">
        <v>562</v>
      </c>
      <c r="H20" s="6">
        <v>12264950</v>
      </c>
      <c r="K20" s="143"/>
    </row>
    <row r="21" spans="1:15">
      <c r="B21" s="241" t="s">
        <v>563</v>
      </c>
      <c r="H21" s="6">
        <v>348600</v>
      </c>
      <c r="K21" s="143"/>
    </row>
    <row r="22" spans="1:15">
      <c r="B22" s="241" t="s">
        <v>564</v>
      </c>
      <c r="H22" s="6">
        <v>1376400</v>
      </c>
      <c r="K22" s="143"/>
    </row>
    <row r="23" spans="1:15">
      <c r="B23" s="241" t="s">
        <v>332</v>
      </c>
      <c r="H23" s="6">
        <v>645248070</v>
      </c>
      <c r="J23" s="6">
        <v>664605870</v>
      </c>
      <c r="K23" s="772"/>
    </row>
    <row r="24" spans="1:15">
      <c r="B24" s="241" t="s">
        <v>595</v>
      </c>
      <c r="H24" s="6">
        <v>270816000</v>
      </c>
      <c r="K24" s="143"/>
    </row>
    <row r="25" spans="1:15">
      <c r="B25" s="241" t="s">
        <v>333</v>
      </c>
      <c r="H25" s="6">
        <v>42360460</v>
      </c>
      <c r="J25" s="6">
        <v>140650460</v>
      </c>
      <c r="K25" s="368"/>
    </row>
    <row r="26" spans="1:15" s="1" customFormat="1" thickBot="1">
      <c r="A26" s="274"/>
      <c r="B26" s="265" t="s">
        <v>232</v>
      </c>
      <c r="C26" s="363"/>
      <c r="D26" s="44"/>
      <c r="E26" s="44"/>
      <c r="F26" s="44"/>
      <c r="G26" s="44"/>
      <c r="H26" s="266">
        <f>H18</f>
        <v>972414480</v>
      </c>
      <c r="I26" s="43"/>
      <c r="J26" s="266">
        <f>J18</f>
        <v>826450438</v>
      </c>
      <c r="K26" s="263">
        <f>CDKT!D88</f>
        <v>972414480</v>
      </c>
      <c r="L26" s="263">
        <f>CDKT!G88</f>
        <v>826450438</v>
      </c>
      <c r="M26" s="268"/>
      <c r="N26" s="263"/>
      <c r="O26" s="268"/>
    </row>
    <row r="27" spans="1:15" ht="12" customHeight="1" thickTop="1">
      <c r="B27" s="241"/>
      <c r="K27" s="220">
        <f>K26-H26</f>
        <v>0</v>
      </c>
      <c r="L27" s="220">
        <f>L26-J26</f>
        <v>0</v>
      </c>
    </row>
    <row r="28" spans="1:15" ht="16.5" customHeight="1">
      <c r="B28" s="217" t="s">
        <v>334</v>
      </c>
      <c r="H28" s="233" t="s">
        <v>502</v>
      </c>
      <c r="I28" s="234"/>
      <c r="J28" s="233" t="s">
        <v>9</v>
      </c>
      <c r="K28" s="368"/>
    </row>
    <row r="29" spans="1:15" ht="16.5" customHeight="1">
      <c r="B29" s="241" t="s">
        <v>335</v>
      </c>
      <c r="J29" s="6">
        <v>2239500</v>
      </c>
      <c r="K29" s="368"/>
    </row>
    <row r="30" spans="1:15" s="1" customFormat="1" ht="16.5" customHeight="1" thickBot="1">
      <c r="A30" s="274"/>
      <c r="B30" s="265" t="s">
        <v>232</v>
      </c>
      <c r="C30" s="363"/>
      <c r="D30" s="44"/>
      <c r="E30" s="44"/>
      <c r="F30" s="44"/>
      <c r="G30" s="44"/>
      <c r="H30" s="266">
        <f>SUM(H29)</f>
        <v>0</v>
      </c>
      <c r="I30" s="43"/>
      <c r="J30" s="266">
        <f>SUM(J29)</f>
        <v>2239500</v>
      </c>
      <c r="K30" s="263">
        <f>CDKT!D92</f>
        <v>0</v>
      </c>
      <c r="L30" s="263">
        <f>CDKT!G99</f>
        <v>2239500</v>
      </c>
      <c r="M30" s="268"/>
      <c r="N30" s="263"/>
      <c r="O30" s="268"/>
    </row>
    <row r="31" spans="1:15" ht="16.5" customHeight="1" thickTop="1">
      <c r="B31" s="241"/>
      <c r="L31" s="220">
        <f>L30-J30</f>
        <v>0</v>
      </c>
    </row>
    <row r="32" spans="1:15" s="1" customFormat="1" ht="14.25">
      <c r="A32" s="217" t="s">
        <v>336</v>
      </c>
      <c r="B32" s="217" t="s">
        <v>337</v>
      </c>
      <c r="H32" s="233" t="s">
        <v>502</v>
      </c>
      <c r="I32" s="234"/>
      <c r="J32" s="233" t="s">
        <v>9</v>
      </c>
      <c r="K32" s="263"/>
      <c r="L32" s="263"/>
      <c r="M32" s="268"/>
      <c r="N32" s="263"/>
      <c r="O32" s="268"/>
    </row>
    <row r="33" spans="1:15">
      <c r="B33" s="369" t="s">
        <v>338</v>
      </c>
      <c r="H33" s="6">
        <v>252034</v>
      </c>
      <c r="J33" s="6">
        <v>4452034</v>
      </c>
    </row>
    <row r="34" spans="1:15">
      <c r="B34" s="369" t="s">
        <v>339</v>
      </c>
      <c r="H34" s="6">
        <v>6322</v>
      </c>
      <c r="J34" s="6">
        <v>8006322</v>
      </c>
    </row>
    <row r="35" spans="1:15" s="1" customFormat="1" thickBot="1">
      <c r="A35" s="274"/>
      <c r="B35" s="265" t="s">
        <v>232</v>
      </c>
      <c r="C35" s="363"/>
      <c r="D35" s="44"/>
      <c r="E35" s="44"/>
      <c r="F35" s="44"/>
      <c r="G35" s="44"/>
      <c r="H35" s="266">
        <f>SUM(H33:H34)</f>
        <v>258356</v>
      </c>
      <c r="I35" s="43"/>
      <c r="J35" s="266">
        <f>SUM(J33:J34)</f>
        <v>12458356</v>
      </c>
      <c r="K35" s="263">
        <f>CDKT!D91</f>
        <v>258356</v>
      </c>
      <c r="L35" s="263">
        <f>CDKT!G91</f>
        <v>12458356</v>
      </c>
      <c r="M35" s="268"/>
      <c r="N35" s="263"/>
      <c r="O35" s="268"/>
    </row>
    <row r="36" spans="1:15" ht="15.75" thickTop="1">
      <c r="B36" s="369"/>
      <c r="K36" s="220">
        <f>K35-H35</f>
        <v>0</v>
      </c>
      <c r="L36" s="220">
        <f>L35-J35</f>
        <v>0</v>
      </c>
    </row>
    <row r="37" spans="1:15">
      <c r="B37" s="241"/>
    </row>
    <row r="38" spans="1:15">
      <c r="B38" s="241"/>
    </row>
    <row r="39" spans="1:15">
      <c r="B39" s="241"/>
    </row>
    <row r="40" spans="1:15">
      <c r="B40" s="241"/>
    </row>
    <row r="41" spans="1:15">
      <c r="B41" s="241"/>
    </row>
    <row r="42" spans="1:15">
      <c r="B42" s="241"/>
    </row>
    <row r="43" spans="1:15">
      <c r="B43" s="241"/>
    </row>
    <row r="44" spans="1:15">
      <c r="B44" s="241"/>
    </row>
    <row r="45" spans="1:15">
      <c r="B45" s="241"/>
    </row>
    <row r="46" spans="1:15">
      <c r="B46" s="241"/>
    </row>
    <row r="47" spans="1:15">
      <c r="B47" s="241"/>
    </row>
    <row r="48" spans="1:15">
      <c r="B48" s="241"/>
    </row>
    <row r="49" spans="2:2">
      <c r="B49" s="241"/>
    </row>
    <row r="50" spans="2:2">
      <c r="B50" s="241"/>
    </row>
    <row r="51" spans="2:2">
      <c r="B51" s="241"/>
    </row>
    <row r="52" spans="2:2">
      <c r="B52" s="241"/>
    </row>
    <row r="53" spans="2:2">
      <c r="B53" s="241"/>
    </row>
    <row r="54" spans="2:2">
      <c r="B54" s="241"/>
    </row>
    <row r="55" spans="2:2">
      <c r="B55" s="241"/>
    </row>
    <row r="56" spans="2:2">
      <c r="B56" s="241"/>
    </row>
    <row r="57" spans="2:2">
      <c r="B57" s="241"/>
    </row>
    <row r="58" spans="2:2">
      <c r="B58" s="241"/>
    </row>
    <row r="59" spans="2:2">
      <c r="B59" s="241"/>
    </row>
    <row r="60" spans="2:2">
      <c r="B60" s="241"/>
    </row>
    <row r="61" spans="2:2">
      <c r="B61" s="241"/>
    </row>
    <row r="62" spans="2:2">
      <c r="B62" s="241"/>
    </row>
    <row r="63" spans="2:2">
      <c r="B63" s="241"/>
    </row>
    <row r="64" spans="2:2">
      <c r="B64" s="241"/>
    </row>
    <row r="65" spans="2:2">
      <c r="B65" s="241"/>
    </row>
    <row r="66" spans="2:2">
      <c r="B66" s="241"/>
    </row>
    <row r="67" spans="2:2">
      <c r="B67" s="241"/>
    </row>
    <row r="68" spans="2:2">
      <c r="B68" s="241"/>
    </row>
    <row r="69" spans="2:2">
      <c r="B69" s="241"/>
    </row>
    <row r="70" spans="2:2">
      <c r="B70" s="241"/>
    </row>
    <row r="71" spans="2:2">
      <c r="B71" s="241"/>
    </row>
    <row r="72" spans="2:2">
      <c r="B72" s="241"/>
    </row>
    <row r="73" spans="2:2">
      <c r="B73" s="241"/>
    </row>
    <row r="74" spans="2:2">
      <c r="B74" s="241"/>
    </row>
    <row r="75" spans="2:2">
      <c r="B75" s="241"/>
    </row>
  </sheetData>
  <dataConsolidate/>
  <mergeCells count="2">
    <mergeCell ref="A5:J5"/>
    <mergeCell ref="A6:J6"/>
  </mergeCells>
  <conditionalFormatting sqref="H16:J16 L1:N13 L15:N15">
    <cfRule type="cellIs" dxfId="22" priority="16" stopIfTrue="1" operator="between">
      <formula>-0.5</formula>
      <formula>0.5</formula>
    </cfRule>
  </conditionalFormatting>
  <conditionalFormatting sqref="H17:J17">
    <cfRule type="cellIs" dxfId="21" priority="14" stopIfTrue="1" operator="between">
      <formula>-0.5</formula>
      <formula>0.5</formula>
    </cfRule>
  </conditionalFormatting>
  <conditionalFormatting sqref="L14 N14">
    <cfRule type="cellIs" dxfId="20" priority="15" stopIfTrue="1" operator="between">
      <formula>-0.5</formula>
      <formula>0.5</formula>
    </cfRule>
  </conditionalFormatting>
  <conditionalFormatting sqref="H26:J26">
    <cfRule type="cellIs" dxfId="19" priority="13" stopIfTrue="1" operator="between">
      <formula>-0.5</formula>
      <formula>0.5</formula>
    </cfRule>
  </conditionalFormatting>
  <conditionalFormatting sqref="H35:J35">
    <cfRule type="cellIs" dxfId="18" priority="11" stopIfTrue="1" operator="between">
      <formula>-0.5</formula>
      <formula>0.5</formula>
    </cfRule>
  </conditionalFormatting>
  <conditionalFormatting sqref="H32:J32">
    <cfRule type="cellIs" dxfId="17" priority="12" stopIfTrue="1" operator="between">
      <formula>-0.5</formula>
      <formula>0.5</formula>
    </cfRule>
  </conditionalFormatting>
  <conditionalFormatting sqref="H10:J10">
    <cfRule type="cellIs" dxfId="16" priority="6" stopIfTrue="1" operator="between">
      <formula>-0.5</formula>
      <formula>0.5</formula>
    </cfRule>
  </conditionalFormatting>
  <conditionalFormatting sqref="H5:J5">
    <cfRule type="cellIs" dxfId="15" priority="5" stopIfTrue="1" operator="between">
      <formula>-0.5</formula>
      <formula>0.5</formula>
    </cfRule>
  </conditionalFormatting>
  <conditionalFormatting sqref="K8">
    <cfRule type="cellIs" dxfId="14" priority="10" stopIfTrue="1" operator="between">
      <formula>-0.5</formula>
      <formula>0.5</formula>
    </cfRule>
  </conditionalFormatting>
  <conditionalFormatting sqref="H8:J8">
    <cfRule type="cellIs" dxfId="13" priority="9" stopIfTrue="1" operator="between">
      <formula>-0.5</formula>
      <formula>0.5</formula>
    </cfRule>
  </conditionalFormatting>
  <conditionalFormatting sqref="H12:J12">
    <cfRule type="cellIs" dxfId="12" priority="8" stopIfTrue="1" operator="between">
      <formula>-0.5</formula>
      <formula>0.5</formula>
    </cfRule>
  </conditionalFormatting>
  <conditionalFormatting sqref="H15:J15">
    <cfRule type="cellIs" dxfId="11" priority="7" stopIfTrue="1" operator="between">
      <formula>-0.5</formula>
      <formula>0.5</formula>
    </cfRule>
  </conditionalFormatting>
  <conditionalFormatting sqref="L16">
    <cfRule type="cellIs" dxfId="10" priority="4" stopIfTrue="1" operator="between">
      <formula>-0.5</formula>
      <formula>0.5</formula>
    </cfRule>
  </conditionalFormatting>
  <conditionalFormatting sqref="H6:J6">
    <cfRule type="cellIs" dxfId="9" priority="3" stopIfTrue="1" operator="between">
      <formula>-0.5</formula>
      <formula>0.5</formula>
    </cfRule>
  </conditionalFormatting>
  <conditionalFormatting sqref="H30:J30">
    <cfRule type="cellIs" dxfId="8" priority="2" stopIfTrue="1" operator="between">
      <formula>-0.5</formula>
      <formula>0.5</formula>
    </cfRule>
  </conditionalFormatting>
  <conditionalFormatting sqref="H28:J28">
    <cfRule type="cellIs" dxfId="7" priority="1" stopIfTrue="1" operator="between">
      <formula>-0.5</formula>
      <formula>0.5</formula>
    </cfRule>
  </conditionalFormatting>
  <pageMargins left="0.59055118110236204" right="0.33" top="0.47244094488188998" bottom="0.43307086614173201" header="0.31496062992126" footer="0.196850393700787"/>
  <pageSetup paperSize="9" firstPageNumber="24" orientation="portrait" useFirstPageNumber="1" r:id="rId1"/>
  <headerFooter>
    <oddFooter>&amp;C&amp;P</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showGridLines="0" topLeftCell="A23" zoomScaleSheetLayoutView="100" workbookViewId="0">
      <selection activeCell="A31" sqref="A31"/>
    </sheetView>
  </sheetViews>
  <sheetFormatPr defaultRowHeight="17.25"/>
  <cols>
    <col min="1" max="1" width="22.75" customWidth="1"/>
    <col min="2" max="2" width="5" customWidth="1"/>
    <col min="3" max="3" width="17.25" customWidth="1"/>
    <col min="4" max="4" width="16.75" customWidth="1"/>
    <col min="5" max="5" width="18" customWidth="1"/>
    <col min="6" max="6" width="18.5" customWidth="1"/>
    <col min="7" max="7" width="18.125" customWidth="1"/>
    <col min="8" max="9" width="15.75" bestFit="1" customWidth="1"/>
  </cols>
  <sheetData>
    <row r="1" spans="1:9">
      <c r="A1" s="762" t="str">
        <f>LCTT!A1</f>
        <v>CÔNG TY CỔ PHẦN PGT HOLDINGS</v>
      </c>
      <c r="B1" s="370"/>
      <c r="C1" s="370"/>
      <c r="D1" s="370"/>
      <c r="E1" s="370"/>
      <c r="F1" s="370"/>
      <c r="G1" s="370"/>
      <c r="H1" s="371"/>
      <c r="I1" s="371"/>
    </row>
    <row r="2" spans="1:9">
      <c r="A2" s="222" t="str">
        <f>LCTT!A2</f>
        <v>Địa chỉ: 31-33-35 Lê Anh Xuân, Phường Bến Thành, Quận 1, TP. Hồ Chí Minh.</v>
      </c>
      <c r="B2" s="370"/>
      <c r="C2" s="370"/>
      <c r="D2" s="370"/>
      <c r="E2" s="370"/>
      <c r="F2" s="370"/>
      <c r="G2" s="370"/>
      <c r="H2" s="371"/>
      <c r="I2" s="371"/>
    </row>
    <row r="3" spans="1:9" ht="3.75" customHeight="1">
      <c r="A3" s="858"/>
      <c r="B3" s="858"/>
      <c r="C3" s="858"/>
      <c r="D3" s="858"/>
      <c r="E3" s="858"/>
      <c r="F3" s="858"/>
      <c r="G3" s="858"/>
      <c r="H3" s="371"/>
      <c r="I3" s="371"/>
    </row>
    <row r="4" spans="1:9" ht="6.75" customHeight="1">
      <c r="A4" s="372"/>
      <c r="B4" s="372"/>
      <c r="C4" s="372"/>
      <c r="D4" s="372"/>
      <c r="E4" s="372"/>
      <c r="F4" s="372"/>
      <c r="G4" s="372"/>
      <c r="H4" s="371"/>
      <c r="I4" s="371"/>
    </row>
    <row r="5" spans="1:9" ht="23.25" customHeight="1">
      <c r="A5" s="810" t="s">
        <v>220</v>
      </c>
      <c r="B5" s="810"/>
      <c r="C5" s="810"/>
      <c r="D5" s="810"/>
      <c r="E5" s="810"/>
      <c r="F5" s="810"/>
      <c r="G5" s="810"/>
      <c r="H5" s="371"/>
      <c r="I5" s="371"/>
    </row>
    <row r="6" spans="1:9" ht="16.5" customHeight="1">
      <c r="A6" s="811" t="str">
        <f>'TM1 19'!A6:J6</f>
        <v>Năm 2015</v>
      </c>
      <c r="B6" s="811"/>
      <c r="C6" s="811"/>
      <c r="D6" s="811"/>
      <c r="E6" s="811"/>
      <c r="F6" s="811"/>
      <c r="G6" s="811"/>
      <c r="H6" s="141"/>
      <c r="I6" s="141"/>
    </row>
    <row r="7" spans="1:9" ht="7.5" customHeight="1">
      <c r="A7" s="372"/>
      <c r="B7" s="372"/>
      <c r="C7" s="372"/>
      <c r="D7" s="372"/>
      <c r="E7" s="372"/>
      <c r="F7" s="372"/>
      <c r="G7" s="372"/>
      <c r="H7" s="371"/>
      <c r="I7" s="371"/>
    </row>
    <row r="8" spans="1:9">
      <c r="A8" s="373" t="s">
        <v>340</v>
      </c>
      <c r="B8" s="60"/>
      <c r="C8" s="60"/>
      <c r="D8" s="60"/>
      <c r="E8" s="60"/>
      <c r="F8" s="61"/>
      <c r="G8" s="61"/>
      <c r="H8" s="371"/>
      <c r="I8" s="371"/>
    </row>
    <row r="9" spans="1:9">
      <c r="A9" s="373" t="s">
        <v>341</v>
      </c>
      <c r="B9" s="60"/>
      <c r="C9" s="60"/>
      <c r="D9" s="60"/>
      <c r="E9" s="60"/>
      <c r="F9" s="61"/>
      <c r="G9" s="230" t="s">
        <v>3</v>
      </c>
      <c r="H9" s="371"/>
      <c r="I9" s="371"/>
    </row>
    <row r="10" spans="1:9" ht="5.25" customHeight="1" thickBot="1">
      <c r="A10" s="373"/>
      <c r="B10" s="60"/>
      <c r="C10" s="60"/>
      <c r="D10" s="60"/>
      <c r="E10" s="60"/>
      <c r="F10" s="61"/>
      <c r="G10" s="60"/>
      <c r="H10" s="371"/>
      <c r="I10" s="371"/>
    </row>
    <row r="11" spans="1:9" ht="18" thickTop="1">
      <c r="A11" s="859"/>
      <c r="B11" s="860"/>
      <c r="C11" s="861" t="s">
        <v>342</v>
      </c>
      <c r="D11" s="862"/>
      <c r="E11" s="862"/>
      <c r="F11" s="862"/>
      <c r="G11" s="863"/>
      <c r="H11" s="371"/>
      <c r="I11" s="371"/>
    </row>
    <row r="12" spans="1:9" ht="47.25" customHeight="1">
      <c r="A12" s="864"/>
      <c r="B12" s="865"/>
      <c r="C12" s="374" t="s">
        <v>343</v>
      </c>
      <c r="D12" s="374" t="s">
        <v>344</v>
      </c>
      <c r="E12" s="374" t="s">
        <v>345</v>
      </c>
      <c r="F12" s="375" t="s">
        <v>346</v>
      </c>
      <c r="G12" s="376" t="s">
        <v>283</v>
      </c>
      <c r="H12" s="371"/>
      <c r="I12" s="371"/>
    </row>
    <row r="13" spans="1:9" ht="14.25" customHeight="1">
      <c r="A13" s="866" t="s">
        <v>347</v>
      </c>
      <c r="B13" s="867"/>
      <c r="C13" s="377">
        <v>1</v>
      </c>
      <c r="D13" s="377">
        <v>2</v>
      </c>
      <c r="E13" s="377">
        <v>3</v>
      </c>
      <c r="F13" s="378">
        <v>4</v>
      </c>
      <c r="G13" s="379">
        <v>5</v>
      </c>
      <c r="H13" s="371"/>
      <c r="I13" s="371"/>
    </row>
    <row r="14" spans="1:9" s="383" customFormat="1">
      <c r="A14" s="868" t="s">
        <v>510</v>
      </c>
      <c r="B14" s="869"/>
      <c r="C14" s="380">
        <v>92418010000</v>
      </c>
      <c r="D14" s="380">
        <v>55260000</v>
      </c>
      <c r="E14" s="380">
        <f>CDKT!G111</f>
        <v>1705559758</v>
      </c>
      <c r="F14" s="380">
        <v>-22070986722</v>
      </c>
      <c r="G14" s="381">
        <f>SUM(C14:F14)</f>
        <v>72107843036</v>
      </c>
      <c r="H14" s="382"/>
      <c r="I14" s="382"/>
    </row>
    <row r="15" spans="1:9" s="383" customFormat="1" ht="14.25" customHeight="1">
      <c r="A15" s="870" t="s">
        <v>511</v>
      </c>
      <c r="B15" s="853"/>
      <c r="C15" s="384"/>
      <c r="D15" s="198"/>
      <c r="E15" s="380"/>
      <c r="F15" s="380"/>
      <c r="G15" s="385">
        <f>SUM(C15:F15)</f>
        <v>0</v>
      </c>
      <c r="H15" s="382"/>
      <c r="I15" s="382"/>
    </row>
    <row r="16" spans="1:9" s="383" customFormat="1" ht="14.25" customHeight="1">
      <c r="A16" s="852" t="s">
        <v>512</v>
      </c>
      <c r="B16" s="853"/>
      <c r="C16" s="198"/>
      <c r="D16" s="198"/>
      <c r="E16" s="198"/>
      <c r="F16" s="198">
        <f>BCKQKD!G30</f>
        <v>10337200985.484137</v>
      </c>
      <c r="G16" s="385">
        <f>SUM(C16:F16)</f>
        <v>10337200985.484137</v>
      </c>
      <c r="H16" s="382"/>
      <c r="I16" s="382"/>
    </row>
    <row r="17" spans="1:9" s="383" customFormat="1" ht="14.25" customHeight="1">
      <c r="A17" s="852" t="s">
        <v>292</v>
      </c>
      <c r="B17" s="853"/>
      <c r="C17" s="198"/>
      <c r="D17" s="198"/>
      <c r="E17" s="386"/>
      <c r="F17" s="198"/>
      <c r="G17" s="385">
        <f>SUM(C17:F17)</f>
        <v>0</v>
      </c>
      <c r="H17" s="382"/>
      <c r="I17" s="382"/>
    </row>
    <row r="18" spans="1:9" s="383" customFormat="1" ht="14.25" customHeight="1">
      <c r="A18" s="852" t="s">
        <v>513</v>
      </c>
      <c r="B18" s="853"/>
      <c r="C18" s="198"/>
      <c r="D18" s="198"/>
      <c r="E18" s="386"/>
      <c r="F18" s="198"/>
      <c r="G18" s="385">
        <f>SUM(C18:F18)</f>
        <v>0</v>
      </c>
      <c r="H18" s="382"/>
      <c r="I18" s="382"/>
    </row>
    <row r="19" spans="1:9" s="383" customFormat="1" ht="14.25" customHeight="1">
      <c r="A19" s="852" t="s">
        <v>514</v>
      </c>
      <c r="B19" s="853"/>
      <c r="C19" s="198"/>
      <c r="D19" s="198"/>
      <c r="E19" s="386"/>
      <c r="F19" s="198"/>
      <c r="G19" s="385"/>
      <c r="H19" s="382"/>
      <c r="I19" s="382"/>
    </row>
    <row r="20" spans="1:9" s="383" customFormat="1" ht="14.25" customHeight="1">
      <c r="A20" s="852" t="s">
        <v>348</v>
      </c>
      <c r="B20" s="853"/>
      <c r="C20" s="198"/>
      <c r="D20" s="198"/>
      <c r="E20" s="386"/>
      <c r="F20" s="198"/>
      <c r="G20" s="385">
        <f>SUM(C20:F20)</f>
        <v>0</v>
      </c>
      <c r="H20" s="382"/>
      <c r="I20" s="382"/>
    </row>
    <row r="21" spans="1:9" s="391" customFormat="1" ht="18" hidden="1">
      <c r="A21" s="856" t="s">
        <v>515</v>
      </c>
      <c r="B21" s="857"/>
      <c r="C21" s="387">
        <v>92418010000</v>
      </c>
      <c r="D21" s="387">
        <v>55260000</v>
      </c>
      <c r="E21" s="387">
        <v>591892544</v>
      </c>
      <c r="F21" s="387">
        <f>SUM(F14:F20)</f>
        <v>-11733785736.515863</v>
      </c>
      <c r="G21" s="388">
        <f>SUM(C21:F21)</f>
        <v>81331376807.484131</v>
      </c>
      <c r="H21" s="389"/>
      <c r="I21" s="390"/>
    </row>
    <row r="22" spans="1:9" s="391" customFormat="1" ht="18">
      <c r="A22" s="856" t="s">
        <v>349</v>
      </c>
      <c r="B22" s="857"/>
      <c r="C22" s="387">
        <f>C14+C15+C16+C17-C18-C19-C20</f>
        <v>92418010000</v>
      </c>
      <c r="D22" s="387">
        <f t="shared" ref="D22:F22" si="0">D14+D15+D16+D17-D18-D19-D20</f>
        <v>55260000</v>
      </c>
      <c r="E22" s="387">
        <f t="shared" si="0"/>
        <v>1705559758</v>
      </c>
      <c r="F22" s="387">
        <f t="shared" si="0"/>
        <v>-11733785736.515863</v>
      </c>
      <c r="G22" s="388">
        <f>SUM(C22:F22)</f>
        <v>82445044021.484131</v>
      </c>
      <c r="H22" s="389">
        <f>CDKT!G102</f>
        <v>82445044021</v>
      </c>
      <c r="I22" s="390">
        <f>H22-G22</f>
        <v>-0.484130859375</v>
      </c>
    </row>
    <row r="23" spans="1:9" s="383" customFormat="1" ht="14.25" customHeight="1">
      <c r="A23" s="852" t="s">
        <v>516</v>
      </c>
      <c r="B23" s="853"/>
      <c r="C23" s="384"/>
      <c r="D23" s="380"/>
      <c r="E23" s="380"/>
      <c r="F23" s="380"/>
      <c r="G23" s="381"/>
      <c r="H23" s="382"/>
      <c r="I23" s="382"/>
    </row>
    <row r="24" spans="1:9" s="383" customFormat="1" ht="14.25" customHeight="1">
      <c r="A24" s="392" t="s">
        <v>517</v>
      </c>
      <c r="B24" s="393"/>
      <c r="C24" s="198"/>
      <c r="D24" s="198"/>
      <c r="E24" s="198"/>
      <c r="F24" s="198">
        <f>BCKQKD!D30</f>
        <v>228667507.88888884</v>
      </c>
      <c r="G24" s="385">
        <f>SUM(C24:F24)</f>
        <v>228667507.88888884</v>
      </c>
      <c r="H24" s="382"/>
      <c r="I24" s="382"/>
    </row>
    <row r="25" spans="1:9" s="383" customFormat="1" ht="14.25" customHeight="1">
      <c r="A25" s="852" t="s">
        <v>292</v>
      </c>
      <c r="B25" s="853"/>
      <c r="C25" s="198"/>
      <c r="D25" s="198"/>
      <c r="E25" s="386"/>
      <c r="F25" s="198"/>
      <c r="G25" s="385">
        <f>SUM(C25:F25)</f>
        <v>0</v>
      </c>
      <c r="H25" s="382"/>
      <c r="I25" s="382"/>
    </row>
    <row r="26" spans="1:9" s="383" customFormat="1" ht="14.25" customHeight="1">
      <c r="A26" s="852" t="s">
        <v>518</v>
      </c>
      <c r="B26" s="853"/>
      <c r="C26" s="198"/>
      <c r="D26" s="198"/>
      <c r="E26" s="386"/>
      <c r="F26" s="198"/>
      <c r="G26" s="385">
        <f>SUM(C26:F26)</f>
        <v>0</v>
      </c>
      <c r="H26" s="382"/>
      <c r="I26" s="382"/>
    </row>
    <row r="27" spans="1:9" s="383" customFormat="1" ht="14.25" customHeight="1">
      <c r="A27" s="852" t="s">
        <v>519</v>
      </c>
      <c r="B27" s="853"/>
      <c r="C27" s="198"/>
      <c r="D27" s="198"/>
      <c r="E27" s="386"/>
      <c r="F27" s="198"/>
      <c r="G27" s="385"/>
      <c r="H27" s="382"/>
      <c r="I27" s="382"/>
    </row>
    <row r="28" spans="1:9" s="383" customFormat="1" ht="14.25" customHeight="1">
      <c r="A28" s="852" t="s">
        <v>290</v>
      </c>
      <c r="B28" s="853"/>
      <c r="C28" s="198"/>
      <c r="D28" s="198"/>
      <c r="E28" s="394"/>
      <c r="F28" s="198"/>
      <c r="G28" s="385">
        <f>SUM(C28:F28)</f>
        <v>0</v>
      </c>
      <c r="H28" s="382"/>
      <c r="I28" s="382"/>
    </row>
    <row r="29" spans="1:9" s="383" customFormat="1" ht="18" thickBot="1">
      <c r="A29" s="854" t="s">
        <v>520</v>
      </c>
      <c r="B29" s="855"/>
      <c r="C29" s="395">
        <f>C22+C23+C24+C25-C26-C27-C28</f>
        <v>92418010000</v>
      </c>
      <c r="D29" s="395">
        <f>D22+D23+D24+D25-D26-D27-D28</f>
        <v>55260000</v>
      </c>
      <c r="E29" s="395">
        <f>E22+E23+E24+E25-E26-E27-E28</f>
        <v>1705559758</v>
      </c>
      <c r="F29" s="395">
        <f>F22+F23+F24+F25-F26-F27-F28</f>
        <v>-11505118228.626974</v>
      </c>
      <c r="G29" s="396">
        <f>SUM(C29:F29)</f>
        <v>82673711529.373032</v>
      </c>
      <c r="H29" s="397">
        <f>CDKT!D102</f>
        <v>82673711528.888885</v>
      </c>
      <c r="I29" s="398">
        <f>H29-G29</f>
        <v>-0.4841461181640625</v>
      </c>
    </row>
    <row r="30" spans="1:9" ht="5.0999999999999996" customHeight="1" thickTop="1">
      <c r="A30" s="371"/>
      <c r="B30" s="371"/>
      <c r="C30" s="371"/>
      <c r="D30" s="371"/>
      <c r="E30" s="371"/>
      <c r="F30" s="371"/>
      <c r="G30" s="371"/>
      <c r="H30" s="371"/>
      <c r="I30" s="371"/>
    </row>
    <row r="31" spans="1:9">
      <c r="A31" s="7"/>
      <c r="F31" s="7"/>
      <c r="G31" s="7"/>
    </row>
    <row r="32" spans="1:9">
      <c r="A32" s="143"/>
      <c r="F32" s="7"/>
      <c r="G32" s="7"/>
    </row>
    <row r="33" spans="1:7">
      <c r="A33" s="143"/>
      <c r="F33" s="7"/>
      <c r="G33" s="7"/>
    </row>
    <row r="34" spans="1:7">
      <c r="F34" s="7"/>
      <c r="G34" s="7"/>
    </row>
    <row r="35" spans="1:7">
      <c r="F35" s="7"/>
      <c r="G35" s="7"/>
    </row>
  </sheetData>
  <mergeCells count="22">
    <mergeCell ref="A18:B18"/>
    <mergeCell ref="A3:G3"/>
    <mergeCell ref="A5:G5"/>
    <mergeCell ref="A6:G6"/>
    <mergeCell ref="A11:B11"/>
    <mergeCell ref="C11:G11"/>
    <mergeCell ref="A12:B12"/>
    <mergeCell ref="A13:B13"/>
    <mergeCell ref="A14:B14"/>
    <mergeCell ref="A15:B15"/>
    <mergeCell ref="A16:B16"/>
    <mergeCell ref="A17:B17"/>
    <mergeCell ref="A26:B26"/>
    <mergeCell ref="A27:B27"/>
    <mergeCell ref="A28:B28"/>
    <mergeCell ref="A29:B29"/>
    <mergeCell ref="A19:B19"/>
    <mergeCell ref="A20:B20"/>
    <mergeCell ref="A21:B21"/>
    <mergeCell ref="A22:B22"/>
    <mergeCell ref="A23:B23"/>
    <mergeCell ref="A25:B25"/>
  </mergeCells>
  <conditionalFormatting sqref="H29 G22 F1:G4 F7:G8 F10:G10 F9 F23:G65522 F12:G20">
    <cfRule type="cellIs" dxfId="6" priority="5" stopIfTrue="1" operator="between">
      <formula>-0.5</formula>
      <formula>0.5</formula>
    </cfRule>
  </conditionalFormatting>
  <conditionalFormatting sqref="G9">
    <cfRule type="cellIs" dxfId="5" priority="4" stopIfTrue="1" operator="between">
      <formula>-0.5</formula>
      <formula>0.5</formula>
    </cfRule>
  </conditionalFormatting>
  <conditionalFormatting sqref="H6:I6">
    <cfRule type="cellIs" dxfId="4" priority="2" stopIfTrue="1" operator="between">
      <formula>-0.5</formula>
      <formula>0.5</formula>
    </cfRule>
  </conditionalFormatting>
  <conditionalFormatting sqref="G21">
    <cfRule type="cellIs" dxfId="3" priority="1" stopIfTrue="1" operator="between">
      <formula>-0.5</formula>
      <formula>0.5</formula>
    </cfRule>
  </conditionalFormatting>
  <pageMargins left="0.54" right="0.25" top="0.47244094488188998" bottom="0.43307086614173201" header="0.31496062992126" footer="0.196850393700787"/>
  <pageSetup paperSize="9" scale="93" firstPageNumber="25" orientation="landscape" useFirstPageNumber="1" r:id="rId1"/>
  <headerFooter>
    <oddFooter>&amp;C&amp;P</oddFooter>
  </headerFooter>
  <colBreaks count="1" manualBreakCount="1">
    <brk id="7" max="1048575"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68"/>
  <sheetViews>
    <sheetView showGridLines="0" view="pageBreakPreview" topLeftCell="A126" zoomScaleSheetLayoutView="100" workbookViewId="0">
      <selection activeCell="F138" sqref="F138"/>
    </sheetView>
  </sheetViews>
  <sheetFormatPr defaultRowHeight="15"/>
  <cols>
    <col min="1" max="1" width="3" style="60" customWidth="1"/>
    <col min="2" max="2" width="24.375" style="60" customWidth="1"/>
    <col min="3" max="3" width="12.75" style="60" customWidth="1"/>
    <col min="4" max="4" width="10.75" style="60" customWidth="1"/>
    <col min="5" max="5" width="6.375" style="60" customWidth="1"/>
    <col min="6" max="6" width="14.75" style="61" customWidth="1"/>
    <col min="7" max="7" width="0.375" style="61" customWidth="1"/>
    <col min="8" max="8" width="14.625" style="61" customWidth="1"/>
    <col min="9" max="9" width="18.625" style="400" bestFit="1" customWidth="1"/>
    <col min="10" max="10" width="19.125" style="400" bestFit="1" customWidth="1"/>
    <col min="11" max="11" width="15.5" style="60" bestFit="1" customWidth="1"/>
    <col min="12" max="12" width="15.875" style="400" customWidth="1"/>
    <col min="13" max="13" width="14.25" style="60" customWidth="1"/>
    <col min="14" max="14" width="15.875" style="60" customWidth="1"/>
    <col min="15" max="15" width="16.125" style="60" customWidth="1"/>
    <col min="16" max="16" width="15.375" style="400" bestFit="1" customWidth="1"/>
    <col min="17" max="17" width="11.75" style="60" bestFit="1" customWidth="1"/>
    <col min="18" max="21" width="9" style="60"/>
    <col min="22" max="22" width="14.75" style="60" bestFit="1" customWidth="1"/>
    <col min="23" max="16384" width="9" style="60"/>
  </cols>
  <sheetData>
    <row r="1" spans="1:14" ht="17.25" customHeight="1">
      <c r="A1" s="762" t="str">
        <f>LCTT!A1</f>
        <v>CÔNG TY CỔ PHẦN PGT HOLDINGS</v>
      </c>
      <c r="H1" s="399"/>
    </row>
    <row r="2" spans="1:14" ht="17.25" customHeight="1">
      <c r="A2" s="401" t="str">
        <f>LCTT!A2</f>
        <v>Địa chỉ: 31-33-35 Lê Anh Xuân, Phường Bến Thành, Quận 1, TP. Hồ Chí Minh.</v>
      </c>
      <c r="B2" s="402"/>
      <c r="C2" s="402"/>
      <c r="D2" s="402"/>
      <c r="E2" s="402"/>
      <c r="F2" s="403"/>
      <c r="G2" s="403"/>
      <c r="H2" s="403"/>
    </row>
    <row r="3" spans="1:14" ht="3.75" customHeight="1">
      <c r="A3" s="85"/>
      <c r="B3" s="85"/>
      <c r="C3" s="85"/>
      <c r="D3" s="85"/>
      <c r="E3" s="85"/>
      <c r="F3" s="59"/>
      <c r="G3" s="59"/>
      <c r="H3" s="59"/>
    </row>
    <row r="4" spans="1:14" ht="8.25" customHeight="1">
      <c r="A4" s="85"/>
      <c r="B4" s="85"/>
      <c r="C4" s="85"/>
      <c r="D4" s="85"/>
      <c r="E4" s="85"/>
      <c r="F4" s="59"/>
      <c r="G4" s="59"/>
      <c r="H4" s="59"/>
    </row>
    <row r="5" spans="1:14" ht="21" customHeight="1">
      <c r="A5" s="810" t="s">
        <v>220</v>
      </c>
      <c r="B5" s="810"/>
      <c r="C5" s="810"/>
      <c r="D5" s="810"/>
      <c r="E5" s="810"/>
      <c r="F5" s="810"/>
      <c r="G5" s="810"/>
      <c r="H5" s="810"/>
    </row>
    <row r="6" spans="1:14" ht="16.5" customHeight="1">
      <c r="A6" s="811" t="str">
        <f>'TM5 25'!A6:G6</f>
        <v>Năm 2015</v>
      </c>
      <c r="B6" s="811"/>
      <c r="C6" s="811"/>
      <c r="D6" s="811"/>
      <c r="E6" s="811"/>
      <c r="F6" s="811"/>
      <c r="G6" s="811"/>
      <c r="H6" s="811"/>
      <c r="I6" s="141"/>
      <c r="J6" s="141"/>
    </row>
    <row r="7" spans="1:14" ht="8.25" customHeight="1">
      <c r="A7" s="85"/>
      <c r="B7" s="85"/>
      <c r="C7" s="85"/>
      <c r="D7" s="85"/>
      <c r="E7" s="85"/>
      <c r="F7" s="59"/>
      <c r="G7" s="59"/>
      <c r="H7" s="59"/>
    </row>
    <row r="8" spans="1:14" ht="16.5" customHeight="1">
      <c r="A8" s="404" t="s">
        <v>350</v>
      </c>
      <c r="C8" s="61"/>
      <c r="D8" s="405" t="s">
        <v>351</v>
      </c>
      <c r="F8" s="405" t="s">
        <v>502</v>
      </c>
      <c r="G8" s="406"/>
      <c r="H8" s="405" t="s">
        <v>9</v>
      </c>
      <c r="M8" s="407"/>
      <c r="N8" s="407"/>
    </row>
    <row r="9" spans="1:14" ht="16.5" hidden="1" customHeight="1">
      <c r="A9" s="763" t="s">
        <v>352</v>
      </c>
      <c r="B9" s="60" t="s">
        <v>353</v>
      </c>
      <c r="D9" s="409"/>
      <c r="G9" s="59"/>
      <c r="H9" s="61">
        <v>21380380000</v>
      </c>
      <c r="M9" s="407"/>
    </row>
    <row r="10" spans="1:14" ht="16.5" hidden="1" customHeight="1">
      <c r="A10" s="763" t="s">
        <v>352</v>
      </c>
      <c r="B10" s="60" t="s">
        <v>354</v>
      </c>
      <c r="D10" s="409"/>
      <c r="G10" s="59"/>
      <c r="H10" s="61">
        <v>11688780000</v>
      </c>
      <c r="M10" s="407"/>
    </row>
    <row r="11" spans="1:14" ht="16.5" hidden="1" customHeight="1">
      <c r="A11" s="763" t="s">
        <v>352</v>
      </c>
      <c r="B11" s="60" t="s">
        <v>355</v>
      </c>
      <c r="D11" s="409"/>
      <c r="G11" s="59"/>
      <c r="H11" s="61">
        <v>6994050000</v>
      </c>
      <c r="M11" s="407"/>
    </row>
    <row r="12" spans="1:14" ht="16.5" hidden="1" customHeight="1">
      <c r="A12" s="763" t="s">
        <v>352</v>
      </c>
      <c r="B12" s="60" t="s">
        <v>356</v>
      </c>
      <c r="D12" s="409"/>
      <c r="G12" s="59"/>
      <c r="H12" s="61">
        <v>6021030000</v>
      </c>
      <c r="M12" s="407"/>
    </row>
    <row r="13" spans="1:14" ht="16.5" hidden="1" customHeight="1">
      <c r="A13" s="763" t="s">
        <v>352</v>
      </c>
      <c r="B13" s="60" t="s">
        <v>357</v>
      </c>
      <c r="D13" s="409">
        <f t="shared" ref="D13:D17" si="0">F13/$F$20</f>
        <v>0.15705380369042787</v>
      </c>
      <c r="F13" s="61">
        <v>14514600000</v>
      </c>
      <c r="G13" s="59"/>
      <c r="M13" s="407"/>
    </row>
    <row r="14" spans="1:14" ht="16.5" hidden="1" customHeight="1">
      <c r="A14" s="763" t="s">
        <v>352</v>
      </c>
      <c r="B14" s="60" t="s">
        <v>358</v>
      </c>
      <c r="D14" s="409">
        <f t="shared" si="0"/>
        <v>0.12647729592965701</v>
      </c>
      <c r="F14" s="61">
        <v>11688780000</v>
      </c>
      <c r="G14" s="59"/>
      <c r="M14" s="407"/>
    </row>
    <row r="15" spans="1:14" ht="16.5" hidden="1" customHeight="1">
      <c r="A15" s="763" t="s">
        <v>352</v>
      </c>
      <c r="B15" s="60" t="s">
        <v>359</v>
      </c>
      <c r="D15" s="409">
        <f t="shared" si="0"/>
        <v>0.10044276002047653</v>
      </c>
      <c r="F15" s="61">
        <v>9282720000</v>
      </c>
      <c r="G15" s="59"/>
      <c r="M15" s="407"/>
    </row>
    <row r="16" spans="1:14" ht="16.5" hidden="1" customHeight="1">
      <c r="A16" s="763" t="s">
        <v>352</v>
      </c>
      <c r="B16" s="60" t="s">
        <v>360</v>
      </c>
      <c r="D16" s="409">
        <f t="shared" si="0"/>
        <v>6.5149963735423436E-2</v>
      </c>
      <c r="F16" s="61">
        <v>6021030000</v>
      </c>
      <c r="G16" s="59"/>
      <c r="M16" s="407"/>
    </row>
    <row r="17" spans="1:13" ht="16.5" hidden="1" customHeight="1">
      <c r="A17" s="763" t="s">
        <v>352</v>
      </c>
      <c r="B17" s="60" t="s">
        <v>361</v>
      </c>
      <c r="D17" s="409">
        <f t="shared" si="0"/>
        <v>4.9526169195809343E-2</v>
      </c>
      <c r="F17" s="61">
        <v>4577110000</v>
      </c>
      <c r="G17" s="59"/>
      <c r="M17" s="407"/>
    </row>
    <row r="18" spans="1:13" ht="16.5" customHeight="1">
      <c r="A18" s="763" t="s">
        <v>352</v>
      </c>
      <c r="B18" s="60" t="s">
        <v>601</v>
      </c>
      <c r="D18" s="409">
        <f>F18/F20</f>
        <v>0</v>
      </c>
      <c r="G18" s="59"/>
      <c r="M18" s="407"/>
    </row>
    <row r="19" spans="1:13" ht="16.5" customHeight="1">
      <c r="A19" s="763" t="s">
        <v>352</v>
      </c>
      <c r="B19" s="60" t="s">
        <v>600</v>
      </c>
      <c r="D19" s="409">
        <f>F19/F20</f>
        <v>1</v>
      </c>
      <c r="F19" s="61">
        <v>92418010000</v>
      </c>
      <c r="G19" s="59"/>
      <c r="H19" s="61">
        <v>92418010000</v>
      </c>
      <c r="M19" s="407"/>
    </row>
    <row r="20" spans="1:13" ht="15.75" thickBot="1">
      <c r="A20" s="274"/>
      <c r="B20" s="265" t="s">
        <v>232</v>
      </c>
      <c r="C20" s="85"/>
      <c r="D20" s="410">
        <f>D19</f>
        <v>1</v>
      </c>
      <c r="F20" s="411">
        <f>SUM(F18:F19)</f>
        <v>92418010000</v>
      </c>
      <c r="G20" s="279"/>
      <c r="H20" s="411">
        <f>SUM(H18:H19)</f>
        <v>92418010000</v>
      </c>
      <c r="I20" s="412">
        <f>CDKT!D103</f>
        <v>92418010000</v>
      </c>
      <c r="J20" s="412">
        <f>CDKT!G103</f>
        <v>92418010000</v>
      </c>
    </row>
    <row r="21" spans="1:13" ht="15.75" thickTop="1">
      <c r="A21" s="404"/>
      <c r="B21" s="85"/>
      <c r="C21" s="85"/>
      <c r="F21" s="279"/>
      <c r="G21" s="279"/>
      <c r="H21" s="279"/>
      <c r="I21" s="400">
        <f>I20-F20</f>
        <v>0</v>
      </c>
      <c r="J21" s="400">
        <f>J20-H20</f>
        <v>0</v>
      </c>
    </row>
    <row r="22" spans="1:13" ht="30.75" customHeight="1">
      <c r="A22" s="883" t="s">
        <v>362</v>
      </c>
      <c r="B22" s="883"/>
      <c r="C22" s="883"/>
      <c r="D22" s="883"/>
      <c r="F22" s="405" t="s">
        <v>136</v>
      </c>
      <c r="G22" s="406"/>
      <c r="H22" s="405" t="s">
        <v>139</v>
      </c>
    </row>
    <row r="23" spans="1:13" ht="16.5" customHeight="1">
      <c r="A23" s="85" t="s">
        <v>363</v>
      </c>
      <c r="B23" s="85"/>
      <c r="C23" s="85"/>
      <c r="F23" s="279"/>
      <c r="G23" s="279"/>
    </row>
    <row r="24" spans="1:13" ht="16.5" customHeight="1">
      <c r="B24" s="85" t="s">
        <v>364</v>
      </c>
      <c r="C24" s="85"/>
      <c r="F24" s="59">
        <f>H27</f>
        <v>92418010000</v>
      </c>
      <c r="G24" s="59"/>
      <c r="H24" s="59">
        <f>H20</f>
        <v>92418010000</v>
      </c>
    </row>
    <row r="25" spans="1:13" ht="16.5" customHeight="1">
      <c r="B25" s="85" t="s">
        <v>525</v>
      </c>
      <c r="C25" s="85"/>
      <c r="F25" s="59"/>
      <c r="G25" s="188"/>
      <c r="H25" s="59"/>
    </row>
    <row r="26" spans="1:13" ht="16.5" customHeight="1">
      <c r="B26" s="85" t="s">
        <v>526</v>
      </c>
      <c r="F26" s="400"/>
      <c r="G26" s="188"/>
      <c r="H26" s="400"/>
    </row>
    <row r="27" spans="1:13" ht="16.5" customHeight="1">
      <c r="B27" s="85" t="s">
        <v>527</v>
      </c>
      <c r="F27" s="61">
        <f>F24+F25-F26</f>
        <v>92418010000</v>
      </c>
      <c r="G27" s="59"/>
      <c r="H27" s="61">
        <f>H24+H25-H26</f>
        <v>92418010000</v>
      </c>
    </row>
    <row r="28" spans="1:13">
      <c r="A28" s="404" t="s">
        <v>365</v>
      </c>
      <c r="F28" s="413"/>
      <c r="G28" s="59"/>
      <c r="H28" s="413"/>
      <c r="I28" s="414"/>
    </row>
    <row r="29" spans="1:13" ht="16.5" customHeight="1">
      <c r="A29" s="404" t="s">
        <v>366</v>
      </c>
      <c r="F29" s="405" t="s">
        <v>502</v>
      </c>
      <c r="G29" s="406"/>
      <c r="H29" s="405" t="s">
        <v>9</v>
      </c>
    </row>
    <row r="30" spans="1:13" ht="16.5" customHeight="1">
      <c r="A30" s="404" t="s">
        <v>367</v>
      </c>
      <c r="B30" s="373"/>
      <c r="C30" s="373"/>
      <c r="D30" s="373"/>
      <c r="E30" s="373"/>
      <c r="F30" s="413">
        <f>F27/10000</f>
        <v>9241801</v>
      </c>
      <c r="G30" s="279"/>
      <c r="H30" s="413">
        <f>H27/10000</f>
        <v>9241801</v>
      </c>
    </row>
    <row r="31" spans="1:13" ht="16.5" customHeight="1">
      <c r="A31" s="404" t="s">
        <v>368</v>
      </c>
      <c r="B31" s="373"/>
      <c r="C31" s="373"/>
      <c r="D31" s="373"/>
      <c r="E31" s="373"/>
      <c r="F31" s="413"/>
      <c r="G31" s="279"/>
      <c r="H31" s="413"/>
    </row>
    <row r="32" spans="1:13" ht="16.5" customHeight="1">
      <c r="A32" s="85" t="s">
        <v>369</v>
      </c>
      <c r="G32" s="59"/>
    </row>
    <row r="33" spans="1:16" ht="16.5" customHeight="1">
      <c r="A33" s="85" t="s">
        <v>370</v>
      </c>
      <c r="G33" s="59"/>
    </row>
    <row r="34" spans="1:16" ht="16.5" customHeight="1">
      <c r="A34" s="404" t="s">
        <v>371</v>
      </c>
      <c r="G34" s="59"/>
    </row>
    <row r="35" spans="1:16" ht="16.5" customHeight="1">
      <c r="A35" s="85" t="s">
        <v>369</v>
      </c>
      <c r="G35" s="59"/>
    </row>
    <row r="36" spans="1:16" ht="16.5" customHeight="1">
      <c r="A36" s="85" t="s">
        <v>370</v>
      </c>
      <c r="G36" s="59"/>
    </row>
    <row r="37" spans="1:16" ht="16.5" customHeight="1">
      <c r="A37" s="404" t="s">
        <v>372</v>
      </c>
      <c r="F37" s="413">
        <f>F38</f>
        <v>9241801</v>
      </c>
      <c r="G37" s="279"/>
      <c r="H37" s="413">
        <f>H38</f>
        <v>9241801</v>
      </c>
    </row>
    <row r="38" spans="1:16" ht="16.5" customHeight="1">
      <c r="A38" s="85" t="s">
        <v>369</v>
      </c>
      <c r="F38" s="61">
        <f>F30</f>
        <v>9241801</v>
      </c>
      <c r="G38" s="59"/>
      <c r="H38" s="61">
        <f>H30</f>
        <v>9241801</v>
      </c>
      <c r="I38" s="415">
        <f>37177890000/45849329659</f>
        <v>0.81087096096075995</v>
      </c>
      <c r="J38" s="400">
        <f>F38-H38</f>
        <v>0</v>
      </c>
    </row>
    <row r="39" spans="1:16" ht="16.5" customHeight="1">
      <c r="A39" s="85" t="s">
        <v>370</v>
      </c>
      <c r="G39" s="59"/>
    </row>
    <row r="40" spans="1:16" ht="16.5" customHeight="1">
      <c r="A40" s="85" t="s">
        <v>373</v>
      </c>
      <c r="C40" s="416"/>
      <c r="G40" s="417"/>
      <c r="H40" s="416"/>
    </row>
    <row r="41" spans="1:16" s="373" customFormat="1" ht="16.5" hidden="1" customHeight="1">
      <c r="A41" s="404" t="s">
        <v>374</v>
      </c>
      <c r="C41" s="418"/>
      <c r="F41" s="413"/>
      <c r="G41" s="419"/>
      <c r="H41" s="418"/>
      <c r="I41" s="412"/>
      <c r="J41" s="412"/>
      <c r="L41" s="412"/>
      <c r="P41" s="412"/>
    </row>
    <row r="42" spans="1:16" s="373" customFormat="1" ht="16.5" hidden="1" customHeight="1">
      <c r="A42" s="404" t="s">
        <v>375</v>
      </c>
      <c r="C42" s="418"/>
      <c r="F42" s="413"/>
      <c r="G42" s="419"/>
      <c r="H42" s="418"/>
      <c r="I42" s="412"/>
      <c r="J42" s="412"/>
      <c r="L42" s="412"/>
      <c r="P42" s="412"/>
    </row>
    <row r="43" spans="1:16" ht="16.5" hidden="1" customHeight="1">
      <c r="A43" s="85"/>
      <c r="B43" s="369" t="s">
        <v>376</v>
      </c>
      <c r="C43" s="416"/>
      <c r="G43" s="417"/>
      <c r="H43" s="416"/>
    </row>
    <row r="44" spans="1:16" ht="16.5" hidden="1" customHeight="1">
      <c r="A44" s="85"/>
      <c r="B44" s="369" t="s">
        <v>377</v>
      </c>
      <c r="C44" s="416"/>
      <c r="G44" s="417"/>
      <c r="H44" s="416"/>
    </row>
    <row r="45" spans="1:16" s="373" customFormat="1" ht="16.5" hidden="1" customHeight="1">
      <c r="A45" s="404" t="s">
        <v>378</v>
      </c>
      <c r="C45" s="418"/>
      <c r="F45" s="413"/>
      <c r="G45" s="419"/>
      <c r="H45" s="418"/>
      <c r="I45" s="412"/>
      <c r="J45" s="412"/>
      <c r="L45" s="412"/>
      <c r="P45" s="412"/>
    </row>
    <row r="46" spans="1:16" ht="16.5" customHeight="1">
      <c r="A46" s="404" t="s">
        <v>379</v>
      </c>
      <c r="F46" s="420">
        <f>SUM(F47:F47)</f>
        <v>1705559758</v>
      </c>
      <c r="G46" s="279"/>
      <c r="H46" s="413">
        <f>SUM(H47:H47)</f>
        <v>1705559758</v>
      </c>
      <c r="I46" s="412">
        <f>CDKT!D111</f>
        <v>1705559758</v>
      </c>
      <c r="J46" s="412">
        <f>CDKT!G111</f>
        <v>1705559758</v>
      </c>
    </row>
    <row r="47" spans="1:16" ht="16.5" customHeight="1">
      <c r="A47" s="85" t="s">
        <v>380</v>
      </c>
      <c r="F47" s="61">
        <f>'TM5 25'!E29</f>
        <v>1705559758</v>
      </c>
      <c r="G47" s="59"/>
      <c r="H47" s="61">
        <f>'TM5 25'!E22</f>
        <v>1705559758</v>
      </c>
      <c r="I47" s="400">
        <f>I46-F46</f>
        <v>0</v>
      </c>
      <c r="J47" s="400">
        <f>J46-H46</f>
        <v>0</v>
      </c>
    </row>
    <row r="48" spans="1:16" ht="16.5" hidden="1" customHeight="1">
      <c r="A48" s="85" t="s">
        <v>381</v>
      </c>
      <c r="G48" s="59"/>
    </row>
    <row r="49" spans="1:22" ht="16.5" hidden="1" customHeight="1">
      <c r="A49" s="85" t="s">
        <v>382</v>
      </c>
      <c r="G49" s="59"/>
    </row>
    <row r="50" spans="1:22" ht="11.25" customHeight="1">
      <c r="A50" s="85"/>
      <c r="G50" s="59"/>
    </row>
    <row r="51" spans="1:22" ht="30.75" customHeight="1">
      <c r="A51" s="884" t="s">
        <v>383</v>
      </c>
      <c r="B51" s="884"/>
      <c r="C51" s="884"/>
      <c r="D51" s="884"/>
      <c r="E51" s="884"/>
      <c r="F51" s="884"/>
      <c r="G51" s="884"/>
      <c r="H51" s="884"/>
    </row>
    <row r="52" spans="1:22" ht="8.25" customHeight="1">
      <c r="A52" s="363"/>
      <c r="G52" s="59"/>
    </row>
    <row r="53" spans="1:22" ht="16.5" customHeight="1">
      <c r="A53" s="404" t="s">
        <v>384</v>
      </c>
      <c r="F53" s="405" t="s">
        <v>136</v>
      </c>
      <c r="G53" s="406"/>
      <c r="H53" s="405" t="s">
        <v>139</v>
      </c>
    </row>
    <row r="54" spans="1:22" ht="16.5" customHeight="1">
      <c r="B54" s="421" t="s">
        <v>504</v>
      </c>
      <c r="C54" s="422"/>
      <c r="F54" s="416">
        <f>BCKQKD!F13</f>
        <v>6013928592</v>
      </c>
      <c r="G54" s="417"/>
      <c r="H54" s="61">
        <f>BCKQKD!G13</f>
        <v>20703422524</v>
      </c>
    </row>
    <row r="55" spans="1:22" ht="16.5" customHeight="1" thickBot="1">
      <c r="A55" s="274"/>
      <c r="B55" s="265" t="s">
        <v>232</v>
      </c>
      <c r="C55" s="279"/>
      <c r="F55" s="411">
        <f>F54</f>
        <v>6013928592</v>
      </c>
      <c r="G55" s="279"/>
      <c r="H55" s="411">
        <f>H54</f>
        <v>20703422524</v>
      </c>
      <c r="I55" s="412">
        <f>BCKQKD!D13</f>
        <v>6013928592</v>
      </c>
      <c r="J55" s="412">
        <f>BCKQKD!G13</f>
        <v>20703422524</v>
      </c>
    </row>
    <row r="56" spans="1:22" ht="6" customHeight="1" thickTop="1">
      <c r="A56" s="404"/>
      <c r="B56" s="404"/>
      <c r="C56" s="279"/>
      <c r="F56" s="279"/>
      <c r="G56" s="279"/>
      <c r="H56" s="279"/>
      <c r="I56" s="400">
        <f>I55-F55</f>
        <v>0</v>
      </c>
      <c r="J56" s="400">
        <f>J55-H55</f>
        <v>0</v>
      </c>
    </row>
    <row r="57" spans="1:22" ht="16.5" hidden="1" customHeight="1">
      <c r="A57" s="373" t="s">
        <v>385</v>
      </c>
      <c r="C57" s="413"/>
      <c r="F57" s="405" t="e">
        <f>#REF!</f>
        <v>#REF!</v>
      </c>
      <c r="G57" s="406"/>
      <c r="H57" s="405" t="e">
        <f>#REF!</f>
        <v>#REF!</v>
      </c>
    </row>
    <row r="58" spans="1:22" s="400" customFormat="1" ht="16.5" hidden="1" customHeight="1">
      <c r="B58" s="421" t="s">
        <v>386</v>
      </c>
      <c r="C58" s="61"/>
      <c r="D58" s="60"/>
      <c r="E58" s="60"/>
      <c r="F58" s="61" t="e">
        <f>F54-#REF!</f>
        <v>#REF!</v>
      </c>
      <c r="G58" s="59"/>
      <c r="H58" s="61" t="e">
        <f>H54-#REF!</f>
        <v>#REF!</v>
      </c>
      <c r="K58" s="60"/>
      <c r="M58" s="60"/>
      <c r="N58" s="60"/>
      <c r="O58" s="60"/>
      <c r="Q58" s="60"/>
      <c r="R58" s="60"/>
      <c r="S58" s="60"/>
      <c r="T58" s="60"/>
      <c r="U58" s="60"/>
      <c r="V58" s="60"/>
    </row>
    <row r="59" spans="1:22" s="400" customFormat="1" ht="16.5" hidden="1" customHeight="1" thickBot="1">
      <c r="A59" s="274"/>
      <c r="B59" s="265" t="s">
        <v>232</v>
      </c>
      <c r="C59" s="279"/>
      <c r="D59" s="60"/>
      <c r="E59" s="60"/>
      <c r="F59" s="411" t="e">
        <f>SUM(F58:F58)</f>
        <v>#REF!</v>
      </c>
      <c r="G59" s="279"/>
      <c r="H59" s="411" t="e">
        <f>SUM(H58:H58)</f>
        <v>#REF!</v>
      </c>
      <c r="I59" s="412">
        <f>BCKQKD!D15</f>
        <v>6013928592</v>
      </c>
      <c r="J59" s="412">
        <f>BCKQKD!G15</f>
        <v>20703422524</v>
      </c>
      <c r="K59" s="60"/>
      <c r="M59" s="60"/>
      <c r="N59" s="60"/>
      <c r="O59" s="60"/>
      <c r="Q59" s="60"/>
      <c r="R59" s="60"/>
      <c r="S59" s="60"/>
      <c r="T59" s="60"/>
      <c r="U59" s="60"/>
      <c r="V59" s="60"/>
    </row>
    <row r="60" spans="1:22" s="400" customFormat="1" ht="15" hidden="1" customHeight="1" thickTop="1">
      <c r="A60" s="60"/>
      <c r="B60" s="60"/>
      <c r="C60" s="61"/>
      <c r="D60" s="60"/>
      <c r="E60" s="60"/>
      <c r="F60" s="61"/>
      <c r="G60" s="59"/>
      <c r="H60" s="61"/>
      <c r="I60" s="400" t="e">
        <f>I59-F59</f>
        <v>#REF!</v>
      </c>
      <c r="J60" s="400" t="e">
        <f>J59-H59</f>
        <v>#REF!</v>
      </c>
      <c r="K60" s="60"/>
      <c r="M60" s="60"/>
      <c r="N60" s="60"/>
      <c r="O60" s="60"/>
      <c r="Q60" s="60"/>
      <c r="R60" s="60"/>
      <c r="S60" s="60"/>
      <c r="T60" s="60"/>
      <c r="U60" s="60"/>
      <c r="V60" s="60"/>
    </row>
    <row r="61" spans="1:22" s="400" customFormat="1" ht="16.5" customHeight="1">
      <c r="A61" s="373" t="s">
        <v>179</v>
      </c>
      <c r="B61" s="373" t="s">
        <v>387</v>
      </c>
      <c r="C61" s="61"/>
      <c r="D61" s="60"/>
      <c r="E61" s="60"/>
      <c r="F61" s="405" t="str">
        <f>F53</f>
        <v>Năm nay</v>
      </c>
      <c r="G61" s="406"/>
      <c r="H61" s="405" t="str">
        <f>H53</f>
        <v>Năm trước</v>
      </c>
      <c r="K61" s="60"/>
      <c r="M61" s="60"/>
      <c r="N61" s="60"/>
      <c r="O61" s="60"/>
      <c r="Q61" s="60"/>
      <c r="R61" s="60"/>
      <c r="S61" s="60"/>
      <c r="T61" s="60"/>
      <c r="U61" s="60"/>
      <c r="V61" s="60"/>
    </row>
    <row r="62" spans="1:22" s="400" customFormat="1" ht="16.5" customHeight="1">
      <c r="B62" s="421" t="s">
        <v>596</v>
      </c>
      <c r="C62" s="61"/>
      <c r="D62" s="60"/>
      <c r="E62" s="60"/>
      <c r="F62" s="61">
        <f>BCKQKD!F16</f>
        <v>5783700657</v>
      </c>
      <c r="G62" s="59"/>
      <c r="H62" s="61">
        <f>BCKQKD!G16</f>
        <v>19007127509</v>
      </c>
      <c r="K62" s="60"/>
      <c r="M62" s="60"/>
      <c r="N62" s="60"/>
      <c r="O62" s="60"/>
      <c r="Q62" s="60"/>
      <c r="R62" s="60"/>
      <c r="S62" s="60"/>
      <c r="T62" s="60"/>
      <c r="U62" s="60"/>
      <c r="V62" s="60"/>
    </row>
    <row r="63" spans="1:22" s="400" customFormat="1" ht="16.5" customHeight="1" thickBot="1">
      <c r="A63" s="274"/>
      <c r="B63" s="265" t="s">
        <v>232</v>
      </c>
      <c r="C63" s="279"/>
      <c r="D63" s="60"/>
      <c r="E63" s="60"/>
      <c r="F63" s="411">
        <f>F62</f>
        <v>5783700657</v>
      </c>
      <c r="G63" s="279"/>
      <c r="H63" s="411">
        <f>H62</f>
        <v>19007127509</v>
      </c>
      <c r="I63" s="412">
        <f>BCKQKD!D16</f>
        <v>5783700657</v>
      </c>
      <c r="J63" s="412">
        <f>BCKQKD!G16</f>
        <v>19007127509</v>
      </c>
      <c r="K63" s="60"/>
      <c r="M63" s="60"/>
      <c r="N63" s="60"/>
      <c r="O63" s="60"/>
      <c r="Q63" s="60"/>
      <c r="R63" s="60"/>
      <c r="S63" s="60"/>
      <c r="T63" s="60"/>
      <c r="U63" s="60"/>
      <c r="V63" s="60"/>
    </row>
    <row r="64" spans="1:22" s="400" customFormat="1" ht="15.75" customHeight="1" thickTop="1">
      <c r="A64" s="60"/>
      <c r="B64" s="60"/>
      <c r="C64" s="61"/>
      <c r="D64" s="60"/>
      <c r="E64" s="60"/>
      <c r="F64" s="61"/>
      <c r="G64" s="59"/>
      <c r="H64" s="61"/>
      <c r="I64" s="400">
        <f>I63-F63</f>
        <v>0</v>
      </c>
      <c r="J64" s="400">
        <f>J63-H63</f>
        <v>0</v>
      </c>
      <c r="K64" s="60"/>
      <c r="M64" s="60"/>
      <c r="N64" s="60"/>
      <c r="O64" s="60"/>
      <c r="Q64" s="60"/>
      <c r="R64" s="60"/>
      <c r="S64" s="60"/>
      <c r="T64" s="60"/>
      <c r="U64" s="60"/>
      <c r="V64" s="60"/>
    </row>
    <row r="65" spans="1:22" s="400" customFormat="1" ht="16.5" customHeight="1">
      <c r="A65" s="404" t="s">
        <v>181</v>
      </c>
      <c r="B65" s="404" t="s">
        <v>388</v>
      </c>
      <c r="C65" s="279"/>
      <c r="D65" s="85"/>
      <c r="E65" s="85"/>
      <c r="F65" s="405" t="str">
        <f>F61</f>
        <v>Năm nay</v>
      </c>
      <c r="G65" s="406"/>
      <c r="H65" s="405" t="str">
        <f>H61</f>
        <v>Năm trước</v>
      </c>
      <c r="K65" s="61"/>
      <c r="M65" s="60"/>
      <c r="N65" s="60"/>
      <c r="O65" s="60"/>
      <c r="Q65" s="60"/>
      <c r="R65" s="60"/>
      <c r="S65" s="60"/>
      <c r="T65" s="60"/>
      <c r="U65" s="60"/>
      <c r="V65" s="60"/>
    </row>
    <row r="66" spans="1:22" s="400" customFormat="1" ht="16.5" customHeight="1">
      <c r="B66" s="408" t="s">
        <v>389</v>
      </c>
      <c r="C66" s="59"/>
      <c r="D66" s="188"/>
      <c r="E66" s="85"/>
      <c r="F66" s="61">
        <f>3577476762+BTĐC!H10</f>
        <v>3761665650.8888888</v>
      </c>
      <c r="G66" s="59"/>
      <c r="H66" s="59">
        <v>4971364868.4841366</v>
      </c>
      <c r="K66" s="60"/>
      <c r="M66" s="60"/>
      <c r="N66" s="60"/>
      <c r="O66" s="60"/>
      <c r="Q66" s="60"/>
      <c r="R66" s="60"/>
      <c r="S66" s="60"/>
      <c r="T66" s="60"/>
      <c r="U66" s="60"/>
      <c r="V66" s="60"/>
    </row>
    <row r="67" spans="1:22" s="400" customFormat="1" hidden="1">
      <c r="B67" s="408" t="s">
        <v>390</v>
      </c>
      <c r="C67" s="59"/>
      <c r="D67" s="85"/>
      <c r="E67" s="85"/>
      <c r="F67" s="61"/>
      <c r="G67" s="59"/>
      <c r="H67" s="59"/>
      <c r="K67" s="60"/>
      <c r="M67" s="60"/>
      <c r="N67" s="60"/>
      <c r="O67" s="60"/>
      <c r="Q67" s="60"/>
      <c r="R67" s="60"/>
      <c r="S67" s="60"/>
      <c r="T67" s="60"/>
      <c r="U67" s="60"/>
      <c r="V67" s="60"/>
    </row>
    <row r="68" spans="1:22" s="400" customFormat="1" hidden="1">
      <c r="B68" s="408" t="s">
        <v>391</v>
      </c>
      <c r="C68" s="279"/>
      <c r="D68" s="85"/>
      <c r="E68" s="85"/>
      <c r="F68" s="61"/>
      <c r="G68" s="59"/>
      <c r="H68" s="59"/>
      <c r="K68" s="60"/>
      <c r="M68" s="60"/>
      <c r="N68" s="60"/>
      <c r="O68" s="60"/>
      <c r="Q68" s="60"/>
      <c r="R68" s="60"/>
      <c r="S68" s="60"/>
      <c r="T68" s="60"/>
      <c r="U68" s="60"/>
      <c r="V68" s="60"/>
    </row>
    <row r="69" spans="1:22" s="400" customFormat="1" ht="16.5" hidden="1" customHeight="1">
      <c r="B69" s="408" t="s">
        <v>392</v>
      </c>
      <c r="C69" s="423"/>
      <c r="D69" s="85"/>
      <c r="E69" s="85"/>
      <c r="F69" s="61"/>
      <c r="G69" s="59"/>
      <c r="H69" s="59"/>
      <c r="K69" s="60"/>
      <c r="M69" s="60"/>
      <c r="N69" s="60"/>
      <c r="O69" s="60"/>
      <c r="Q69" s="60"/>
      <c r="R69" s="60"/>
      <c r="S69" s="60"/>
      <c r="T69" s="60"/>
      <c r="U69" s="60"/>
      <c r="V69" s="60"/>
    </row>
    <row r="70" spans="1:22" s="400" customFormat="1" ht="16.5" customHeight="1" thickBot="1">
      <c r="A70" s="274"/>
      <c r="B70" s="265" t="s">
        <v>232</v>
      </c>
      <c r="C70" s="59"/>
      <c r="D70" s="85"/>
      <c r="E70" s="85"/>
      <c r="F70" s="411">
        <f>SUM(F66:F69)</f>
        <v>3761665650.8888888</v>
      </c>
      <c r="G70" s="279"/>
      <c r="H70" s="411">
        <f>SUM(H66:H69)</f>
        <v>4971364868.4841366</v>
      </c>
      <c r="I70" s="412">
        <f>BCKQKD!D18</f>
        <v>3761665650.8888888</v>
      </c>
      <c r="J70" s="412">
        <f>BCKQKD!G18</f>
        <v>4971364868.4841366</v>
      </c>
      <c r="K70" s="60"/>
      <c r="M70" s="60"/>
      <c r="N70" s="60"/>
      <c r="O70" s="60"/>
      <c r="Q70" s="60"/>
      <c r="R70" s="60"/>
      <c r="S70" s="60"/>
      <c r="T70" s="60"/>
      <c r="U70" s="60"/>
      <c r="V70" s="60"/>
    </row>
    <row r="71" spans="1:22" s="400" customFormat="1" ht="11.25" customHeight="1" thickTop="1">
      <c r="A71" s="85"/>
      <c r="B71" s="85"/>
      <c r="C71" s="59"/>
      <c r="D71" s="85"/>
      <c r="E71" s="85"/>
      <c r="F71" s="59"/>
      <c r="G71" s="59"/>
      <c r="H71" s="59"/>
      <c r="I71" s="400">
        <f>I70-F70</f>
        <v>0</v>
      </c>
      <c r="J71" s="400">
        <f>J70-H70</f>
        <v>0</v>
      </c>
      <c r="K71" s="60"/>
      <c r="M71" s="60"/>
      <c r="N71" s="60"/>
      <c r="O71" s="60"/>
      <c r="Q71" s="60"/>
      <c r="R71" s="60"/>
      <c r="S71" s="60"/>
      <c r="T71" s="60"/>
      <c r="U71" s="60"/>
      <c r="V71" s="60"/>
    </row>
    <row r="72" spans="1:22" s="400" customFormat="1" ht="16.5" hidden="1" customHeight="1">
      <c r="A72" s="404" t="s">
        <v>393</v>
      </c>
      <c r="B72" s="85"/>
      <c r="C72" s="59"/>
      <c r="D72" s="85"/>
      <c r="E72" s="85"/>
      <c r="F72" s="405" t="str">
        <f>F65</f>
        <v>Năm nay</v>
      </c>
      <c r="G72" s="406"/>
      <c r="H72" s="405" t="str">
        <f>H65</f>
        <v>Năm trước</v>
      </c>
      <c r="K72" s="60"/>
      <c r="M72" s="60"/>
      <c r="N72" s="60"/>
      <c r="O72" s="60"/>
      <c r="Q72" s="60"/>
      <c r="R72" s="60"/>
      <c r="S72" s="60"/>
      <c r="T72" s="60"/>
      <c r="U72" s="60"/>
      <c r="V72" s="60"/>
    </row>
    <row r="73" spans="1:22" ht="16.5" hidden="1" customHeight="1">
      <c r="B73" s="408" t="s">
        <v>394</v>
      </c>
      <c r="C73" s="59"/>
      <c r="D73" s="85"/>
      <c r="E73" s="85"/>
      <c r="F73" s="417"/>
      <c r="G73" s="406"/>
      <c r="H73" s="417"/>
    </row>
    <row r="74" spans="1:22" ht="16.5" hidden="1" customHeight="1">
      <c r="B74" s="408" t="s">
        <v>395</v>
      </c>
      <c r="C74" s="59"/>
      <c r="D74" s="85"/>
      <c r="E74" s="85"/>
      <c r="F74" s="417"/>
      <c r="G74" s="59"/>
      <c r="H74" s="417"/>
    </row>
    <row r="75" spans="1:22" ht="16.5" hidden="1" customHeight="1" thickBot="1">
      <c r="A75" s="274"/>
      <c r="B75" s="265" t="s">
        <v>232</v>
      </c>
      <c r="C75" s="279"/>
      <c r="F75" s="424">
        <f>SUM(F73:F74)</f>
        <v>0</v>
      </c>
      <c r="G75" s="425"/>
      <c r="H75" s="424">
        <f>SUM(H73:H74)</f>
        <v>0</v>
      </c>
      <c r="I75" s="412">
        <f>BCKQKD!D19</f>
        <v>0</v>
      </c>
      <c r="J75" s="412">
        <f>BCKQKD!G19</f>
        <v>0</v>
      </c>
    </row>
    <row r="76" spans="1:22">
      <c r="A76" s="373" t="s">
        <v>184</v>
      </c>
      <c r="B76" s="373" t="s">
        <v>396</v>
      </c>
      <c r="C76" s="61"/>
      <c r="F76" s="405" t="str">
        <f>F72</f>
        <v>Năm nay</v>
      </c>
      <c r="G76" s="406"/>
      <c r="H76" s="405" t="str">
        <f>H72</f>
        <v>Năm trước</v>
      </c>
    </row>
    <row r="77" spans="1:22">
      <c r="B77" s="421" t="s">
        <v>397</v>
      </c>
      <c r="C77" s="61"/>
      <c r="F77" s="416">
        <v>73636364</v>
      </c>
      <c r="G77" s="59"/>
      <c r="H77" s="416">
        <v>7270567715</v>
      </c>
    </row>
    <row r="78" spans="1:22" ht="16.5" customHeight="1">
      <c r="B78" s="421" t="s">
        <v>398</v>
      </c>
      <c r="C78" s="61"/>
      <c r="F78" s="416">
        <v>18409091</v>
      </c>
      <c r="G78" s="59"/>
      <c r="H78" s="416"/>
    </row>
    <row r="79" spans="1:22">
      <c r="B79" s="421" t="s">
        <v>399</v>
      </c>
      <c r="C79" s="61"/>
      <c r="F79" s="416">
        <v>2239500</v>
      </c>
      <c r="G79" s="59"/>
      <c r="H79" s="416">
        <v>201713633</v>
      </c>
    </row>
    <row r="80" spans="1:22" ht="16.5" customHeight="1" thickBot="1">
      <c r="A80" s="274"/>
      <c r="B80" s="265" t="s">
        <v>232</v>
      </c>
      <c r="C80" s="279"/>
      <c r="F80" s="411">
        <f>SUM(F77:F79)</f>
        <v>94284955</v>
      </c>
      <c r="G80" s="425"/>
      <c r="H80" s="411">
        <f>SUM(H77:H79)</f>
        <v>7472281348</v>
      </c>
      <c r="I80" s="412">
        <f>BCKQKD!D24</f>
        <v>94284955</v>
      </c>
      <c r="J80" s="412">
        <f>BCKQKD!G24</f>
        <v>7472281348</v>
      </c>
    </row>
    <row r="81" spans="1:11" ht="9.75" customHeight="1" thickTop="1">
      <c r="A81" s="404"/>
      <c r="B81" s="85"/>
      <c r="C81" s="279"/>
      <c r="G81" s="59"/>
      <c r="I81" s="400">
        <f>I80-F80</f>
        <v>0</v>
      </c>
      <c r="J81" s="400">
        <f>J80-H80</f>
        <v>0</v>
      </c>
    </row>
    <row r="82" spans="1:11" ht="16.5" customHeight="1">
      <c r="A82" s="373" t="s">
        <v>187</v>
      </c>
      <c r="B82" s="373" t="s">
        <v>400</v>
      </c>
      <c r="C82" s="61"/>
      <c r="F82" s="405" t="str">
        <f>$F$76</f>
        <v>Năm nay</v>
      </c>
      <c r="G82" s="406"/>
      <c r="H82" s="405" t="str">
        <f>$H$76</f>
        <v>Năm trước</v>
      </c>
    </row>
    <row r="83" spans="1:11">
      <c r="A83" s="421"/>
      <c r="B83" s="421" t="s">
        <v>401</v>
      </c>
      <c r="C83" s="61"/>
      <c r="F83" s="61">
        <v>323901624</v>
      </c>
      <c r="G83" s="59"/>
      <c r="H83" s="61">
        <v>1046403258</v>
      </c>
    </row>
    <row r="84" spans="1:11" ht="16.5" customHeight="1" thickBot="1">
      <c r="A84" s="885" t="s">
        <v>232</v>
      </c>
      <c r="B84" s="885"/>
      <c r="C84" s="279"/>
      <c r="F84" s="411">
        <f>SUM(F83:F83)</f>
        <v>323901624</v>
      </c>
      <c r="G84" s="425"/>
      <c r="H84" s="411">
        <f>SUM(H83:H83)</f>
        <v>1046403258</v>
      </c>
      <c r="I84" s="412">
        <f>BCKQKD!D25</f>
        <v>323901624</v>
      </c>
      <c r="J84" s="412">
        <f>BCKQKD!G25</f>
        <v>1046403258</v>
      </c>
    </row>
    <row r="85" spans="1:11" ht="12" customHeight="1" thickTop="1">
      <c r="A85" s="62"/>
      <c r="B85" s="62"/>
      <c r="C85" s="279"/>
      <c r="F85" s="279"/>
      <c r="G85" s="425"/>
      <c r="H85" s="279"/>
      <c r="I85" s="400">
        <f>I84-F84</f>
        <v>0</v>
      </c>
      <c r="J85" s="400">
        <f>J84-H84</f>
        <v>0</v>
      </c>
    </row>
    <row r="86" spans="1:11" ht="16.5" customHeight="1">
      <c r="A86" s="373" t="s">
        <v>190</v>
      </c>
      <c r="B86" s="373" t="s">
        <v>402</v>
      </c>
      <c r="C86" s="279"/>
      <c r="F86" s="279"/>
      <c r="G86" s="425"/>
      <c r="H86" s="279"/>
      <c r="I86" s="412"/>
      <c r="J86" s="412"/>
    </row>
    <row r="87" spans="1:11" ht="16.5" customHeight="1">
      <c r="B87" s="426" t="s">
        <v>521</v>
      </c>
      <c r="C87" s="279"/>
      <c r="F87" s="405" t="str">
        <f>$F$76</f>
        <v>Năm nay</v>
      </c>
      <c r="G87" s="406"/>
      <c r="H87" s="405" t="str">
        <f>$H$76</f>
        <v>Năm trước</v>
      </c>
      <c r="I87" s="412"/>
      <c r="J87" s="412"/>
    </row>
    <row r="88" spans="1:11" ht="16.5" customHeight="1">
      <c r="B88" s="421" t="s">
        <v>403</v>
      </c>
      <c r="C88" s="279"/>
      <c r="F88" s="59">
        <v>1623618250</v>
      </c>
      <c r="G88" s="425"/>
      <c r="H88" s="59">
        <v>1668588667</v>
      </c>
      <c r="I88" s="400">
        <v>736956616</v>
      </c>
      <c r="J88" s="400">
        <v>886661634</v>
      </c>
      <c r="K88" s="407">
        <f>SUM(I88:J88)</f>
        <v>1623618250</v>
      </c>
    </row>
    <row r="89" spans="1:11" ht="16.5" customHeight="1">
      <c r="B89" s="421" t="s">
        <v>404</v>
      </c>
      <c r="C89" s="279"/>
      <c r="F89" s="188">
        <v>-240000000</v>
      </c>
      <c r="G89" s="425"/>
      <c r="H89" s="188">
        <v>-402000000</v>
      </c>
      <c r="I89" s="400">
        <v>-240000000</v>
      </c>
      <c r="K89" s="407">
        <f t="shared" ref="K89:K91" si="1">SUM(I89:J89)</f>
        <v>-240000000</v>
      </c>
    </row>
    <row r="90" spans="1:11" ht="16.5" customHeight="1">
      <c r="B90" s="421" t="s">
        <v>405</v>
      </c>
      <c r="C90" s="279"/>
      <c r="F90" s="59">
        <v>1904932413</v>
      </c>
      <c r="G90" s="425"/>
      <c r="H90" s="59">
        <v>584235505</v>
      </c>
      <c r="I90" s="400">
        <v>416836071</v>
      </c>
      <c r="J90" s="400">
        <v>1488096342</v>
      </c>
      <c r="K90" s="407">
        <f t="shared" si="1"/>
        <v>1904932413</v>
      </c>
    </row>
    <row r="91" spans="1:11" ht="16.5" customHeight="1">
      <c r="B91" s="421" t="s">
        <v>406</v>
      </c>
      <c r="C91" s="279"/>
      <c r="F91" s="59">
        <v>108126827</v>
      </c>
      <c r="G91" s="425"/>
      <c r="H91" s="59">
        <v>150830377</v>
      </c>
      <c r="I91" s="400">
        <v>59676827</v>
      </c>
      <c r="J91" s="400">
        <v>48450000</v>
      </c>
      <c r="K91" s="407">
        <f t="shared" si="1"/>
        <v>108126827</v>
      </c>
    </row>
    <row r="92" spans="1:11" ht="16.5" customHeight="1" thickBot="1">
      <c r="A92" s="62"/>
      <c r="B92" s="265" t="s">
        <v>232</v>
      </c>
      <c r="C92" s="279"/>
      <c r="F92" s="411">
        <f>SUM(F88:F91)</f>
        <v>3396677490</v>
      </c>
      <c r="G92" s="425"/>
      <c r="H92" s="411">
        <f>SUM(H88:H91)</f>
        <v>2001654549</v>
      </c>
      <c r="I92" s="412">
        <f>BCKQKD!D22</f>
        <v>3396677490</v>
      </c>
      <c r="J92" s="412">
        <f>BCKQKD!G22</f>
        <v>2001654549</v>
      </c>
      <c r="K92" s="407">
        <f>SUM(K88:K91)</f>
        <v>3396677490</v>
      </c>
    </row>
    <row r="93" spans="1:11" ht="11.25" customHeight="1" thickTop="1">
      <c r="A93" s="62"/>
      <c r="B93" s="62"/>
      <c r="C93" s="279"/>
      <c r="F93" s="279"/>
      <c r="G93" s="425"/>
      <c r="H93" s="279"/>
      <c r="I93" s="400">
        <f>I92-F92</f>
        <v>0</v>
      </c>
      <c r="J93" s="400">
        <f>J92-H92</f>
        <v>0</v>
      </c>
      <c r="K93" s="407"/>
    </row>
    <row r="94" spans="1:11" ht="16.5" customHeight="1">
      <c r="B94" s="426" t="s">
        <v>407</v>
      </c>
      <c r="C94" s="279"/>
      <c r="F94" s="405" t="str">
        <f>$F$76</f>
        <v>Năm nay</v>
      </c>
      <c r="G94" s="406"/>
      <c r="H94" s="405" t="str">
        <f>$H$76</f>
        <v>Năm trước</v>
      </c>
      <c r="I94" s="412"/>
      <c r="J94" s="412"/>
    </row>
    <row r="95" spans="1:11" ht="16.5" customHeight="1">
      <c r="B95" s="421" t="s">
        <v>408</v>
      </c>
      <c r="C95" s="279"/>
      <c r="F95" s="59">
        <v>15441885</v>
      </c>
      <c r="G95" s="425"/>
      <c r="H95" s="59">
        <v>120900555</v>
      </c>
      <c r="I95" s="400">
        <v>15441885</v>
      </c>
      <c r="J95" s="412"/>
    </row>
    <row r="96" spans="1:11" ht="16.5" customHeight="1">
      <c r="B96" s="427" t="s">
        <v>409</v>
      </c>
      <c r="C96" s="279"/>
      <c r="F96" s="59">
        <v>56205550</v>
      </c>
      <c r="G96" s="425"/>
      <c r="H96" s="59">
        <v>629004106</v>
      </c>
      <c r="I96" s="400">
        <v>56205550</v>
      </c>
      <c r="J96" s="412"/>
    </row>
    <row r="97" spans="1:22" ht="16.5" customHeight="1">
      <c r="B97" s="427" t="s">
        <v>410</v>
      </c>
      <c r="C97" s="279"/>
      <c r="F97" s="59">
        <v>65284484</v>
      </c>
      <c r="G97" s="425"/>
      <c r="H97" s="59">
        <v>4777778</v>
      </c>
      <c r="I97" s="400">
        <v>64384484</v>
      </c>
      <c r="J97" s="400">
        <v>900000</v>
      </c>
    </row>
    <row r="98" spans="1:22" ht="16.5" customHeight="1" thickBot="1">
      <c r="A98" s="62"/>
      <c r="B98" s="265" t="s">
        <v>232</v>
      </c>
      <c r="C98" s="279"/>
      <c r="F98" s="411">
        <f>SUM(F95:F97)</f>
        <v>136931919</v>
      </c>
      <c r="G98" s="425"/>
      <c r="H98" s="411">
        <f>SUM(H95:H97)</f>
        <v>754682439</v>
      </c>
      <c r="I98" s="412">
        <f>BCKQKD!D21</f>
        <v>136931919</v>
      </c>
      <c r="J98" s="412">
        <f>BCKQKD!G21</f>
        <v>754682439</v>
      </c>
    </row>
    <row r="99" spans="1:22" ht="15" customHeight="1" thickTop="1">
      <c r="A99" s="62"/>
      <c r="B99" s="62"/>
      <c r="C99" s="279"/>
      <c r="F99" s="279"/>
      <c r="G99" s="425"/>
      <c r="H99" s="279"/>
      <c r="I99" s="400">
        <f>I98-F98</f>
        <v>0</v>
      </c>
      <c r="J99" s="400">
        <f>J98-H98</f>
        <v>0</v>
      </c>
    </row>
    <row r="100" spans="1:22" ht="15" customHeight="1">
      <c r="A100" s="62"/>
      <c r="B100" s="426" t="s">
        <v>634</v>
      </c>
      <c r="C100" s="279"/>
      <c r="F100" s="405" t="str">
        <f>$F$76</f>
        <v>Năm nay</v>
      </c>
      <c r="G100" s="406"/>
      <c r="H100" s="405" t="str">
        <f>$H$76</f>
        <v>Năm trước</v>
      </c>
    </row>
    <row r="101" spans="1:22" ht="15" customHeight="1">
      <c r="A101" s="62"/>
      <c r="B101" s="421" t="s">
        <v>404</v>
      </c>
      <c r="C101" s="279"/>
      <c r="F101" s="188">
        <v>240000000</v>
      </c>
      <c r="G101" s="425"/>
      <c r="H101" s="188">
        <v>1132572577</v>
      </c>
      <c r="I101" s="400">
        <v>240000000</v>
      </c>
      <c r="K101" s="60">
        <v>1132572577</v>
      </c>
    </row>
    <row r="102" spans="1:22" ht="15" customHeight="1">
      <c r="A102" s="62"/>
      <c r="B102" s="62"/>
      <c r="C102" s="279"/>
      <c r="F102" s="279"/>
      <c r="G102" s="425"/>
      <c r="H102" s="279"/>
    </row>
    <row r="103" spans="1:22" ht="16.5" customHeight="1">
      <c r="A103" s="373" t="s">
        <v>193</v>
      </c>
      <c r="B103" s="373" t="s">
        <v>411</v>
      </c>
      <c r="C103" s="61"/>
      <c r="F103" s="405" t="str">
        <f>F111</f>
        <v>Năm nay</v>
      </c>
      <c r="G103" s="406"/>
      <c r="H103" s="405" t="str">
        <f>H111</f>
        <v>Năm trước</v>
      </c>
      <c r="I103" s="400" t="s">
        <v>565</v>
      </c>
      <c r="J103" s="400">
        <v>641</v>
      </c>
      <c r="K103" s="60">
        <v>642</v>
      </c>
      <c r="L103" s="400">
        <v>622</v>
      </c>
      <c r="M103" s="60">
        <v>632</v>
      </c>
      <c r="O103" s="428" t="s">
        <v>412</v>
      </c>
    </row>
    <row r="104" spans="1:22" ht="16.5" customHeight="1">
      <c r="B104" s="421" t="s">
        <v>413</v>
      </c>
      <c r="C104" s="61"/>
      <c r="F104" s="61">
        <v>322800000</v>
      </c>
      <c r="G104" s="417"/>
      <c r="H104" s="61">
        <v>116281124</v>
      </c>
      <c r="K104" s="400"/>
      <c r="M104" s="400">
        <v>83290908</v>
      </c>
      <c r="N104" s="407">
        <f>SUM(I104:M104)</f>
        <v>83290908</v>
      </c>
      <c r="O104" s="400"/>
      <c r="P104" s="400">
        <f>O104-N104</f>
        <v>-83290908</v>
      </c>
      <c r="U104" s="60" t="s">
        <v>414</v>
      </c>
      <c r="V104" s="400">
        <v>12598535454</v>
      </c>
    </row>
    <row r="105" spans="1:22" ht="16.5" customHeight="1">
      <c r="B105" s="421" t="s">
        <v>415</v>
      </c>
      <c r="C105" s="61"/>
      <c r="F105" s="61">
        <v>1623618250</v>
      </c>
      <c r="G105" s="417"/>
      <c r="H105" s="61">
        <v>1789489222</v>
      </c>
      <c r="I105" s="400">
        <v>388836301</v>
      </c>
      <c r="K105" s="400">
        <v>886661634</v>
      </c>
      <c r="L105" s="400">
        <v>112220963</v>
      </c>
      <c r="M105" s="400"/>
      <c r="N105" s="407">
        <f>SUM(I105:M105)</f>
        <v>1387718898</v>
      </c>
      <c r="O105" s="400"/>
      <c r="P105" s="400">
        <f>O105-N105</f>
        <v>-1387718898</v>
      </c>
      <c r="V105" s="400">
        <v>1454755294</v>
      </c>
    </row>
    <row r="106" spans="1:22" ht="16.5" customHeight="1">
      <c r="B106" s="421" t="s">
        <v>416</v>
      </c>
      <c r="C106" s="61"/>
      <c r="D106" s="61"/>
      <c r="G106" s="417"/>
      <c r="H106" s="61">
        <v>1067964628</v>
      </c>
      <c r="K106" s="400"/>
      <c r="M106" s="400"/>
      <c r="N106" s="407">
        <f>SUM(I106:M106)</f>
        <v>0</v>
      </c>
      <c r="O106" s="400"/>
      <c r="P106" s="400">
        <f>O106-N106</f>
        <v>0</v>
      </c>
      <c r="Q106" s="61">
        <f>N106-F106</f>
        <v>0</v>
      </c>
      <c r="V106" s="400">
        <v>3182821877</v>
      </c>
    </row>
    <row r="107" spans="1:22" ht="16.5" customHeight="1">
      <c r="B107" s="421" t="s">
        <v>417</v>
      </c>
      <c r="C107" s="61"/>
      <c r="F107" s="61">
        <v>3093315426</v>
      </c>
      <c r="G107" s="417"/>
      <c r="H107" s="61">
        <v>1488237506</v>
      </c>
      <c r="I107" s="400">
        <v>473041621</v>
      </c>
      <c r="J107" s="400">
        <v>900000</v>
      </c>
      <c r="K107" s="400">
        <v>1799264071</v>
      </c>
      <c r="M107" s="400">
        <v>820109734</v>
      </c>
      <c r="N107" s="407">
        <f>SUM(I107:M107)</f>
        <v>3093315426</v>
      </c>
      <c r="O107" s="400"/>
      <c r="P107" s="400">
        <f>O107-N107</f>
        <v>-3093315426</v>
      </c>
      <c r="V107" s="400">
        <v>1519877663</v>
      </c>
    </row>
    <row r="108" spans="1:22" ht="16.5" customHeight="1">
      <c r="B108" s="421" t="s">
        <v>418</v>
      </c>
      <c r="C108" s="61"/>
      <c r="F108" s="61">
        <v>775136269</v>
      </c>
      <c r="G108" s="417"/>
      <c r="H108" s="61">
        <v>150559229</v>
      </c>
      <c r="I108" s="400">
        <v>64384484</v>
      </c>
      <c r="K108" s="400">
        <v>710751785</v>
      </c>
      <c r="M108" s="400"/>
      <c r="N108" s="407">
        <f>SUM(I108:M108)</f>
        <v>775136269</v>
      </c>
      <c r="O108" s="400"/>
      <c r="P108" s="400">
        <f>O108-N108</f>
        <v>-775136269</v>
      </c>
      <c r="V108" s="400">
        <v>1823317447</v>
      </c>
    </row>
    <row r="109" spans="1:22" ht="16.5" customHeight="1" thickBot="1">
      <c r="A109" s="274"/>
      <c r="B109" s="265" t="s">
        <v>232</v>
      </c>
      <c r="C109" s="59"/>
      <c r="F109" s="429">
        <f>SUM(F104:F108)</f>
        <v>5814869945</v>
      </c>
      <c r="G109" s="416"/>
      <c r="H109" s="429">
        <f>SUM(H104:H108)</f>
        <v>4612531709</v>
      </c>
      <c r="K109" s="407">
        <f>SUM(K105:K108)</f>
        <v>3396677490</v>
      </c>
      <c r="N109" s="430">
        <f>SUM(N104:N108)</f>
        <v>5339461501</v>
      </c>
      <c r="O109" s="430">
        <f>SUM(O104:O108)</f>
        <v>0</v>
      </c>
      <c r="P109" s="412">
        <f>SUM(P104:P108)</f>
        <v>-5339461501</v>
      </c>
      <c r="V109" s="400">
        <v>65662053</v>
      </c>
    </row>
    <row r="110" spans="1:22" ht="8.25" customHeight="1" thickTop="1">
      <c r="A110" s="274"/>
      <c r="B110" s="275"/>
      <c r="C110" s="59"/>
      <c r="F110" s="419"/>
      <c r="G110" s="416"/>
      <c r="H110" s="419"/>
      <c r="K110" s="61"/>
      <c r="N110" s="430"/>
      <c r="O110" s="430"/>
      <c r="P110" s="412"/>
      <c r="V110" s="400"/>
    </row>
    <row r="111" spans="1:22" ht="16.5" customHeight="1">
      <c r="A111" s="373" t="s">
        <v>272</v>
      </c>
      <c r="B111" s="373" t="s">
        <v>419</v>
      </c>
      <c r="C111" s="61"/>
      <c r="F111" s="405" t="str">
        <f>F82</f>
        <v>Năm nay</v>
      </c>
      <c r="G111" s="406"/>
      <c r="H111" s="405" t="str">
        <f>H82</f>
        <v>Năm trước</v>
      </c>
    </row>
    <row r="112" spans="1:22" ht="16.5" customHeight="1">
      <c r="B112" s="421" t="s">
        <v>420</v>
      </c>
      <c r="C112" s="61"/>
      <c r="F112" s="416">
        <f>BCKQKD!F28</f>
        <v>0</v>
      </c>
      <c r="G112" s="59"/>
      <c r="H112" s="416">
        <f>BCKQKD!G28</f>
        <v>0</v>
      </c>
    </row>
    <row r="113" spans="1:22" hidden="1">
      <c r="B113" s="421" t="s">
        <v>421</v>
      </c>
      <c r="C113" s="61"/>
      <c r="F113" s="431"/>
      <c r="G113" s="59"/>
      <c r="H113" s="431"/>
    </row>
    <row r="114" spans="1:22" ht="16.5" customHeight="1" thickBot="1">
      <c r="A114" s="274"/>
      <c r="B114" s="265" t="s">
        <v>232</v>
      </c>
      <c r="C114" s="279"/>
      <c r="F114" s="429">
        <f>SUM(F112:F112)</f>
        <v>0</v>
      </c>
      <c r="G114" s="279"/>
      <c r="H114" s="429">
        <f>SUM(H112:H112)</f>
        <v>0</v>
      </c>
      <c r="I114" s="412">
        <f>BCKQKD!F28</f>
        <v>0</v>
      </c>
      <c r="J114" s="412">
        <f>BCKQKD!G28</f>
        <v>0</v>
      </c>
    </row>
    <row r="115" spans="1:22" ht="12" customHeight="1" thickTop="1">
      <c r="C115" s="61"/>
      <c r="F115" s="413"/>
      <c r="G115" s="279"/>
      <c r="H115" s="413"/>
      <c r="I115" s="400">
        <f>I114-F114</f>
        <v>0</v>
      </c>
      <c r="J115" s="400">
        <f>J114-H114</f>
        <v>0</v>
      </c>
    </row>
    <row r="116" spans="1:22" ht="16.5" customHeight="1">
      <c r="A116" s="404" t="s">
        <v>276</v>
      </c>
      <c r="B116" s="404" t="s">
        <v>422</v>
      </c>
      <c r="C116" s="59"/>
      <c r="F116" s="405" t="str">
        <f>F103</f>
        <v>Năm nay</v>
      </c>
      <c r="G116" s="406"/>
      <c r="H116" s="405" t="str">
        <f>H103</f>
        <v>Năm trước</v>
      </c>
      <c r="V116" s="412">
        <f>SUM(V104:V115)</f>
        <v>20644969788</v>
      </c>
    </row>
    <row r="117" spans="1:22" ht="16.5" customHeight="1">
      <c r="B117" s="408" t="s">
        <v>423</v>
      </c>
      <c r="C117" s="59"/>
      <c r="F117" s="61">
        <v>586920000</v>
      </c>
      <c r="G117" s="417"/>
      <c r="H117" s="61">
        <v>447120000</v>
      </c>
      <c r="I117" s="400">
        <v>301720000</v>
      </c>
      <c r="O117" s="407"/>
      <c r="V117" s="400"/>
    </row>
    <row r="118" spans="1:22" ht="16.5" customHeight="1" thickBot="1">
      <c r="A118" s="274"/>
      <c r="B118" s="265" t="s">
        <v>232</v>
      </c>
      <c r="C118" s="59"/>
      <c r="F118" s="429">
        <f>F117</f>
        <v>586920000</v>
      </c>
      <c r="G118" s="419"/>
      <c r="H118" s="429">
        <f>H117</f>
        <v>447120000</v>
      </c>
      <c r="I118" s="400">
        <v>285200000</v>
      </c>
      <c r="V118" s="412"/>
    </row>
    <row r="119" spans="1:22" ht="13.5" customHeight="1" thickTop="1">
      <c r="A119" s="404"/>
      <c r="B119" s="85"/>
      <c r="C119" s="59"/>
      <c r="F119" s="419"/>
      <c r="G119" s="419"/>
      <c r="H119" s="419"/>
      <c r="I119" s="400">
        <f>SUM(I117:I118)</f>
        <v>586920000</v>
      </c>
      <c r="U119" s="60" t="s">
        <v>424</v>
      </c>
      <c r="V119" s="400">
        <v>849920998</v>
      </c>
    </row>
    <row r="120" spans="1:22" s="199" customFormat="1" ht="30.75" customHeight="1">
      <c r="A120" s="882" t="s">
        <v>609</v>
      </c>
      <c r="B120" s="882"/>
      <c r="C120" s="882"/>
      <c r="D120" s="882"/>
      <c r="E120" s="882"/>
      <c r="F120" s="432" t="str">
        <f>F116</f>
        <v>Năm nay</v>
      </c>
      <c r="G120" s="433"/>
      <c r="H120" s="432" t="str">
        <f>H116</f>
        <v>Năm trước</v>
      </c>
      <c r="I120" s="200"/>
      <c r="J120" s="200"/>
      <c r="L120" s="200"/>
      <c r="P120" s="200"/>
      <c r="V120" s="200">
        <v>776360904</v>
      </c>
    </row>
    <row r="121" spans="1:22" ht="16.5" customHeight="1">
      <c r="B121" s="404" t="s">
        <v>425</v>
      </c>
      <c r="C121" s="373"/>
      <c r="D121" s="373"/>
      <c r="E121" s="373"/>
      <c r="F121" s="413">
        <f>BCKQKD!D27</f>
        <v>228667507.88888884</v>
      </c>
      <c r="G121" s="413"/>
      <c r="H121" s="413">
        <f>BCKQKD!G27</f>
        <v>10337200985.484137</v>
      </c>
      <c r="J121" s="434"/>
      <c r="V121" s="400"/>
    </row>
    <row r="122" spans="1:22" ht="16.5" customHeight="1">
      <c r="B122" s="373" t="s">
        <v>426</v>
      </c>
      <c r="C122" s="373"/>
      <c r="D122" s="373"/>
      <c r="E122" s="373"/>
      <c r="F122" s="413">
        <f>900000</f>
        <v>900000</v>
      </c>
      <c r="G122" s="413"/>
      <c r="H122" s="413"/>
      <c r="V122" s="400">
        <v>532199178</v>
      </c>
    </row>
    <row r="123" spans="1:22" ht="16.5" customHeight="1">
      <c r="B123" s="404" t="s">
        <v>427</v>
      </c>
      <c r="C123" s="404"/>
      <c r="D123" s="404"/>
      <c r="E123" s="404"/>
      <c r="F123" s="413"/>
      <c r="G123" s="279"/>
      <c r="H123" s="413"/>
      <c r="J123" s="434"/>
      <c r="V123" s="400">
        <v>289608076</v>
      </c>
    </row>
    <row r="124" spans="1:22" ht="16.5" customHeight="1">
      <c r="B124" s="404" t="s">
        <v>428</v>
      </c>
      <c r="C124" s="404"/>
      <c r="D124" s="404"/>
      <c r="E124" s="404"/>
      <c r="F124" s="279">
        <f>F121+F122-F123</f>
        <v>229567507.88888884</v>
      </c>
      <c r="G124" s="279"/>
      <c r="H124" s="418">
        <f>H121+H122-H123</f>
        <v>10337200985.484137</v>
      </c>
      <c r="V124" s="400">
        <v>727564407</v>
      </c>
    </row>
    <row r="125" spans="1:22" ht="16.5" customHeight="1">
      <c r="B125" s="85" t="s">
        <v>429</v>
      </c>
      <c r="C125" s="85"/>
      <c r="D125" s="85"/>
      <c r="E125" s="85"/>
      <c r="F125" s="188">
        <v>-229567507.88888884</v>
      </c>
      <c r="G125" s="59"/>
      <c r="H125" s="594">
        <v>-10337200985.484137</v>
      </c>
      <c r="I125" s="412"/>
      <c r="V125" s="412">
        <f>SUM(V119:V124)</f>
        <v>3175653563</v>
      </c>
    </row>
    <row r="126" spans="1:22" ht="16.5" customHeight="1">
      <c r="B126" s="404" t="s">
        <v>430</v>
      </c>
      <c r="C126" s="85"/>
      <c r="D126" s="85"/>
      <c r="E126" s="85"/>
      <c r="F126" s="59"/>
      <c r="G126" s="59"/>
      <c r="H126" s="59"/>
      <c r="I126" s="412"/>
      <c r="V126" s="412"/>
    </row>
    <row r="127" spans="1:22" ht="16.5" customHeight="1">
      <c r="B127" s="85" t="s">
        <v>431</v>
      </c>
      <c r="C127" s="85"/>
      <c r="D127" s="85"/>
      <c r="E127" s="59"/>
      <c r="F127" s="59"/>
      <c r="G127" s="59"/>
      <c r="H127" s="59"/>
      <c r="V127" s="400"/>
    </row>
    <row r="128" spans="1:22" ht="16.5" customHeight="1">
      <c r="B128" s="404" t="s">
        <v>432</v>
      </c>
      <c r="C128" s="404"/>
      <c r="D128" s="404"/>
      <c r="E128" s="404"/>
      <c r="F128" s="279">
        <f>F121-F127</f>
        <v>228667507.88888884</v>
      </c>
      <c r="G128" s="279"/>
      <c r="H128" s="279">
        <f>H121-H127</f>
        <v>10337200985.484137</v>
      </c>
      <c r="I128" s="412">
        <f>BCKQKD!D30</f>
        <v>228667507.88888884</v>
      </c>
      <c r="J128" s="412">
        <f>BCKQKD!G30</f>
        <v>10337200985.484137</v>
      </c>
      <c r="V128" s="400">
        <v>1277644225</v>
      </c>
    </row>
    <row r="129" spans="1:22" ht="15.75" customHeight="1">
      <c r="A129" s="404"/>
      <c r="B129" s="404"/>
      <c r="C129" s="404"/>
      <c r="D129" s="404"/>
      <c r="E129" s="404"/>
      <c r="F129" s="279"/>
      <c r="G129" s="279"/>
      <c r="H129" s="279"/>
      <c r="I129" s="412">
        <f>I128-F128</f>
        <v>0</v>
      </c>
      <c r="J129" s="435">
        <f>ROUND(J128-H128,0)</f>
        <v>0</v>
      </c>
      <c r="V129" s="400"/>
    </row>
    <row r="130" spans="1:22" ht="15.75" customHeight="1">
      <c r="A130" s="404" t="s">
        <v>301</v>
      </c>
      <c r="B130" s="404" t="s">
        <v>433</v>
      </c>
      <c r="C130" s="404"/>
      <c r="D130" s="404"/>
      <c r="E130" s="404"/>
      <c r="F130" s="405" t="str">
        <f>F116</f>
        <v>Năm nay</v>
      </c>
      <c r="G130" s="406"/>
      <c r="H130" s="405" t="str">
        <f>H116</f>
        <v>Năm trước</v>
      </c>
      <c r="I130" s="412"/>
      <c r="J130" s="435"/>
      <c r="V130" s="400"/>
    </row>
    <row r="131" spans="1:22" ht="15.75" customHeight="1">
      <c r="A131" s="404"/>
      <c r="B131" s="436" t="s">
        <v>434</v>
      </c>
      <c r="C131" s="404"/>
      <c r="D131" s="404"/>
      <c r="E131" s="404"/>
      <c r="F131" s="59">
        <f>BCKQKD!D30</f>
        <v>228667507.88888884</v>
      </c>
      <c r="G131" s="59"/>
      <c r="H131" s="59">
        <f>BCKQKD!G30</f>
        <v>10337200985.484137</v>
      </c>
      <c r="I131" s="412"/>
      <c r="J131" s="435"/>
      <c r="V131" s="400"/>
    </row>
    <row r="132" spans="1:22" ht="27.75" customHeight="1">
      <c r="A132" s="404"/>
      <c r="B132" s="879" t="s">
        <v>435</v>
      </c>
      <c r="C132" s="879"/>
      <c r="D132" s="879"/>
      <c r="E132" s="404"/>
      <c r="F132" s="59"/>
      <c r="G132" s="59"/>
      <c r="H132" s="59"/>
      <c r="I132" s="412"/>
      <c r="J132" s="435"/>
      <c r="V132" s="400"/>
    </row>
    <row r="133" spans="1:22" ht="15.75" customHeight="1">
      <c r="A133" s="404"/>
      <c r="B133" s="271" t="s">
        <v>436</v>
      </c>
      <c r="C133" s="404"/>
      <c r="D133" s="404"/>
      <c r="E133" s="404"/>
      <c r="F133" s="59"/>
      <c r="G133" s="59"/>
      <c r="H133" s="59"/>
      <c r="I133" s="412"/>
      <c r="J133" s="435"/>
      <c r="V133" s="400"/>
    </row>
    <row r="134" spans="1:22" ht="15.75" customHeight="1">
      <c r="A134" s="404"/>
      <c r="B134" s="271" t="s">
        <v>437</v>
      </c>
      <c r="C134" s="404"/>
      <c r="D134" s="404"/>
      <c r="E134" s="404"/>
      <c r="F134" s="59"/>
      <c r="G134" s="59"/>
      <c r="H134" s="59"/>
      <c r="I134" s="412"/>
      <c r="J134" s="435"/>
      <c r="V134" s="400"/>
    </row>
    <row r="135" spans="1:22" ht="15.75" customHeight="1">
      <c r="A135" s="404"/>
      <c r="B135" s="436" t="s">
        <v>438</v>
      </c>
      <c r="C135" s="404"/>
      <c r="D135" s="404"/>
      <c r="E135" s="404"/>
      <c r="F135" s="59">
        <f>F131</f>
        <v>228667507.88888884</v>
      </c>
      <c r="G135" s="59"/>
      <c r="H135" s="59">
        <f>H131</f>
        <v>10337200985.484137</v>
      </c>
      <c r="I135" s="412"/>
      <c r="J135" s="435"/>
      <c r="V135" s="400"/>
    </row>
    <row r="136" spans="1:22" ht="15.75" customHeight="1">
      <c r="A136" s="404"/>
      <c r="B136" s="436" t="s">
        <v>439</v>
      </c>
      <c r="C136" s="404"/>
      <c r="D136" s="404"/>
      <c r="E136" s="404"/>
      <c r="F136" s="59">
        <f>'TM6 26 28'!F37</f>
        <v>9241801</v>
      </c>
      <c r="G136" s="59"/>
      <c r="H136" s="59">
        <f>'TM6 26 28'!H37</f>
        <v>9241801</v>
      </c>
      <c r="I136" s="412"/>
      <c r="J136" s="435"/>
      <c r="V136" s="400"/>
    </row>
    <row r="137" spans="1:22" ht="15.75" customHeight="1">
      <c r="A137" s="404"/>
      <c r="B137" s="436" t="s">
        <v>440</v>
      </c>
      <c r="C137" s="404"/>
      <c r="D137" s="404"/>
      <c r="E137" s="404"/>
      <c r="F137" s="59">
        <f>F135/F136</f>
        <v>24.742743096165871</v>
      </c>
      <c r="G137" s="59"/>
      <c r="H137" s="59">
        <f>H135/H136</f>
        <v>1118.5266795383429</v>
      </c>
      <c r="I137" s="412"/>
      <c r="J137" s="435"/>
      <c r="V137" s="400"/>
    </row>
    <row r="138" spans="1:22" ht="12.75" customHeight="1">
      <c r="A138" s="404"/>
      <c r="B138" s="404"/>
      <c r="C138" s="404"/>
      <c r="D138" s="404"/>
      <c r="E138" s="404"/>
      <c r="F138" s="279"/>
      <c r="G138" s="279"/>
      <c r="H138" s="279"/>
      <c r="I138" s="412"/>
      <c r="J138" s="435"/>
      <c r="V138" s="400"/>
    </row>
    <row r="139" spans="1:22" ht="12.75" customHeight="1">
      <c r="A139" s="404"/>
      <c r="B139" s="404"/>
      <c r="C139" s="404"/>
      <c r="D139" s="404"/>
      <c r="E139" s="404"/>
      <c r="F139" s="279"/>
      <c r="G139" s="279"/>
      <c r="H139" s="279"/>
      <c r="I139" s="412"/>
      <c r="J139" s="435"/>
      <c r="V139" s="400"/>
    </row>
    <row r="140" spans="1:22" ht="12.75" customHeight="1">
      <c r="A140" s="404"/>
      <c r="B140" s="404"/>
      <c r="C140" s="404"/>
      <c r="D140" s="404"/>
      <c r="E140" s="404"/>
      <c r="F140" s="279"/>
      <c r="G140" s="279"/>
      <c r="H140" s="279"/>
      <c r="I140" s="412"/>
      <c r="J140" s="435"/>
      <c r="V140" s="400"/>
    </row>
    <row r="141" spans="1:22" ht="15" customHeight="1">
      <c r="A141" s="404" t="s">
        <v>441</v>
      </c>
      <c r="B141" s="404"/>
      <c r="C141" s="404"/>
      <c r="E141" s="404"/>
      <c r="F141" s="279"/>
      <c r="G141" s="279"/>
      <c r="H141" s="279"/>
      <c r="I141" s="412"/>
      <c r="J141" s="435"/>
      <c r="V141" s="400"/>
    </row>
    <row r="142" spans="1:22" ht="5.0999999999999996" customHeight="1">
      <c r="A142" s="373"/>
      <c r="B142" s="85"/>
      <c r="C142" s="85"/>
      <c r="D142" s="85"/>
      <c r="E142" s="85"/>
      <c r="F142" s="59"/>
      <c r="G142" s="59"/>
      <c r="H142" s="59"/>
      <c r="L142" s="60"/>
      <c r="V142" s="412"/>
    </row>
    <row r="143" spans="1:22" ht="16.5" customHeight="1">
      <c r="A143" s="373" t="s">
        <v>442</v>
      </c>
      <c r="B143" s="85"/>
      <c r="C143" s="85"/>
      <c r="D143" s="85"/>
      <c r="E143" s="85"/>
      <c r="F143" s="59"/>
      <c r="G143" s="59"/>
      <c r="H143" s="59"/>
      <c r="L143" s="60"/>
      <c r="V143" s="412"/>
    </row>
    <row r="144" spans="1:22">
      <c r="A144" s="373"/>
      <c r="B144" s="85" t="s">
        <v>523</v>
      </c>
      <c r="C144" s="85"/>
      <c r="D144" s="85"/>
      <c r="E144" s="85"/>
      <c r="F144" s="59"/>
      <c r="G144" s="59"/>
      <c r="H144" s="59"/>
      <c r="L144" s="60"/>
      <c r="V144" s="412"/>
    </row>
    <row r="145" spans="1:22" s="373" customFormat="1" ht="14.25">
      <c r="B145" s="437" t="s">
        <v>443</v>
      </c>
      <c r="C145" s="437" t="s">
        <v>444</v>
      </c>
      <c r="D145" s="437"/>
      <c r="E145" s="437" t="s">
        <v>445</v>
      </c>
      <c r="F145" s="438"/>
      <c r="G145" s="438"/>
      <c r="H145" s="438" t="s">
        <v>446</v>
      </c>
      <c r="I145" s="412"/>
      <c r="J145" s="412"/>
      <c r="P145" s="412"/>
      <c r="V145" s="412"/>
    </row>
    <row r="146" spans="1:22">
      <c r="A146" s="373"/>
      <c r="B146" s="85" t="s">
        <v>447</v>
      </c>
      <c r="C146" s="85" t="s">
        <v>448</v>
      </c>
      <c r="D146" s="85"/>
      <c r="E146" s="85" t="s">
        <v>449</v>
      </c>
      <c r="F146" s="59"/>
      <c r="G146" s="59"/>
      <c r="H146" s="59">
        <v>8000000000</v>
      </c>
      <c r="L146" s="60"/>
      <c r="V146" s="412"/>
    </row>
    <row r="147" spans="1:22">
      <c r="A147" s="373"/>
      <c r="B147" s="85"/>
      <c r="C147" s="85"/>
      <c r="D147" s="85"/>
      <c r="E147" s="85"/>
      <c r="F147" s="59"/>
      <c r="G147" s="59"/>
      <c r="H147" s="59"/>
      <c r="L147" s="60"/>
      <c r="V147" s="412"/>
    </row>
    <row r="148" spans="1:22" ht="16.5" customHeight="1">
      <c r="A148" s="373" t="s">
        <v>450</v>
      </c>
      <c r="B148" s="85"/>
      <c r="C148" s="85"/>
      <c r="D148" s="85"/>
      <c r="E148" s="85"/>
      <c r="F148" s="59"/>
      <c r="G148" s="59"/>
      <c r="H148" s="59"/>
      <c r="L148" s="60"/>
      <c r="V148" s="412"/>
    </row>
    <row r="149" spans="1:22" ht="45.75" customHeight="1">
      <c r="A149" s="373"/>
      <c r="B149" s="880" t="s">
        <v>451</v>
      </c>
      <c r="C149" s="880"/>
      <c r="D149" s="880"/>
      <c r="E149" s="880"/>
      <c r="F149" s="880"/>
      <c r="G149" s="880"/>
      <c r="H149" s="880"/>
      <c r="L149" s="60"/>
      <c r="V149" s="412"/>
    </row>
    <row r="150" spans="1:22" ht="19.5" customHeight="1">
      <c r="A150" s="373"/>
      <c r="B150" s="85"/>
      <c r="C150" s="85"/>
      <c r="D150" s="85"/>
      <c r="E150" s="85"/>
      <c r="F150" s="59"/>
      <c r="G150" s="59"/>
      <c r="H150" s="59"/>
      <c r="L150" s="60"/>
      <c r="V150" s="412"/>
    </row>
    <row r="151" spans="1:22" ht="5.0999999999999996" customHeight="1">
      <c r="A151" s="373"/>
      <c r="B151" s="85"/>
      <c r="C151" s="85"/>
      <c r="D151" s="85"/>
      <c r="E151" s="85"/>
      <c r="F151" s="59"/>
      <c r="G151" s="59"/>
      <c r="H151" s="59"/>
      <c r="L151" s="60"/>
      <c r="V151" s="412"/>
    </row>
    <row r="152" spans="1:22" hidden="1">
      <c r="A152" s="439"/>
      <c r="B152" s="440"/>
      <c r="C152" s="440"/>
      <c r="D152" s="440"/>
      <c r="E152" s="440"/>
      <c r="F152" s="440"/>
      <c r="G152" s="440"/>
      <c r="H152" s="440"/>
      <c r="I152" s="440"/>
      <c r="J152" s="440"/>
      <c r="L152" s="60"/>
      <c r="V152" s="412"/>
    </row>
    <row r="153" spans="1:22" ht="5.0999999999999996" hidden="1" customHeight="1">
      <c r="A153" s="441"/>
      <c r="B153" s="440"/>
      <c r="C153" s="440"/>
      <c r="D153" s="440"/>
      <c r="E153" s="440"/>
      <c r="F153" s="440"/>
      <c r="G153" s="440"/>
      <c r="H153" s="440"/>
      <c r="I153" s="440"/>
      <c r="J153" s="440"/>
      <c r="L153" s="60"/>
      <c r="V153" s="412"/>
    </row>
    <row r="154" spans="1:22" ht="33" hidden="1" customHeight="1">
      <c r="A154" s="874"/>
      <c r="B154" s="874"/>
      <c r="C154" s="874"/>
      <c r="D154" s="874"/>
      <c r="E154" s="874"/>
      <c r="F154" s="874"/>
      <c r="G154" s="874"/>
      <c r="H154" s="874"/>
      <c r="I154" s="442"/>
      <c r="J154" s="442"/>
      <c r="L154" s="60"/>
      <c r="V154" s="412"/>
    </row>
    <row r="155" spans="1:22" ht="5.0999999999999996" hidden="1" customHeight="1">
      <c r="A155" s="443"/>
      <c r="B155" s="443"/>
      <c r="C155" s="443"/>
      <c r="D155" s="443"/>
      <c r="E155" s="443"/>
      <c r="F155" s="443"/>
      <c r="G155" s="443"/>
      <c r="H155" s="443"/>
      <c r="I155" s="443"/>
      <c r="J155" s="443"/>
      <c r="L155" s="60"/>
      <c r="V155" s="412"/>
    </row>
    <row r="156" spans="1:22" ht="30" hidden="1" customHeight="1">
      <c r="A156" s="874"/>
      <c r="B156" s="874"/>
      <c r="C156" s="874"/>
      <c r="D156" s="874"/>
      <c r="E156" s="874"/>
      <c r="F156" s="874"/>
      <c r="G156" s="874"/>
      <c r="H156" s="874"/>
      <c r="I156" s="442"/>
      <c r="J156" s="442"/>
      <c r="L156" s="60"/>
      <c r="V156" s="412"/>
    </row>
    <row r="157" spans="1:22" ht="5.0999999999999996" hidden="1" customHeight="1">
      <c r="A157" s="444"/>
      <c r="B157" s="444"/>
      <c r="C157" s="444"/>
      <c r="D157" s="444"/>
      <c r="E157" s="444"/>
      <c r="F157" s="444"/>
      <c r="G157" s="444"/>
      <c r="H157" s="444"/>
      <c r="I157" s="444"/>
      <c r="J157" s="442"/>
      <c r="L157" s="60"/>
      <c r="V157" s="412"/>
    </row>
    <row r="158" spans="1:22" hidden="1">
      <c r="A158" s="439"/>
      <c r="B158" s="440"/>
      <c r="C158" s="440"/>
      <c r="D158" s="440"/>
      <c r="E158" s="440"/>
      <c r="F158" s="440"/>
      <c r="G158" s="440"/>
      <c r="H158" s="440"/>
      <c r="I158" s="440"/>
      <c r="J158" s="440"/>
      <c r="L158" s="60"/>
      <c r="V158" s="412"/>
    </row>
    <row r="159" spans="1:22" ht="5.0999999999999996" hidden="1" customHeight="1">
      <c r="A159" s="441"/>
      <c r="B159" s="440"/>
      <c r="C159" s="440"/>
      <c r="D159" s="440"/>
      <c r="E159" s="440"/>
      <c r="F159" s="440"/>
      <c r="G159" s="440"/>
      <c r="H159" s="440"/>
      <c r="I159" s="440"/>
      <c r="J159" s="440"/>
      <c r="L159" s="60"/>
      <c r="V159" s="412"/>
    </row>
    <row r="160" spans="1:22" ht="48.75" hidden="1" customHeight="1">
      <c r="A160" s="875"/>
      <c r="B160" s="875"/>
      <c r="C160" s="875"/>
      <c r="D160" s="875"/>
      <c r="E160" s="875"/>
      <c r="F160" s="875"/>
      <c r="G160" s="875"/>
      <c r="H160" s="875"/>
      <c r="I160" s="445"/>
      <c r="J160" s="446"/>
      <c r="L160" s="60"/>
      <c r="V160" s="412"/>
    </row>
    <row r="161" spans="1:22" ht="75" hidden="1" customHeight="1">
      <c r="A161" s="875"/>
      <c r="B161" s="875"/>
      <c r="C161" s="875"/>
      <c r="D161" s="875"/>
      <c r="E161" s="875"/>
      <c r="F161" s="875"/>
      <c r="G161" s="875"/>
      <c r="H161" s="875"/>
      <c r="I161" s="445"/>
      <c r="J161" s="446"/>
      <c r="L161" s="60"/>
      <c r="V161" s="412"/>
    </row>
    <row r="162" spans="1:22" ht="5.0999999999999996" hidden="1" customHeight="1">
      <c r="A162" s="447"/>
      <c r="B162" s="447"/>
      <c r="C162" s="447"/>
      <c r="D162" s="447"/>
      <c r="E162" s="447"/>
      <c r="F162" s="447"/>
      <c r="G162" s="447"/>
      <c r="H162" s="447"/>
      <c r="I162" s="447"/>
      <c r="J162" s="446"/>
      <c r="L162" s="60"/>
      <c r="V162" s="412"/>
    </row>
    <row r="163" spans="1:22" hidden="1">
      <c r="A163" s="439"/>
      <c r="B163" s="440"/>
      <c r="C163" s="440"/>
      <c r="D163" s="440"/>
      <c r="E163" s="440"/>
      <c r="F163" s="440"/>
      <c r="G163" s="440"/>
      <c r="H163" s="440"/>
      <c r="I163" s="440"/>
      <c r="J163" s="440"/>
      <c r="L163" s="60"/>
      <c r="V163" s="412"/>
    </row>
    <row r="164" spans="1:22" ht="16.5" hidden="1" customHeight="1">
      <c r="A164" s="440"/>
      <c r="B164" s="440"/>
      <c r="C164" s="440"/>
      <c r="D164" s="881"/>
      <c r="E164" s="881"/>
      <c r="F164" s="881"/>
      <c r="G164" s="881"/>
      <c r="H164" s="881"/>
      <c r="L164" s="60"/>
      <c r="V164" s="412"/>
    </row>
    <row r="165" spans="1:22" hidden="1">
      <c r="A165" s="440"/>
      <c r="B165" s="440"/>
      <c r="C165" s="440"/>
      <c r="D165" s="448"/>
      <c r="E165" s="448"/>
      <c r="F165" s="448"/>
      <c r="H165" s="448"/>
      <c r="L165" s="60"/>
      <c r="V165" s="412"/>
    </row>
    <row r="166" spans="1:22" hidden="1">
      <c r="A166" s="441"/>
      <c r="B166" s="440"/>
      <c r="C166" s="440"/>
      <c r="D166" s="449"/>
      <c r="E166" s="450"/>
      <c r="F166" s="400"/>
      <c r="G166" s="450"/>
      <c r="H166" s="89"/>
      <c r="L166" s="60"/>
      <c r="V166" s="412"/>
    </row>
    <row r="167" spans="1:22" hidden="1">
      <c r="A167" s="440"/>
      <c r="B167" s="440"/>
      <c r="C167" s="440"/>
      <c r="D167" s="449"/>
      <c r="E167" s="449"/>
      <c r="F167" s="400"/>
      <c r="G167" s="449"/>
      <c r="H167" s="89"/>
      <c r="L167" s="60"/>
      <c r="V167" s="412"/>
    </row>
    <row r="168" spans="1:22" hidden="1">
      <c r="A168" s="440"/>
      <c r="B168" s="440"/>
      <c r="C168" s="440"/>
      <c r="D168" s="449"/>
      <c r="E168" s="400"/>
      <c r="F168" s="400"/>
      <c r="G168" s="400"/>
      <c r="H168" s="89"/>
      <c r="L168" s="60"/>
      <c r="V168" s="412"/>
    </row>
    <row r="169" spans="1:22" hidden="1">
      <c r="A169" s="440"/>
      <c r="B169" s="440"/>
      <c r="C169" s="440"/>
      <c r="D169" s="449"/>
      <c r="E169" s="449"/>
      <c r="F169" s="400"/>
      <c r="G169" s="449"/>
      <c r="H169" s="89"/>
      <c r="L169" s="60"/>
      <c r="V169" s="412"/>
    </row>
    <row r="170" spans="1:22" hidden="1">
      <c r="A170" s="440"/>
      <c r="B170" s="440"/>
      <c r="C170" s="440"/>
      <c r="D170" s="449"/>
      <c r="E170" s="449"/>
      <c r="F170" s="400"/>
      <c r="G170" s="449"/>
      <c r="H170" s="89"/>
      <c r="L170" s="60"/>
      <c r="V170" s="412"/>
    </row>
    <row r="171" spans="1:22" hidden="1">
      <c r="A171" s="440"/>
      <c r="B171" s="440"/>
      <c r="C171" s="440"/>
      <c r="D171" s="451"/>
      <c r="E171" s="451"/>
      <c r="F171" s="400"/>
      <c r="G171" s="451"/>
      <c r="H171" s="89"/>
      <c r="L171" s="60"/>
      <c r="V171" s="412"/>
    </row>
    <row r="172" spans="1:22" ht="5.0999999999999996" hidden="1" customHeight="1">
      <c r="A172" s="440"/>
      <c r="B172" s="440"/>
      <c r="C172" s="440"/>
      <c r="D172" s="449"/>
      <c r="E172" s="452"/>
      <c r="F172" s="400"/>
      <c r="G172" s="453"/>
      <c r="H172" s="89"/>
      <c r="L172" s="60"/>
      <c r="V172" s="412"/>
    </row>
    <row r="173" spans="1:22" hidden="1">
      <c r="A173" s="881"/>
      <c r="B173" s="881"/>
      <c r="C173" s="440"/>
      <c r="D173" s="454"/>
      <c r="E173" s="454"/>
      <c r="F173" s="454"/>
      <c r="G173" s="454"/>
      <c r="H173" s="454"/>
      <c r="L173" s="60"/>
      <c r="V173" s="412"/>
    </row>
    <row r="174" spans="1:22" ht="5.0999999999999996" hidden="1" customHeight="1">
      <c r="A174" s="440"/>
      <c r="B174" s="440"/>
      <c r="C174" s="440"/>
      <c r="D174" s="449"/>
      <c r="E174" s="449"/>
      <c r="F174" s="400"/>
      <c r="G174" s="449"/>
      <c r="H174" s="89"/>
      <c r="L174" s="60"/>
      <c r="V174" s="412"/>
    </row>
    <row r="175" spans="1:22" hidden="1">
      <c r="A175" s="441"/>
      <c r="B175" s="440"/>
      <c r="C175" s="440"/>
      <c r="D175" s="449"/>
      <c r="E175" s="449"/>
      <c r="F175" s="400"/>
      <c r="G175" s="449"/>
      <c r="H175" s="89"/>
      <c r="L175" s="60"/>
      <c r="V175" s="412"/>
    </row>
    <row r="176" spans="1:22" hidden="1">
      <c r="A176" s="440"/>
      <c r="B176" s="440"/>
      <c r="C176" s="440"/>
      <c r="D176" s="449"/>
      <c r="E176" s="449"/>
      <c r="F176" s="400"/>
      <c r="G176" s="449"/>
      <c r="H176" s="89"/>
      <c r="L176" s="60"/>
      <c r="V176" s="412"/>
    </row>
    <row r="177" spans="1:22" hidden="1">
      <c r="A177" s="440"/>
      <c r="B177" s="440"/>
      <c r="C177" s="440"/>
      <c r="D177" s="452"/>
      <c r="E177" s="452"/>
      <c r="F177" s="400"/>
      <c r="G177" s="452"/>
      <c r="H177" s="89"/>
      <c r="L177" s="60"/>
      <c r="V177" s="412"/>
    </row>
    <row r="178" spans="1:22" hidden="1">
      <c r="A178" s="440"/>
      <c r="B178" s="440"/>
      <c r="C178" s="440"/>
      <c r="D178" s="452"/>
      <c r="E178" s="452"/>
      <c r="F178" s="400"/>
      <c r="G178" s="452"/>
      <c r="H178" s="89"/>
      <c r="L178" s="60"/>
      <c r="V178" s="412"/>
    </row>
    <row r="179" spans="1:22" hidden="1">
      <c r="A179" s="440"/>
      <c r="B179" s="440"/>
      <c r="C179" s="440"/>
      <c r="D179" s="449"/>
      <c r="E179" s="455"/>
      <c r="F179" s="400"/>
      <c r="G179" s="455"/>
      <c r="H179" s="89"/>
      <c r="L179" s="60"/>
      <c r="V179" s="412"/>
    </row>
    <row r="180" spans="1:22" hidden="1">
      <c r="A180" s="881"/>
      <c r="B180" s="881"/>
      <c r="C180" s="440"/>
      <c r="D180" s="454"/>
      <c r="E180" s="454"/>
      <c r="F180" s="454"/>
      <c r="G180" s="454"/>
      <c r="H180" s="454"/>
      <c r="L180" s="60"/>
      <c r="V180" s="412"/>
    </row>
    <row r="181" spans="1:22" hidden="1">
      <c r="A181" s="440"/>
      <c r="B181" s="440"/>
      <c r="C181" s="440"/>
      <c r="D181" s="449"/>
      <c r="E181" s="449"/>
      <c r="F181" s="449"/>
      <c r="G181" s="449"/>
      <c r="H181" s="449"/>
      <c r="I181" s="440"/>
      <c r="J181" s="440"/>
      <c r="L181" s="60"/>
      <c r="V181" s="412"/>
    </row>
    <row r="182" spans="1:22" ht="31.5" hidden="1" customHeight="1">
      <c r="A182" s="874"/>
      <c r="B182" s="874"/>
      <c r="C182" s="874"/>
      <c r="D182" s="874"/>
      <c r="E182" s="874"/>
      <c r="F182" s="874"/>
      <c r="G182" s="874"/>
      <c r="H182" s="874"/>
      <c r="I182" s="440"/>
      <c r="J182" s="440"/>
      <c r="L182" s="60"/>
      <c r="V182" s="412"/>
    </row>
    <row r="183" spans="1:22" ht="5.25" hidden="1" customHeight="1">
      <c r="A183" s="871"/>
      <c r="B183" s="871"/>
      <c r="C183" s="871"/>
      <c r="D183" s="871"/>
      <c r="E183" s="871"/>
      <c r="F183" s="871"/>
      <c r="G183" s="871"/>
      <c r="H183" s="871"/>
      <c r="I183" s="442"/>
      <c r="J183" s="456"/>
      <c r="L183" s="60"/>
      <c r="V183" s="412"/>
    </row>
    <row r="184" spans="1:22" ht="50.25" hidden="1" customHeight="1">
      <c r="A184" s="876"/>
      <c r="B184" s="876"/>
      <c r="C184" s="876"/>
      <c r="D184" s="876"/>
      <c r="E184" s="876"/>
      <c r="F184" s="876"/>
      <c r="G184" s="876"/>
      <c r="H184" s="876"/>
      <c r="I184" s="456"/>
      <c r="J184" s="456"/>
      <c r="L184" s="60"/>
      <c r="V184" s="412"/>
    </row>
    <row r="185" spans="1:22" ht="1.5" hidden="1" customHeight="1">
      <c r="A185" s="457"/>
      <c r="B185" s="457"/>
      <c r="C185" s="457"/>
      <c r="D185" s="457"/>
      <c r="E185" s="457"/>
      <c r="F185" s="457"/>
      <c r="G185" s="457"/>
      <c r="H185" s="457"/>
      <c r="I185" s="457"/>
      <c r="J185" s="456"/>
      <c r="L185" s="60"/>
      <c r="V185" s="412"/>
    </row>
    <row r="186" spans="1:22" ht="62.25" hidden="1" customHeight="1">
      <c r="A186" s="874"/>
      <c r="B186" s="874"/>
      <c r="C186" s="874"/>
      <c r="D186" s="874"/>
      <c r="E186" s="874"/>
      <c r="F186" s="874"/>
      <c r="G186" s="874"/>
      <c r="H186" s="874"/>
      <c r="I186" s="442"/>
      <c r="J186" s="444"/>
      <c r="L186" s="60"/>
      <c r="V186" s="412"/>
    </row>
    <row r="187" spans="1:22" ht="5.0999999999999996" hidden="1" customHeight="1">
      <c r="A187" s="444"/>
      <c r="B187" s="444"/>
      <c r="C187" s="444"/>
      <c r="D187" s="444"/>
      <c r="E187" s="444"/>
      <c r="F187" s="444"/>
      <c r="G187" s="444"/>
      <c r="H187" s="444"/>
      <c r="I187" s="444"/>
      <c r="J187" s="444"/>
      <c r="L187" s="60"/>
      <c r="V187" s="412"/>
    </row>
    <row r="188" spans="1:22" ht="30.75" hidden="1" customHeight="1">
      <c r="A188" s="874"/>
      <c r="B188" s="874"/>
      <c r="C188" s="874"/>
      <c r="D188" s="874"/>
      <c r="E188" s="874"/>
      <c r="F188" s="874"/>
      <c r="G188" s="874"/>
      <c r="H188" s="874"/>
      <c r="I188" s="442"/>
      <c r="J188" s="456"/>
      <c r="L188" s="60"/>
      <c r="V188" s="412"/>
    </row>
    <row r="189" spans="1:22" ht="5.0999999999999996" hidden="1" customHeight="1">
      <c r="A189" s="443"/>
      <c r="B189" s="443"/>
      <c r="C189" s="443"/>
      <c r="D189" s="443"/>
      <c r="E189" s="443"/>
      <c r="F189" s="443"/>
      <c r="G189" s="443"/>
      <c r="H189" s="443"/>
      <c r="I189" s="443"/>
      <c r="J189" s="443"/>
      <c r="L189" s="60"/>
      <c r="V189" s="412"/>
    </row>
    <row r="190" spans="1:22" hidden="1">
      <c r="A190" s="439"/>
      <c r="B190" s="440"/>
      <c r="C190" s="440"/>
      <c r="D190" s="440"/>
      <c r="E190" s="440"/>
      <c r="F190" s="440"/>
      <c r="G190" s="440"/>
      <c r="H190" s="440"/>
      <c r="I190" s="440"/>
      <c r="J190" s="440"/>
      <c r="L190" s="60"/>
      <c r="V190" s="412"/>
    </row>
    <row r="191" spans="1:22" ht="5.0999999999999996" hidden="1" customHeight="1">
      <c r="A191" s="441"/>
      <c r="B191" s="440"/>
      <c r="C191" s="440"/>
      <c r="D191" s="440"/>
      <c r="E191" s="440"/>
      <c r="F191" s="440"/>
      <c r="G191" s="440"/>
      <c r="H191" s="440"/>
      <c r="I191" s="440"/>
      <c r="J191" s="440"/>
      <c r="L191" s="60"/>
      <c r="V191" s="412"/>
    </row>
    <row r="192" spans="1:22" ht="29.25" hidden="1" customHeight="1">
      <c r="A192" s="874"/>
      <c r="B192" s="874"/>
      <c r="C192" s="874"/>
      <c r="D192" s="874"/>
      <c r="E192" s="874"/>
      <c r="F192" s="874"/>
      <c r="G192" s="874"/>
      <c r="H192" s="874"/>
      <c r="I192" s="440"/>
      <c r="J192" s="440"/>
      <c r="L192" s="60"/>
      <c r="V192" s="412"/>
    </row>
    <row r="193" spans="1:22" ht="3.75" hidden="1" customHeight="1">
      <c r="A193" s="441"/>
      <c r="B193" s="440"/>
      <c r="C193" s="440"/>
      <c r="D193" s="440"/>
      <c r="E193" s="440"/>
      <c r="F193" s="440"/>
      <c r="G193" s="440"/>
      <c r="H193" s="440"/>
      <c r="I193" s="440"/>
      <c r="J193" s="440"/>
      <c r="L193" s="60"/>
      <c r="V193" s="412"/>
    </row>
    <row r="194" spans="1:22" ht="29.25" hidden="1" customHeight="1">
      <c r="A194" s="874"/>
      <c r="B194" s="874"/>
      <c r="C194" s="874"/>
      <c r="D194" s="874"/>
      <c r="E194" s="874"/>
      <c r="F194" s="874"/>
      <c r="G194" s="874"/>
      <c r="H194" s="874"/>
      <c r="I194" s="442"/>
      <c r="J194" s="456"/>
      <c r="L194" s="60"/>
      <c r="V194" s="412"/>
    </row>
    <row r="195" spans="1:22" ht="6" hidden="1" customHeight="1">
      <c r="A195" s="444"/>
      <c r="B195" s="444"/>
      <c r="C195" s="444"/>
      <c r="D195" s="444"/>
      <c r="E195" s="444"/>
      <c r="F195" s="444"/>
      <c r="G195" s="444"/>
      <c r="H195" s="444"/>
      <c r="I195" s="442"/>
      <c r="J195" s="456"/>
      <c r="L195" s="60"/>
      <c r="V195" s="412"/>
    </row>
    <row r="196" spans="1:22" hidden="1">
      <c r="A196" s="877"/>
      <c r="B196" s="877"/>
      <c r="C196" s="877"/>
      <c r="D196" s="877"/>
      <c r="E196" s="877"/>
      <c r="F196" s="877"/>
      <c r="G196" s="877"/>
      <c r="H196" s="877"/>
      <c r="I196" s="442"/>
      <c r="J196" s="456"/>
      <c r="L196" s="60"/>
      <c r="V196" s="412"/>
    </row>
    <row r="197" spans="1:22" ht="44.25" hidden="1" customHeight="1">
      <c r="A197" s="874"/>
      <c r="B197" s="874"/>
      <c r="C197" s="874"/>
      <c r="D197" s="874"/>
      <c r="E197" s="874"/>
      <c r="F197" s="874"/>
      <c r="G197" s="874"/>
      <c r="H197" s="874"/>
      <c r="I197" s="442"/>
      <c r="J197" s="456"/>
      <c r="L197" s="60"/>
      <c r="V197" s="412"/>
    </row>
    <row r="198" spans="1:22" hidden="1">
      <c r="A198" s="877"/>
      <c r="B198" s="877"/>
      <c r="C198" s="877"/>
      <c r="D198" s="877"/>
      <c r="E198" s="877"/>
      <c r="F198" s="877"/>
      <c r="G198" s="877"/>
      <c r="H198" s="877"/>
      <c r="I198" s="442"/>
      <c r="J198" s="456"/>
      <c r="L198" s="60"/>
      <c r="V198" s="412"/>
    </row>
    <row r="199" spans="1:22" ht="30" hidden="1" customHeight="1">
      <c r="A199" s="874"/>
      <c r="B199" s="874"/>
      <c r="C199" s="874"/>
      <c r="D199" s="874"/>
      <c r="E199" s="874"/>
      <c r="F199" s="874"/>
      <c r="G199" s="874"/>
      <c r="H199" s="874"/>
      <c r="I199" s="442"/>
      <c r="J199" s="456"/>
      <c r="L199" s="60"/>
      <c r="V199" s="412"/>
    </row>
    <row r="200" spans="1:22" ht="5.0999999999999996" hidden="1" customHeight="1">
      <c r="A200" s="444"/>
      <c r="B200" s="444"/>
      <c r="C200" s="444"/>
      <c r="D200" s="444"/>
      <c r="E200" s="444"/>
      <c r="F200" s="444"/>
      <c r="G200" s="444"/>
      <c r="H200" s="444"/>
      <c r="I200" s="444"/>
      <c r="J200" s="456"/>
      <c r="L200" s="60"/>
      <c r="V200" s="412"/>
    </row>
    <row r="201" spans="1:22" hidden="1">
      <c r="A201" s="439"/>
      <c r="B201" s="440"/>
      <c r="C201" s="440"/>
      <c r="D201" s="440"/>
      <c r="E201" s="440"/>
      <c r="F201" s="440"/>
      <c r="G201" s="440"/>
      <c r="H201" s="440"/>
      <c r="I201" s="440"/>
      <c r="J201" s="440"/>
      <c r="L201" s="60"/>
      <c r="V201" s="412"/>
    </row>
    <row r="202" spans="1:22" ht="5.0999999999999996" hidden="1" customHeight="1">
      <c r="A202" s="441"/>
      <c r="B202" s="440"/>
      <c r="C202" s="440"/>
      <c r="D202" s="440"/>
      <c r="E202" s="440"/>
      <c r="F202" s="440"/>
      <c r="G202" s="440"/>
      <c r="H202" s="440"/>
      <c r="I202" s="440"/>
      <c r="J202" s="440"/>
      <c r="L202" s="60"/>
      <c r="V202" s="412"/>
    </row>
    <row r="203" spans="1:22" hidden="1">
      <c r="A203" s="440"/>
      <c r="B203" s="440"/>
      <c r="C203" s="440"/>
      <c r="D203" s="440"/>
      <c r="E203" s="440"/>
      <c r="F203" s="440"/>
      <c r="G203" s="440"/>
      <c r="H203" s="440"/>
      <c r="I203" s="440"/>
      <c r="J203" s="440"/>
      <c r="L203" s="60"/>
      <c r="V203" s="412"/>
    </row>
    <row r="204" spans="1:22" ht="5.0999999999999996" hidden="1" customHeight="1">
      <c r="A204" s="440"/>
      <c r="B204" s="440"/>
      <c r="C204" s="440"/>
      <c r="D204" s="440"/>
      <c r="E204" s="440"/>
      <c r="F204" s="440"/>
      <c r="G204" s="440"/>
      <c r="H204" s="440"/>
      <c r="I204" s="440"/>
      <c r="J204" s="440"/>
      <c r="L204" s="60"/>
      <c r="V204" s="412"/>
    </row>
    <row r="205" spans="1:22" ht="30.75" hidden="1" customHeight="1">
      <c r="A205" s="878"/>
      <c r="B205" s="878"/>
      <c r="C205" s="878"/>
      <c r="D205" s="878"/>
      <c r="E205" s="878"/>
      <c r="F205" s="878"/>
      <c r="G205" s="878"/>
      <c r="H205" s="878"/>
      <c r="I205" s="440"/>
      <c r="J205" s="440"/>
      <c r="L205" s="60"/>
      <c r="V205" s="412"/>
    </row>
    <row r="206" spans="1:22" ht="5.0999999999999996" hidden="1" customHeight="1">
      <c r="A206" s="458"/>
      <c r="B206" s="458"/>
      <c r="C206" s="458"/>
      <c r="D206" s="458"/>
      <c r="E206" s="458"/>
      <c r="F206" s="458"/>
      <c r="G206" s="458"/>
      <c r="H206" s="458"/>
      <c r="I206" s="440"/>
      <c r="J206" s="440"/>
      <c r="L206" s="60"/>
      <c r="V206" s="412"/>
    </row>
    <row r="207" spans="1:22" ht="82.5" hidden="1" customHeight="1">
      <c r="A207" s="874"/>
      <c r="B207" s="874"/>
      <c r="C207" s="874"/>
      <c r="D207" s="874"/>
      <c r="E207" s="874"/>
      <c r="F207" s="874"/>
      <c r="G207" s="874"/>
      <c r="H207" s="874"/>
      <c r="I207" s="442"/>
      <c r="J207" s="456"/>
      <c r="L207" s="60"/>
      <c r="V207" s="412"/>
    </row>
    <row r="208" spans="1:22" ht="10.5" hidden="1" customHeight="1">
      <c r="A208" s="443"/>
      <c r="B208" s="443"/>
      <c r="C208" s="443"/>
      <c r="D208" s="443"/>
      <c r="E208" s="443"/>
      <c r="F208" s="443"/>
      <c r="G208" s="443"/>
      <c r="H208" s="443"/>
      <c r="I208" s="443"/>
      <c r="J208" s="443"/>
      <c r="L208" s="60"/>
      <c r="V208" s="412"/>
    </row>
    <row r="209" spans="1:22" hidden="1">
      <c r="A209" s="443"/>
      <c r="C209" s="443"/>
      <c r="D209" s="7"/>
      <c r="E209" s="459"/>
      <c r="F209" s="459"/>
      <c r="G209" s="460"/>
      <c r="H209" s="459"/>
      <c r="I209" s="460"/>
      <c r="J209" s="443"/>
      <c r="L209" s="60"/>
      <c r="V209" s="412"/>
    </row>
    <row r="210" spans="1:22" hidden="1">
      <c r="A210" s="461"/>
      <c r="B210" s="7"/>
      <c r="C210" s="443"/>
      <c r="D210" s="460"/>
      <c r="E210" s="460"/>
      <c r="F210" s="443"/>
      <c r="G210" s="460"/>
      <c r="H210" s="460"/>
      <c r="I210" s="460"/>
      <c r="J210" s="443"/>
      <c r="L210" s="60"/>
      <c r="V210" s="412"/>
    </row>
    <row r="211" spans="1:22" hidden="1">
      <c r="A211" s="440"/>
      <c r="B211" s="443"/>
      <c r="C211" s="7"/>
      <c r="D211" s="7"/>
      <c r="E211" s="462"/>
      <c r="F211" s="443"/>
      <c r="G211" s="463"/>
      <c r="H211" s="463"/>
      <c r="I211" s="463"/>
      <c r="J211" s="443"/>
      <c r="L211" s="60"/>
      <c r="V211" s="412"/>
    </row>
    <row r="212" spans="1:22" hidden="1">
      <c r="A212" s="464"/>
      <c r="B212" s="443"/>
      <c r="C212" s="7"/>
      <c r="D212" s="7"/>
      <c r="E212" s="465"/>
      <c r="F212" s="443"/>
      <c r="G212" s="463"/>
      <c r="H212" s="463"/>
      <c r="I212" s="463"/>
      <c r="J212" s="443"/>
      <c r="L212" s="60"/>
      <c r="V212" s="412"/>
    </row>
    <row r="213" spans="1:22" hidden="1">
      <c r="A213" s="440"/>
      <c r="B213" s="443"/>
      <c r="C213" s="7"/>
      <c r="D213" s="7"/>
      <c r="E213" s="465"/>
      <c r="F213" s="443"/>
      <c r="G213" s="463"/>
      <c r="H213" s="463"/>
      <c r="I213" s="463"/>
      <c r="J213" s="443"/>
      <c r="L213" s="60"/>
      <c r="V213" s="412"/>
    </row>
    <row r="214" spans="1:22" hidden="1">
      <c r="A214" s="464"/>
      <c r="B214" s="443"/>
      <c r="C214" s="7"/>
      <c r="D214" s="7"/>
      <c r="E214" s="465"/>
      <c r="F214" s="443"/>
      <c r="G214" s="463"/>
      <c r="H214" s="463"/>
      <c r="I214" s="463"/>
      <c r="J214" s="443"/>
      <c r="L214" s="60"/>
      <c r="V214" s="412"/>
    </row>
    <row r="215" spans="1:22" hidden="1">
      <c r="A215" s="464"/>
      <c r="B215" s="443"/>
      <c r="C215" s="7"/>
      <c r="D215" s="7"/>
      <c r="E215" s="465"/>
      <c r="F215" s="443"/>
      <c r="G215" s="463"/>
      <c r="H215" s="463"/>
      <c r="I215" s="463"/>
      <c r="J215" s="443"/>
      <c r="L215" s="60"/>
      <c r="V215" s="412"/>
    </row>
    <row r="216" spans="1:22" hidden="1">
      <c r="A216" s="466"/>
      <c r="B216" s="467"/>
      <c r="C216" s="7"/>
      <c r="D216" s="7"/>
      <c r="E216" s="468"/>
      <c r="F216" s="468"/>
      <c r="G216" s="469"/>
      <c r="H216" s="468"/>
      <c r="I216" s="469"/>
      <c r="J216" s="443"/>
      <c r="L216" s="60"/>
      <c r="V216" s="412"/>
    </row>
    <row r="217" spans="1:22" hidden="1">
      <c r="A217" s="461"/>
      <c r="B217" s="443"/>
      <c r="C217" s="7"/>
      <c r="D217" s="7"/>
      <c r="E217" s="465"/>
      <c r="F217" s="443"/>
      <c r="G217" s="443"/>
      <c r="H217" s="443"/>
      <c r="I217" s="443"/>
      <c r="J217" s="443"/>
      <c r="L217" s="60"/>
      <c r="V217" s="412"/>
    </row>
    <row r="218" spans="1:22" hidden="1">
      <c r="A218" s="464"/>
      <c r="B218" s="443"/>
      <c r="C218" s="7"/>
      <c r="D218" s="7"/>
      <c r="E218" s="465"/>
      <c r="F218" s="443"/>
      <c r="G218" s="463"/>
      <c r="H218" s="463"/>
      <c r="I218" s="463"/>
      <c r="J218" s="443"/>
      <c r="L218" s="60"/>
      <c r="V218" s="412"/>
    </row>
    <row r="219" spans="1:22" hidden="1">
      <c r="A219" s="464"/>
      <c r="B219" s="443"/>
      <c r="C219" s="7"/>
      <c r="D219" s="7"/>
      <c r="E219" s="465"/>
      <c r="F219" s="443"/>
      <c r="G219" s="463"/>
      <c r="H219" s="463"/>
      <c r="I219" s="463"/>
      <c r="J219" s="443"/>
      <c r="L219" s="60"/>
      <c r="V219" s="412"/>
    </row>
    <row r="220" spans="1:22" hidden="1">
      <c r="A220" s="464"/>
      <c r="B220" s="443"/>
      <c r="C220" s="7"/>
      <c r="D220" s="7"/>
      <c r="E220" s="465"/>
      <c r="F220" s="443"/>
      <c r="G220" s="463"/>
      <c r="H220" s="463"/>
      <c r="I220" s="463"/>
      <c r="J220" s="443"/>
      <c r="L220" s="60"/>
      <c r="V220" s="412"/>
    </row>
    <row r="221" spans="1:22" hidden="1">
      <c r="A221" s="464"/>
      <c r="B221" s="443"/>
      <c r="C221" s="7"/>
      <c r="D221" s="7"/>
      <c r="E221" s="465"/>
      <c r="F221" s="443"/>
      <c r="G221" s="463"/>
      <c r="H221" s="463"/>
      <c r="I221" s="463"/>
      <c r="J221" s="443"/>
      <c r="L221" s="60"/>
      <c r="V221" s="412"/>
    </row>
    <row r="222" spans="1:22" hidden="1">
      <c r="A222" s="464"/>
      <c r="B222" s="443"/>
      <c r="C222" s="7"/>
      <c r="D222" s="7"/>
      <c r="E222" s="465"/>
      <c r="F222" s="443"/>
      <c r="G222" s="463"/>
      <c r="H222" s="463"/>
      <c r="I222" s="463"/>
      <c r="J222" s="443"/>
      <c r="L222" s="60"/>
      <c r="V222" s="412"/>
    </row>
    <row r="223" spans="1:22" hidden="1">
      <c r="A223" s="466"/>
      <c r="B223" s="467"/>
      <c r="C223" s="7"/>
      <c r="D223" s="7"/>
      <c r="E223" s="468"/>
      <c r="F223" s="468"/>
      <c r="G223" s="468"/>
      <c r="H223" s="468"/>
      <c r="I223" s="468"/>
      <c r="J223" s="443"/>
      <c r="L223" s="60"/>
      <c r="V223" s="412"/>
    </row>
    <row r="224" spans="1:22" ht="6.75" hidden="1" customHeight="1">
      <c r="A224" s="466"/>
      <c r="B224" s="467"/>
      <c r="C224" s="7"/>
      <c r="D224" s="7"/>
      <c r="E224" s="468"/>
      <c r="F224" s="468"/>
      <c r="G224" s="468"/>
      <c r="H224" s="468"/>
      <c r="I224" s="468"/>
      <c r="J224" s="443"/>
      <c r="L224" s="60"/>
      <c r="V224" s="412"/>
    </row>
    <row r="225" spans="1:22" hidden="1">
      <c r="A225" s="439"/>
      <c r="B225" s="440"/>
      <c r="C225" s="440"/>
      <c r="D225" s="440"/>
      <c r="E225" s="440"/>
      <c r="F225" s="440"/>
      <c r="G225" s="440"/>
      <c r="H225" s="440"/>
      <c r="I225" s="468"/>
      <c r="J225" s="443"/>
      <c r="L225" s="60"/>
      <c r="V225" s="412"/>
    </row>
    <row r="226" spans="1:22" ht="4.5" hidden="1" customHeight="1">
      <c r="A226" s="441"/>
      <c r="B226" s="440"/>
      <c r="C226" s="440"/>
      <c r="D226" s="440"/>
      <c r="E226" s="440"/>
      <c r="F226" s="440"/>
      <c r="G226" s="440"/>
      <c r="H226" s="440"/>
      <c r="I226" s="468"/>
      <c r="J226" s="443"/>
      <c r="L226" s="60"/>
      <c r="V226" s="412"/>
    </row>
    <row r="227" spans="1:22" ht="33.75" hidden="1" customHeight="1">
      <c r="A227" s="874"/>
      <c r="B227" s="874"/>
      <c r="C227" s="874"/>
      <c r="D227" s="874"/>
      <c r="E227" s="874"/>
      <c r="F227" s="874"/>
      <c r="G227" s="874"/>
      <c r="H227" s="874"/>
      <c r="I227" s="468"/>
      <c r="J227" s="443"/>
      <c r="L227" s="60"/>
      <c r="V227" s="412"/>
    </row>
    <row r="228" spans="1:22" hidden="1">
      <c r="A228" s="874"/>
      <c r="B228" s="874"/>
      <c r="C228" s="874"/>
      <c r="D228" s="874"/>
      <c r="E228" s="874"/>
      <c r="F228" s="874"/>
      <c r="G228" s="874"/>
      <c r="H228" s="874"/>
      <c r="I228" s="468"/>
      <c r="J228" s="443"/>
      <c r="L228" s="60"/>
      <c r="V228" s="412"/>
    </row>
    <row r="229" spans="1:22" ht="3.75" hidden="1" customHeight="1">
      <c r="A229" s="443"/>
      <c r="B229" s="443"/>
      <c r="C229" s="443"/>
      <c r="D229" s="443"/>
      <c r="E229" s="443"/>
      <c r="F229" s="443"/>
      <c r="G229" s="443"/>
      <c r="H229" s="443"/>
      <c r="I229" s="468"/>
      <c r="J229" s="443"/>
      <c r="L229" s="60"/>
      <c r="V229" s="412"/>
    </row>
    <row r="230" spans="1:22" hidden="1">
      <c r="A230" s="470"/>
      <c r="B230" s="441"/>
      <c r="C230" s="440"/>
      <c r="D230" s="440"/>
      <c r="E230" s="440"/>
      <c r="F230" s="440"/>
      <c r="G230" s="440"/>
      <c r="H230" s="440"/>
      <c r="I230" s="468"/>
      <c r="J230" s="443"/>
      <c r="L230" s="60"/>
      <c r="V230" s="412"/>
    </row>
    <row r="231" spans="1:22" ht="1.5" hidden="1" customHeight="1">
      <c r="A231" s="441"/>
      <c r="B231" s="440"/>
      <c r="C231" s="440"/>
      <c r="D231" s="440"/>
      <c r="E231" s="440"/>
      <c r="F231" s="440"/>
      <c r="G231" s="440"/>
      <c r="H231" s="440"/>
      <c r="I231" s="468"/>
      <c r="J231" s="443"/>
      <c r="L231" s="60"/>
      <c r="V231" s="412"/>
    </row>
    <row r="232" spans="1:22" ht="28.5" hidden="1" customHeight="1">
      <c r="A232" s="875"/>
      <c r="B232" s="875"/>
      <c r="C232" s="875"/>
      <c r="D232" s="875"/>
      <c r="E232" s="875"/>
      <c r="F232" s="875"/>
      <c r="G232" s="875"/>
      <c r="H232" s="875"/>
      <c r="I232" s="468"/>
      <c r="J232" s="443"/>
      <c r="L232" s="60"/>
      <c r="V232" s="412"/>
    </row>
    <row r="233" spans="1:22" ht="28.5" hidden="1" customHeight="1">
      <c r="A233" s="874"/>
      <c r="B233" s="874"/>
      <c r="C233" s="874"/>
      <c r="D233" s="874"/>
      <c r="E233" s="874"/>
      <c r="F233" s="874"/>
      <c r="G233" s="874"/>
      <c r="H233" s="874"/>
      <c r="I233" s="468"/>
      <c r="J233" s="443"/>
      <c r="L233" s="60"/>
      <c r="V233" s="412"/>
    </row>
    <row r="234" spans="1:22" ht="5.25" hidden="1" customHeight="1">
      <c r="A234" s="444"/>
      <c r="B234" s="444"/>
      <c r="C234" s="444"/>
      <c r="D234" s="444"/>
      <c r="E234" s="444"/>
      <c r="F234" s="444"/>
      <c r="G234" s="444"/>
      <c r="H234" s="444"/>
      <c r="I234" s="468"/>
      <c r="J234" s="443"/>
      <c r="L234" s="60"/>
      <c r="V234" s="412"/>
    </row>
    <row r="235" spans="1:22" hidden="1">
      <c r="A235" s="8"/>
      <c r="B235" s="471"/>
      <c r="C235" s="440"/>
      <c r="D235" s="440"/>
      <c r="E235" s="440"/>
      <c r="F235" s="440"/>
      <c r="G235" s="440"/>
      <c r="H235" s="440"/>
      <c r="I235" s="468"/>
      <c r="J235" s="443"/>
      <c r="L235" s="60"/>
      <c r="V235" s="412"/>
    </row>
    <row r="236" spans="1:22" ht="5.25" hidden="1" customHeight="1">
      <c r="A236" s="441"/>
      <c r="B236" s="440"/>
      <c r="C236" s="440"/>
      <c r="D236" s="440"/>
      <c r="E236" s="440"/>
      <c r="F236" s="440"/>
      <c r="G236" s="440"/>
      <c r="H236" s="440"/>
      <c r="I236" s="468"/>
      <c r="J236" s="443"/>
      <c r="L236" s="60"/>
      <c r="V236" s="412"/>
    </row>
    <row r="237" spans="1:22" ht="32.25" hidden="1" customHeight="1">
      <c r="A237" s="874"/>
      <c r="B237" s="874"/>
      <c r="C237" s="874"/>
      <c r="D237" s="874"/>
      <c r="E237" s="874"/>
      <c r="F237" s="874"/>
      <c r="G237" s="874"/>
      <c r="H237" s="874"/>
      <c r="I237" s="468"/>
      <c r="J237" s="443"/>
      <c r="L237" s="60"/>
      <c r="V237" s="412"/>
    </row>
    <row r="238" spans="1:22" ht="32.25" hidden="1" customHeight="1">
      <c r="A238" s="874"/>
      <c r="B238" s="874"/>
      <c r="C238" s="874"/>
      <c r="D238" s="874"/>
      <c r="E238" s="874"/>
      <c r="F238" s="874"/>
      <c r="G238" s="874"/>
      <c r="H238" s="874"/>
      <c r="I238" s="468"/>
      <c r="J238" s="443"/>
      <c r="L238" s="60"/>
      <c r="V238" s="412"/>
    </row>
    <row r="239" spans="1:22" ht="3.75" hidden="1" customHeight="1">
      <c r="A239" s="443"/>
      <c r="B239" s="443"/>
      <c r="C239" s="443"/>
      <c r="D239" s="443"/>
      <c r="E239" s="443"/>
      <c r="F239" s="443"/>
      <c r="G239" s="443"/>
      <c r="H239" s="443"/>
      <c r="I239" s="468"/>
      <c r="J239" s="443"/>
      <c r="L239" s="60"/>
      <c r="V239" s="412"/>
    </row>
    <row r="240" spans="1:22" hidden="1">
      <c r="A240" s="8"/>
      <c r="B240" s="440"/>
      <c r="C240" s="440"/>
      <c r="D240" s="440"/>
      <c r="E240" s="440"/>
      <c r="F240" s="440"/>
      <c r="G240" s="440"/>
      <c r="H240" s="440"/>
      <c r="I240" s="468"/>
      <c r="J240" s="443"/>
      <c r="L240" s="60"/>
      <c r="V240" s="412"/>
    </row>
    <row r="241" spans="1:22" ht="5.25" hidden="1" customHeight="1">
      <c r="A241" s="441"/>
      <c r="B241" s="440"/>
      <c r="C241" s="440"/>
      <c r="D241" s="440"/>
      <c r="E241" s="440"/>
      <c r="F241" s="440"/>
      <c r="G241" s="440"/>
      <c r="H241" s="440"/>
      <c r="I241" s="468"/>
      <c r="J241" s="443"/>
      <c r="L241" s="60"/>
      <c r="V241" s="412"/>
    </row>
    <row r="242" spans="1:22" ht="32.25" hidden="1" customHeight="1">
      <c r="A242" s="874"/>
      <c r="B242" s="874"/>
      <c r="C242" s="874"/>
      <c r="D242" s="874"/>
      <c r="E242" s="874"/>
      <c r="F242" s="874"/>
      <c r="G242" s="874"/>
      <c r="H242" s="874"/>
      <c r="I242" s="468"/>
      <c r="J242" s="443"/>
      <c r="L242" s="60"/>
      <c r="V242" s="412"/>
    </row>
    <row r="243" spans="1:22" ht="17.100000000000001" customHeight="1">
      <c r="A243" s="444"/>
      <c r="B243" s="871"/>
      <c r="C243" s="871"/>
      <c r="D243" s="871"/>
      <c r="E243" s="871"/>
      <c r="F243" s="871"/>
      <c r="G243" s="871"/>
      <c r="H243" s="871"/>
      <c r="I243" s="468"/>
      <c r="J243" s="443"/>
      <c r="L243" s="60"/>
      <c r="V243" s="412"/>
    </row>
    <row r="244" spans="1:22" ht="17.100000000000001" hidden="1" customHeight="1">
      <c r="A244" s="444"/>
      <c r="B244" s="472"/>
      <c r="C244" s="444"/>
      <c r="D244" s="444"/>
      <c r="E244" s="444"/>
      <c r="F244" s="444"/>
      <c r="G244" s="444"/>
      <c r="H244" s="444"/>
      <c r="I244" s="468"/>
      <c r="J244" s="443"/>
      <c r="L244" s="60"/>
      <c r="V244" s="412"/>
    </row>
    <row r="245" spans="1:22" ht="17.100000000000001" customHeight="1">
      <c r="A245" s="444"/>
      <c r="B245" s="872"/>
      <c r="C245" s="872"/>
      <c r="D245" s="872"/>
      <c r="E245" s="872"/>
      <c r="F245" s="872"/>
      <c r="G245" s="872"/>
      <c r="H245" s="872"/>
      <c r="I245" s="468"/>
      <c r="J245" s="443"/>
      <c r="L245" s="60"/>
      <c r="V245" s="412"/>
    </row>
    <row r="246" spans="1:22" hidden="1">
      <c r="A246" s="444"/>
      <c r="B246" s="472"/>
      <c r="C246" s="444"/>
      <c r="D246" s="444"/>
      <c r="E246" s="444"/>
      <c r="F246" s="444"/>
      <c r="G246" s="444"/>
      <c r="H246" s="444"/>
      <c r="I246" s="468"/>
      <c r="J246" s="443"/>
      <c r="L246" s="60"/>
      <c r="V246" s="412"/>
    </row>
    <row r="247" spans="1:22" hidden="1">
      <c r="A247" s="444"/>
      <c r="B247" s="472"/>
      <c r="C247" s="444"/>
      <c r="D247" s="444"/>
      <c r="E247" s="444"/>
      <c r="F247" s="444"/>
      <c r="G247" s="444"/>
      <c r="H247" s="444"/>
      <c r="I247" s="468"/>
      <c r="J247" s="443"/>
      <c r="L247" s="60"/>
      <c r="V247" s="412"/>
    </row>
    <row r="248" spans="1:22" ht="4.5" customHeight="1">
      <c r="A248" s="444"/>
      <c r="B248" s="444"/>
      <c r="C248" s="444"/>
      <c r="D248" s="444"/>
      <c r="E248" s="444"/>
      <c r="F248" s="444"/>
      <c r="G248" s="444"/>
      <c r="H248" s="444"/>
      <c r="I248" s="468"/>
      <c r="J248" s="443"/>
      <c r="L248" s="60"/>
      <c r="V248" s="412"/>
    </row>
    <row r="249" spans="1:22" ht="17.100000000000001" customHeight="1">
      <c r="A249" s="373"/>
      <c r="B249" s="444"/>
      <c r="C249" s="444"/>
      <c r="D249" s="444"/>
      <c r="E249" s="444"/>
      <c r="F249" s="444"/>
      <c r="G249" s="444"/>
      <c r="H249" s="444"/>
      <c r="I249" s="468"/>
      <c r="J249" s="443"/>
      <c r="L249" s="60"/>
      <c r="V249" s="412"/>
    </row>
    <row r="250" spans="1:22" ht="60.75" customHeight="1">
      <c r="A250" s="873"/>
      <c r="B250" s="873"/>
      <c r="C250" s="873"/>
      <c r="D250" s="873"/>
      <c r="E250" s="873"/>
      <c r="F250" s="873"/>
      <c r="G250" s="873"/>
      <c r="H250" s="873"/>
      <c r="I250" s="468"/>
      <c r="J250" s="443"/>
      <c r="L250" s="60"/>
      <c r="V250" s="412"/>
    </row>
    <row r="251" spans="1:22" ht="5.0999999999999996" customHeight="1">
      <c r="A251" s="444"/>
      <c r="B251" s="444"/>
      <c r="C251" s="444"/>
      <c r="D251" s="444"/>
      <c r="E251" s="444"/>
      <c r="F251" s="444"/>
      <c r="G251" s="444"/>
      <c r="H251" s="444"/>
      <c r="I251" s="468"/>
      <c r="J251" s="443"/>
      <c r="L251" s="60"/>
      <c r="V251" s="412"/>
    </row>
    <row r="252" spans="1:22">
      <c r="A252" s="473"/>
      <c r="B252" s="473"/>
      <c r="C252" s="473"/>
      <c r="D252" s="473"/>
      <c r="E252" s="473"/>
      <c r="F252" s="473"/>
      <c r="G252" s="473"/>
      <c r="H252" s="473"/>
      <c r="L252" s="60"/>
      <c r="V252" s="400"/>
    </row>
    <row r="253" spans="1:22">
      <c r="A253" s="373"/>
      <c r="C253" s="373"/>
      <c r="F253" s="474"/>
      <c r="G253" s="474"/>
      <c r="L253" s="60"/>
      <c r="V253" s="400"/>
    </row>
    <row r="254" spans="1:22">
      <c r="L254" s="60"/>
      <c r="V254" s="400"/>
    </row>
    <row r="255" spans="1:22">
      <c r="L255" s="60"/>
      <c r="V255" s="400"/>
    </row>
    <row r="256" spans="1:22">
      <c r="L256" s="60"/>
      <c r="V256" s="400"/>
    </row>
    <row r="257" spans="12:22">
      <c r="L257" s="60"/>
      <c r="V257" s="400"/>
    </row>
    <row r="258" spans="12:22">
      <c r="L258" s="60"/>
      <c r="V258" s="400"/>
    </row>
    <row r="259" spans="12:22">
      <c r="L259" s="60"/>
      <c r="V259" s="400"/>
    </row>
    <row r="260" spans="12:22">
      <c r="L260" s="60"/>
      <c r="V260" s="400"/>
    </row>
    <row r="261" spans="12:22">
      <c r="L261" s="60"/>
      <c r="V261" s="400"/>
    </row>
    <row r="262" spans="12:22">
      <c r="L262" s="60"/>
      <c r="V262" s="400"/>
    </row>
    <row r="263" spans="12:22">
      <c r="L263" s="60"/>
      <c r="V263" s="400"/>
    </row>
    <row r="264" spans="12:22">
      <c r="L264" s="60"/>
      <c r="V264" s="400"/>
    </row>
    <row r="265" spans="12:22">
      <c r="L265" s="60"/>
      <c r="V265" s="400"/>
    </row>
    <row r="266" spans="12:22">
      <c r="L266" s="60"/>
      <c r="V266" s="400"/>
    </row>
    <row r="267" spans="12:22">
      <c r="L267" s="60"/>
      <c r="V267" s="400"/>
    </row>
    <row r="268" spans="12:22">
      <c r="L268" s="60"/>
      <c r="V268" s="400"/>
    </row>
  </sheetData>
  <mergeCells count="39">
    <mergeCell ref="A120:E120"/>
    <mergeCell ref="A5:H5"/>
    <mergeCell ref="A6:H6"/>
    <mergeCell ref="A22:D22"/>
    <mergeCell ref="A51:H51"/>
    <mergeCell ref="A84:B84"/>
    <mergeCell ref="A183:H183"/>
    <mergeCell ref="B132:D132"/>
    <mergeCell ref="B149:H149"/>
    <mergeCell ref="A154:H154"/>
    <mergeCell ref="A156:H156"/>
    <mergeCell ref="A160:H160"/>
    <mergeCell ref="A161:H161"/>
    <mergeCell ref="D164:E164"/>
    <mergeCell ref="F164:H164"/>
    <mergeCell ref="A173:B173"/>
    <mergeCell ref="A180:B180"/>
    <mergeCell ref="A182:H182"/>
    <mergeCell ref="A227:H227"/>
    <mergeCell ref="A184:H184"/>
    <mergeCell ref="A186:H186"/>
    <mergeCell ref="A188:H188"/>
    <mergeCell ref="A192:H192"/>
    <mergeCell ref="A194:H194"/>
    <mergeCell ref="A196:H196"/>
    <mergeCell ref="A197:H197"/>
    <mergeCell ref="A198:H198"/>
    <mergeCell ref="A199:H199"/>
    <mergeCell ref="A205:H205"/>
    <mergeCell ref="A207:H207"/>
    <mergeCell ref="B243:H243"/>
    <mergeCell ref="B245:H245"/>
    <mergeCell ref="A250:H250"/>
    <mergeCell ref="A228:H228"/>
    <mergeCell ref="A232:H232"/>
    <mergeCell ref="A233:H233"/>
    <mergeCell ref="A237:H237"/>
    <mergeCell ref="A238:H238"/>
    <mergeCell ref="A242:H242"/>
  </mergeCells>
  <conditionalFormatting sqref="A293:A294 H165 D165:F165 A152:J153">
    <cfRule type="cellIs" dxfId="2" priority="3" stopIfTrue="1" operator="equal">
      <formula>0</formula>
    </cfRule>
  </conditionalFormatting>
  <conditionalFormatting sqref="F5:H5">
    <cfRule type="cellIs" dxfId="1" priority="2" stopIfTrue="1" operator="between">
      <formula>-0.5</formula>
      <formula>0.5</formula>
    </cfRule>
  </conditionalFormatting>
  <conditionalFormatting sqref="I6:J6">
    <cfRule type="cellIs" dxfId="0" priority="1" stopIfTrue="1" operator="between">
      <formula>-0.5</formula>
      <formula>0.5</formula>
    </cfRule>
  </conditionalFormatting>
  <pageMargins left="0.62992125984252001" right="0.196850393700787" top="0.47244094488188998" bottom="0.43307086614173201" header="0.31496062992126" footer="0.196850393700787"/>
  <pageSetup paperSize="9" firstPageNumber="25" orientation="portrait" useFirstPageNumber="1" r:id="rId1"/>
  <headerFooter>
    <oddFooter>&amp;C&amp;P</oddFooter>
  </headerFooter>
  <rowBreaks count="2" manualBreakCount="2">
    <brk id="55" max="7" man="1"/>
    <brk id="109" max="7"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3"/>
  <sheetViews>
    <sheetView showGridLines="0" topLeftCell="A4" workbookViewId="0">
      <selection activeCell="D12" sqref="D12"/>
    </sheetView>
  </sheetViews>
  <sheetFormatPr defaultRowHeight="13.5"/>
  <cols>
    <col min="1" max="1" width="2.75" style="475" customWidth="1"/>
    <col min="2" max="2" width="24.375" style="477" customWidth="1"/>
    <col min="3" max="3" width="2.875" style="477" customWidth="1"/>
    <col min="4" max="4" width="16.75" style="477" customWidth="1"/>
    <col min="5" max="5" width="1.5" style="477" customWidth="1"/>
    <col min="6" max="6" width="15.375" style="477" customWidth="1"/>
    <col min="7" max="7" width="2" style="477" customWidth="1"/>
    <col min="8" max="8" width="16.625" style="477" customWidth="1"/>
    <col min="9" max="9" width="2.375" style="477" customWidth="1"/>
    <col min="10" max="10" width="15.75" style="477" customWidth="1"/>
    <col min="11" max="11" width="1.625" style="479" customWidth="1"/>
    <col min="12" max="12" width="15.75" style="539" customWidth="1"/>
    <col min="13" max="13" width="1" style="539" customWidth="1"/>
    <col min="14" max="14" width="15.875" style="480" customWidth="1"/>
    <col min="15" max="16" width="14.25" style="480" bestFit="1" customWidth="1"/>
    <col min="17" max="17" width="14.875" style="477" bestFit="1" customWidth="1"/>
    <col min="18" max="18" width="14.375" style="477" customWidth="1"/>
    <col min="19" max="19" width="12.875" style="477" customWidth="1"/>
    <col min="20" max="20" width="10.75" style="477" bestFit="1" customWidth="1"/>
    <col min="21" max="16384" width="9" style="477"/>
  </cols>
  <sheetData>
    <row r="1" spans="1:19" ht="15" customHeight="1">
      <c r="A1" s="475" t="str">
        <f>'TM6 26 28'!A1</f>
        <v>CÔNG TY CỔ PHẦN PGT HOLDINGS</v>
      </c>
      <c r="B1" s="476"/>
      <c r="F1" s="478"/>
      <c r="G1" s="478"/>
      <c r="H1" s="478"/>
      <c r="I1" s="478"/>
      <c r="J1" s="478"/>
      <c r="L1" s="477"/>
      <c r="M1" s="478"/>
      <c r="N1" s="478"/>
    </row>
    <row r="2" spans="1:19" s="489" customFormat="1" ht="15" customHeight="1">
      <c r="A2" s="481" t="str">
        <f>'TM6 26 28'!A2</f>
        <v>Địa chỉ: 31-33-35 Lê Anh Xuân, Phường Bến Thành, Quận 1, TP. Hồ Chí Minh.</v>
      </c>
      <c r="B2" s="482"/>
      <c r="C2" s="483"/>
      <c r="D2" s="483"/>
      <c r="E2" s="484"/>
      <c r="F2" s="485"/>
      <c r="G2" s="485"/>
      <c r="H2" s="485"/>
      <c r="I2" s="485"/>
      <c r="J2" s="485"/>
      <c r="K2" s="486"/>
      <c r="L2" s="483"/>
      <c r="M2" s="487"/>
      <c r="N2" s="487"/>
      <c r="O2" s="488"/>
      <c r="P2" s="488"/>
    </row>
    <row r="3" spans="1:19" s="489" customFormat="1" ht="15" customHeight="1">
      <c r="A3" s="490"/>
      <c r="B3" s="491"/>
      <c r="C3" s="492"/>
      <c r="D3" s="492"/>
      <c r="E3" s="493"/>
      <c r="F3" s="494"/>
      <c r="G3" s="494"/>
      <c r="H3" s="494"/>
      <c r="I3" s="494"/>
      <c r="J3" s="494"/>
      <c r="K3" s="495"/>
      <c r="L3" s="492"/>
      <c r="M3" s="496"/>
      <c r="N3" s="496"/>
      <c r="O3" s="488"/>
      <c r="P3" s="488"/>
    </row>
    <row r="4" spans="1:19" ht="24.75" customHeight="1">
      <c r="A4" s="888" t="s">
        <v>220</v>
      </c>
      <c r="B4" s="888"/>
      <c r="C4" s="888"/>
      <c r="D4" s="888"/>
      <c r="E4" s="888"/>
      <c r="F4" s="888"/>
      <c r="G4" s="888"/>
      <c r="H4" s="888"/>
      <c r="I4" s="888"/>
      <c r="J4" s="888"/>
      <c r="K4" s="888"/>
      <c r="L4" s="888"/>
      <c r="M4" s="888"/>
      <c r="N4" s="888"/>
    </row>
    <row r="5" spans="1:19" ht="15.75" customHeight="1">
      <c r="A5" s="811" t="str">
        <f>'TM6 26 28'!A6</f>
        <v>Năm 2015</v>
      </c>
      <c r="B5" s="811"/>
      <c r="C5" s="811"/>
      <c r="D5" s="811"/>
      <c r="E5" s="811"/>
      <c r="F5" s="811"/>
      <c r="G5" s="811"/>
      <c r="H5" s="811"/>
      <c r="I5" s="811"/>
      <c r="J5" s="811"/>
      <c r="K5" s="811"/>
      <c r="L5" s="811"/>
      <c r="M5" s="811"/>
      <c r="N5" s="811"/>
      <c r="O5" s="497"/>
      <c r="P5" s="498"/>
      <c r="Q5" s="498"/>
      <c r="R5" s="499"/>
      <c r="S5" s="499"/>
    </row>
    <row r="6" spans="1:19" ht="12.75" customHeight="1">
      <c r="A6" s="477"/>
      <c r="B6" s="500"/>
      <c r="C6" s="500"/>
      <c r="D6" s="500"/>
      <c r="E6" s="500"/>
      <c r="F6" s="500"/>
      <c r="G6" s="500"/>
      <c r="H6" s="500"/>
      <c r="I6" s="500"/>
      <c r="J6" s="500"/>
      <c r="K6" s="501"/>
      <c r="L6" s="480"/>
      <c r="M6" s="480"/>
      <c r="N6" s="502"/>
      <c r="O6" s="497"/>
      <c r="P6" s="498"/>
      <c r="Q6" s="498"/>
      <c r="R6" s="499"/>
      <c r="S6" s="499"/>
    </row>
    <row r="7" spans="1:19" s="504" customFormat="1" ht="15" customHeight="1">
      <c r="A7" s="503" t="s">
        <v>181</v>
      </c>
      <c r="B7" s="503" t="s">
        <v>452</v>
      </c>
      <c r="D7" s="889" t="s">
        <v>453</v>
      </c>
      <c r="E7" s="889"/>
      <c r="F7" s="889"/>
      <c r="G7" s="595"/>
      <c r="H7" s="889" t="s">
        <v>531</v>
      </c>
      <c r="I7" s="889"/>
      <c r="J7" s="889"/>
      <c r="L7" s="889" t="s">
        <v>454</v>
      </c>
      <c r="M7" s="889"/>
      <c r="N7" s="889"/>
      <c r="O7" s="505"/>
      <c r="P7" s="506"/>
      <c r="Q7" s="506"/>
      <c r="R7" s="507"/>
      <c r="S7" s="507"/>
    </row>
    <row r="8" spans="1:19" s="508" customFormat="1" ht="15" customHeight="1">
      <c r="D8" s="509">
        <v>42369</v>
      </c>
      <c r="E8" s="510"/>
      <c r="F8" s="509">
        <v>42005</v>
      </c>
      <c r="G8" s="658"/>
      <c r="H8" s="509">
        <v>42369</v>
      </c>
      <c r="I8" s="510"/>
      <c r="J8" s="509">
        <v>42005</v>
      </c>
      <c r="L8" s="509">
        <v>42369</v>
      </c>
      <c r="M8" s="510"/>
      <c r="N8" s="509">
        <v>42005</v>
      </c>
      <c r="O8" s="511"/>
      <c r="P8" s="512"/>
      <c r="Q8" s="512"/>
      <c r="R8" s="513"/>
      <c r="S8" s="513"/>
    </row>
    <row r="9" spans="1:19" s="514" customFormat="1" ht="15" customHeight="1">
      <c r="B9" s="514" t="s">
        <v>455</v>
      </c>
      <c r="L9" s="515"/>
      <c r="M9" s="515"/>
      <c r="N9" s="516"/>
      <c r="O9" s="517"/>
      <c r="P9" s="518"/>
      <c r="Q9" s="518"/>
      <c r="R9" s="519"/>
      <c r="S9" s="519"/>
    </row>
    <row r="10" spans="1:19" s="508" customFormat="1" ht="17.100000000000001" customHeight="1">
      <c r="B10" s="520" t="s">
        <v>456</v>
      </c>
      <c r="D10" s="521">
        <f>CDKT!D12</f>
        <v>49096292478</v>
      </c>
      <c r="F10" s="521">
        <f>CDKT!G12</f>
        <v>80559474831</v>
      </c>
      <c r="G10" s="521"/>
      <c r="H10" s="521"/>
      <c r="I10" s="521"/>
      <c r="J10" s="521"/>
      <c r="L10" s="522">
        <f>D10+H10</f>
        <v>49096292478</v>
      </c>
      <c r="M10" s="523"/>
      <c r="N10" s="522">
        <f>F10+J10</f>
        <v>80559474831</v>
      </c>
      <c r="O10" s="511"/>
      <c r="P10" s="512"/>
      <c r="Q10" s="512"/>
      <c r="R10" s="513"/>
      <c r="S10" s="513"/>
    </row>
    <row r="11" spans="1:19" s="508" customFormat="1" ht="17.100000000000001" customHeight="1">
      <c r="B11" s="520" t="s">
        <v>457</v>
      </c>
      <c r="D11" s="521">
        <f>CDKT!D20+CDKT!D25+CDKT!D45</f>
        <v>40704997874.888885</v>
      </c>
      <c r="F11" s="521">
        <f>CDKT!G20+CDKT!G25+CDKT!G45</f>
        <v>37468149061</v>
      </c>
      <c r="G11" s="521"/>
      <c r="H11" s="521">
        <f>'TM 1 20'!E16-'TM 1 20'!D16+'TM 1 20'!E21-'TM 1 20'!D21</f>
        <v>-37024111827</v>
      </c>
      <c r="I11" s="521"/>
      <c r="J11" s="521">
        <f>'TM 1 20'!I16-'TM 1 20'!H16+'TM 1 20'!I21-'TM 1 20'!H21</f>
        <v>-37264111827</v>
      </c>
      <c r="L11" s="522">
        <f>D11+H11</f>
        <v>3680886047.8888855</v>
      </c>
      <c r="M11" s="523"/>
      <c r="N11" s="522">
        <f>F11+J11</f>
        <v>204037234</v>
      </c>
      <c r="O11" s="511"/>
      <c r="P11" s="512"/>
      <c r="Q11" s="512"/>
      <c r="R11" s="513"/>
      <c r="S11" s="513"/>
    </row>
    <row r="12" spans="1:19" s="508" customFormat="1" ht="17.100000000000001" customHeight="1">
      <c r="B12" s="520" t="s">
        <v>672</v>
      </c>
      <c r="D12" s="521">
        <f>CDKT!D15</f>
        <v>24176367500</v>
      </c>
      <c r="F12" s="521">
        <f>CDKT!G15</f>
        <v>1091250000</v>
      </c>
      <c r="G12" s="521"/>
      <c r="H12" s="521"/>
      <c r="I12" s="521"/>
      <c r="J12" s="521"/>
      <c r="L12" s="522">
        <f t="shared" ref="L12" si="0">D12+H12</f>
        <v>24176367500</v>
      </c>
      <c r="M12" s="523"/>
      <c r="N12" s="522">
        <f t="shared" ref="N12" si="1">F12+J12</f>
        <v>1091250000</v>
      </c>
      <c r="O12" s="511"/>
      <c r="P12" s="512"/>
      <c r="Q12" s="512"/>
      <c r="R12" s="513"/>
      <c r="S12" s="513"/>
    </row>
    <row r="13" spans="1:19" s="508" customFormat="1" ht="4.5" customHeight="1">
      <c r="B13" s="520"/>
      <c r="D13" s="521"/>
      <c r="F13" s="521"/>
      <c r="G13" s="521"/>
      <c r="H13" s="521"/>
      <c r="I13" s="521"/>
      <c r="J13" s="521"/>
      <c r="L13" s="522"/>
      <c r="M13" s="523"/>
      <c r="N13" s="522"/>
      <c r="O13" s="511"/>
      <c r="P13" s="512"/>
      <c r="Q13" s="512"/>
      <c r="R13" s="513"/>
      <c r="S13" s="513"/>
    </row>
    <row r="14" spans="1:19" s="508" customFormat="1" ht="17.100000000000001" customHeight="1" thickBot="1">
      <c r="B14" s="265" t="s">
        <v>232</v>
      </c>
      <c r="D14" s="524">
        <f>SUM(D10:D12)</f>
        <v>113977657852.88889</v>
      </c>
      <c r="E14" s="525"/>
      <c r="F14" s="524">
        <f>SUM(F10:F12)</f>
        <v>119118873892</v>
      </c>
      <c r="G14" s="526"/>
      <c r="H14" s="524">
        <f>SUM(H10:H12)</f>
        <v>-37024111827</v>
      </c>
      <c r="I14" s="526"/>
      <c r="J14" s="524">
        <f>SUM(J10:J12)</f>
        <v>-37264111827</v>
      </c>
      <c r="L14" s="524">
        <f>SUM(L10:L12)</f>
        <v>76953546025.888885</v>
      </c>
      <c r="M14" s="523">
        <f>SUM(M10:M12)</f>
        <v>0</v>
      </c>
      <c r="N14" s="524">
        <f>SUM(N10:N12)</f>
        <v>81854762065</v>
      </c>
      <c r="O14" s="511"/>
      <c r="P14" s="512"/>
      <c r="Q14" s="512"/>
      <c r="R14" s="513"/>
      <c r="S14" s="513"/>
    </row>
    <row r="15" spans="1:19" s="508" customFormat="1" ht="17.100000000000001" customHeight="1" thickTop="1">
      <c r="B15" s="275"/>
      <c r="D15" s="526"/>
      <c r="E15" s="525"/>
      <c r="F15" s="526"/>
      <c r="G15" s="526"/>
      <c r="H15" s="526"/>
      <c r="I15" s="526"/>
      <c r="J15" s="526"/>
      <c r="L15" s="526"/>
      <c r="M15" s="523"/>
      <c r="N15" s="526"/>
      <c r="O15" s="511"/>
      <c r="P15" s="512"/>
      <c r="Q15" s="512"/>
      <c r="R15" s="513"/>
      <c r="S15" s="513"/>
    </row>
    <row r="16" spans="1:19" s="508" customFormat="1" ht="17.100000000000001" customHeight="1">
      <c r="B16" s="514" t="s">
        <v>458</v>
      </c>
      <c r="L16" s="523"/>
      <c r="M16" s="523"/>
      <c r="N16" s="527"/>
      <c r="O16" s="511"/>
      <c r="P16" s="512"/>
      <c r="Q16" s="512"/>
      <c r="R16" s="513"/>
      <c r="S16" s="513"/>
    </row>
    <row r="17" spans="1:20" s="508" customFormat="1" ht="17.100000000000001" customHeight="1">
      <c r="B17" s="508" t="s">
        <v>459</v>
      </c>
      <c r="D17" s="521"/>
      <c r="E17" s="521"/>
      <c r="F17" s="521"/>
      <c r="G17" s="521"/>
      <c r="H17" s="521"/>
      <c r="I17" s="521"/>
      <c r="J17" s="521"/>
      <c r="L17" s="522"/>
      <c r="M17" s="523"/>
      <c r="N17" s="527"/>
      <c r="O17" s="511"/>
      <c r="P17" s="512"/>
      <c r="Q17" s="512"/>
      <c r="R17" s="513"/>
      <c r="S17" s="513"/>
    </row>
    <row r="18" spans="1:20" s="508" customFormat="1" ht="17.100000000000001" customHeight="1">
      <c r="B18" s="508" t="s">
        <v>460</v>
      </c>
      <c r="D18" s="521">
        <f>CDKT!D80+CDKT!D88-'TM4 24'!H19</f>
        <v>978423586</v>
      </c>
      <c r="E18" s="521"/>
      <c r="F18" s="521">
        <f>CDKT!G80+CDKT!G88-'TM4 24'!J19</f>
        <v>832240921</v>
      </c>
      <c r="G18" s="521"/>
      <c r="H18" s="521"/>
      <c r="I18" s="521"/>
      <c r="J18" s="521"/>
      <c r="L18" s="522">
        <f>D18</f>
        <v>978423586</v>
      </c>
      <c r="M18" s="523"/>
      <c r="N18" s="527">
        <f>F18</f>
        <v>832240921</v>
      </c>
      <c r="O18" s="511"/>
      <c r="P18" s="512"/>
      <c r="Q18" s="512"/>
      <c r="R18" s="513"/>
      <c r="S18" s="513"/>
    </row>
    <row r="19" spans="1:20" s="508" customFormat="1" ht="17.100000000000001" customHeight="1">
      <c r="B19" s="508" t="s">
        <v>461</v>
      </c>
      <c r="D19" s="521">
        <f>CDKT!D84</f>
        <v>0</v>
      </c>
      <c r="E19" s="521"/>
      <c r="F19" s="521">
        <f>CDKT!G84</f>
        <v>19000000</v>
      </c>
      <c r="G19" s="521"/>
      <c r="H19" s="521"/>
      <c r="I19" s="521"/>
      <c r="J19" s="521"/>
      <c r="L19" s="522">
        <f>D19</f>
        <v>0</v>
      </c>
      <c r="M19" s="523"/>
      <c r="N19" s="527">
        <f>F19</f>
        <v>19000000</v>
      </c>
      <c r="O19" s="511"/>
      <c r="P19" s="512"/>
      <c r="Q19" s="512"/>
      <c r="R19" s="513"/>
      <c r="S19" s="513"/>
    </row>
    <row r="20" spans="1:20" s="508" customFormat="1" ht="4.5" customHeight="1">
      <c r="B20" s="520"/>
      <c r="D20" s="521"/>
      <c r="F20" s="521"/>
      <c r="G20" s="521"/>
      <c r="H20" s="521"/>
      <c r="I20" s="521"/>
      <c r="J20" s="521"/>
      <c r="L20" s="522"/>
      <c r="M20" s="523"/>
      <c r="N20" s="522"/>
      <c r="O20" s="511"/>
      <c r="P20" s="512"/>
      <c r="Q20" s="512"/>
      <c r="R20" s="513"/>
      <c r="S20" s="513"/>
    </row>
    <row r="21" spans="1:20" s="508" customFormat="1" ht="17.100000000000001" customHeight="1" thickBot="1">
      <c r="B21" s="265" t="s">
        <v>232</v>
      </c>
      <c r="D21" s="524">
        <f>SUM(D17:D19)</f>
        <v>978423586</v>
      </c>
      <c r="E21" s="525"/>
      <c r="F21" s="524">
        <f>SUM(F17:F19)</f>
        <v>851240921</v>
      </c>
      <c r="G21" s="526"/>
      <c r="H21" s="526"/>
      <c r="I21" s="526"/>
      <c r="J21" s="526"/>
      <c r="L21" s="524">
        <f>SUM(L17:L19)</f>
        <v>978423586</v>
      </c>
      <c r="M21" s="523">
        <f>SUM(M16:M19)</f>
        <v>0</v>
      </c>
      <c r="N21" s="524">
        <f>SUM(N17:N19)</f>
        <v>851240921</v>
      </c>
      <c r="O21" s="511"/>
      <c r="P21" s="512"/>
      <c r="Q21" s="512"/>
      <c r="R21" s="513"/>
      <c r="S21" s="513"/>
    </row>
    <row r="22" spans="1:20" s="508" customFormat="1" ht="15.75" thickTop="1">
      <c r="L22" s="523"/>
      <c r="M22" s="523"/>
      <c r="N22" s="527"/>
      <c r="O22" s="511"/>
      <c r="P22" s="512"/>
      <c r="Q22" s="512"/>
      <c r="R22" s="513"/>
      <c r="S22" s="513"/>
    </row>
    <row r="23" spans="1:20" s="508" customFormat="1" ht="30" customHeight="1">
      <c r="A23" s="514"/>
      <c r="B23" s="886" t="s">
        <v>462</v>
      </c>
      <c r="C23" s="886"/>
      <c r="D23" s="886"/>
      <c r="E23" s="886"/>
      <c r="F23" s="886"/>
      <c r="G23" s="886"/>
      <c r="H23" s="886"/>
      <c r="I23" s="886"/>
      <c r="J23" s="886"/>
      <c r="K23" s="886"/>
      <c r="L23" s="886"/>
      <c r="M23" s="886"/>
      <c r="N23" s="886"/>
      <c r="O23" s="523"/>
      <c r="P23" s="523"/>
    </row>
    <row r="24" spans="1:20" s="523" customFormat="1" ht="15">
      <c r="A24" s="514"/>
      <c r="B24" s="528"/>
      <c r="C24" s="508"/>
      <c r="D24" s="508"/>
      <c r="E24" s="508"/>
      <c r="F24" s="508"/>
      <c r="G24" s="508"/>
      <c r="H24" s="508"/>
      <c r="I24" s="508"/>
      <c r="J24" s="508"/>
      <c r="K24" s="529"/>
      <c r="L24" s="530"/>
      <c r="M24" s="530"/>
      <c r="Q24" s="508"/>
      <c r="R24" s="508"/>
      <c r="S24" s="508"/>
      <c r="T24" s="508"/>
    </row>
    <row r="25" spans="1:20" s="523" customFormat="1" ht="15">
      <c r="A25" s="514"/>
      <c r="B25" s="886" t="s">
        <v>463</v>
      </c>
      <c r="C25" s="886"/>
      <c r="D25" s="886"/>
      <c r="E25" s="886"/>
      <c r="F25" s="886"/>
      <c r="G25" s="886"/>
      <c r="H25" s="886"/>
      <c r="I25" s="886"/>
      <c r="J25" s="886"/>
      <c r="K25" s="886"/>
      <c r="L25" s="886"/>
      <c r="M25" s="886"/>
      <c r="N25" s="886"/>
      <c r="Q25" s="508"/>
      <c r="R25" s="508"/>
      <c r="S25" s="508"/>
      <c r="T25" s="508"/>
    </row>
    <row r="26" spans="1:20" s="523" customFormat="1" ht="32.25" customHeight="1">
      <c r="A26" s="514"/>
      <c r="B26" s="886" t="s">
        <v>464</v>
      </c>
      <c r="C26" s="886"/>
      <c r="D26" s="886"/>
      <c r="E26" s="886"/>
      <c r="F26" s="886"/>
      <c r="G26" s="886"/>
      <c r="H26" s="886"/>
      <c r="I26" s="886"/>
      <c r="J26" s="886"/>
      <c r="K26" s="886"/>
      <c r="L26" s="886"/>
      <c r="M26" s="886"/>
      <c r="N26" s="886"/>
      <c r="Q26" s="508"/>
      <c r="R26" s="508"/>
      <c r="S26" s="508"/>
      <c r="T26" s="508"/>
    </row>
    <row r="27" spans="1:20" s="523" customFormat="1" ht="15">
      <c r="A27" s="514"/>
      <c r="B27" s="528"/>
      <c r="C27" s="508"/>
      <c r="D27" s="508"/>
      <c r="E27" s="508"/>
      <c r="F27" s="508"/>
      <c r="G27" s="508"/>
      <c r="H27" s="508"/>
      <c r="I27" s="508"/>
      <c r="J27" s="508"/>
      <c r="K27" s="529"/>
      <c r="L27" s="530"/>
      <c r="M27" s="530"/>
      <c r="Q27" s="508"/>
      <c r="R27" s="508"/>
      <c r="S27" s="508"/>
      <c r="T27" s="508"/>
    </row>
    <row r="28" spans="1:20" s="523" customFormat="1" ht="77.25" hidden="1" customHeight="1">
      <c r="A28" s="514"/>
      <c r="B28" s="886" t="s">
        <v>532</v>
      </c>
      <c r="C28" s="886"/>
      <c r="D28" s="886"/>
      <c r="E28" s="886"/>
      <c r="F28" s="886"/>
      <c r="G28" s="886"/>
      <c r="H28" s="886"/>
      <c r="I28" s="886"/>
      <c r="J28" s="886"/>
      <c r="K28" s="886"/>
      <c r="L28" s="886"/>
      <c r="M28" s="886"/>
      <c r="N28" s="886"/>
      <c r="Q28" s="508"/>
      <c r="R28" s="508"/>
      <c r="S28" s="508"/>
      <c r="T28" s="508"/>
    </row>
    <row r="29" spans="1:20" s="523" customFormat="1" ht="15" hidden="1">
      <c r="A29" s="514"/>
      <c r="B29" s="528"/>
      <c r="C29" s="508"/>
      <c r="D29" s="508"/>
      <c r="E29" s="508"/>
      <c r="F29" s="508"/>
      <c r="G29" s="508"/>
      <c r="H29" s="508"/>
      <c r="I29" s="508"/>
      <c r="J29" s="508"/>
      <c r="K29" s="529"/>
      <c r="L29" s="530"/>
      <c r="M29" s="530"/>
      <c r="Q29" s="508"/>
      <c r="R29" s="508"/>
      <c r="S29" s="508"/>
      <c r="T29" s="508"/>
    </row>
    <row r="30" spans="1:20" s="523" customFormat="1" ht="19.5" customHeight="1">
      <c r="A30" s="514"/>
      <c r="B30" s="886" t="s">
        <v>465</v>
      </c>
      <c r="C30" s="886"/>
      <c r="D30" s="886"/>
      <c r="E30" s="886"/>
      <c r="F30" s="886"/>
      <c r="G30" s="886"/>
      <c r="H30" s="886"/>
      <c r="I30" s="886"/>
      <c r="J30" s="886"/>
      <c r="K30" s="886"/>
      <c r="L30" s="886"/>
      <c r="M30" s="886"/>
      <c r="N30" s="886"/>
      <c r="Q30" s="508"/>
      <c r="R30" s="508"/>
      <c r="S30" s="508"/>
      <c r="T30" s="508"/>
    </row>
    <row r="31" spans="1:20" s="508" customFormat="1" ht="15">
      <c r="A31" s="531" t="s">
        <v>184</v>
      </c>
      <c r="B31" s="532" t="s">
        <v>466</v>
      </c>
      <c r="C31" s="533"/>
      <c r="D31" s="533"/>
      <c r="E31" s="533"/>
      <c r="F31" s="477"/>
      <c r="G31" s="477"/>
      <c r="H31" s="477"/>
      <c r="I31" s="477"/>
      <c r="J31" s="477"/>
      <c r="K31" s="529"/>
      <c r="L31" s="530"/>
      <c r="M31" s="530"/>
      <c r="N31" s="523"/>
      <c r="O31" s="523"/>
      <c r="P31" s="523"/>
    </row>
    <row r="32" spans="1:20" s="508" customFormat="1" ht="15">
      <c r="A32" s="534" t="s">
        <v>467</v>
      </c>
      <c r="B32" s="535" t="s">
        <v>468</v>
      </c>
      <c r="C32" s="536"/>
      <c r="D32" s="537"/>
      <c r="E32" s="537"/>
      <c r="F32" s="537"/>
      <c r="G32" s="537"/>
      <c r="H32" s="537"/>
      <c r="I32" s="537"/>
      <c r="J32" s="537"/>
      <c r="K32" s="529"/>
      <c r="L32" s="530"/>
      <c r="M32" s="530"/>
      <c r="N32" s="523"/>
      <c r="O32" s="523"/>
      <c r="P32" s="523"/>
    </row>
    <row r="33" spans="1:14" ht="45" customHeight="1">
      <c r="A33" s="538"/>
      <c r="B33" s="887" t="s">
        <v>469</v>
      </c>
      <c r="C33" s="887"/>
      <c r="D33" s="887"/>
      <c r="E33" s="887"/>
      <c r="F33" s="887"/>
      <c r="G33" s="887"/>
      <c r="H33" s="887"/>
      <c r="I33" s="887"/>
      <c r="J33" s="887"/>
      <c r="K33" s="887"/>
      <c r="L33" s="887"/>
      <c r="M33" s="887"/>
      <c r="N33" s="887"/>
    </row>
  </sheetData>
  <mergeCells count="11">
    <mergeCell ref="A4:N4"/>
    <mergeCell ref="A5:N5"/>
    <mergeCell ref="D7:F7"/>
    <mergeCell ref="L7:N7"/>
    <mergeCell ref="B23:N23"/>
    <mergeCell ref="H7:J7"/>
    <mergeCell ref="B26:N26"/>
    <mergeCell ref="B28:N28"/>
    <mergeCell ref="B30:N30"/>
    <mergeCell ref="B33:N33"/>
    <mergeCell ref="B25:N25"/>
  </mergeCells>
  <pageMargins left="0.36" right="0.23" top="0.41" bottom="0.75" header="0.3" footer="0.3"/>
  <pageSetup paperSize="9" scale="98" firstPageNumber="28" orientation="portrait" useFirstPageNumber="1" r:id="rId1"/>
  <headerFooter>
    <oddFooter>&amp;C&amp;P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2"/>
  <sheetViews>
    <sheetView showGridLines="0" tabSelected="1" view="pageBreakPreview" topLeftCell="A17" zoomScaleSheetLayoutView="100" workbookViewId="0">
      <selection activeCell="E34" sqref="E34"/>
    </sheetView>
  </sheetViews>
  <sheetFormatPr defaultRowHeight="17.100000000000001" customHeight="1"/>
  <cols>
    <col min="1" max="1" width="3.625" style="538" customWidth="1"/>
    <col min="2" max="2" width="17.75" style="556" customWidth="1"/>
    <col min="3" max="3" width="14" style="556" customWidth="1"/>
    <col min="4" max="4" width="14.375" style="538" customWidth="1"/>
    <col min="5" max="5" width="15.375" style="538" customWidth="1"/>
    <col min="6" max="6" width="16" style="538" customWidth="1"/>
    <col min="7" max="7" width="15.75" style="538" customWidth="1"/>
    <col min="8" max="8" width="15.375" style="538" customWidth="1"/>
    <col min="9" max="9" width="4.5" style="538" bestFit="1" customWidth="1"/>
    <col min="10" max="10" width="14.75" style="538" bestFit="1" customWidth="1"/>
    <col min="11" max="11" width="13.625" style="538" bestFit="1" customWidth="1"/>
    <col min="12" max="16384" width="9" style="538"/>
  </cols>
  <sheetData>
    <row r="1" spans="1:10" s="534" customFormat="1" ht="15" customHeight="1">
      <c r="A1" s="540" t="str">
        <f>'TM7 29'!A1</f>
        <v>CÔNG TY CỔ PHẦN PGT HOLDINGS</v>
      </c>
      <c r="C1" s="541"/>
      <c r="D1" s="542"/>
      <c r="E1" s="542"/>
      <c r="F1" s="543"/>
      <c r="G1" s="544"/>
      <c r="I1" s="544"/>
    </row>
    <row r="2" spans="1:10" s="550" customFormat="1" ht="15" customHeight="1">
      <c r="A2" s="545" t="str">
        <f>'TM7 29'!A2</f>
        <v>Địa chỉ: 31-33-35 Lê Anh Xuân, Phường Bến Thành, Quận 1, TP. Hồ Chí Minh.</v>
      </c>
      <c r="B2" s="546"/>
      <c r="C2" s="547"/>
      <c r="D2" s="546"/>
      <c r="E2" s="546"/>
      <c r="F2" s="548"/>
      <c r="G2" s="549"/>
    </row>
    <row r="3" spans="1:10" s="552" customFormat="1" ht="17.100000000000001" customHeight="1">
      <c r="A3" s="551"/>
      <c r="C3" s="551"/>
      <c r="F3" s="553"/>
      <c r="G3" s="553"/>
      <c r="H3" s="554"/>
    </row>
    <row r="4" spans="1:10" ht="20.25">
      <c r="A4" s="888" t="s">
        <v>220</v>
      </c>
      <c r="B4" s="888"/>
      <c r="C4" s="888"/>
      <c r="D4" s="888"/>
      <c r="E4" s="888"/>
      <c r="F4" s="888"/>
      <c r="G4" s="555"/>
      <c r="H4" s="555"/>
      <c r="I4" s="555"/>
      <c r="J4" s="555"/>
    </row>
    <row r="5" spans="1:10" ht="15">
      <c r="A5" s="811" t="str">
        <f>'TM6 26 28'!A6</f>
        <v>Năm 2015</v>
      </c>
      <c r="B5" s="811"/>
      <c r="C5" s="811"/>
      <c r="D5" s="811"/>
      <c r="E5" s="811"/>
      <c r="F5" s="811"/>
      <c r="G5" s="141"/>
      <c r="H5" s="141"/>
      <c r="I5" s="141"/>
      <c r="J5" s="141"/>
    </row>
    <row r="6" spans="1:10" ht="13.5" customHeight="1"/>
    <row r="7" spans="1:10" ht="17.100000000000001" customHeight="1">
      <c r="B7" s="557" t="s">
        <v>259</v>
      </c>
      <c r="C7" s="558"/>
      <c r="D7" s="559"/>
      <c r="E7" s="559"/>
      <c r="F7" s="559"/>
    </row>
    <row r="8" spans="1:10" ht="30" customHeight="1">
      <c r="B8" s="887" t="s">
        <v>470</v>
      </c>
      <c r="C8" s="887"/>
      <c r="D8" s="887"/>
      <c r="E8" s="887"/>
      <c r="F8" s="887"/>
    </row>
    <row r="9" spans="1:10" ht="6.75" customHeight="1">
      <c r="B9" s="536"/>
      <c r="C9" s="536"/>
      <c r="D9" s="537"/>
      <c r="E9" s="537"/>
      <c r="F9" s="537"/>
    </row>
    <row r="10" spans="1:10" ht="45" customHeight="1">
      <c r="B10" s="887" t="s">
        <v>471</v>
      </c>
      <c r="C10" s="887"/>
      <c r="D10" s="887"/>
      <c r="E10" s="887"/>
      <c r="F10" s="887"/>
    </row>
    <row r="11" spans="1:10" ht="8.25" customHeight="1">
      <c r="B11" s="536"/>
      <c r="C11" s="536"/>
      <c r="D11" s="537"/>
      <c r="E11" s="537"/>
      <c r="F11" s="537"/>
    </row>
    <row r="12" spans="1:10" ht="17.100000000000001" customHeight="1">
      <c r="B12" s="557" t="s">
        <v>472</v>
      </c>
      <c r="C12" s="558"/>
      <c r="D12" s="559"/>
      <c r="E12" s="559"/>
      <c r="F12" s="559"/>
    </row>
    <row r="13" spans="1:10" ht="30" customHeight="1">
      <c r="B13" s="887" t="s">
        <v>473</v>
      </c>
      <c r="C13" s="887"/>
      <c r="D13" s="887"/>
      <c r="E13" s="887"/>
      <c r="F13" s="887"/>
      <c r="H13" s="538">
        <v>1451460</v>
      </c>
      <c r="I13" s="538">
        <v>6800</v>
      </c>
      <c r="J13" s="560">
        <f>I13*H13</f>
        <v>9869928000</v>
      </c>
    </row>
    <row r="14" spans="1:10" ht="8.25" customHeight="1">
      <c r="B14" s="561"/>
      <c r="C14" s="561"/>
      <c r="D14" s="561"/>
      <c r="E14" s="561"/>
      <c r="F14" s="561"/>
    </row>
    <row r="15" spans="1:10" ht="17.100000000000001" customHeight="1">
      <c r="A15" s="534" t="s">
        <v>190</v>
      </c>
      <c r="B15" s="562" t="s">
        <v>474</v>
      </c>
    </row>
    <row r="16" spans="1:10" ht="45.75" customHeight="1">
      <c r="B16" s="895" t="s">
        <v>475</v>
      </c>
      <c r="C16" s="895"/>
      <c r="D16" s="895"/>
      <c r="E16" s="895"/>
      <c r="F16" s="895"/>
      <c r="G16" s="563"/>
      <c r="H16" s="563"/>
      <c r="I16" s="563"/>
    </row>
    <row r="17" spans="2:9" ht="3.75" customHeight="1">
      <c r="B17" s="561"/>
      <c r="C17" s="561"/>
      <c r="D17" s="561"/>
      <c r="E17" s="561"/>
      <c r="F17" s="561"/>
    </row>
    <row r="18" spans="2:9" ht="46.5" customHeight="1">
      <c r="B18" s="895" t="s">
        <v>476</v>
      </c>
      <c r="C18" s="895"/>
      <c r="D18" s="895"/>
      <c r="E18" s="895"/>
      <c r="F18" s="895"/>
      <c r="G18" s="563"/>
      <c r="H18" s="563"/>
      <c r="I18" s="563"/>
    </row>
    <row r="19" spans="2:9" ht="4.5" customHeight="1">
      <c r="B19" s="536"/>
      <c r="C19" s="536"/>
      <c r="D19" s="537"/>
      <c r="E19" s="537"/>
      <c r="F19" s="537"/>
    </row>
    <row r="20" spans="2:9" ht="27.75" customHeight="1">
      <c r="B20" s="887" t="s">
        <v>477</v>
      </c>
      <c r="C20" s="887"/>
      <c r="D20" s="887"/>
      <c r="E20" s="887"/>
      <c r="F20" s="887"/>
    </row>
    <row r="21" spans="2:9" ht="29.25" customHeight="1">
      <c r="B21" s="536"/>
      <c r="C21" s="538"/>
      <c r="D21" s="564" t="s">
        <v>478</v>
      </c>
      <c r="E21" s="565" t="s">
        <v>479</v>
      </c>
      <c r="F21" s="566" t="s">
        <v>271</v>
      </c>
    </row>
    <row r="22" spans="2:9" ht="10.5" customHeight="1">
      <c r="B22" s="567"/>
      <c r="C22" s="538"/>
      <c r="D22" s="568"/>
      <c r="E22" s="568"/>
      <c r="F22" s="568"/>
      <c r="G22" s="569"/>
    </row>
    <row r="23" spans="2:9" ht="17.100000000000001" customHeight="1">
      <c r="B23" s="570" t="s">
        <v>502</v>
      </c>
      <c r="C23" s="538"/>
      <c r="D23" s="571">
        <f>SUM(D24:D27)</f>
        <v>978423586</v>
      </c>
      <c r="E23" s="568">
        <v>0</v>
      </c>
      <c r="F23" s="572">
        <f>SUM(D23:E23)</f>
        <v>978423586</v>
      </c>
      <c r="G23" s="573"/>
    </row>
    <row r="24" spans="2:9" ht="13.5">
      <c r="B24" s="567" t="s">
        <v>459</v>
      </c>
      <c r="C24" s="538"/>
      <c r="D24" s="568">
        <f>[1]BCDKT!D77</f>
        <v>0</v>
      </c>
      <c r="E24" s="568">
        <v>0</v>
      </c>
      <c r="F24" s="568">
        <f>SUM(D24:E24)</f>
        <v>0</v>
      </c>
    </row>
    <row r="25" spans="2:9" ht="17.100000000000001" customHeight="1">
      <c r="B25" s="567" t="s">
        <v>480</v>
      </c>
      <c r="C25" s="538"/>
      <c r="D25" s="568">
        <f>CDKT!D80</f>
        <v>6009106</v>
      </c>
      <c r="E25" s="568">
        <v>0</v>
      </c>
      <c r="F25" s="568">
        <f>SUM(D25:E25)</f>
        <v>6009106</v>
      </c>
    </row>
    <row r="26" spans="2:9" ht="17.100000000000001" customHeight="1">
      <c r="B26" s="567" t="s">
        <v>481</v>
      </c>
      <c r="C26" s="538"/>
      <c r="D26" s="568">
        <f>CDKT!D88</f>
        <v>972414480</v>
      </c>
      <c r="E26" s="568">
        <v>0</v>
      </c>
      <c r="F26" s="568">
        <f>SUM(D26:E26)</f>
        <v>972414480</v>
      </c>
      <c r="G26" s="569"/>
    </row>
    <row r="27" spans="2:9" ht="13.5">
      <c r="B27" s="567" t="s">
        <v>461</v>
      </c>
      <c r="C27" s="538"/>
      <c r="D27" s="568"/>
      <c r="E27" s="568">
        <v>0</v>
      </c>
      <c r="F27" s="568">
        <f>SUM(D27:E27)</f>
        <v>0</v>
      </c>
      <c r="G27" s="569"/>
    </row>
    <row r="28" spans="2:9" ht="10.5" customHeight="1">
      <c r="B28" s="567"/>
      <c r="C28" s="538"/>
      <c r="D28" s="568"/>
      <c r="E28" s="568"/>
      <c r="F28" s="568"/>
      <c r="G28" s="569"/>
    </row>
    <row r="29" spans="2:9" ht="17.100000000000001" customHeight="1">
      <c r="B29" s="570" t="s">
        <v>9</v>
      </c>
      <c r="C29" s="538"/>
      <c r="D29" s="559">
        <f>SUM(D30:D33)</f>
        <v>872435029</v>
      </c>
      <c r="E29" s="559">
        <f>SUM(E30:E32)</f>
        <v>0</v>
      </c>
      <c r="F29" s="572">
        <f>SUM(D29:E29)</f>
        <v>872435029</v>
      </c>
      <c r="G29" s="574"/>
    </row>
    <row r="30" spans="2:9" ht="17.100000000000001" customHeight="1">
      <c r="B30" s="567" t="s">
        <v>459</v>
      </c>
      <c r="C30" s="538"/>
      <c r="D30" s="568">
        <v>0</v>
      </c>
      <c r="E30" s="568">
        <v>0</v>
      </c>
      <c r="F30" s="568">
        <v>0</v>
      </c>
      <c r="G30" s="575"/>
    </row>
    <row r="31" spans="2:9" ht="17.100000000000001" customHeight="1">
      <c r="B31" s="567" t="s">
        <v>480</v>
      </c>
      <c r="C31" s="538"/>
      <c r="D31" s="568">
        <f>CDKT!G80</f>
        <v>26984591</v>
      </c>
      <c r="E31" s="568">
        <v>0</v>
      </c>
      <c r="F31" s="568">
        <f>SUM(D31:E31)</f>
        <v>26984591</v>
      </c>
      <c r="G31" s="575"/>
    </row>
    <row r="32" spans="2:9" ht="17.100000000000001" customHeight="1">
      <c r="B32" s="567" t="s">
        <v>481</v>
      </c>
      <c r="C32" s="538"/>
      <c r="D32" s="568">
        <f>CDKT!G88</f>
        <v>826450438</v>
      </c>
      <c r="E32" s="568">
        <v>0</v>
      </c>
      <c r="F32" s="568">
        <f>SUM(D32:E32)</f>
        <v>826450438</v>
      </c>
      <c r="G32" s="569"/>
    </row>
    <row r="33" spans="1:19" ht="17.100000000000001" customHeight="1">
      <c r="B33" s="567" t="s">
        <v>461</v>
      </c>
      <c r="C33" s="538"/>
      <c r="D33" s="568">
        <f>CDKT!G84</f>
        <v>19000000</v>
      </c>
      <c r="E33" s="568">
        <v>0</v>
      </c>
      <c r="F33" s="568">
        <f>SUM(D33:E33)</f>
        <v>19000000</v>
      </c>
      <c r="G33" s="569"/>
    </row>
    <row r="34" spans="1:19" ht="17.100000000000001" customHeight="1">
      <c r="B34" s="567"/>
      <c r="C34" s="538"/>
      <c r="D34" s="568"/>
      <c r="E34" s="568"/>
      <c r="F34" s="568"/>
      <c r="G34" s="569"/>
    </row>
    <row r="35" spans="1:19" ht="17.100000000000001" customHeight="1">
      <c r="B35" s="896" t="s">
        <v>482</v>
      </c>
      <c r="C35" s="896"/>
    </row>
    <row r="36" spans="1:19" ht="3.75" customHeight="1">
      <c r="B36" s="576"/>
    </row>
    <row r="37" spans="1:19" ht="32.25" customHeight="1">
      <c r="B37" s="887" t="s">
        <v>483</v>
      </c>
      <c r="C37" s="887"/>
      <c r="D37" s="887"/>
      <c r="E37" s="887"/>
      <c r="F37" s="887"/>
    </row>
    <row r="38" spans="1:19" ht="7.5" customHeight="1">
      <c r="G38" s="560"/>
    </row>
    <row r="39" spans="1:19" s="580" customFormat="1" ht="17.100000000000001" customHeight="1">
      <c r="A39" s="577" t="s">
        <v>193</v>
      </c>
      <c r="B39" s="578" t="s">
        <v>484</v>
      </c>
      <c r="C39" s="579"/>
      <c r="D39" s="579"/>
      <c r="E39" s="579"/>
      <c r="F39" s="477"/>
      <c r="L39" s="581"/>
      <c r="M39" s="581"/>
      <c r="O39" s="582"/>
      <c r="P39" s="582"/>
      <c r="Q39" s="582"/>
      <c r="R39" s="582"/>
      <c r="S39" s="582"/>
    </row>
    <row r="40" spans="1:19" ht="6" customHeight="1">
      <c r="B40" s="576"/>
    </row>
    <row r="41" spans="1:19" s="580" customFormat="1" ht="41.25" customHeight="1">
      <c r="A41" s="477"/>
      <c r="B41" s="887" t="s">
        <v>485</v>
      </c>
      <c r="C41" s="887"/>
      <c r="D41" s="887"/>
      <c r="E41" s="887"/>
      <c r="F41" s="887"/>
      <c r="G41" s="583"/>
      <c r="H41" s="583"/>
      <c r="I41" s="583"/>
      <c r="J41" s="583"/>
      <c r="L41" s="581"/>
      <c r="M41" s="581"/>
      <c r="O41" s="582"/>
      <c r="P41" s="582"/>
      <c r="Q41" s="582"/>
      <c r="R41" s="582"/>
      <c r="S41" s="582"/>
    </row>
    <row r="42" spans="1:19" s="580" customFormat="1" ht="9" customHeight="1">
      <c r="A42" s="477"/>
      <c r="B42" s="584"/>
      <c r="C42" s="584"/>
      <c r="D42" s="584"/>
      <c r="E42" s="584"/>
      <c r="F42" s="584"/>
      <c r="L42" s="581"/>
      <c r="M42" s="581"/>
      <c r="O42" s="582"/>
      <c r="P42" s="582"/>
      <c r="Q42" s="582"/>
      <c r="R42" s="582"/>
      <c r="S42" s="582"/>
    </row>
    <row r="43" spans="1:19" s="580" customFormat="1" ht="17.100000000000001" customHeight="1">
      <c r="A43" s="477"/>
      <c r="B43" s="577" t="s">
        <v>486</v>
      </c>
      <c r="C43" s="579"/>
      <c r="D43" s="579"/>
      <c r="E43" s="579"/>
      <c r="F43" s="477"/>
      <c r="L43" s="581"/>
      <c r="M43" s="581"/>
      <c r="O43" s="582"/>
      <c r="P43" s="582"/>
      <c r="Q43" s="582"/>
      <c r="R43" s="582"/>
      <c r="S43" s="582"/>
    </row>
    <row r="44" spans="1:19" s="580" customFormat="1" ht="27.75" customHeight="1">
      <c r="A44" s="477"/>
      <c r="B44" s="887" t="s">
        <v>487</v>
      </c>
      <c r="C44" s="887"/>
      <c r="D44" s="887"/>
      <c r="E44" s="887"/>
      <c r="F44" s="887"/>
      <c r="G44" s="887"/>
      <c r="H44" s="887"/>
      <c r="I44" s="887"/>
      <c r="J44" s="887"/>
      <c r="L44" s="581"/>
      <c r="M44" s="581"/>
      <c r="O44" s="582"/>
      <c r="P44" s="582"/>
      <c r="Q44" s="582"/>
      <c r="R44" s="582"/>
      <c r="S44" s="582"/>
    </row>
    <row r="45" spans="1:19" s="580" customFormat="1" ht="30" customHeight="1">
      <c r="A45" s="477"/>
      <c r="B45" s="897" t="s">
        <v>488</v>
      </c>
      <c r="C45" s="897"/>
      <c r="D45" s="897"/>
      <c r="E45" s="897"/>
      <c r="F45" s="897"/>
      <c r="G45" s="887"/>
      <c r="H45" s="887"/>
      <c r="I45" s="887"/>
      <c r="J45" s="887"/>
      <c r="L45" s="581"/>
      <c r="M45" s="581"/>
      <c r="O45" s="582"/>
      <c r="P45" s="582"/>
      <c r="Q45" s="582"/>
      <c r="R45" s="582"/>
      <c r="S45" s="582"/>
    </row>
    <row r="46" spans="1:19" s="580" customFormat="1" ht="9" customHeight="1">
      <c r="A46" s="477"/>
      <c r="B46" s="584"/>
      <c r="C46" s="584"/>
      <c r="D46" s="584"/>
      <c r="E46" s="584"/>
      <c r="F46" s="584"/>
      <c r="L46" s="581"/>
      <c r="M46" s="581"/>
      <c r="O46" s="582"/>
      <c r="P46" s="582"/>
      <c r="Q46" s="582"/>
      <c r="R46" s="582"/>
      <c r="S46" s="582"/>
    </row>
    <row r="47" spans="1:19" s="580" customFormat="1" ht="17.100000000000001" customHeight="1">
      <c r="A47" s="477"/>
      <c r="B47" s="577" t="s">
        <v>489</v>
      </c>
      <c r="C47" s="579"/>
      <c r="D47" s="579"/>
      <c r="E47" s="579"/>
      <c r="F47" s="477"/>
      <c r="L47" s="581"/>
      <c r="M47" s="581"/>
      <c r="O47" s="582"/>
      <c r="P47" s="582"/>
      <c r="Q47" s="582"/>
      <c r="R47" s="582"/>
      <c r="S47" s="582"/>
    </row>
    <row r="48" spans="1:19" s="580" customFormat="1" ht="58.5" customHeight="1">
      <c r="A48" s="477"/>
      <c r="B48" s="895" t="s">
        <v>522</v>
      </c>
      <c r="C48" s="895"/>
      <c r="D48" s="895"/>
      <c r="E48" s="895"/>
      <c r="F48" s="895"/>
      <c r="G48" s="887"/>
      <c r="H48" s="887"/>
      <c r="I48" s="887"/>
      <c r="J48" s="887"/>
      <c r="L48" s="581"/>
      <c r="M48" s="581"/>
      <c r="O48" s="582"/>
      <c r="P48" s="582"/>
      <c r="Q48" s="582"/>
      <c r="R48" s="582"/>
      <c r="S48" s="582"/>
    </row>
    <row r="49" spans="1:19" s="580" customFormat="1" ht="9" customHeight="1">
      <c r="A49" s="477"/>
      <c r="B49" s="584"/>
      <c r="C49" s="584"/>
      <c r="D49" s="584"/>
      <c r="E49" s="584"/>
      <c r="F49" s="584"/>
      <c r="L49" s="581"/>
      <c r="M49" s="581"/>
      <c r="O49" s="582"/>
      <c r="P49" s="582"/>
      <c r="Q49" s="582"/>
      <c r="R49" s="582"/>
      <c r="S49" s="582"/>
    </row>
    <row r="50" spans="1:19" s="580" customFormat="1" ht="33" hidden="1" customHeight="1">
      <c r="A50" s="477"/>
      <c r="B50" s="887" t="s">
        <v>490</v>
      </c>
      <c r="C50" s="887"/>
      <c r="D50" s="887"/>
      <c r="E50" s="887"/>
      <c r="F50" s="887"/>
      <c r="G50" s="887"/>
      <c r="H50" s="887"/>
      <c r="I50" s="887"/>
      <c r="J50" s="887"/>
      <c r="L50" s="581"/>
      <c r="M50" s="581"/>
      <c r="O50" s="582"/>
      <c r="P50" s="582"/>
      <c r="Q50" s="582"/>
      <c r="R50" s="582"/>
      <c r="S50" s="582"/>
    </row>
    <row r="51" spans="1:19" s="580" customFormat="1" ht="9" hidden="1" customHeight="1">
      <c r="A51" s="477"/>
      <c r="B51" s="584"/>
      <c r="C51" s="584"/>
      <c r="D51" s="584"/>
      <c r="E51" s="584"/>
      <c r="F51" s="584"/>
      <c r="L51" s="581"/>
      <c r="M51" s="581"/>
      <c r="O51" s="582"/>
      <c r="P51" s="582"/>
      <c r="Q51" s="582"/>
      <c r="R51" s="582"/>
      <c r="S51" s="582"/>
    </row>
    <row r="52" spans="1:19" s="580" customFormat="1" ht="17.100000000000001" hidden="1" customHeight="1">
      <c r="A52" s="477"/>
      <c r="B52" s="887" t="s">
        <v>491</v>
      </c>
      <c r="C52" s="887"/>
      <c r="D52" s="887"/>
      <c r="E52" s="887"/>
      <c r="F52" s="887"/>
      <c r="G52" s="887"/>
      <c r="H52" s="887"/>
      <c r="I52" s="887"/>
      <c r="J52" s="887"/>
      <c r="L52" s="581"/>
      <c r="M52" s="581"/>
      <c r="O52" s="582"/>
      <c r="P52" s="582"/>
      <c r="Q52" s="582"/>
      <c r="R52" s="582"/>
      <c r="S52" s="582"/>
    </row>
    <row r="53" spans="1:19" s="580" customFormat="1" ht="17.100000000000001" hidden="1" customHeight="1">
      <c r="A53" s="477"/>
      <c r="B53" s="584"/>
      <c r="C53" s="584"/>
      <c r="D53" s="584"/>
      <c r="E53" s="584"/>
      <c r="F53" s="584"/>
      <c r="L53" s="581"/>
      <c r="M53" s="581"/>
      <c r="O53" s="582"/>
      <c r="P53" s="582"/>
      <c r="Q53" s="582"/>
      <c r="R53" s="582"/>
      <c r="S53" s="582"/>
    </row>
    <row r="54" spans="1:19" s="580" customFormat="1" ht="17.100000000000001" customHeight="1">
      <c r="A54" s="477"/>
      <c r="B54" s="577" t="s">
        <v>492</v>
      </c>
      <c r="C54" s="579"/>
      <c r="D54" s="579"/>
      <c r="E54" s="579"/>
      <c r="F54" s="477"/>
      <c r="L54" s="581"/>
      <c r="M54" s="581"/>
      <c r="O54" s="582"/>
      <c r="P54" s="582"/>
      <c r="Q54" s="582"/>
      <c r="R54" s="582"/>
      <c r="S54" s="582"/>
    </row>
    <row r="55" spans="1:19" s="580" customFormat="1" ht="33" customHeight="1">
      <c r="A55" s="477"/>
      <c r="B55" s="887" t="s">
        <v>493</v>
      </c>
      <c r="C55" s="887"/>
      <c r="D55" s="887"/>
      <c r="E55" s="887"/>
      <c r="F55" s="887"/>
      <c r="G55" s="887"/>
      <c r="H55" s="887"/>
      <c r="I55" s="887"/>
      <c r="J55" s="887"/>
      <c r="L55" s="581"/>
      <c r="M55" s="581"/>
      <c r="O55" s="582"/>
      <c r="P55" s="582"/>
      <c r="Q55" s="582"/>
      <c r="R55" s="582"/>
      <c r="S55" s="582"/>
    </row>
    <row r="56" spans="1:19" s="580" customFormat="1" ht="40.5" hidden="1" customHeight="1">
      <c r="A56" s="477"/>
      <c r="B56" s="887" t="s">
        <v>494</v>
      </c>
      <c r="C56" s="887"/>
      <c r="D56" s="887"/>
      <c r="E56" s="887"/>
      <c r="F56" s="887"/>
      <c r="G56" s="887"/>
      <c r="H56" s="887"/>
      <c r="I56" s="887"/>
      <c r="J56" s="887"/>
      <c r="L56" s="581"/>
      <c r="M56" s="581"/>
      <c r="O56" s="582"/>
      <c r="P56" s="582"/>
      <c r="Q56" s="582"/>
      <c r="R56" s="582"/>
      <c r="S56" s="582"/>
    </row>
    <row r="57" spans="1:19" s="534" customFormat="1" ht="6.75" customHeight="1">
      <c r="B57" s="585"/>
      <c r="C57" s="585"/>
    </row>
    <row r="58" spans="1:19" s="534" customFormat="1" ht="17.100000000000001" customHeight="1">
      <c r="A58" s="534" t="s">
        <v>272</v>
      </c>
      <c r="B58" s="585" t="s">
        <v>495</v>
      </c>
      <c r="C58" s="585"/>
    </row>
    <row r="59" spans="1:19" s="534" customFormat="1" ht="10.5" customHeight="1">
      <c r="B59" s="585"/>
      <c r="C59" s="585"/>
    </row>
    <row r="60" spans="1:19" s="764" customFormat="1" ht="84.75" customHeight="1">
      <c r="B60" s="892" t="s">
        <v>676</v>
      </c>
      <c r="C60" s="892"/>
      <c r="D60" s="892"/>
      <c r="E60" s="892"/>
      <c r="F60" s="892"/>
      <c r="G60" s="765"/>
      <c r="H60" s="765"/>
      <c r="I60" s="583"/>
      <c r="J60" s="165"/>
    </row>
    <row r="61" spans="1:19" ht="6.75" customHeight="1">
      <c r="B61" s="588"/>
      <c r="C61" s="589"/>
      <c r="D61" s="590"/>
      <c r="E61" s="590"/>
      <c r="F61" s="590"/>
      <c r="G61" s="586"/>
      <c r="H61" s="586"/>
      <c r="I61" s="587"/>
    </row>
    <row r="62" spans="1:19" ht="17.100000000000001" customHeight="1">
      <c r="B62" s="588"/>
      <c r="C62" s="589"/>
      <c r="D62" s="590"/>
      <c r="E62" s="893" t="str">
        <f>LCTT!D44</f>
        <v xml:space="preserve">  Lập, ngày 07 tháng 03 năm 2016</v>
      </c>
      <c r="F62" s="893"/>
      <c r="G62" s="586"/>
      <c r="H62" s="586"/>
      <c r="I62" s="587"/>
    </row>
    <row r="63" spans="1:19" s="534" customFormat="1" ht="17.100000000000001" customHeight="1">
      <c r="B63" s="591" t="s">
        <v>496</v>
      </c>
      <c r="C63" s="890" t="s">
        <v>497</v>
      </c>
      <c r="D63" s="890"/>
      <c r="E63" s="891" t="s">
        <v>498</v>
      </c>
      <c r="F63" s="891"/>
    </row>
    <row r="64" spans="1:19" ht="17.100000000000001" customHeight="1">
      <c r="B64" s="592" t="s">
        <v>499</v>
      </c>
      <c r="C64" s="894" t="s">
        <v>499</v>
      </c>
      <c r="D64" s="894"/>
      <c r="E64" s="894" t="s">
        <v>132</v>
      </c>
      <c r="F64" s="894"/>
    </row>
    <row r="65" spans="2:6" ht="17.100000000000001" customHeight="1">
      <c r="B65" s="592"/>
      <c r="C65" s="592"/>
      <c r="D65" s="593"/>
      <c r="E65" s="593"/>
      <c r="F65" s="593"/>
    </row>
    <row r="66" spans="2:6" ht="17.100000000000001" customHeight="1">
      <c r="B66" s="592"/>
      <c r="C66" s="592"/>
      <c r="D66" s="593"/>
      <c r="E66" s="593"/>
      <c r="F66" s="593"/>
    </row>
    <row r="67" spans="2:6" ht="17.100000000000001" customHeight="1">
      <c r="B67" s="592"/>
      <c r="C67" s="592"/>
      <c r="D67" s="593"/>
      <c r="E67" s="593"/>
      <c r="F67" s="593"/>
    </row>
    <row r="68" spans="2:6" ht="17.100000000000001" customHeight="1">
      <c r="B68" s="592"/>
      <c r="C68" s="592"/>
      <c r="D68" s="593"/>
      <c r="E68" s="593"/>
      <c r="F68" s="593"/>
    </row>
    <row r="69" spans="2:6" ht="17.100000000000001" customHeight="1">
      <c r="B69" s="592"/>
      <c r="C69" s="592"/>
      <c r="D69" s="593"/>
      <c r="E69" s="593"/>
      <c r="F69" s="593"/>
    </row>
    <row r="70" spans="2:6" s="534" customFormat="1" ht="17.100000000000001" customHeight="1">
      <c r="B70" s="591"/>
      <c r="C70" s="890" t="s">
        <v>607</v>
      </c>
      <c r="D70" s="890"/>
      <c r="E70" s="891" t="str">
        <f>LCTT!D52</f>
        <v>Kakazu Shogo</v>
      </c>
      <c r="F70" s="891"/>
    </row>
    <row r="71" spans="2:6" ht="17.100000000000001" customHeight="1">
      <c r="B71" s="592"/>
      <c r="C71" s="592"/>
      <c r="D71" s="593"/>
      <c r="E71" s="593"/>
      <c r="F71" s="593"/>
    </row>
    <row r="72" spans="2:6" ht="17.100000000000001" customHeight="1">
      <c r="B72" s="592"/>
      <c r="C72" s="592"/>
      <c r="D72" s="593"/>
      <c r="E72" s="593"/>
      <c r="F72" s="593"/>
    </row>
  </sheetData>
  <mergeCells count="33">
    <mergeCell ref="B16:F16"/>
    <mergeCell ref="A4:F4"/>
    <mergeCell ref="A5:F5"/>
    <mergeCell ref="B8:F8"/>
    <mergeCell ref="B10:F10"/>
    <mergeCell ref="B13:F13"/>
    <mergeCell ref="B50:F50"/>
    <mergeCell ref="G50:J50"/>
    <mergeCell ref="B18:F18"/>
    <mergeCell ref="B20:F20"/>
    <mergeCell ref="B35:C35"/>
    <mergeCell ref="B37:F37"/>
    <mergeCell ref="B41:F41"/>
    <mergeCell ref="B44:F44"/>
    <mergeCell ref="G44:J44"/>
    <mergeCell ref="B45:F45"/>
    <mergeCell ref="G45:J45"/>
    <mergeCell ref="B48:F48"/>
    <mergeCell ref="G48:J48"/>
    <mergeCell ref="B52:F52"/>
    <mergeCell ref="G52:J52"/>
    <mergeCell ref="B55:F55"/>
    <mergeCell ref="G55:J55"/>
    <mergeCell ref="B56:F56"/>
    <mergeCell ref="G56:J56"/>
    <mergeCell ref="C70:D70"/>
    <mergeCell ref="E70:F70"/>
    <mergeCell ref="B60:F60"/>
    <mergeCell ref="E62:F62"/>
    <mergeCell ref="C63:D63"/>
    <mergeCell ref="E63:F63"/>
    <mergeCell ref="C64:D64"/>
    <mergeCell ref="E64:F64"/>
  </mergeCells>
  <pageMargins left="0.7" right="0.4" top="0.52" bottom="0.64" header="0.3" footer="0.3"/>
  <pageSetup paperSize="9" firstPageNumber="29" orientation="portrait" useFirstPageNumber="1" r:id="rId1"/>
  <headerFooter>
    <oddFooter>&amp;C&amp;P</oddFooter>
  </headerFooter>
  <rowBreaks count="1" manualBreakCount="1">
    <brk id="42" max="5"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R44"/>
  <sheetViews>
    <sheetView topLeftCell="A6" workbookViewId="0">
      <selection activeCell="K11" sqref="K11"/>
    </sheetView>
  </sheetViews>
  <sheetFormatPr defaultRowHeight="14.25"/>
  <cols>
    <col min="1" max="1" width="9" style="676"/>
    <col min="2" max="2" width="3.875" style="676" customWidth="1"/>
    <col min="3" max="3" width="10" style="676" customWidth="1"/>
    <col min="4" max="4" width="12.5" style="677" bestFit="1" customWidth="1"/>
    <col min="5" max="5" width="34.375" style="676" customWidth="1"/>
    <col min="6" max="6" width="13.75" style="679" bestFit="1" customWidth="1"/>
    <col min="7" max="7" width="14.625" style="679" bestFit="1" customWidth="1"/>
    <col min="8" max="8" width="14.75" style="679" bestFit="1" customWidth="1"/>
    <col min="9" max="13" width="8" style="676" customWidth="1"/>
    <col min="14" max="14" width="10" style="680" customWidth="1"/>
    <col min="15" max="15" width="6.75" style="680" customWidth="1"/>
    <col min="16" max="16" width="13.75" style="676" bestFit="1" customWidth="1"/>
    <col min="17" max="257" width="9" style="676"/>
    <col min="258" max="258" width="3.875" style="676" customWidth="1"/>
    <col min="259" max="259" width="10" style="676" customWidth="1"/>
    <col min="260" max="260" width="12.5" style="676" bestFit="1" customWidth="1"/>
    <col min="261" max="261" width="43.125" style="676" customWidth="1"/>
    <col min="262" max="262" width="13.75" style="676" bestFit="1" customWidth="1"/>
    <col min="263" max="263" width="14.625" style="676" bestFit="1" customWidth="1"/>
    <col min="264" max="264" width="14.75" style="676" bestFit="1" customWidth="1"/>
    <col min="265" max="269" width="8" style="676" customWidth="1"/>
    <col min="270" max="270" width="10" style="676" customWidth="1"/>
    <col min="271" max="271" width="6.75" style="676" customWidth="1"/>
    <col min="272" max="272" width="13.75" style="676" bestFit="1" customWidth="1"/>
    <col min="273" max="513" width="9" style="676"/>
    <col min="514" max="514" width="3.875" style="676" customWidth="1"/>
    <col min="515" max="515" width="10" style="676" customWidth="1"/>
    <col min="516" max="516" width="12.5" style="676" bestFit="1" customWidth="1"/>
    <col min="517" max="517" width="43.125" style="676" customWidth="1"/>
    <col min="518" max="518" width="13.75" style="676" bestFit="1" customWidth="1"/>
    <col min="519" max="519" width="14.625" style="676" bestFit="1" customWidth="1"/>
    <col min="520" max="520" width="14.75" style="676" bestFit="1" customWidth="1"/>
    <col min="521" max="525" width="8" style="676" customWidth="1"/>
    <col min="526" max="526" width="10" style="676" customWidth="1"/>
    <col min="527" max="527" width="6.75" style="676" customWidth="1"/>
    <col min="528" max="528" width="13.75" style="676" bestFit="1" customWidth="1"/>
    <col min="529" max="769" width="9" style="676"/>
    <col min="770" max="770" width="3.875" style="676" customWidth="1"/>
    <col min="771" max="771" width="10" style="676" customWidth="1"/>
    <col min="772" max="772" width="12.5" style="676" bestFit="1" customWidth="1"/>
    <col min="773" max="773" width="43.125" style="676" customWidth="1"/>
    <col min="774" max="774" width="13.75" style="676" bestFit="1" customWidth="1"/>
    <col min="775" max="775" width="14.625" style="676" bestFit="1" customWidth="1"/>
    <col min="776" max="776" width="14.75" style="676" bestFit="1" customWidth="1"/>
    <col min="777" max="781" width="8" style="676" customWidth="1"/>
    <col min="782" max="782" width="10" style="676" customWidth="1"/>
    <col min="783" max="783" width="6.75" style="676" customWidth="1"/>
    <col min="784" max="784" width="13.75" style="676" bestFit="1" customWidth="1"/>
    <col min="785" max="1025" width="9" style="676"/>
    <col min="1026" max="1026" width="3.875" style="676" customWidth="1"/>
    <col min="1027" max="1027" width="10" style="676" customWidth="1"/>
    <col min="1028" max="1028" width="12.5" style="676" bestFit="1" customWidth="1"/>
    <col min="1029" max="1029" width="43.125" style="676" customWidth="1"/>
    <col min="1030" max="1030" width="13.75" style="676" bestFit="1" customWidth="1"/>
    <col min="1031" max="1031" width="14.625" style="676" bestFit="1" customWidth="1"/>
    <col min="1032" max="1032" width="14.75" style="676" bestFit="1" customWidth="1"/>
    <col min="1033" max="1037" width="8" style="676" customWidth="1"/>
    <col min="1038" max="1038" width="10" style="676" customWidth="1"/>
    <col min="1039" max="1039" width="6.75" style="676" customWidth="1"/>
    <col min="1040" max="1040" width="13.75" style="676" bestFit="1" customWidth="1"/>
    <col min="1041" max="1281" width="9" style="676"/>
    <col min="1282" max="1282" width="3.875" style="676" customWidth="1"/>
    <col min="1283" max="1283" width="10" style="676" customWidth="1"/>
    <col min="1284" max="1284" width="12.5" style="676" bestFit="1" customWidth="1"/>
    <col min="1285" max="1285" width="43.125" style="676" customWidth="1"/>
    <col min="1286" max="1286" width="13.75" style="676" bestFit="1" customWidth="1"/>
    <col min="1287" max="1287" width="14.625" style="676" bestFit="1" customWidth="1"/>
    <col min="1288" max="1288" width="14.75" style="676" bestFit="1" customWidth="1"/>
    <col min="1289" max="1293" width="8" style="676" customWidth="1"/>
    <col min="1294" max="1294" width="10" style="676" customWidth="1"/>
    <col min="1295" max="1295" width="6.75" style="676" customWidth="1"/>
    <col min="1296" max="1296" width="13.75" style="676" bestFit="1" customWidth="1"/>
    <col min="1297" max="1537" width="9" style="676"/>
    <col min="1538" max="1538" width="3.875" style="676" customWidth="1"/>
    <col min="1539" max="1539" width="10" style="676" customWidth="1"/>
    <col min="1540" max="1540" width="12.5" style="676" bestFit="1" customWidth="1"/>
    <col min="1541" max="1541" width="43.125" style="676" customWidth="1"/>
    <col min="1542" max="1542" width="13.75" style="676" bestFit="1" customWidth="1"/>
    <col min="1543" max="1543" width="14.625" style="676" bestFit="1" customWidth="1"/>
    <col min="1544" max="1544" width="14.75" style="676" bestFit="1" customWidth="1"/>
    <col min="1545" max="1549" width="8" style="676" customWidth="1"/>
    <col min="1550" max="1550" width="10" style="676" customWidth="1"/>
    <col min="1551" max="1551" width="6.75" style="676" customWidth="1"/>
    <col min="1552" max="1552" width="13.75" style="676" bestFit="1" customWidth="1"/>
    <col min="1553" max="1793" width="9" style="676"/>
    <col min="1794" max="1794" width="3.875" style="676" customWidth="1"/>
    <col min="1795" max="1795" width="10" style="676" customWidth="1"/>
    <col min="1796" max="1796" width="12.5" style="676" bestFit="1" customWidth="1"/>
    <col min="1797" max="1797" width="43.125" style="676" customWidth="1"/>
    <col min="1798" max="1798" width="13.75" style="676" bestFit="1" customWidth="1"/>
    <col min="1799" max="1799" width="14.625" style="676" bestFit="1" customWidth="1"/>
    <col min="1800" max="1800" width="14.75" style="676" bestFit="1" customWidth="1"/>
    <col min="1801" max="1805" width="8" style="676" customWidth="1"/>
    <col min="1806" max="1806" width="10" style="676" customWidth="1"/>
    <col min="1807" max="1807" width="6.75" style="676" customWidth="1"/>
    <col min="1808" max="1808" width="13.75" style="676" bestFit="1" customWidth="1"/>
    <col min="1809" max="2049" width="9" style="676"/>
    <col min="2050" max="2050" width="3.875" style="676" customWidth="1"/>
    <col min="2051" max="2051" width="10" style="676" customWidth="1"/>
    <col min="2052" max="2052" width="12.5" style="676" bestFit="1" customWidth="1"/>
    <col min="2053" max="2053" width="43.125" style="676" customWidth="1"/>
    <col min="2054" max="2054" width="13.75" style="676" bestFit="1" customWidth="1"/>
    <col min="2055" max="2055" width="14.625" style="676" bestFit="1" customWidth="1"/>
    <col min="2056" max="2056" width="14.75" style="676" bestFit="1" customWidth="1"/>
    <col min="2057" max="2061" width="8" style="676" customWidth="1"/>
    <col min="2062" max="2062" width="10" style="676" customWidth="1"/>
    <col min="2063" max="2063" width="6.75" style="676" customWidth="1"/>
    <col min="2064" max="2064" width="13.75" style="676" bestFit="1" customWidth="1"/>
    <col min="2065" max="2305" width="9" style="676"/>
    <col min="2306" max="2306" width="3.875" style="676" customWidth="1"/>
    <col min="2307" max="2307" width="10" style="676" customWidth="1"/>
    <col min="2308" max="2308" width="12.5" style="676" bestFit="1" customWidth="1"/>
    <col min="2309" max="2309" width="43.125" style="676" customWidth="1"/>
    <col min="2310" max="2310" width="13.75" style="676" bestFit="1" customWidth="1"/>
    <col min="2311" max="2311" width="14.625" style="676" bestFit="1" customWidth="1"/>
    <col min="2312" max="2312" width="14.75" style="676" bestFit="1" customWidth="1"/>
    <col min="2313" max="2317" width="8" style="676" customWidth="1"/>
    <col min="2318" max="2318" width="10" style="676" customWidth="1"/>
    <col min="2319" max="2319" width="6.75" style="676" customWidth="1"/>
    <col min="2320" max="2320" width="13.75" style="676" bestFit="1" customWidth="1"/>
    <col min="2321" max="2561" width="9" style="676"/>
    <col min="2562" max="2562" width="3.875" style="676" customWidth="1"/>
    <col min="2563" max="2563" width="10" style="676" customWidth="1"/>
    <col min="2564" max="2564" width="12.5" style="676" bestFit="1" customWidth="1"/>
    <col min="2565" max="2565" width="43.125" style="676" customWidth="1"/>
    <col min="2566" max="2566" width="13.75" style="676" bestFit="1" customWidth="1"/>
    <col min="2567" max="2567" width="14.625" style="676" bestFit="1" customWidth="1"/>
    <col min="2568" max="2568" width="14.75" style="676" bestFit="1" customWidth="1"/>
    <col min="2569" max="2573" width="8" style="676" customWidth="1"/>
    <col min="2574" max="2574" width="10" style="676" customWidth="1"/>
    <col min="2575" max="2575" width="6.75" style="676" customWidth="1"/>
    <col min="2576" max="2576" width="13.75" style="676" bestFit="1" customWidth="1"/>
    <col min="2577" max="2817" width="9" style="676"/>
    <col min="2818" max="2818" width="3.875" style="676" customWidth="1"/>
    <col min="2819" max="2819" width="10" style="676" customWidth="1"/>
    <col min="2820" max="2820" width="12.5" style="676" bestFit="1" customWidth="1"/>
    <col min="2821" max="2821" width="43.125" style="676" customWidth="1"/>
    <col min="2822" max="2822" width="13.75" style="676" bestFit="1" customWidth="1"/>
    <col min="2823" max="2823" width="14.625" style="676" bestFit="1" customWidth="1"/>
    <col min="2824" max="2824" width="14.75" style="676" bestFit="1" customWidth="1"/>
    <col min="2825" max="2829" width="8" style="676" customWidth="1"/>
    <col min="2830" max="2830" width="10" style="676" customWidth="1"/>
    <col min="2831" max="2831" width="6.75" style="676" customWidth="1"/>
    <col min="2832" max="2832" width="13.75" style="676" bestFit="1" customWidth="1"/>
    <col min="2833" max="3073" width="9" style="676"/>
    <col min="3074" max="3074" width="3.875" style="676" customWidth="1"/>
    <col min="3075" max="3075" width="10" style="676" customWidth="1"/>
    <col min="3076" max="3076" width="12.5" style="676" bestFit="1" customWidth="1"/>
    <col min="3077" max="3077" width="43.125" style="676" customWidth="1"/>
    <col min="3078" max="3078" width="13.75" style="676" bestFit="1" customWidth="1"/>
    <col min="3079" max="3079" width="14.625" style="676" bestFit="1" customWidth="1"/>
    <col min="3080" max="3080" width="14.75" style="676" bestFit="1" customWidth="1"/>
    <col min="3081" max="3085" width="8" style="676" customWidth="1"/>
    <col min="3086" max="3086" width="10" style="676" customWidth="1"/>
    <col min="3087" max="3087" width="6.75" style="676" customWidth="1"/>
    <col min="3088" max="3088" width="13.75" style="676" bestFit="1" customWidth="1"/>
    <col min="3089" max="3329" width="9" style="676"/>
    <col min="3330" max="3330" width="3.875" style="676" customWidth="1"/>
    <col min="3331" max="3331" width="10" style="676" customWidth="1"/>
    <col min="3332" max="3332" width="12.5" style="676" bestFit="1" customWidth="1"/>
    <col min="3333" max="3333" width="43.125" style="676" customWidth="1"/>
    <col min="3334" max="3334" width="13.75" style="676" bestFit="1" customWidth="1"/>
    <col min="3335" max="3335" width="14.625" style="676" bestFit="1" customWidth="1"/>
    <col min="3336" max="3336" width="14.75" style="676" bestFit="1" customWidth="1"/>
    <col min="3337" max="3341" width="8" style="676" customWidth="1"/>
    <col min="3342" max="3342" width="10" style="676" customWidth="1"/>
    <col min="3343" max="3343" width="6.75" style="676" customWidth="1"/>
    <col min="3344" max="3344" width="13.75" style="676" bestFit="1" customWidth="1"/>
    <col min="3345" max="3585" width="9" style="676"/>
    <col min="3586" max="3586" width="3.875" style="676" customWidth="1"/>
    <col min="3587" max="3587" width="10" style="676" customWidth="1"/>
    <col min="3588" max="3588" width="12.5" style="676" bestFit="1" customWidth="1"/>
    <col min="3589" max="3589" width="43.125" style="676" customWidth="1"/>
    <col min="3590" max="3590" width="13.75" style="676" bestFit="1" customWidth="1"/>
    <col min="3591" max="3591" width="14.625" style="676" bestFit="1" customWidth="1"/>
    <col min="3592" max="3592" width="14.75" style="676" bestFit="1" customWidth="1"/>
    <col min="3593" max="3597" width="8" style="676" customWidth="1"/>
    <col min="3598" max="3598" width="10" style="676" customWidth="1"/>
    <col min="3599" max="3599" width="6.75" style="676" customWidth="1"/>
    <col min="3600" max="3600" width="13.75" style="676" bestFit="1" customWidth="1"/>
    <col min="3601" max="3841" width="9" style="676"/>
    <col min="3842" max="3842" width="3.875" style="676" customWidth="1"/>
    <col min="3843" max="3843" width="10" style="676" customWidth="1"/>
    <col min="3844" max="3844" width="12.5" style="676" bestFit="1" customWidth="1"/>
    <col min="3845" max="3845" width="43.125" style="676" customWidth="1"/>
    <col min="3846" max="3846" width="13.75" style="676" bestFit="1" customWidth="1"/>
    <col min="3847" max="3847" width="14.625" style="676" bestFit="1" customWidth="1"/>
    <col min="3848" max="3848" width="14.75" style="676" bestFit="1" customWidth="1"/>
    <col min="3849" max="3853" width="8" style="676" customWidth="1"/>
    <col min="3854" max="3854" width="10" style="676" customWidth="1"/>
    <col min="3855" max="3855" width="6.75" style="676" customWidth="1"/>
    <col min="3856" max="3856" width="13.75" style="676" bestFit="1" customWidth="1"/>
    <col min="3857" max="4097" width="9" style="676"/>
    <col min="4098" max="4098" width="3.875" style="676" customWidth="1"/>
    <col min="4099" max="4099" width="10" style="676" customWidth="1"/>
    <col min="4100" max="4100" width="12.5" style="676" bestFit="1" customWidth="1"/>
    <col min="4101" max="4101" width="43.125" style="676" customWidth="1"/>
    <col min="4102" max="4102" width="13.75" style="676" bestFit="1" customWidth="1"/>
    <col min="4103" max="4103" width="14.625" style="676" bestFit="1" customWidth="1"/>
    <col min="4104" max="4104" width="14.75" style="676" bestFit="1" customWidth="1"/>
    <col min="4105" max="4109" width="8" style="676" customWidth="1"/>
    <col min="4110" max="4110" width="10" style="676" customWidth="1"/>
    <col min="4111" max="4111" width="6.75" style="676" customWidth="1"/>
    <col min="4112" max="4112" width="13.75" style="676" bestFit="1" customWidth="1"/>
    <col min="4113" max="4353" width="9" style="676"/>
    <col min="4354" max="4354" width="3.875" style="676" customWidth="1"/>
    <col min="4355" max="4355" width="10" style="676" customWidth="1"/>
    <col min="4356" max="4356" width="12.5" style="676" bestFit="1" customWidth="1"/>
    <col min="4357" max="4357" width="43.125" style="676" customWidth="1"/>
    <col min="4358" max="4358" width="13.75" style="676" bestFit="1" customWidth="1"/>
    <col min="4359" max="4359" width="14.625" style="676" bestFit="1" customWidth="1"/>
    <col min="4360" max="4360" width="14.75" style="676" bestFit="1" customWidth="1"/>
    <col min="4361" max="4365" width="8" style="676" customWidth="1"/>
    <col min="4366" max="4366" width="10" style="676" customWidth="1"/>
    <col min="4367" max="4367" width="6.75" style="676" customWidth="1"/>
    <col min="4368" max="4368" width="13.75" style="676" bestFit="1" customWidth="1"/>
    <col min="4369" max="4609" width="9" style="676"/>
    <col min="4610" max="4610" width="3.875" style="676" customWidth="1"/>
    <col min="4611" max="4611" width="10" style="676" customWidth="1"/>
    <col min="4612" max="4612" width="12.5" style="676" bestFit="1" customWidth="1"/>
    <col min="4613" max="4613" width="43.125" style="676" customWidth="1"/>
    <col min="4614" max="4614" width="13.75" style="676" bestFit="1" customWidth="1"/>
    <col min="4615" max="4615" width="14.625" style="676" bestFit="1" customWidth="1"/>
    <col min="4616" max="4616" width="14.75" style="676" bestFit="1" customWidth="1"/>
    <col min="4617" max="4621" width="8" style="676" customWidth="1"/>
    <col min="4622" max="4622" width="10" style="676" customWidth="1"/>
    <col min="4623" max="4623" width="6.75" style="676" customWidth="1"/>
    <col min="4624" max="4624" width="13.75" style="676" bestFit="1" customWidth="1"/>
    <col min="4625" max="4865" width="9" style="676"/>
    <col min="4866" max="4866" width="3.875" style="676" customWidth="1"/>
    <col min="4867" max="4867" width="10" style="676" customWidth="1"/>
    <col min="4868" max="4868" width="12.5" style="676" bestFit="1" customWidth="1"/>
    <col min="4869" max="4869" width="43.125" style="676" customWidth="1"/>
    <col min="4870" max="4870" width="13.75" style="676" bestFit="1" customWidth="1"/>
    <col min="4871" max="4871" width="14.625" style="676" bestFit="1" customWidth="1"/>
    <col min="4872" max="4872" width="14.75" style="676" bestFit="1" customWidth="1"/>
    <col min="4873" max="4877" width="8" style="676" customWidth="1"/>
    <col min="4878" max="4878" width="10" style="676" customWidth="1"/>
    <col min="4879" max="4879" width="6.75" style="676" customWidth="1"/>
    <col min="4880" max="4880" width="13.75" style="676" bestFit="1" customWidth="1"/>
    <col min="4881" max="5121" width="9" style="676"/>
    <col min="5122" max="5122" width="3.875" style="676" customWidth="1"/>
    <col min="5123" max="5123" width="10" style="676" customWidth="1"/>
    <col min="5124" max="5124" width="12.5" style="676" bestFit="1" customWidth="1"/>
    <col min="5125" max="5125" width="43.125" style="676" customWidth="1"/>
    <col min="5126" max="5126" width="13.75" style="676" bestFit="1" customWidth="1"/>
    <col min="5127" max="5127" width="14.625" style="676" bestFit="1" customWidth="1"/>
    <col min="5128" max="5128" width="14.75" style="676" bestFit="1" customWidth="1"/>
    <col min="5129" max="5133" width="8" style="676" customWidth="1"/>
    <col min="5134" max="5134" width="10" style="676" customWidth="1"/>
    <col min="5135" max="5135" width="6.75" style="676" customWidth="1"/>
    <col min="5136" max="5136" width="13.75" style="676" bestFit="1" customWidth="1"/>
    <col min="5137" max="5377" width="9" style="676"/>
    <col min="5378" max="5378" width="3.875" style="676" customWidth="1"/>
    <col min="5379" max="5379" width="10" style="676" customWidth="1"/>
    <col min="5380" max="5380" width="12.5" style="676" bestFit="1" customWidth="1"/>
    <col min="5381" max="5381" width="43.125" style="676" customWidth="1"/>
    <col min="5382" max="5382" width="13.75" style="676" bestFit="1" customWidth="1"/>
    <col min="5383" max="5383" width="14.625" style="676" bestFit="1" customWidth="1"/>
    <col min="5384" max="5384" width="14.75" style="676" bestFit="1" customWidth="1"/>
    <col min="5385" max="5389" width="8" style="676" customWidth="1"/>
    <col min="5390" max="5390" width="10" style="676" customWidth="1"/>
    <col min="5391" max="5391" width="6.75" style="676" customWidth="1"/>
    <col min="5392" max="5392" width="13.75" style="676" bestFit="1" customWidth="1"/>
    <col min="5393" max="5633" width="9" style="676"/>
    <col min="5634" max="5634" width="3.875" style="676" customWidth="1"/>
    <col min="5635" max="5635" width="10" style="676" customWidth="1"/>
    <col min="5636" max="5636" width="12.5" style="676" bestFit="1" customWidth="1"/>
    <col min="5637" max="5637" width="43.125" style="676" customWidth="1"/>
    <col min="5638" max="5638" width="13.75" style="676" bestFit="1" customWidth="1"/>
    <col min="5639" max="5639" width="14.625" style="676" bestFit="1" customWidth="1"/>
    <col min="5640" max="5640" width="14.75" style="676" bestFit="1" customWidth="1"/>
    <col min="5641" max="5645" width="8" style="676" customWidth="1"/>
    <col min="5646" max="5646" width="10" style="676" customWidth="1"/>
    <col min="5647" max="5647" width="6.75" style="676" customWidth="1"/>
    <col min="5648" max="5648" width="13.75" style="676" bestFit="1" customWidth="1"/>
    <col min="5649" max="5889" width="9" style="676"/>
    <col min="5890" max="5890" width="3.875" style="676" customWidth="1"/>
    <col min="5891" max="5891" width="10" style="676" customWidth="1"/>
    <col min="5892" max="5892" width="12.5" style="676" bestFit="1" customWidth="1"/>
    <col min="5893" max="5893" width="43.125" style="676" customWidth="1"/>
    <col min="5894" max="5894" width="13.75" style="676" bestFit="1" customWidth="1"/>
    <col min="5895" max="5895" width="14.625" style="676" bestFit="1" customWidth="1"/>
    <col min="5896" max="5896" width="14.75" style="676" bestFit="1" customWidth="1"/>
    <col min="5897" max="5901" width="8" style="676" customWidth="1"/>
    <col min="5902" max="5902" width="10" style="676" customWidth="1"/>
    <col min="5903" max="5903" width="6.75" style="676" customWidth="1"/>
    <col min="5904" max="5904" width="13.75" style="676" bestFit="1" customWidth="1"/>
    <col min="5905" max="6145" width="9" style="676"/>
    <col min="6146" max="6146" width="3.875" style="676" customWidth="1"/>
    <col min="6147" max="6147" width="10" style="676" customWidth="1"/>
    <col min="6148" max="6148" width="12.5" style="676" bestFit="1" customWidth="1"/>
    <col min="6149" max="6149" width="43.125" style="676" customWidth="1"/>
    <col min="6150" max="6150" width="13.75" style="676" bestFit="1" customWidth="1"/>
    <col min="6151" max="6151" width="14.625" style="676" bestFit="1" customWidth="1"/>
    <col min="6152" max="6152" width="14.75" style="676" bestFit="1" customWidth="1"/>
    <col min="6153" max="6157" width="8" style="676" customWidth="1"/>
    <col min="6158" max="6158" width="10" style="676" customWidth="1"/>
    <col min="6159" max="6159" width="6.75" style="676" customWidth="1"/>
    <col min="6160" max="6160" width="13.75" style="676" bestFit="1" customWidth="1"/>
    <col min="6161" max="6401" width="9" style="676"/>
    <col min="6402" max="6402" width="3.875" style="676" customWidth="1"/>
    <col min="6403" max="6403" width="10" style="676" customWidth="1"/>
    <col min="6404" max="6404" width="12.5" style="676" bestFit="1" customWidth="1"/>
    <col min="6405" max="6405" width="43.125" style="676" customWidth="1"/>
    <col min="6406" max="6406" width="13.75" style="676" bestFit="1" customWidth="1"/>
    <col min="6407" max="6407" width="14.625" style="676" bestFit="1" customWidth="1"/>
    <col min="6408" max="6408" width="14.75" style="676" bestFit="1" customWidth="1"/>
    <col min="6409" max="6413" width="8" style="676" customWidth="1"/>
    <col min="6414" max="6414" width="10" style="676" customWidth="1"/>
    <col min="6415" max="6415" width="6.75" style="676" customWidth="1"/>
    <col min="6416" max="6416" width="13.75" style="676" bestFit="1" customWidth="1"/>
    <col min="6417" max="6657" width="9" style="676"/>
    <col min="6658" max="6658" width="3.875" style="676" customWidth="1"/>
    <col min="6659" max="6659" width="10" style="676" customWidth="1"/>
    <col min="6660" max="6660" width="12.5" style="676" bestFit="1" customWidth="1"/>
    <col min="6661" max="6661" width="43.125" style="676" customWidth="1"/>
    <col min="6662" max="6662" width="13.75" style="676" bestFit="1" customWidth="1"/>
    <col min="6663" max="6663" width="14.625" style="676" bestFit="1" customWidth="1"/>
    <col min="6664" max="6664" width="14.75" style="676" bestFit="1" customWidth="1"/>
    <col min="6665" max="6669" width="8" style="676" customWidth="1"/>
    <col min="6670" max="6670" width="10" style="676" customWidth="1"/>
    <col min="6671" max="6671" width="6.75" style="676" customWidth="1"/>
    <col min="6672" max="6672" width="13.75" style="676" bestFit="1" customWidth="1"/>
    <col min="6673" max="6913" width="9" style="676"/>
    <col min="6914" max="6914" width="3.875" style="676" customWidth="1"/>
    <col min="6915" max="6915" width="10" style="676" customWidth="1"/>
    <col min="6916" max="6916" width="12.5" style="676" bestFit="1" customWidth="1"/>
    <col min="6917" max="6917" width="43.125" style="676" customWidth="1"/>
    <col min="6918" max="6918" width="13.75" style="676" bestFit="1" customWidth="1"/>
    <col min="6919" max="6919" width="14.625" style="676" bestFit="1" customWidth="1"/>
    <col min="6920" max="6920" width="14.75" style="676" bestFit="1" customWidth="1"/>
    <col min="6921" max="6925" width="8" style="676" customWidth="1"/>
    <col min="6926" max="6926" width="10" style="676" customWidth="1"/>
    <col min="6927" max="6927" width="6.75" style="676" customWidth="1"/>
    <col min="6928" max="6928" width="13.75" style="676" bestFit="1" customWidth="1"/>
    <col min="6929" max="7169" width="9" style="676"/>
    <col min="7170" max="7170" width="3.875" style="676" customWidth="1"/>
    <col min="7171" max="7171" width="10" style="676" customWidth="1"/>
    <col min="7172" max="7172" width="12.5" style="676" bestFit="1" customWidth="1"/>
    <col min="7173" max="7173" width="43.125" style="676" customWidth="1"/>
    <col min="7174" max="7174" width="13.75" style="676" bestFit="1" customWidth="1"/>
    <col min="7175" max="7175" width="14.625" style="676" bestFit="1" customWidth="1"/>
    <col min="7176" max="7176" width="14.75" style="676" bestFit="1" customWidth="1"/>
    <col min="7177" max="7181" width="8" style="676" customWidth="1"/>
    <col min="7182" max="7182" width="10" style="676" customWidth="1"/>
    <col min="7183" max="7183" width="6.75" style="676" customWidth="1"/>
    <col min="7184" max="7184" width="13.75" style="676" bestFit="1" customWidth="1"/>
    <col min="7185" max="7425" width="9" style="676"/>
    <col min="7426" max="7426" width="3.875" style="676" customWidth="1"/>
    <col min="7427" max="7427" width="10" style="676" customWidth="1"/>
    <col min="7428" max="7428" width="12.5" style="676" bestFit="1" customWidth="1"/>
    <col min="7429" max="7429" width="43.125" style="676" customWidth="1"/>
    <col min="7430" max="7430" width="13.75" style="676" bestFit="1" customWidth="1"/>
    <col min="7431" max="7431" width="14.625" style="676" bestFit="1" customWidth="1"/>
    <col min="7432" max="7432" width="14.75" style="676" bestFit="1" customWidth="1"/>
    <col min="7433" max="7437" width="8" style="676" customWidth="1"/>
    <col min="7438" max="7438" width="10" style="676" customWidth="1"/>
    <col min="7439" max="7439" width="6.75" style="676" customWidth="1"/>
    <col min="7440" max="7440" width="13.75" style="676" bestFit="1" customWidth="1"/>
    <col min="7441" max="7681" width="9" style="676"/>
    <col min="7682" max="7682" width="3.875" style="676" customWidth="1"/>
    <col min="7683" max="7683" width="10" style="676" customWidth="1"/>
    <col min="7684" max="7684" width="12.5" style="676" bestFit="1" customWidth="1"/>
    <col min="7685" max="7685" width="43.125" style="676" customWidth="1"/>
    <col min="7686" max="7686" width="13.75" style="676" bestFit="1" customWidth="1"/>
    <col min="7687" max="7687" width="14.625" style="676" bestFit="1" customWidth="1"/>
    <col min="7688" max="7688" width="14.75" style="676" bestFit="1" customWidth="1"/>
    <col min="7689" max="7693" width="8" style="676" customWidth="1"/>
    <col min="7694" max="7694" width="10" style="676" customWidth="1"/>
    <col min="7695" max="7695" width="6.75" style="676" customWidth="1"/>
    <col min="7696" max="7696" width="13.75" style="676" bestFit="1" customWidth="1"/>
    <col min="7697" max="7937" width="9" style="676"/>
    <col min="7938" max="7938" width="3.875" style="676" customWidth="1"/>
    <col min="7939" max="7939" width="10" style="676" customWidth="1"/>
    <col min="7940" max="7940" width="12.5" style="676" bestFit="1" customWidth="1"/>
    <col min="7941" max="7941" width="43.125" style="676" customWidth="1"/>
    <col min="7942" max="7942" width="13.75" style="676" bestFit="1" customWidth="1"/>
    <col min="7943" max="7943" width="14.625" style="676" bestFit="1" customWidth="1"/>
    <col min="7944" max="7944" width="14.75" style="676" bestFit="1" customWidth="1"/>
    <col min="7945" max="7949" width="8" style="676" customWidth="1"/>
    <col min="7950" max="7950" width="10" style="676" customWidth="1"/>
    <col min="7951" max="7951" width="6.75" style="676" customWidth="1"/>
    <col min="7952" max="7952" width="13.75" style="676" bestFit="1" customWidth="1"/>
    <col min="7953" max="8193" width="9" style="676"/>
    <col min="8194" max="8194" width="3.875" style="676" customWidth="1"/>
    <col min="8195" max="8195" width="10" style="676" customWidth="1"/>
    <col min="8196" max="8196" width="12.5" style="676" bestFit="1" customWidth="1"/>
    <col min="8197" max="8197" width="43.125" style="676" customWidth="1"/>
    <col min="8198" max="8198" width="13.75" style="676" bestFit="1" customWidth="1"/>
    <col min="8199" max="8199" width="14.625" style="676" bestFit="1" customWidth="1"/>
    <col min="8200" max="8200" width="14.75" style="676" bestFit="1" customWidth="1"/>
    <col min="8201" max="8205" width="8" style="676" customWidth="1"/>
    <col min="8206" max="8206" width="10" style="676" customWidth="1"/>
    <col min="8207" max="8207" width="6.75" style="676" customWidth="1"/>
    <col min="8208" max="8208" width="13.75" style="676" bestFit="1" customWidth="1"/>
    <col min="8209" max="8449" width="9" style="676"/>
    <col min="8450" max="8450" width="3.875" style="676" customWidth="1"/>
    <col min="8451" max="8451" width="10" style="676" customWidth="1"/>
    <col min="8452" max="8452" width="12.5" style="676" bestFit="1" customWidth="1"/>
    <col min="8453" max="8453" width="43.125" style="676" customWidth="1"/>
    <col min="8454" max="8454" width="13.75" style="676" bestFit="1" customWidth="1"/>
    <col min="8455" max="8455" width="14.625" style="676" bestFit="1" customWidth="1"/>
    <col min="8456" max="8456" width="14.75" style="676" bestFit="1" customWidth="1"/>
    <col min="8457" max="8461" width="8" style="676" customWidth="1"/>
    <col min="8462" max="8462" width="10" style="676" customWidth="1"/>
    <col min="8463" max="8463" width="6.75" style="676" customWidth="1"/>
    <col min="8464" max="8464" width="13.75" style="676" bestFit="1" customWidth="1"/>
    <col min="8465" max="8705" width="9" style="676"/>
    <col min="8706" max="8706" width="3.875" style="676" customWidth="1"/>
    <col min="8707" max="8707" width="10" style="676" customWidth="1"/>
    <col min="8708" max="8708" width="12.5" style="676" bestFit="1" customWidth="1"/>
    <col min="8709" max="8709" width="43.125" style="676" customWidth="1"/>
    <col min="8710" max="8710" width="13.75" style="676" bestFit="1" customWidth="1"/>
    <col min="8711" max="8711" width="14.625" style="676" bestFit="1" customWidth="1"/>
    <col min="8712" max="8712" width="14.75" style="676" bestFit="1" customWidth="1"/>
    <col min="8713" max="8717" width="8" style="676" customWidth="1"/>
    <col min="8718" max="8718" width="10" style="676" customWidth="1"/>
    <col min="8719" max="8719" width="6.75" style="676" customWidth="1"/>
    <col min="8720" max="8720" width="13.75" style="676" bestFit="1" customWidth="1"/>
    <col min="8721" max="8961" width="9" style="676"/>
    <col min="8962" max="8962" width="3.875" style="676" customWidth="1"/>
    <col min="8963" max="8963" width="10" style="676" customWidth="1"/>
    <col min="8964" max="8964" width="12.5" style="676" bestFit="1" customWidth="1"/>
    <col min="8965" max="8965" width="43.125" style="676" customWidth="1"/>
    <col min="8966" max="8966" width="13.75" style="676" bestFit="1" customWidth="1"/>
    <col min="8967" max="8967" width="14.625" style="676" bestFit="1" customWidth="1"/>
    <col min="8968" max="8968" width="14.75" style="676" bestFit="1" customWidth="1"/>
    <col min="8969" max="8973" width="8" style="676" customWidth="1"/>
    <col min="8974" max="8974" width="10" style="676" customWidth="1"/>
    <col min="8975" max="8975" width="6.75" style="676" customWidth="1"/>
    <col min="8976" max="8976" width="13.75" style="676" bestFit="1" customWidth="1"/>
    <col min="8977" max="9217" width="9" style="676"/>
    <col min="9218" max="9218" width="3.875" style="676" customWidth="1"/>
    <col min="9219" max="9219" width="10" style="676" customWidth="1"/>
    <col min="9220" max="9220" width="12.5" style="676" bestFit="1" customWidth="1"/>
    <col min="9221" max="9221" width="43.125" style="676" customWidth="1"/>
    <col min="9222" max="9222" width="13.75" style="676" bestFit="1" customWidth="1"/>
    <col min="9223" max="9223" width="14.625" style="676" bestFit="1" customWidth="1"/>
    <col min="9224" max="9224" width="14.75" style="676" bestFit="1" customWidth="1"/>
    <col min="9225" max="9229" width="8" style="676" customWidth="1"/>
    <col min="9230" max="9230" width="10" style="676" customWidth="1"/>
    <col min="9231" max="9231" width="6.75" style="676" customWidth="1"/>
    <col min="9232" max="9232" width="13.75" style="676" bestFit="1" customWidth="1"/>
    <col min="9233" max="9473" width="9" style="676"/>
    <col min="9474" max="9474" width="3.875" style="676" customWidth="1"/>
    <col min="9475" max="9475" width="10" style="676" customWidth="1"/>
    <col min="9476" max="9476" width="12.5" style="676" bestFit="1" customWidth="1"/>
    <col min="9477" max="9477" width="43.125" style="676" customWidth="1"/>
    <col min="9478" max="9478" width="13.75" style="676" bestFit="1" customWidth="1"/>
    <col min="9479" max="9479" width="14.625" style="676" bestFit="1" customWidth="1"/>
    <col min="9480" max="9480" width="14.75" style="676" bestFit="1" customWidth="1"/>
    <col min="9481" max="9485" width="8" style="676" customWidth="1"/>
    <col min="9486" max="9486" width="10" style="676" customWidth="1"/>
    <col min="9487" max="9487" width="6.75" style="676" customWidth="1"/>
    <col min="9488" max="9488" width="13.75" style="676" bestFit="1" customWidth="1"/>
    <col min="9489" max="9729" width="9" style="676"/>
    <col min="9730" max="9730" width="3.875" style="676" customWidth="1"/>
    <col min="9731" max="9731" width="10" style="676" customWidth="1"/>
    <col min="9732" max="9732" width="12.5" style="676" bestFit="1" customWidth="1"/>
    <col min="9733" max="9733" width="43.125" style="676" customWidth="1"/>
    <col min="9734" max="9734" width="13.75" style="676" bestFit="1" customWidth="1"/>
    <col min="9735" max="9735" width="14.625" style="676" bestFit="1" customWidth="1"/>
    <col min="9736" max="9736" width="14.75" style="676" bestFit="1" customWidth="1"/>
    <col min="9737" max="9741" width="8" style="676" customWidth="1"/>
    <col min="9742" max="9742" width="10" style="676" customWidth="1"/>
    <col min="9743" max="9743" width="6.75" style="676" customWidth="1"/>
    <col min="9744" max="9744" width="13.75" style="676" bestFit="1" customWidth="1"/>
    <col min="9745" max="9985" width="9" style="676"/>
    <col min="9986" max="9986" width="3.875" style="676" customWidth="1"/>
    <col min="9987" max="9987" width="10" style="676" customWidth="1"/>
    <col min="9988" max="9988" width="12.5" style="676" bestFit="1" customWidth="1"/>
    <col min="9989" max="9989" width="43.125" style="676" customWidth="1"/>
    <col min="9990" max="9990" width="13.75" style="676" bestFit="1" customWidth="1"/>
    <col min="9991" max="9991" width="14.625" style="676" bestFit="1" customWidth="1"/>
    <col min="9992" max="9992" width="14.75" style="676" bestFit="1" customWidth="1"/>
    <col min="9993" max="9997" width="8" style="676" customWidth="1"/>
    <col min="9998" max="9998" width="10" style="676" customWidth="1"/>
    <col min="9999" max="9999" width="6.75" style="676" customWidth="1"/>
    <col min="10000" max="10000" width="13.75" style="676" bestFit="1" customWidth="1"/>
    <col min="10001" max="10241" width="9" style="676"/>
    <col min="10242" max="10242" width="3.875" style="676" customWidth="1"/>
    <col min="10243" max="10243" width="10" style="676" customWidth="1"/>
    <col min="10244" max="10244" width="12.5" style="676" bestFit="1" customWidth="1"/>
    <col min="10245" max="10245" width="43.125" style="676" customWidth="1"/>
    <col min="10246" max="10246" width="13.75" style="676" bestFit="1" customWidth="1"/>
    <col min="10247" max="10247" width="14.625" style="676" bestFit="1" customWidth="1"/>
    <col min="10248" max="10248" width="14.75" style="676" bestFit="1" customWidth="1"/>
    <col min="10249" max="10253" width="8" style="676" customWidth="1"/>
    <col min="10254" max="10254" width="10" style="676" customWidth="1"/>
    <col min="10255" max="10255" width="6.75" style="676" customWidth="1"/>
    <col min="10256" max="10256" width="13.75" style="676" bestFit="1" customWidth="1"/>
    <col min="10257" max="10497" width="9" style="676"/>
    <col min="10498" max="10498" width="3.875" style="676" customWidth="1"/>
    <col min="10499" max="10499" width="10" style="676" customWidth="1"/>
    <col min="10500" max="10500" width="12.5" style="676" bestFit="1" customWidth="1"/>
    <col min="10501" max="10501" width="43.125" style="676" customWidth="1"/>
    <col min="10502" max="10502" width="13.75" style="676" bestFit="1" customWidth="1"/>
    <col min="10503" max="10503" width="14.625" style="676" bestFit="1" customWidth="1"/>
    <col min="10504" max="10504" width="14.75" style="676" bestFit="1" customWidth="1"/>
    <col min="10505" max="10509" width="8" style="676" customWidth="1"/>
    <col min="10510" max="10510" width="10" style="676" customWidth="1"/>
    <col min="10511" max="10511" width="6.75" style="676" customWidth="1"/>
    <col min="10512" max="10512" width="13.75" style="676" bestFit="1" customWidth="1"/>
    <col min="10513" max="10753" width="9" style="676"/>
    <col min="10754" max="10754" width="3.875" style="676" customWidth="1"/>
    <col min="10755" max="10755" width="10" style="676" customWidth="1"/>
    <col min="10756" max="10756" width="12.5" style="676" bestFit="1" customWidth="1"/>
    <col min="10757" max="10757" width="43.125" style="676" customWidth="1"/>
    <col min="10758" max="10758" width="13.75" style="676" bestFit="1" customWidth="1"/>
    <col min="10759" max="10759" width="14.625" style="676" bestFit="1" customWidth="1"/>
    <col min="10760" max="10760" width="14.75" style="676" bestFit="1" customWidth="1"/>
    <col min="10761" max="10765" width="8" style="676" customWidth="1"/>
    <col min="10766" max="10766" width="10" style="676" customWidth="1"/>
    <col min="10767" max="10767" width="6.75" style="676" customWidth="1"/>
    <col min="10768" max="10768" width="13.75" style="676" bestFit="1" customWidth="1"/>
    <col min="10769" max="11009" width="9" style="676"/>
    <col min="11010" max="11010" width="3.875" style="676" customWidth="1"/>
    <col min="11011" max="11011" width="10" style="676" customWidth="1"/>
    <col min="11012" max="11012" width="12.5" style="676" bestFit="1" customWidth="1"/>
    <col min="11013" max="11013" width="43.125" style="676" customWidth="1"/>
    <col min="11014" max="11014" width="13.75" style="676" bestFit="1" customWidth="1"/>
    <col min="11015" max="11015" width="14.625" style="676" bestFit="1" customWidth="1"/>
    <col min="11016" max="11016" width="14.75" style="676" bestFit="1" customWidth="1"/>
    <col min="11017" max="11021" width="8" style="676" customWidth="1"/>
    <col min="11022" max="11022" width="10" style="676" customWidth="1"/>
    <col min="11023" max="11023" width="6.75" style="676" customWidth="1"/>
    <col min="11024" max="11024" width="13.75" style="676" bestFit="1" customWidth="1"/>
    <col min="11025" max="11265" width="9" style="676"/>
    <col min="11266" max="11266" width="3.875" style="676" customWidth="1"/>
    <col min="11267" max="11267" width="10" style="676" customWidth="1"/>
    <col min="11268" max="11268" width="12.5" style="676" bestFit="1" customWidth="1"/>
    <col min="11269" max="11269" width="43.125" style="676" customWidth="1"/>
    <col min="11270" max="11270" width="13.75" style="676" bestFit="1" customWidth="1"/>
    <col min="11271" max="11271" width="14.625" style="676" bestFit="1" customWidth="1"/>
    <col min="11272" max="11272" width="14.75" style="676" bestFit="1" customWidth="1"/>
    <col min="11273" max="11277" width="8" style="676" customWidth="1"/>
    <col min="11278" max="11278" width="10" style="676" customWidth="1"/>
    <col min="11279" max="11279" width="6.75" style="676" customWidth="1"/>
    <col min="11280" max="11280" width="13.75" style="676" bestFit="1" customWidth="1"/>
    <col min="11281" max="11521" width="9" style="676"/>
    <col min="11522" max="11522" width="3.875" style="676" customWidth="1"/>
    <col min="11523" max="11523" width="10" style="676" customWidth="1"/>
    <col min="11524" max="11524" width="12.5" style="676" bestFit="1" customWidth="1"/>
    <col min="11525" max="11525" width="43.125" style="676" customWidth="1"/>
    <col min="11526" max="11526" width="13.75" style="676" bestFit="1" customWidth="1"/>
    <col min="11527" max="11527" width="14.625" style="676" bestFit="1" customWidth="1"/>
    <col min="11528" max="11528" width="14.75" style="676" bestFit="1" customWidth="1"/>
    <col min="11529" max="11533" width="8" style="676" customWidth="1"/>
    <col min="11534" max="11534" width="10" style="676" customWidth="1"/>
    <col min="11535" max="11535" width="6.75" style="676" customWidth="1"/>
    <col min="11536" max="11536" width="13.75" style="676" bestFit="1" customWidth="1"/>
    <col min="11537" max="11777" width="9" style="676"/>
    <col min="11778" max="11778" width="3.875" style="676" customWidth="1"/>
    <col min="11779" max="11779" width="10" style="676" customWidth="1"/>
    <col min="11780" max="11780" width="12.5" style="676" bestFit="1" customWidth="1"/>
    <col min="11781" max="11781" width="43.125" style="676" customWidth="1"/>
    <col min="11782" max="11782" width="13.75" style="676" bestFit="1" customWidth="1"/>
    <col min="11783" max="11783" width="14.625" style="676" bestFit="1" customWidth="1"/>
    <col min="11784" max="11784" width="14.75" style="676" bestFit="1" customWidth="1"/>
    <col min="11785" max="11789" width="8" style="676" customWidth="1"/>
    <col min="11790" max="11790" width="10" style="676" customWidth="1"/>
    <col min="11791" max="11791" width="6.75" style="676" customWidth="1"/>
    <col min="11792" max="11792" width="13.75" style="676" bestFit="1" customWidth="1"/>
    <col min="11793" max="12033" width="9" style="676"/>
    <col min="12034" max="12034" width="3.875" style="676" customWidth="1"/>
    <col min="12035" max="12035" width="10" style="676" customWidth="1"/>
    <col min="12036" max="12036" width="12.5" style="676" bestFit="1" customWidth="1"/>
    <col min="12037" max="12037" width="43.125" style="676" customWidth="1"/>
    <col min="12038" max="12038" width="13.75" style="676" bestFit="1" customWidth="1"/>
    <col min="12039" max="12039" width="14.625" style="676" bestFit="1" customWidth="1"/>
    <col min="12040" max="12040" width="14.75" style="676" bestFit="1" customWidth="1"/>
    <col min="12041" max="12045" width="8" style="676" customWidth="1"/>
    <col min="12046" max="12046" width="10" style="676" customWidth="1"/>
    <col min="12047" max="12047" width="6.75" style="676" customWidth="1"/>
    <col min="12048" max="12048" width="13.75" style="676" bestFit="1" customWidth="1"/>
    <col min="12049" max="12289" width="9" style="676"/>
    <col min="12290" max="12290" width="3.875" style="676" customWidth="1"/>
    <col min="12291" max="12291" width="10" style="676" customWidth="1"/>
    <col min="12292" max="12292" width="12.5" style="676" bestFit="1" customWidth="1"/>
    <col min="12293" max="12293" width="43.125" style="676" customWidth="1"/>
    <col min="12294" max="12294" width="13.75" style="676" bestFit="1" customWidth="1"/>
    <col min="12295" max="12295" width="14.625" style="676" bestFit="1" customWidth="1"/>
    <col min="12296" max="12296" width="14.75" style="676" bestFit="1" customWidth="1"/>
    <col min="12297" max="12301" width="8" style="676" customWidth="1"/>
    <col min="12302" max="12302" width="10" style="676" customWidth="1"/>
    <col min="12303" max="12303" width="6.75" style="676" customWidth="1"/>
    <col min="12304" max="12304" width="13.75" style="676" bestFit="1" customWidth="1"/>
    <col min="12305" max="12545" width="9" style="676"/>
    <col min="12546" max="12546" width="3.875" style="676" customWidth="1"/>
    <col min="12547" max="12547" width="10" style="676" customWidth="1"/>
    <col min="12548" max="12548" width="12.5" style="676" bestFit="1" customWidth="1"/>
    <col min="12549" max="12549" width="43.125" style="676" customWidth="1"/>
    <col min="12550" max="12550" width="13.75" style="676" bestFit="1" customWidth="1"/>
    <col min="12551" max="12551" width="14.625" style="676" bestFit="1" customWidth="1"/>
    <col min="12552" max="12552" width="14.75" style="676" bestFit="1" customWidth="1"/>
    <col min="12553" max="12557" width="8" style="676" customWidth="1"/>
    <col min="12558" max="12558" width="10" style="676" customWidth="1"/>
    <col min="12559" max="12559" width="6.75" style="676" customWidth="1"/>
    <col min="12560" max="12560" width="13.75" style="676" bestFit="1" customWidth="1"/>
    <col min="12561" max="12801" width="9" style="676"/>
    <col min="12802" max="12802" width="3.875" style="676" customWidth="1"/>
    <col min="12803" max="12803" width="10" style="676" customWidth="1"/>
    <col min="12804" max="12804" width="12.5" style="676" bestFit="1" customWidth="1"/>
    <col min="12805" max="12805" width="43.125" style="676" customWidth="1"/>
    <col min="12806" max="12806" width="13.75" style="676" bestFit="1" customWidth="1"/>
    <col min="12807" max="12807" width="14.625" style="676" bestFit="1" customWidth="1"/>
    <col min="12808" max="12808" width="14.75" style="676" bestFit="1" customWidth="1"/>
    <col min="12809" max="12813" width="8" style="676" customWidth="1"/>
    <col min="12814" max="12814" width="10" style="676" customWidth="1"/>
    <col min="12815" max="12815" width="6.75" style="676" customWidth="1"/>
    <col min="12816" max="12816" width="13.75" style="676" bestFit="1" customWidth="1"/>
    <col min="12817" max="13057" width="9" style="676"/>
    <col min="13058" max="13058" width="3.875" style="676" customWidth="1"/>
    <col min="13059" max="13059" width="10" style="676" customWidth="1"/>
    <col min="13060" max="13060" width="12.5" style="676" bestFit="1" customWidth="1"/>
    <col min="13061" max="13061" width="43.125" style="676" customWidth="1"/>
    <col min="13062" max="13062" width="13.75" style="676" bestFit="1" customWidth="1"/>
    <col min="13063" max="13063" width="14.625" style="676" bestFit="1" customWidth="1"/>
    <col min="13064" max="13064" width="14.75" style="676" bestFit="1" customWidth="1"/>
    <col min="13065" max="13069" width="8" style="676" customWidth="1"/>
    <col min="13070" max="13070" width="10" style="676" customWidth="1"/>
    <col min="13071" max="13071" width="6.75" style="676" customWidth="1"/>
    <col min="13072" max="13072" width="13.75" style="676" bestFit="1" customWidth="1"/>
    <col min="13073" max="13313" width="9" style="676"/>
    <col min="13314" max="13314" width="3.875" style="676" customWidth="1"/>
    <col min="13315" max="13315" width="10" style="676" customWidth="1"/>
    <col min="13316" max="13316" width="12.5" style="676" bestFit="1" customWidth="1"/>
    <col min="13317" max="13317" width="43.125" style="676" customWidth="1"/>
    <col min="13318" max="13318" width="13.75" style="676" bestFit="1" customWidth="1"/>
    <col min="13319" max="13319" width="14.625" style="676" bestFit="1" customWidth="1"/>
    <col min="13320" max="13320" width="14.75" style="676" bestFit="1" customWidth="1"/>
    <col min="13321" max="13325" width="8" style="676" customWidth="1"/>
    <col min="13326" max="13326" width="10" style="676" customWidth="1"/>
    <col min="13327" max="13327" width="6.75" style="676" customWidth="1"/>
    <col min="13328" max="13328" width="13.75" style="676" bestFit="1" customWidth="1"/>
    <col min="13329" max="13569" width="9" style="676"/>
    <col min="13570" max="13570" width="3.875" style="676" customWidth="1"/>
    <col min="13571" max="13571" width="10" style="676" customWidth="1"/>
    <col min="13572" max="13572" width="12.5" style="676" bestFit="1" customWidth="1"/>
    <col min="13573" max="13573" width="43.125" style="676" customWidth="1"/>
    <col min="13574" max="13574" width="13.75" style="676" bestFit="1" customWidth="1"/>
    <col min="13575" max="13575" width="14.625" style="676" bestFit="1" customWidth="1"/>
    <col min="13576" max="13576" width="14.75" style="676" bestFit="1" customWidth="1"/>
    <col min="13577" max="13581" width="8" style="676" customWidth="1"/>
    <col min="13582" max="13582" width="10" style="676" customWidth="1"/>
    <col min="13583" max="13583" width="6.75" style="676" customWidth="1"/>
    <col min="13584" max="13584" width="13.75" style="676" bestFit="1" customWidth="1"/>
    <col min="13585" max="13825" width="9" style="676"/>
    <col min="13826" max="13826" width="3.875" style="676" customWidth="1"/>
    <col min="13827" max="13827" width="10" style="676" customWidth="1"/>
    <col min="13828" max="13828" width="12.5" style="676" bestFit="1" customWidth="1"/>
    <col min="13829" max="13829" width="43.125" style="676" customWidth="1"/>
    <col min="13830" max="13830" width="13.75" style="676" bestFit="1" customWidth="1"/>
    <col min="13831" max="13831" width="14.625" style="676" bestFit="1" customWidth="1"/>
    <col min="13832" max="13832" width="14.75" style="676" bestFit="1" customWidth="1"/>
    <col min="13833" max="13837" width="8" style="676" customWidth="1"/>
    <col min="13838" max="13838" width="10" style="676" customWidth="1"/>
    <col min="13839" max="13839" width="6.75" style="676" customWidth="1"/>
    <col min="13840" max="13840" width="13.75" style="676" bestFit="1" customWidth="1"/>
    <col min="13841" max="14081" width="9" style="676"/>
    <col min="14082" max="14082" width="3.875" style="676" customWidth="1"/>
    <col min="14083" max="14083" width="10" style="676" customWidth="1"/>
    <col min="14084" max="14084" width="12.5" style="676" bestFit="1" customWidth="1"/>
    <col min="14085" max="14085" width="43.125" style="676" customWidth="1"/>
    <col min="14086" max="14086" width="13.75" style="676" bestFit="1" customWidth="1"/>
    <col min="14087" max="14087" width="14.625" style="676" bestFit="1" customWidth="1"/>
    <col min="14088" max="14088" width="14.75" style="676" bestFit="1" customWidth="1"/>
    <col min="14089" max="14093" width="8" style="676" customWidth="1"/>
    <col min="14094" max="14094" width="10" style="676" customWidth="1"/>
    <col min="14095" max="14095" width="6.75" style="676" customWidth="1"/>
    <col min="14096" max="14096" width="13.75" style="676" bestFit="1" customWidth="1"/>
    <col min="14097" max="14337" width="9" style="676"/>
    <col min="14338" max="14338" width="3.875" style="676" customWidth="1"/>
    <col min="14339" max="14339" width="10" style="676" customWidth="1"/>
    <col min="14340" max="14340" width="12.5" style="676" bestFit="1" customWidth="1"/>
    <col min="14341" max="14341" width="43.125" style="676" customWidth="1"/>
    <col min="14342" max="14342" width="13.75" style="676" bestFit="1" customWidth="1"/>
    <col min="14343" max="14343" width="14.625" style="676" bestFit="1" customWidth="1"/>
    <col min="14344" max="14344" width="14.75" style="676" bestFit="1" customWidth="1"/>
    <col min="14345" max="14349" width="8" style="676" customWidth="1"/>
    <col min="14350" max="14350" width="10" style="676" customWidth="1"/>
    <col min="14351" max="14351" width="6.75" style="676" customWidth="1"/>
    <col min="14352" max="14352" width="13.75" style="676" bestFit="1" customWidth="1"/>
    <col min="14353" max="14593" width="9" style="676"/>
    <col min="14594" max="14594" width="3.875" style="676" customWidth="1"/>
    <col min="14595" max="14595" width="10" style="676" customWidth="1"/>
    <col min="14596" max="14596" width="12.5" style="676" bestFit="1" customWidth="1"/>
    <col min="14597" max="14597" width="43.125" style="676" customWidth="1"/>
    <col min="14598" max="14598" width="13.75" style="676" bestFit="1" customWidth="1"/>
    <col min="14599" max="14599" width="14.625" style="676" bestFit="1" customWidth="1"/>
    <col min="14600" max="14600" width="14.75" style="676" bestFit="1" customWidth="1"/>
    <col min="14601" max="14605" width="8" style="676" customWidth="1"/>
    <col min="14606" max="14606" width="10" style="676" customWidth="1"/>
    <col min="14607" max="14607" width="6.75" style="676" customWidth="1"/>
    <col min="14608" max="14608" width="13.75" style="676" bestFit="1" customWidth="1"/>
    <col min="14609" max="14849" width="9" style="676"/>
    <col min="14850" max="14850" width="3.875" style="676" customWidth="1"/>
    <col min="14851" max="14851" width="10" style="676" customWidth="1"/>
    <col min="14852" max="14852" width="12.5" style="676" bestFit="1" customWidth="1"/>
    <col min="14853" max="14853" width="43.125" style="676" customWidth="1"/>
    <col min="14854" max="14854" width="13.75" style="676" bestFit="1" customWidth="1"/>
    <col min="14855" max="14855" width="14.625" style="676" bestFit="1" customWidth="1"/>
    <col min="14856" max="14856" width="14.75" style="676" bestFit="1" customWidth="1"/>
    <col min="14857" max="14861" width="8" style="676" customWidth="1"/>
    <col min="14862" max="14862" width="10" style="676" customWidth="1"/>
    <col min="14863" max="14863" width="6.75" style="676" customWidth="1"/>
    <col min="14864" max="14864" width="13.75" style="676" bestFit="1" customWidth="1"/>
    <col min="14865" max="15105" width="9" style="676"/>
    <col min="15106" max="15106" width="3.875" style="676" customWidth="1"/>
    <col min="15107" max="15107" width="10" style="676" customWidth="1"/>
    <col min="15108" max="15108" width="12.5" style="676" bestFit="1" customWidth="1"/>
    <col min="15109" max="15109" width="43.125" style="676" customWidth="1"/>
    <col min="15110" max="15110" width="13.75" style="676" bestFit="1" customWidth="1"/>
    <col min="15111" max="15111" width="14.625" style="676" bestFit="1" customWidth="1"/>
    <col min="15112" max="15112" width="14.75" style="676" bestFit="1" customWidth="1"/>
    <col min="15113" max="15117" width="8" style="676" customWidth="1"/>
    <col min="15118" max="15118" width="10" style="676" customWidth="1"/>
    <col min="15119" max="15119" width="6.75" style="676" customWidth="1"/>
    <col min="15120" max="15120" width="13.75" style="676" bestFit="1" customWidth="1"/>
    <col min="15121" max="15361" width="9" style="676"/>
    <col min="15362" max="15362" width="3.875" style="676" customWidth="1"/>
    <col min="15363" max="15363" width="10" style="676" customWidth="1"/>
    <col min="15364" max="15364" width="12.5" style="676" bestFit="1" customWidth="1"/>
    <col min="15365" max="15365" width="43.125" style="676" customWidth="1"/>
    <col min="15366" max="15366" width="13.75" style="676" bestFit="1" customWidth="1"/>
    <col min="15367" max="15367" width="14.625" style="676" bestFit="1" customWidth="1"/>
    <col min="15368" max="15368" width="14.75" style="676" bestFit="1" customWidth="1"/>
    <col min="15369" max="15373" width="8" style="676" customWidth="1"/>
    <col min="15374" max="15374" width="10" style="676" customWidth="1"/>
    <col min="15375" max="15375" width="6.75" style="676" customWidth="1"/>
    <col min="15376" max="15376" width="13.75" style="676" bestFit="1" customWidth="1"/>
    <col min="15377" max="15617" width="9" style="676"/>
    <col min="15618" max="15618" width="3.875" style="676" customWidth="1"/>
    <col min="15619" max="15619" width="10" style="676" customWidth="1"/>
    <col min="15620" max="15620" width="12.5" style="676" bestFit="1" customWidth="1"/>
    <col min="15621" max="15621" width="43.125" style="676" customWidth="1"/>
    <col min="15622" max="15622" width="13.75" style="676" bestFit="1" customWidth="1"/>
    <col min="15623" max="15623" width="14.625" style="676" bestFit="1" customWidth="1"/>
    <col min="15624" max="15624" width="14.75" style="676" bestFit="1" customWidth="1"/>
    <col min="15625" max="15629" width="8" style="676" customWidth="1"/>
    <col min="15630" max="15630" width="10" style="676" customWidth="1"/>
    <col min="15631" max="15631" width="6.75" style="676" customWidth="1"/>
    <col min="15632" max="15632" width="13.75" style="676" bestFit="1" customWidth="1"/>
    <col min="15633" max="15873" width="9" style="676"/>
    <col min="15874" max="15874" width="3.875" style="676" customWidth="1"/>
    <col min="15875" max="15875" width="10" style="676" customWidth="1"/>
    <col min="15876" max="15876" width="12.5" style="676" bestFit="1" customWidth="1"/>
    <col min="15877" max="15877" width="43.125" style="676" customWidth="1"/>
    <col min="15878" max="15878" width="13.75" style="676" bestFit="1" customWidth="1"/>
    <col min="15879" max="15879" width="14.625" style="676" bestFit="1" customWidth="1"/>
    <col min="15880" max="15880" width="14.75" style="676" bestFit="1" customWidth="1"/>
    <col min="15881" max="15885" width="8" style="676" customWidth="1"/>
    <col min="15886" max="15886" width="10" style="676" customWidth="1"/>
    <col min="15887" max="15887" width="6.75" style="676" customWidth="1"/>
    <col min="15888" max="15888" width="13.75" style="676" bestFit="1" customWidth="1"/>
    <col min="15889" max="16129" width="9" style="676"/>
    <col min="16130" max="16130" width="3.875" style="676" customWidth="1"/>
    <col min="16131" max="16131" width="10" style="676" customWidth="1"/>
    <col min="16132" max="16132" width="12.5" style="676" bestFit="1" customWidth="1"/>
    <col min="16133" max="16133" width="43.125" style="676" customWidth="1"/>
    <col min="16134" max="16134" width="13.75" style="676" bestFit="1" customWidth="1"/>
    <col min="16135" max="16135" width="14.625" style="676" bestFit="1" customWidth="1"/>
    <col min="16136" max="16136" width="14.75" style="676" bestFit="1" customWidth="1"/>
    <col min="16137" max="16141" width="8" style="676" customWidth="1"/>
    <col min="16142" max="16142" width="10" style="676" customWidth="1"/>
    <col min="16143" max="16143" width="6.75" style="676" customWidth="1"/>
    <col min="16144" max="16144" width="13.75" style="676" bestFit="1" customWidth="1"/>
    <col min="16145" max="16384" width="9" style="676"/>
  </cols>
  <sheetData>
    <row r="1" spans="1:18" ht="15">
      <c r="E1" s="678" t="s">
        <v>569</v>
      </c>
    </row>
    <row r="2" spans="1:18" ht="15">
      <c r="E2" s="678" t="s">
        <v>570</v>
      </c>
    </row>
    <row r="3" spans="1:18" ht="15">
      <c r="C3" s="681"/>
      <c r="D3" s="682"/>
      <c r="E3" s="683"/>
      <c r="I3" s="683"/>
      <c r="J3" s="683"/>
      <c r="K3" s="683"/>
      <c r="L3" s="683"/>
      <c r="M3" s="683"/>
      <c r="N3" s="684"/>
      <c r="O3" s="684"/>
      <c r="P3" s="683"/>
      <c r="Q3" s="683"/>
      <c r="R3" s="683"/>
    </row>
    <row r="4" spans="1:18" ht="15">
      <c r="C4" s="683"/>
      <c r="D4" s="682"/>
      <c r="E4" s="685" t="s">
        <v>571</v>
      </c>
      <c r="I4" s="683"/>
      <c r="J4" s="683"/>
      <c r="K4" s="683"/>
      <c r="L4" s="683"/>
      <c r="M4" s="683"/>
      <c r="N4" s="684"/>
      <c r="O4" s="684"/>
      <c r="P4" s="683"/>
      <c r="Q4" s="683"/>
      <c r="R4" s="683"/>
    </row>
    <row r="5" spans="1:18" s="686" customFormat="1" ht="15">
      <c r="C5" s="681"/>
      <c r="D5" s="687"/>
      <c r="E5" s="685" t="s">
        <v>0</v>
      </c>
      <c r="F5" s="688"/>
      <c r="G5" s="688"/>
      <c r="H5" s="688"/>
      <c r="I5" s="681"/>
      <c r="J5" s="681"/>
      <c r="K5" s="681"/>
      <c r="L5" s="681"/>
      <c r="M5" s="681"/>
      <c r="N5" s="689"/>
      <c r="O5" s="689"/>
      <c r="P5" s="681"/>
      <c r="Q5" s="681"/>
      <c r="R5" s="681"/>
    </row>
    <row r="6" spans="1:18" ht="15">
      <c r="C6" s="683"/>
      <c r="D6" s="682"/>
      <c r="E6" s="683"/>
      <c r="I6" s="683"/>
      <c r="J6" s="683"/>
      <c r="K6" s="681"/>
      <c r="L6" s="683"/>
      <c r="M6" s="683"/>
      <c r="N6" s="684"/>
      <c r="O6" s="684"/>
      <c r="P6" s="683"/>
      <c r="Q6" s="683"/>
      <c r="R6" s="683"/>
    </row>
    <row r="7" spans="1:18" ht="15">
      <c r="B7" s="797" t="s">
        <v>572</v>
      </c>
      <c r="C7" s="800" t="s">
        <v>573</v>
      </c>
      <c r="D7" s="800"/>
      <c r="E7" s="802" t="s">
        <v>574</v>
      </c>
      <c r="F7" s="805" t="s">
        <v>575</v>
      </c>
      <c r="G7" s="805" t="s">
        <v>576</v>
      </c>
      <c r="H7" s="805" t="s">
        <v>577</v>
      </c>
      <c r="I7" s="793" t="s">
        <v>578</v>
      </c>
      <c r="J7" s="793"/>
      <c r="K7" s="795" t="s">
        <v>579</v>
      </c>
      <c r="L7" s="795"/>
      <c r="M7" s="795"/>
      <c r="N7" s="795"/>
      <c r="O7" s="690" t="s">
        <v>580</v>
      </c>
      <c r="P7" s="681" t="s">
        <v>581</v>
      </c>
      <c r="Q7" s="683"/>
      <c r="R7" s="683"/>
    </row>
    <row r="8" spans="1:18" ht="15">
      <c r="B8" s="798"/>
      <c r="C8" s="801"/>
      <c r="D8" s="801"/>
      <c r="E8" s="803"/>
      <c r="F8" s="806"/>
      <c r="G8" s="806"/>
      <c r="H8" s="806"/>
      <c r="I8" s="794"/>
      <c r="J8" s="794"/>
      <c r="K8" s="796" t="s">
        <v>582</v>
      </c>
      <c r="L8" s="796"/>
      <c r="M8" s="796" t="s">
        <v>583</v>
      </c>
      <c r="N8" s="796"/>
      <c r="O8" s="691"/>
      <c r="P8" s="683"/>
      <c r="Q8" s="683"/>
      <c r="R8" s="683"/>
    </row>
    <row r="9" spans="1:18" ht="15">
      <c r="B9" s="799"/>
      <c r="C9" s="692" t="s">
        <v>584</v>
      </c>
      <c r="D9" s="693" t="s">
        <v>585</v>
      </c>
      <c r="E9" s="804"/>
      <c r="F9" s="807"/>
      <c r="G9" s="807"/>
      <c r="H9" s="807"/>
      <c r="I9" s="692" t="s">
        <v>586</v>
      </c>
      <c r="J9" s="692" t="s">
        <v>587</v>
      </c>
      <c r="K9" s="692" t="s">
        <v>586</v>
      </c>
      <c r="L9" s="692" t="s">
        <v>587</v>
      </c>
      <c r="M9" s="692" t="s">
        <v>588</v>
      </c>
      <c r="N9" s="694" t="s">
        <v>589</v>
      </c>
      <c r="O9" s="695"/>
      <c r="P9" s="683"/>
      <c r="Q9" s="683"/>
      <c r="R9" s="683"/>
    </row>
    <row r="10" spans="1:18" s="696" customFormat="1" ht="30">
      <c r="A10" s="696" t="s">
        <v>265</v>
      </c>
      <c r="B10" s="697">
        <v>1</v>
      </c>
      <c r="C10" s="698"/>
      <c r="D10" s="699"/>
      <c r="E10" s="700" t="s">
        <v>624</v>
      </c>
      <c r="F10" s="701"/>
      <c r="G10" s="701">
        <f>'LAI DU THU'!J10</f>
        <v>184188888.8888889</v>
      </c>
      <c r="H10" s="701">
        <f>G10</f>
        <v>184188888.8888889</v>
      </c>
      <c r="I10" s="702"/>
      <c r="J10" s="702"/>
      <c r="K10" s="702">
        <v>138</v>
      </c>
      <c r="L10" s="702">
        <v>421</v>
      </c>
      <c r="M10" s="702">
        <v>515</v>
      </c>
      <c r="N10" s="703"/>
      <c r="O10" s="704"/>
      <c r="P10" s="705"/>
      <c r="Q10" s="705"/>
      <c r="R10" s="705"/>
    </row>
    <row r="11" spans="1:18" s="717" customFormat="1" ht="15">
      <c r="B11" s="697"/>
      <c r="C11" s="718"/>
      <c r="D11" s="719"/>
      <c r="E11" s="700"/>
      <c r="F11" s="720"/>
      <c r="G11" s="720"/>
      <c r="H11" s="720"/>
      <c r="I11" s="721"/>
      <c r="J11" s="721"/>
      <c r="K11" s="721"/>
      <c r="L11" s="721"/>
      <c r="M11" s="721"/>
      <c r="N11" s="722"/>
      <c r="O11" s="695"/>
      <c r="P11" s="723"/>
      <c r="Q11" s="724"/>
      <c r="R11" s="724"/>
    </row>
    <row r="12" spans="1:18" s="725" customFormat="1" ht="45">
      <c r="A12" s="725" t="s">
        <v>265</v>
      </c>
      <c r="B12" s="726">
        <v>2</v>
      </c>
      <c r="C12" s="727"/>
      <c r="D12" s="728"/>
      <c r="E12" s="729" t="s">
        <v>591</v>
      </c>
      <c r="F12" s="730"/>
      <c r="G12" s="730"/>
      <c r="H12" s="730"/>
      <c r="I12" s="731"/>
      <c r="J12" s="731"/>
      <c r="K12" s="712" t="s">
        <v>590</v>
      </c>
      <c r="L12" s="712" t="s">
        <v>592</v>
      </c>
      <c r="M12" s="731"/>
      <c r="N12" s="732"/>
      <c r="O12" s="733"/>
      <c r="P12" s="734"/>
      <c r="Q12" s="735"/>
      <c r="R12" s="735"/>
    </row>
    <row r="13" spans="1:18" s="706" customFormat="1">
      <c r="B13" s="707"/>
      <c r="C13" s="708"/>
      <c r="D13" s="709"/>
      <c r="E13" s="710" t="s">
        <v>9</v>
      </c>
      <c r="F13" s="711"/>
      <c r="G13" s="711">
        <f>SUM(G14:G15)</f>
        <v>0</v>
      </c>
      <c r="H13" s="711">
        <f>SUM(H14:H15)</f>
        <v>10508710</v>
      </c>
      <c r="I13" s="712"/>
      <c r="J13" s="712"/>
      <c r="K13" s="712"/>
      <c r="L13" s="712"/>
      <c r="M13" s="712"/>
      <c r="N13" s="713"/>
      <c r="O13" s="714"/>
      <c r="P13" s="715"/>
      <c r="Q13" s="716"/>
      <c r="R13" s="716"/>
    </row>
    <row r="14" spans="1:18" s="736" customFormat="1">
      <c r="B14" s="737"/>
      <c r="C14" s="738"/>
      <c r="D14" s="739"/>
      <c r="E14" s="740" t="s">
        <v>593</v>
      </c>
      <c r="F14" s="741"/>
      <c r="G14" s="741"/>
      <c r="H14" s="741">
        <v>10508710</v>
      </c>
      <c r="I14" s="742"/>
      <c r="J14" s="742"/>
      <c r="K14" s="742"/>
      <c r="L14" s="742"/>
      <c r="M14" s="742"/>
      <c r="N14" s="743"/>
      <c r="O14" s="744"/>
      <c r="P14" s="745"/>
      <c r="Q14" s="746"/>
      <c r="R14" s="746"/>
    </row>
    <row r="15" spans="1:18" s="736" customFormat="1">
      <c r="B15" s="737"/>
      <c r="C15" s="738"/>
      <c r="D15" s="739"/>
      <c r="E15" s="740" t="s">
        <v>594</v>
      </c>
      <c r="F15" s="741"/>
      <c r="G15" s="741"/>
      <c r="H15" s="741">
        <f>G15</f>
        <v>0</v>
      </c>
      <c r="I15" s="742"/>
      <c r="J15" s="742"/>
      <c r="K15" s="742"/>
      <c r="L15" s="742"/>
      <c r="M15" s="742"/>
      <c r="N15" s="743"/>
      <c r="O15" s="744"/>
      <c r="P15" s="745"/>
      <c r="Q15" s="746"/>
      <c r="R15" s="746"/>
    </row>
    <row r="16" spans="1:18" s="736" customFormat="1">
      <c r="B16" s="737"/>
      <c r="C16" s="738"/>
      <c r="D16" s="739"/>
      <c r="E16" s="740"/>
      <c r="F16" s="741"/>
      <c r="G16" s="741"/>
      <c r="H16" s="741"/>
      <c r="I16" s="742"/>
      <c r="J16" s="742"/>
      <c r="K16" s="742"/>
      <c r="L16" s="742"/>
      <c r="M16" s="742"/>
      <c r="N16" s="743"/>
      <c r="O16" s="744"/>
      <c r="P16" s="745"/>
      <c r="Q16" s="746"/>
      <c r="R16" s="746"/>
    </row>
    <row r="17" spans="1:18" s="736" customFormat="1">
      <c r="B17" s="737"/>
      <c r="C17" s="738"/>
      <c r="D17" s="739"/>
      <c r="E17" s="710" t="s">
        <v>502</v>
      </c>
      <c r="F17" s="741"/>
      <c r="G17" s="711">
        <f>SUM(G18:G19)</f>
        <v>0</v>
      </c>
      <c r="H17" s="711">
        <f>SUM(H18:H19)</f>
        <v>3453269475</v>
      </c>
      <c r="I17" s="742"/>
      <c r="J17" s="742"/>
      <c r="K17" s="742"/>
      <c r="L17" s="742"/>
      <c r="M17" s="742"/>
      <c r="N17" s="743"/>
      <c r="O17" s="744"/>
      <c r="P17" s="745"/>
      <c r="Q17" s="746"/>
      <c r="R17" s="746"/>
    </row>
    <row r="18" spans="1:18" s="736" customFormat="1">
      <c r="B18" s="737"/>
      <c r="C18" s="738"/>
      <c r="D18" s="739"/>
      <c r="E18" s="740" t="s">
        <v>593</v>
      </c>
      <c r="F18" s="741"/>
      <c r="G18" s="741"/>
      <c r="H18" s="741">
        <v>48269475</v>
      </c>
      <c r="I18" s="742"/>
      <c r="J18" s="742"/>
      <c r="K18" s="742"/>
      <c r="L18" s="742"/>
      <c r="M18" s="742"/>
      <c r="N18" s="743"/>
      <c r="O18" s="744"/>
      <c r="P18" s="745"/>
      <c r="Q18" s="746"/>
      <c r="R18" s="746"/>
    </row>
    <row r="19" spans="1:18" s="736" customFormat="1">
      <c r="B19" s="737"/>
      <c r="C19" s="738"/>
      <c r="D19" s="709"/>
      <c r="E19" s="740" t="s">
        <v>617</v>
      </c>
      <c r="F19" s="741"/>
      <c r="G19" s="741"/>
      <c r="H19" s="741">
        <v>3405000000</v>
      </c>
      <c r="I19" s="742"/>
      <c r="J19" s="742"/>
      <c r="K19" s="742"/>
      <c r="L19" s="742"/>
      <c r="M19" s="742"/>
      <c r="N19" s="743"/>
      <c r="O19" s="744"/>
      <c r="P19" s="745"/>
      <c r="Q19" s="746"/>
      <c r="R19" s="746"/>
    </row>
    <row r="20" spans="1:18" s="736" customFormat="1">
      <c r="B20" s="737"/>
      <c r="C20" s="738"/>
      <c r="D20" s="709"/>
      <c r="E20" s="740" t="s">
        <v>618</v>
      </c>
      <c r="F20" s="741"/>
      <c r="G20" s="741"/>
      <c r="H20" s="741">
        <v>1620000000</v>
      </c>
      <c r="I20" s="742"/>
      <c r="J20" s="742"/>
      <c r="K20" s="742"/>
      <c r="L20" s="742"/>
      <c r="M20" s="742"/>
      <c r="N20" s="743"/>
      <c r="O20" s="744"/>
      <c r="P20" s="745"/>
      <c r="Q20" s="746"/>
      <c r="R20" s="746"/>
    </row>
    <row r="21" spans="1:18" s="736" customFormat="1">
      <c r="B21" s="737"/>
      <c r="C21" s="738"/>
      <c r="D21" s="766"/>
      <c r="E21" s="740"/>
      <c r="F21" s="741"/>
      <c r="G21" s="741"/>
      <c r="H21" s="741"/>
      <c r="I21" s="742"/>
      <c r="J21" s="742"/>
      <c r="K21" s="742"/>
      <c r="L21" s="742"/>
      <c r="M21" s="742"/>
      <c r="N21" s="743"/>
      <c r="O21" s="744"/>
      <c r="P21" s="745"/>
      <c r="Q21" s="746"/>
      <c r="R21" s="746"/>
    </row>
    <row r="22" spans="1:18" s="725" customFormat="1" ht="30">
      <c r="A22" s="725" t="s">
        <v>265</v>
      </c>
      <c r="B22" s="726">
        <v>3</v>
      </c>
      <c r="C22" s="748"/>
      <c r="D22" s="749"/>
      <c r="E22" s="729" t="s">
        <v>597</v>
      </c>
      <c r="F22" s="730"/>
      <c r="G22" s="730"/>
      <c r="H22" s="730">
        <v>586920000</v>
      </c>
      <c r="I22" s="731"/>
      <c r="J22" s="731"/>
      <c r="K22" s="731"/>
      <c r="L22" s="731"/>
      <c r="M22" s="731"/>
      <c r="N22" s="732"/>
      <c r="O22" s="733"/>
      <c r="P22" s="734"/>
      <c r="Q22" s="735"/>
      <c r="R22" s="735"/>
    </row>
    <row r="23" spans="1:18" s="706" customFormat="1" ht="15.75">
      <c r="B23" s="707"/>
      <c r="C23" s="708"/>
      <c r="D23" s="709"/>
      <c r="E23" s="747"/>
      <c r="F23" s="711"/>
      <c r="G23" s="711"/>
      <c r="H23" s="711">
        <v>285200000</v>
      </c>
      <c r="I23" s="712">
        <v>421</v>
      </c>
      <c r="J23" s="712">
        <v>338</v>
      </c>
      <c r="K23" s="712">
        <v>338</v>
      </c>
      <c r="L23" s="712">
        <v>421</v>
      </c>
      <c r="M23" s="712">
        <v>642</v>
      </c>
      <c r="N23" s="713"/>
      <c r="O23" s="714"/>
      <c r="P23" s="716"/>
      <c r="Q23" s="716"/>
      <c r="R23" s="716"/>
    </row>
    <row r="24" spans="1:18" s="725" customFormat="1" ht="15">
      <c r="B24" s="726"/>
      <c r="C24" s="727"/>
      <c r="D24" s="728"/>
      <c r="E24" s="729"/>
      <c r="F24" s="730"/>
      <c r="G24" s="730"/>
      <c r="H24" s="760">
        <v>301720000</v>
      </c>
      <c r="I24" s="712">
        <v>421</v>
      </c>
      <c r="J24" s="761">
        <v>642</v>
      </c>
      <c r="K24" s="761">
        <v>642</v>
      </c>
      <c r="L24" s="761">
        <v>421</v>
      </c>
      <c r="M24" s="731"/>
      <c r="N24" s="732"/>
      <c r="O24" s="733"/>
      <c r="P24" s="735"/>
      <c r="Q24" s="735"/>
      <c r="R24" s="735"/>
    </row>
    <row r="25" spans="1:18" s="706" customFormat="1">
      <c r="B25" s="707"/>
      <c r="C25" s="708"/>
      <c r="D25" s="709"/>
      <c r="E25" s="710"/>
      <c r="F25" s="711"/>
      <c r="G25" s="711"/>
      <c r="H25" s="711"/>
      <c r="I25" s="712"/>
      <c r="J25" s="712"/>
      <c r="K25" s="712"/>
      <c r="L25" s="712"/>
      <c r="M25" s="712"/>
      <c r="N25" s="713"/>
      <c r="O25" s="714"/>
      <c r="P25" s="716"/>
      <c r="Q25" s="716"/>
      <c r="R25" s="716"/>
    </row>
    <row r="26" spans="1:18" s="706" customFormat="1">
      <c r="B26" s="707">
        <v>4</v>
      </c>
      <c r="C26" s="708"/>
      <c r="D26" s="709"/>
      <c r="E26" s="710"/>
      <c r="F26" s="711"/>
      <c r="G26" s="711"/>
      <c r="H26" s="711"/>
      <c r="I26" s="712"/>
      <c r="J26" s="712"/>
      <c r="K26" s="712"/>
      <c r="L26" s="712"/>
      <c r="M26" s="712"/>
      <c r="N26" s="713"/>
      <c r="O26" s="714"/>
      <c r="P26" s="716"/>
      <c r="Q26" s="716"/>
      <c r="R26" s="716"/>
    </row>
    <row r="27" spans="1:18" s="725" customFormat="1" ht="15">
      <c r="B27" s="726"/>
      <c r="C27" s="727"/>
      <c r="D27" s="728"/>
      <c r="E27" s="729"/>
      <c r="F27" s="730"/>
      <c r="G27" s="730"/>
      <c r="H27" s="730"/>
      <c r="I27" s="731"/>
      <c r="J27" s="731"/>
      <c r="K27" s="731"/>
      <c r="L27" s="731"/>
      <c r="M27" s="731"/>
      <c r="N27" s="732"/>
      <c r="O27" s="733"/>
      <c r="P27" s="735"/>
      <c r="Q27" s="735"/>
      <c r="R27" s="735"/>
    </row>
    <row r="28" spans="1:18" s="706" customFormat="1">
      <c r="B28" s="707"/>
      <c r="C28" s="708"/>
      <c r="D28" s="709"/>
      <c r="E28" s="710"/>
      <c r="F28" s="711"/>
      <c r="G28" s="711"/>
      <c r="H28" s="711"/>
      <c r="I28" s="712"/>
      <c r="J28" s="712"/>
      <c r="K28" s="712"/>
      <c r="L28" s="712"/>
      <c r="M28" s="712"/>
      <c r="N28" s="713"/>
      <c r="O28" s="714"/>
      <c r="P28" s="716"/>
      <c r="Q28" s="716"/>
      <c r="R28" s="716"/>
    </row>
    <row r="29" spans="1:18" s="725" customFormat="1" ht="15">
      <c r="B29" s="726"/>
      <c r="C29" s="727"/>
      <c r="D29" s="728"/>
      <c r="E29" s="729"/>
      <c r="F29" s="730"/>
      <c r="G29" s="730"/>
      <c r="H29" s="730"/>
      <c r="I29" s="731"/>
      <c r="J29" s="731"/>
      <c r="K29" s="731"/>
      <c r="L29" s="731"/>
      <c r="M29" s="731"/>
      <c r="N29" s="732"/>
      <c r="O29" s="733"/>
      <c r="P29" s="735"/>
      <c r="Q29" s="735"/>
      <c r="R29" s="735"/>
    </row>
    <row r="30" spans="1:18" s="706" customFormat="1">
      <c r="B30" s="707"/>
      <c r="C30" s="708"/>
      <c r="D30" s="709"/>
      <c r="E30" s="710"/>
      <c r="F30" s="711"/>
      <c r="G30" s="711"/>
      <c r="H30" s="711"/>
      <c r="I30" s="712"/>
      <c r="J30" s="712"/>
      <c r="K30" s="712"/>
      <c r="L30" s="712"/>
      <c r="M30" s="712"/>
      <c r="N30" s="713"/>
      <c r="O30" s="714"/>
      <c r="P30" s="716"/>
      <c r="Q30" s="716"/>
      <c r="R30" s="716"/>
    </row>
    <row r="31" spans="1:18" s="717" customFormat="1" ht="15">
      <c r="B31" s="697"/>
      <c r="C31" s="718"/>
      <c r="D31" s="719"/>
      <c r="E31" s="700"/>
      <c r="F31" s="720"/>
      <c r="G31" s="720"/>
      <c r="H31" s="720"/>
      <c r="I31" s="721"/>
      <c r="J31" s="721"/>
      <c r="K31" s="721"/>
      <c r="L31" s="721"/>
      <c r="M31" s="721"/>
      <c r="N31" s="722"/>
      <c r="O31" s="695"/>
      <c r="P31" s="724"/>
      <c r="Q31" s="724"/>
      <c r="R31" s="724"/>
    </row>
    <row r="32" spans="1:18" s="706" customFormat="1">
      <c r="B32" s="707"/>
      <c r="C32" s="708"/>
      <c r="D32" s="709"/>
      <c r="E32" s="710"/>
      <c r="F32" s="711"/>
      <c r="G32" s="711"/>
      <c r="H32" s="711"/>
      <c r="I32" s="712"/>
      <c r="J32" s="712"/>
      <c r="K32" s="712"/>
      <c r="L32" s="712"/>
      <c r="M32" s="712"/>
      <c r="N32" s="713"/>
      <c r="O32" s="714"/>
      <c r="P32" s="716"/>
      <c r="Q32" s="716"/>
      <c r="R32" s="716"/>
    </row>
    <row r="33" spans="2:18" s="717" customFormat="1" ht="15">
      <c r="B33" s="697"/>
      <c r="C33" s="718"/>
      <c r="D33" s="719"/>
      <c r="E33" s="700"/>
      <c r="F33" s="720"/>
      <c r="G33" s="720"/>
      <c r="H33" s="720"/>
      <c r="I33" s="721"/>
      <c r="J33" s="721"/>
      <c r="K33" s="721"/>
      <c r="L33" s="721"/>
      <c r="M33" s="721"/>
      <c r="N33" s="722"/>
      <c r="O33" s="695"/>
      <c r="P33" s="724"/>
      <c r="Q33" s="724"/>
      <c r="R33" s="724"/>
    </row>
    <row r="34" spans="2:18" s="717" customFormat="1" ht="15">
      <c r="B34" s="697"/>
      <c r="C34" s="718"/>
      <c r="D34" s="719"/>
      <c r="E34" s="700"/>
      <c r="F34" s="720"/>
      <c r="G34" s="720"/>
      <c r="H34" s="720"/>
      <c r="I34" s="721"/>
      <c r="J34" s="721"/>
      <c r="K34" s="721"/>
      <c r="L34" s="721"/>
      <c r="M34" s="721"/>
      <c r="N34" s="722"/>
      <c r="O34" s="695"/>
      <c r="P34" s="724"/>
      <c r="Q34" s="724"/>
      <c r="R34" s="724"/>
    </row>
    <row r="35" spans="2:18" s="725" customFormat="1" ht="15">
      <c r="B35" s="726"/>
      <c r="C35" s="727"/>
      <c r="D35" s="728"/>
      <c r="E35" s="729"/>
      <c r="F35" s="730"/>
      <c r="G35" s="730"/>
      <c r="H35" s="730"/>
      <c r="I35" s="731"/>
      <c r="J35" s="731"/>
      <c r="K35" s="731"/>
      <c r="L35" s="731"/>
      <c r="M35" s="731"/>
      <c r="N35" s="732"/>
      <c r="O35" s="733"/>
      <c r="P35" s="735"/>
      <c r="Q35" s="735"/>
      <c r="R35" s="735"/>
    </row>
    <row r="36" spans="2:18" s="706" customFormat="1">
      <c r="B36" s="707"/>
      <c r="C36" s="708"/>
      <c r="D36" s="709"/>
      <c r="E36" s="710"/>
      <c r="F36" s="711"/>
      <c r="G36" s="711"/>
      <c r="H36" s="711"/>
      <c r="I36" s="712"/>
      <c r="J36" s="712"/>
      <c r="K36" s="712"/>
      <c r="L36" s="712"/>
      <c r="M36" s="712"/>
      <c r="N36" s="713"/>
      <c r="O36" s="714"/>
      <c r="P36" s="716"/>
      <c r="Q36" s="716"/>
      <c r="R36" s="716"/>
    </row>
    <row r="37" spans="2:18" s="706" customFormat="1">
      <c r="B37" s="707"/>
      <c r="C37" s="708"/>
      <c r="D37" s="709"/>
      <c r="E37" s="710"/>
      <c r="F37" s="711"/>
      <c r="G37" s="711"/>
      <c r="H37" s="711"/>
      <c r="I37" s="712"/>
      <c r="J37" s="712"/>
      <c r="K37" s="712"/>
      <c r="L37" s="712"/>
      <c r="M37" s="712"/>
      <c r="N37" s="713"/>
      <c r="O37" s="714"/>
      <c r="P37" s="716"/>
      <c r="Q37" s="716"/>
      <c r="R37" s="716"/>
    </row>
    <row r="38" spans="2:18" s="725" customFormat="1" ht="15">
      <c r="B38" s="726"/>
      <c r="C38" s="727"/>
      <c r="D38" s="728"/>
      <c r="E38" s="729"/>
      <c r="F38" s="730"/>
      <c r="G38" s="730"/>
      <c r="H38" s="730"/>
      <c r="I38" s="731"/>
      <c r="J38" s="731"/>
      <c r="K38" s="731"/>
      <c r="L38" s="731"/>
      <c r="M38" s="731"/>
      <c r="N38" s="732"/>
      <c r="O38" s="733"/>
      <c r="P38" s="735"/>
      <c r="Q38" s="735"/>
      <c r="R38" s="735"/>
    </row>
    <row r="39" spans="2:18" s="706" customFormat="1">
      <c r="B39" s="707"/>
      <c r="C39" s="708"/>
      <c r="D39" s="709"/>
      <c r="E39" s="710"/>
      <c r="F39" s="711"/>
      <c r="G39" s="711"/>
      <c r="H39" s="711"/>
      <c r="I39" s="712"/>
      <c r="J39" s="712"/>
      <c r="K39" s="712"/>
      <c r="L39" s="712"/>
      <c r="M39" s="712"/>
      <c r="N39" s="713"/>
      <c r="O39" s="714"/>
      <c r="P39" s="716"/>
      <c r="Q39" s="716"/>
      <c r="R39" s="716"/>
    </row>
    <row r="40" spans="2:18" s="717" customFormat="1" ht="15">
      <c r="B40" s="697"/>
      <c r="C40" s="718"/>
      <c r="D40" s="719"/>
      <c r="E40" s="700"/>
      <c r="F40" s="720"/>
      <c r="G40" s="720"/>
      <c r="H40" s="720"/>
      <c r="I40" s="721"/>
      <c r="J40" s="721"/>
      <c r="K40" s="721"/>
      <c r="L40" s="721"/>
      <c r="M40" s="721"/>
      <c r="N40" s="722"/>
      <c r="O40" s="695"/>
      <c r="P40" s="724"/>
      <c r="Q40" s="724"/>
      <c r="R40" s="724"/>
    </row>
    <row r="41" spans="2:18" s="706" customFormat="1">
      <c r="B41" s="707"/>
      <c r="C41" s="708"/>
      <c r="D41" s="709"/>
      <c r="E41" s="710"/>
      <c r="F41" s="711"/>
      <c r="G41" s="711"/>
      <c r="H41" s="711"/>
      <c r="I41" s="712"/>
      <c r="J41" s="712"/>
      <c r="K41" s="712"/>
      <c r="L41" s="712"/>
      <c r="M41" s="712"/>
      <c r="N41" s="713"/>
      <c r="O41" s="714"/>
      <c r="P41" s="716"/>
      <c r="Q41" s="716"/>
      <c r="R41" s="716"/>
    </row>
    <row r="42" spans="2:18" s="725" customFormat="1" ht="15">
      <c r="B42" s="726"/>
      <c r="C42" s="727"/>
      <c r="D42" s="728"/>
      <c r="E42" s="729"/>
      <c r="F42" s="730"/>
      <c r="G42" s="730"/>
      <c r="H42" s="730"/>
      <c r="I42" s="731"/>
      <c r="J42" s="731"/>
      <c r="K42" s="731"/>
      <c r="L42" s="731"/>
      <c r="M42" s="731"/>
      <c r="N42" s="732"/>
      <c r="O42" s="733"/>
      <c r="P42" s="735"/>
      <c r="Q42" s="735"/>
      <c r="R42" s="735"/>
    </row>
    <row r="43" spans="2:18" s="706" customFormat="1">
      <c r="B43" s="707"/>
      <c r="C43" s="708"/>
      <c r="D43" s="709"/>
      <c r="E43" s="710"/>
      <c r="F43" s="711"/>
      <c r="G43" s="711"/>
      <c r="H43" s="711"/>
      <c r="I43" s="712"/>
      <c r="J43" s="712"/>
      <c r="K43" s="712"/>
      <c r="L43" s="712"/>
      <c r="M43" s="712"/>
      <c r="N43" s="713"/>
      <c r="O43" s="714"/>
      <c r="P43" s="716"/>
      <c r="Q43" s="716"/>
      <c r="R43" s="716"/>
    </row>
    <row r="44" spans="2:18">
      <c r="B44" s="750"/>
      <c r="C44" s="751"/>
      <c r="D44" s="752"/>
      <c r="E44" s="753"/>
      <c r="F44" s="754"/>
      <c r="G44" s="754"/>
      <c r="H44" s="755"/>
      <c r="I44" s="756"/>
      <c r="J44" s="756"/>
      <c r="K44" s="757"/>
      <c r="L44" s="756"/>
      <c r="M44" s="758"/>
      <c r="N44" s="759"/>
      <c r="O44" s="714"/>
      <c r="P44" s="683"/>
      <c r="Q44" s="683"/>
      <c r="R44" s="683"/>
    </row>
  </sheetData>
  <mergeCells count="10">
    <mergeCell ref="I7:J8"/>
    <mergeCell ref="K7:N7"/>
    <mergeCell ref="K8:L8"/>
    <mergeCell ref="M8:N8"/>
    <mergeCell ref="B7:B9"/>
    <mergeCell ref="C7:D8"/>
    <mergeCell ref="E7:E9"/>
    <mergeCell ref="F7:F9"/>
    <mergeCell ref="G7:G9"/>
    <mergeCell ref="H7:H9"/>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0"/>
  <sheetViews>
    <sheetView showGridLines="0" showZeros="0" view="pageBreakPreview" topLeftCell="A91" zoomScaleSheetLayoutView="100" workbookViewId="0">
      <selection activeCell="G78" sqref="G78:G121"/>
    </sheetView>
  </sheetViews>
  <sheetFormatPr defaultRowHeight="15.75"/>
  <cols>
    <col min="1" max="1" width="44.625" style="97" customWidth="1"/>
    <col min="2" max="2" width="5.125" style="98" bestFit="1" customWidth="1"/>
    <col min="3" max="3" width="6.75" style="98" customWidth="1"/>
    <col min="4" max="4" width="16.625" style="99" customWidth="1"/>
    <col min="5" max="5" width="13.5" style="641" hidden="1" customWidth="1"/>
    <col min="6" max="6" width="15.875" style="618" hidden="1" customWidth="1"/>
    <col min="7" max="7" width="17.375" style="97" customWidth="1"/>
    <col min="8" max="8" width="14.625" style="5" bestFit="1" customWidth="1"/>
    <col min="9" max="9" width="17.375" style="5" bestFit="1" customWidth="1"/>
    <col min="10" max="10" width="11.75" style="5" customWidth="1"/>
    <col min="11" max="11" width="10.25" style="6" bestFit="1" customWidth="1"/>
    <col min="12" max="12" width="10" style="7" bestFit="1" customWidth="1"/>
    <col min="13" max="16384" width="9" style="7"/>
  </cols>
  <sheetData>
    <row r="1" spans="1:12" ht="17.25">
      <c r="A1" s="1" t="s">
        <v>598</v>
      </c>
      <c r="B1" s="2"/>
      <c r="C1" s="2"/>
      <c r="D1" s="3"/>
      <c r="E1" s="620"/>
      <c r="F1" s="596"/>
      <c r="G1" s="4"/>
    </row>
    <row r="2" spans="1:12" ht="17.25" customHeight="1">
      <c r="A2" s="8" t="s">
        <v>599</v>
      </c>
      <c r="B2" s="2"/>
      <c r="C2" s="2"/>
      <c r="D2" s="3"/>
      <c r="E2" s="620"/>
      <c r="F2" s="596"/>
      <c r="G2" s="9"/>
    </row>
    <row r="3" spans="1:12" ht="5.25" customHeight="1">
      <c r="A3" s="10"/>
      <c r="B3" s="11"/>
      <c r="C3" s="11"/>
      <c r="D3" s="12"/>
      <c r="E3" s="621"/>
      <c r="F3" s="597"/>
      <c r="G3" s="13"/>
    </row>
    <row r="4" spans="1:12" ht="8.25" customHeight="1">
      <c r="A4" s="9"/>
      <c r="B4" s="2"/>
      <c r="C4" s="2"/>
      <c r="D4" s="3"/>
      <c r="E4" s="620"/>
      <c r="F4" s="596"/>
      <c r="G4" s="9"/>
    </row>
    <row r="5" spans="1:12" s="5" customFormat="1" ht="20.25">
      <c r="A5" s="810" t="s">
        <v>1</v>
      </c>
      <c r="B5" s="810"/>
      <c r="C5" s="810"/>
      <c r="D5" s="810"/>
      <c r="E5" s="810"/>
      <c r="F5" s="810"/>
      <c r="G5" s="810"/>
      <c r="K5" s="6"/>
      <c r="L5" s="7"/>
    </row>
    <row r="6" spans="1:12" s="5" customFormat="1" ht="15">
      <c r="A6" s="811" t="s">
        <v>2</v>
      </c>
      <c r="B6" s="811"/>
      <c r="C6" s="811"/>
      <c r="D6" s="811"/>
      <c r="E6" s="811"/>
      <c r="F6" s="811"/>
      <c r="G6" s="811"/>
      <c r="K6" s="6"/>
      <c r="L6" s="7"/>
    </row>
    <row r="7" spans="1:12" s="5" customFormat="1" ht="16.5">
      <c r="A7" s="9"/>
      <c r="B7" s="2"/>
      <c r="C7" s="2"/>
      <c r="D7" s="3"/>
      <c r="E7" s="620"/>
      <c r="F7" s="596"/>
      <c r="G7" s="14" t="s">
        <v>3</v>
      </c>
      <c r="K7" s="6"/>
      <c r="L7" s="7"/>
    </row>
    <row r="8" spans="1:12" s="5" customFormat="1" ht="4.5" customHeight="1" thickBot="1">
      <c r="A8" s="9"/>
      <c r="B8" s="2"/>
      <c r="C8" s="2"/>
      <c r="D8" s="3"/>
      <c r="E8" s="620"/>
      <c r="F8" s="596"/>
      <c r="G8" s="15"/>
      <c r="K8" s="6"/>
      <c r="L8" s="7"/>
    </row>
    <row r="9" spans="1:12" s="5" customFormat="1" ht="30" customHeight="1" thickTop="1">
      <c r="A9" s="16" t="s">
        <v>4</v>
      </c>
      <c r="B9" s="17" t="s">
        <v>5</v>
      </c>
      <c r="C9" s="17" t="s">
        <v>6</v>
      </c>
      <c r="D9" s="18" t="s">
        <v>502</v>
      </c>
      <c r="E9" s="622" t="s">
        <v>7</v>
      </c>
      <c r="F9" s="598" t="s">
        <v>8</v>
      </c>
      <c r="G9" s="19" t="s">
        <v>9</v>
      </c>
      <c r="K9" s="6"/>
      <c r="L9" s="7"/>
    </row>
    <row r="10" spans="1:12" s="5" customFormat="1" ht="15">
      <c r="A10" s="20">
        <v>1</v>
      </c>
      <c r="B10" s="21">
        <v>2</v>
      </c>
      <c r="C10" s="21">
        <v>3</v>
      </c>
      <c r="D10" s="22" t="s">
        <v>10</v>
      </c>
      <c r="E10" s="623"/>
      <c r="F10" s="599"/>
      <c r="G10" s="23">
        <v>5</v>
      </c>
      <c r="K10" s="6"/>
      <c r="L10" s="7"/>
    </row>
    <row r="11" spans="1:12" s="5" customFormat="1" ht="15">
      <c r="A11" s="24" t="s">
        <v>11</v>
      </c>
      <c r="B11" s="25">
        <v>100</v>
      </c>
      <c r="C11" s="25"/>
      <c r="D11" s="26">
        <f>D12+D28+D31+D19+D15</f>
        <v>82279265753.888885</v>
      </c>
      <c r="E11" s="624">
        <f>E12+E28+E31+E19+E15</f>
        <v>3589188888.8888888</v>
      </c>
      <c r="F11" s="600">
        <f>F12+F28+F31+F19+F15</f>
        <v>78690076865</v>
      </c>
      <c r="G11" s="27">
        <f>G12+G28+G31+G19+G15</f>
        <v>83807761759</v>
      </c>
      <c r="I11" s="7"/>
      <c r="K11" s="6"/>
      <c r="L11" s="7"/>
    </row>
    <row r="12" spans="1:12" s="5" customFormat="1" ht="15">
      <c r="A12" s="28" t="s">
        <v>12</v>
      </c>
      <c r="B12" s="25">
        <v>110</v>
      </c>
      <c r="C12" s="25" t="s">
        <v>13</v>
      </c>
      <c r="D12" s="29">
        <f>SUM(D13:D14)</f>
        <v>49096292478</v>
      </c>
      <c r="E12" s="625">
        <f>SUM(E13:E14)</f>
        <v>0</v>
      </c>
      <c r="F12" s="601">
        <f>SUM(F13:F14)</f>
        <v>49096292478</v>
      </c>
      <c r="G12" s="30">
        <f>SUM(G13:G14)</f>
        <v>80559474831</v>
      </c>
      <c r="I12" s="7"/>
      <c r="K12" s="6"/>
      <c r="L12" s="7"/>
    </row>
    <row r="13" spans="1:12" s="5" customFormat="1" ht="15">
      <c r="A13" s="31" t="s">
        <v>14</v>
      </c>
      <c r="B13" s="32">
        <v>111</v>
      </c>
      <c r="C13" s="32"/>
      <c r="D13" s="33">
        <f>SUM(E13:F13)</f>
        <v>2088897421</v>
      </c>
      <c r="E13" s="626"/>
      <c r="F13" s="602">
        <v>2088897421</v>
      </c>
      <c r="G13" s="34">
        <v>607989784</v>
      </c>
      <c r="I13" s="7"/>
      <c r="K13" s="6"/>
      <c r="L13" s="7"/>
    </row>
    <row r="14" spans="1:12" s="5" customFormat="1" ht="15">
      <c r="A14" s="31" t="s">
        <v>15</v>
      </c>
      <c r="B14" s="32">
        <v>112</v>
      </c>
      <c r="C14" s="32"/>
      <c r="D14" s="33">
        <f>SUM(E14:F14)</f>
        <v>47007395057</v>
      </c>
      <c r="E14" s="626"/>
      <c r="F14" s="602">
        <v>47007395057</v>
      </c>
      <c r="G14" s="35">
        <v>79951485047</v>
      </c>
      <c r="I14" s="7"/>
      <c r="K14" s="6"/>
      <c r="L14" s="7"/>
    </row>
    <row r="15" spans="1:12" s="5" customFormat="1" ht="15">
      <c r="A15" s="28" t="s">
        <v>16</v>
      </c>
      <c r="B15" s="25">
        <v>120</v>
      </c>
      <c r="C15" s="25" t="s">
        <v>17</v>
      </c>
      <c r="D15" s="36">
        <f>SUM(D16:D18)</f>
        <v>24176367500</v>
      </c>
      <c r="E15" s="627">
        <f>E16+E17</f>
        <v>0</v>
      </c>
      <c r="F15" s="601">
        <f>SUM(F16:F18)</f>
        <v>24176367500</v>
      </c>
      <c r="G15" s="37">
        <f>SUM(G16:G18)</f>
        <v>1091250000</v>
      </c>
      <c r="I15" s="7"/>
      <c r="K15" s="6"/>
      <c r="L15" s="7"/>
    </row>
    <row r="16" spans="1:12" s="5" customFormat="1" ht="15">
      <c r="A16" s="38" t="s">
        <v>18</v>
      </c>
      <c r="B16" s="32">
        <v>121</v>
      </c>
      <c r="C16" s="25"/>
      <c r="D16" s="33">
        <f>SUM(E16:F16)</f>
        <v>0</v>
      </c>
      <c r="E16" s="626"/>
      <c r="F16" s="602"/>
      <c r="G16" s="35"/>
      <c r="I16" s="7"/>
      <c r="K16" s="6"/>
      <c r="L16" s="7"/>
    </row>
    <row r="17" spans="1:11" ht="15">
      <c r="A17" s="38" t="s">
        <v>19</v>
      </c>
      <c r="B17" s="32">
        <v>122</v>
      </c>
      <c r="C17" s="32"/>
      <c r="D17" s="33">
        <f>SUM(E17:F17)</f>
        <v>0</v>
      </c>
      <c r="E17" s="626"/>
      <c r="F17" s="602"/>
      <c r="G17" s="35"/>
      <c r="I17" s="7"/>
    </row>
    <row r="18" spans="1:11" ht="15">
      <c r="A18" s="38" t="s">
        <v>20</v>
      </c>
      <c r="B18" s="32">
        <v>123</v>
      </c>
      <c r="C18" s="32"/>
      <c r="D18" s="33">
        <f>SUM(E18:F18)</f>
        <v>24176367500</v>
      </c>
      <c r="E18" s="626"/>
      <c r="F18" s="602">
        <v>24176367500</v>
      </c>
      <c r="G18" s="35">
        <v>1091250000</v>
      </c>
      <c r="I18" s="7"/>
    </row>
    <row r="19" spans="1:11" ht="15">
      <c r="A19" s="28" t="s">
        <v>21</v>
      </c>
      <c r="B19" s="25">
        <v>130</v>
      </c>
      <c r="C19" s="25"/>
      <c r="D19" s="29">
        <f>SUM(D20:D27)</f>
        <v>4228578162.8888855</v>
      </c>
      <c r="E19" s="625">
        <f>SUM(E20:E25)</f>
        <v>3637458363.8888888</v>
      </c>
      <c r="F19" s="601">
        <f>SUM(F20:F27)</f>
        <v>591119799</v>
      </c>
      <c r="G19" s="30">
        <f>SUM(G20:G27)</f>
        <v>204337270</v>
      </c>
      <c r="I19" s="7"/>
    </row>
    <row r="20" spans="1:11" ht="15">
      <c r="A20" s="38" t="s">
        <v>22</v>
      </c>
      <c r="B20" s="32">
        <v>131</v>
      </c>
      <c r="C20" s="25" t="s">
        <v>628</v>
      </c>
      <c r="D20" s="33">
        <f t="shared" ref="D20:D27" si="0">SUM(E20:F20)</f>
        <v>36022955208</v>
      </c>
      <c r="E20" s="626"/>
      <c r="F20" s="602">
        <v>36022955208</v>
      </c>
      <c r="G20" s="34">
        <v>36260521568</v>
      </c>
      <c r="H20" s="5">
        <v>879911940</v>
      </c>
      <c r="I20" s="39">
        <f t="shared" ref="I20:I25" si="1">D20-G20</f>
        <v>-237566360</v>
      </c>
    </row>
    <row r="21" spans="1:11" ht="15">
      <c r="A21" s="38" t="s">
        <v>23</v>
      </c>
      <c r="B21" s="32">
        <v>132</v>
      </c>
      <c r="C21" s="25" t="s">
        <v>629</v>
      </c>
      <c r="D21" s="33">
        <f t="shared" si="0"/>
        <v>547692115</v>
      </c>
      <c r="E21" s="626"/>
      <c r="F21" s="602">
        <v>547692115</v>
      </c>
      <c r="G21" s="34">
        <v>300036</v>
      </c>
      <c r="H21" s="5">
        <f>F20+H20</f>
        <v>36902867148</v>
      </c>
      <c r="I21" s="39">
        <f t="shared" si="1"/>
        <v>547392079</v>
      </c>
    </row>
    <row r="22" spans="1:11" ht="15">
      <c r="A22" s="38" t="s">
        <v>24</v>
      </c>
      <c r="B22" s="32">
        <v>133</v>
      </c>
      <c r="C22" s="25"/>
      <c r="D22" s="33">
        <f t="shared" si="0"/>
        <v>0</v>
      </c>
      <c r="E22" s="626"/>
      <c r="F22" s="602">
        <v>0</v>
      </c>
      <c r="G22" s="35">
        <v>0</v>
      </c>
      <c r="H22" s="5">
        <v>36941216548</v>
      </c>
      <c r="I22" s="39">
        <f t="shared" si="1"/>
        <v>0</v>
      </c>
    </row>
    <row r="23" spans="1:11" ht="15">
      <c r="A23" s="38" t="s">
        <v>25</v>
      </c>
      <c r="B23" s="32">
        <v>134</v>
      </c>
      <c r="C23" s="25"/>
      <c r="D23" s="33">
        <f t="shared" si="0"/>
        <v>0</v>
      </c>
      <c r="E23" s="626"/>
      <c r="F23" s="602">
        <v>0</v>
      </c>
      <c r="G23" s="35">
        <v>0</v>
      </c>
      <c r="H23" s="5">
        <f>H22-H21</f>
        <v>38349400</v>
      </c>
      <c r="I23" s="39">
        <f t="shared" si="1"/>
        <v>0</v>
      </c>
    </row>
    <row r="24" spans="1:11" ht="15">
      <c r="A24" s="38" t="s">
        <v>26</v>
      </c>
      <c r="B24" s="32">
        <v>135</v>
      </c>
      <c r="C24" s="25"/>
      <c r="D24" s="33">
        <f t="shared" si="0"/>
        <v>0</v>
      </c>
      <c r="E24" s="626"/>
      <c r="F24" s="602"/>
      <c r="G24" s="35">
        <v>0</v>
      </c>
      <c r="H24" s="5">
        <v>40665400</v>
      </c>
      <c r="I24" s="39">
        <f t="shared" si="1"/>
        <v>0</v>
      </c>
    </row>
    <row r="25" spans="1:11" ht="15">
      <c r="A25" s="38" t="s">
        <v>27</v>
      </c>
      <c r="B25" s="32">
        <v>136</v>
      </c>
      <c r="C25" s="25" t="s">
        <v>619</v>
      </c>
      <c r="D25" s="33">
        <f t="shared" si="0"/>
        <v>4682042666.8888893</v>
      </c>
      <c r="E25" s="626">
        <f>BTĐC!H17+BTĐC!H10</f>
        <v>3637458363.8888888</v>
      </c>
      <c r="F25" s="602">
        <v>1044584303</v>
      </c>
      <c r="G25" s="34">
        <f>1197118783+BTĐC!H13</f>
        <v>1207627493</v>
      </c>
      <c r="H25" s="5">
        <f>H24-H23</f>
        <v>2316000</v>
      </c>
      <c r="I25" s="39">
        <f t="shared" si="1"/>
        <v>3474415173.8888893</v>
      </c>
      <c r="K25" s="7"/>
    </row>
    <row r="26" spans="1:11" ht="15">
      <c r="A26" s="38" t="s">
        <v>28</v>
      </c>
      <c r="B26" s="32">
        <v>137</v>
      </c>
      <c r="C26" s="25" t="s">
        <v>630</v>
      </c>
      <c r="D26" s="33">
        <f t="shared" si="0"/>
        <v>-37024111827</v>
      </c>
      <c r="E26" s="626"/>
      <c r="F26" s="602">
        <v>-37024111827</v>
      </c>
      <c r="G26" s="35">
        <v>-37264111827</v>
      </c>
      <c r="I26" s="7"/>
      <c r="K26" s="7"/>
    </row>
    <row r="27" spans="1:11" ht="15">
      <c r="A27" s="38" t="s">
        <v>30</v>
      </c>
      <c r="B27" s="32">
        <v>139</v>
      </c>
      <c r="C27" s="32"/>
      <c r="D27" s="33">
        <f t="shared" si="0"/>
        <v>0</v>
      </c>
      <c r="E27" s="626"/>
      <c r="F27" s="602"/>
      <c r="G27" s="35"/>
      <c r="I27" s="7"/>
      <c r="K27" s="7"/>
    </row>
    <row r="28" spans="1:11" ht="15">
      <c r="A28" s="28" t="s">
        <v>31</v>
      </c>
      <c r="B28" s="25">
        <v>140</v>
      </c>
      <c r="C28" s="25" t="s">
        <v>29</v>
      </c>
      <c r="D28" s="29">
        <f>SUM(D29:D30)</f>
        <v>0</v>
      </c>
      <c r="E28" s="625">
        <f>SUM(E29:E30)</f>
        <v>0</v>
      </c>
      <c r="F28" s="601">
        <f>SUM(F29:F30)</f>
        <v>0</v>
      </c>
      <c r="G28" s="30">
        <f>SUM(G29:G30)</f>
        <v>322800000</v>
      </c>
      <c r="I28" s="7"/>
      <c r="K28" s="7"/>
    </row>
    <row r="29" spans="1:11" ht="15">
      <c r="A29" s="38" t="s">
        <v>33</v>
      </c>
      <c r="B29" s="32">
        <v>141</v>
      </c>
      <c r="C29" s="25"/>
      <c r="D29" s="33">
        <f>SUM(E29:F29)</f>
        <v>0</v>
      </c>
      <c r="E29" s="626"/>
      <c r="F29" s="602"/>
      <c r="G29" s="34">
        <v>322800000</v>
      </c>
      <c r="I29" s="39">
        <f>D29-G29</f>
        <v>-322800000</v>
      </c>
      <c r="K29" s="7"/>
    </row>
    <row r="30" spans="1:11" ht="15">
      <c r="A30" s="38" t="s">
        <v>34</v>
      </c>
      <c r="B30" s="32">
        <v>149</v>
      </c>
      <c r="C30" s="32"/>
      <c r="D30" s="33">
        <f>SUM(E30:F30)</f>
        <v>0</v>
      </c>
      <c r="E30" s="626"/>
      <c r="F30" s="602"/>
      <c r="G30" s="35"/>
      <c r="I30" s="7"/>
    </row>
    <row r="31" spans="1:11" ht="15">
      <c r="A31" s="28" t="s">
        <v>35</v>
      </c>
      <c r="B31" s="25">
        <v>150</v>
      </c>
      <c r="C31" s="25"/>
      <c r="D31" s="29">
        <f>SUM(D32:D36)</f>
        <v>4778027613</v>
      </c>
      <c r="E31" s="625">
        <f>SUM(E32:E36)</f>
        <v>-48269475</v>
      </c>
      <c r="F31" s="601">
        <f>SUM(F32:F36)</f>
        <v>4826297088</v>
      </c>
      <c r="G31" s="30">
        <f>SUM(G32:G36)</f>
        <v>1629899658</v>
      </c>
      <c r="I31" s="40"/>
    </row>
    <row r="32" spans="1:11" ht="15">
      <c r="A32" s="38" t="s">
        <v>36</v>
      </c>
      <c r="B32" s="32">
        <v>151</v>
      </c>
      <c r="C32" s="25" t="s">
        <v>58</v>
      </c>
      <c r="D32" s="33">
        <f>SUM(E32:F32)</f>
        <v>3107953030</v>
      </c>
      <c r="E32" s="626"/>
      <c r="F32" s="602">
        <v>3107953030</v>
      </c>
      <c r="G32" s="35"/>
      <c r="I32" s="6"/>
    </row>
    <row r="33" spans="1:12" s="5" customFormat="1" ht="15">
      <c r="A33" s="38" t="s">
        <v>37</v>
      </c>
      <c r="B33" s="32">
        <v>152</v>
      </c>
      <c r="C33" s="25"/>
      <c r="D33" s="33">
        <f>SUM(E33:F33)</f>
        <v>40174925</v>
      </c>
      <c r="E33" s="626"/>
      <c r="F33" s="602">
        <v>40174925</v>
      </c>
      <c r="G33" s="34">
        <v>0</v>
      </c>
      <c r="I33" s="39">
        <f>D33-G33</f>
        <v>40174925</v>
      </c>
      <c r="K33" s="6"/>
      <c r="L33" s="7"/>
    </row>
    <row r="34" spans="1:12" s="5" customFormat="1" ht="15">
      <c r="A34" s="38" t="s">
        <v>38</v>
      </c>
      <c r="B34" s="32">
        <v>153</v>
      </c>
      <c r="C34" s="25" t="s">
        <v>39</v>
      </c>
      <c r="D34" s="33">
        <f>SUM(E34:F34)</f>
        <v>1629899658</v>
      </c>
      <c r="E34" s="626"/>
      <c r="F34" s="602">
        <v>1629899658</v>
      </c>
      <c r="G34" s="34">
        <v>1629899658</v>
      </c>
      <c r="I34" s="39">
        <f>D34-G34</f>
        <v>0</v>
      </c>
      <c r="K34" s="6"/>
      <c r="L34" s="7"/>
    </row>
    <row r="35" spans="1:12" s="5" customFormat="1" ht="15">
      <c r="A35" s="38" t="s">
        <v>40</v>
      </c>
      <c r="B35" s="32">
        <v>154</v>
      </c>
      <c r="C35" s="32"/>
      <c r="D35" s="33">
        <f>SUM(E35:F35)</f>
        <v>0</v>
      </c>
      <c r="E35" s="626"/>
      <c r="F35" s="602">
        <v>0</v>
      </c>
      <c r="G35" s="35">
        <v>0</v>
      </c>
      <c r="I35" s="7"/>
      <c r="K35" s="6"/>
      <c r="L35" s="7"/>
    </row>
    <row r="36" spans="1:12" s="5" customFormat="1" ht="15">
      <c r="A36" s="38" t="s">
        <v>41</v>
      </c>
      <c r="B36" s="32">
        <v>155</v>
      </c>
      <c r="C36" s="32"/>
      <c r="D36" s="33">
        <f>SUM(E36:F36)</f>
        <v>0</v>
      </c>
      <c r="E36" s="626">
        <f>-BTĐC!H18</f>
        <v>-48269475</v>
      </c>
      <c r="F36" s="602">
        <v>48269475</v>
      </c>
      <c r="G36" s="35">
        <f>10508710-BTĐC!H13</f>
        <v>0</v>
      </c>
      <c r="I36" s="7"/>
      <c r="K36" s="6"/>
      <c r="L36" s="7"/>
    </row>
    <row r="37" spans="1:12" s="5" customFormat="1" ht="15">
      <c r="A37" s="28" t="s">
        <v>42</v>
      </c>
      <c r="B37" s="25">
        <v>200</v>
      </c>
      <c r="C37" s="25"/>
      <c r="D37" s="29">
        <f>D38+D46+D62+D68+D56+D59</f>
        <v>1620000000</v>
      </c>
      <c r="E37" s="625">
        <f>E38+E46+E62+E68+E56+E59</f>
        <v>1620000000</v>
      </c>
      <c r="F37" s="601">
        <f>F38+F46+F62+F68+F56+F59</f>
        <v>5025000000</v>
      </c>
      <c r="G37" s="30">
        <f>G38+G46+G62+G68</f>
        <v>0</v>
      </c>
      <c r="I37" s="7"/>
      <c r="K37" s="6"/>
      <c r="L37" s="7"/>
    </row>
    <row r="38" spans="1:12" s="5" customFormat="1" ht="15">
      <c r="A38" s="28" t="s">
        <v>43</v>
      </c>
      <c r="B38" s="25">
        <v>210</v>
      </c>
      <c r="C38" s="25"/>
      <c r="D38" s="29">
        <f>SUM(D39:D45)</f>
        <v>1620000000</v>
      </c>
      <c r="E38" s="625">
        <f>SUM(E39:E45)</f>
        <v>1620000000</v>
      </c>
      <c r="F38" s="601">
        <f>SUM(F39:F45)</f>
        <v>0</v>
      </c>
      <c r="G38" s="30">
        <f>SUM(G39:G45)</f>
        <v>0</v>
      </c>
      <c r="I38" s="7"/>
      <c r="K38" s="6"/>
      <c r="L38" s="7"/>
    </row>
    <row r="39" spans="1:12" s="5" customFormat="1" ht="15" hidden="1">
      <c r="A39" s="41" t="s">
        <v>44</v>
      </c>
      <c r="B39" s="32">
        <v>211</v>
      </c>
      <c r="C39" s="25"/>
      <c r="D39" s="33">
        <f t="shared" ref="D39:D45" si="2">SUM(E39:F39)</f>
        <v>0</v>
      </c>
      <c r="E39" s="626"/>
      <c r="F39" s="602"/>
      <c r="G39" s="35"/>
      <c r="I39" s="7"/>
      <c r="K39" s="6"/>
      <c r="L39" s="7"/>
    </row>
    <row r="40" spans="1:12" s="5" customFormat="1" ht="15" hidden="1">
      <c r="A40" s="38" t="s">
        <v>45</v>
      </c>
      <c r="B40" s="32">
        <v>212</v>
      </c>
      <c r="C40" s="25"/>
      <c r="D40" s="33">
        <f t="shared" si="2"/>
        <v>0</v>
      </c>
      <c r="E40" s="626"/>
      <c r="F40" s="602"/>
      <c r="G40" s="35"/>
      <c r="I40" s="7"/>
      <c r="K40" s="6"/>
      <c r="L40" s="7"/>
    </row>
    <row r="41" spans="1:12" s="5" customFormat="1" ht="15" hidden="1">
      <c r="A41" s="38" t="s">
        <v>46</v>
      </c>
      <c r="B41" s="32">
        <v>213</v>
      </c>
      <c r="C41" s="25"/>
      <c r="D41" s="33">
        <f t="shared" si="2"/>
        <v>0</v>
      </c>
      <c r="E41" s="626"/>
      <c r="F41" s="602"/>
      <c r="G41" s="35"/>
      <c r="I41" s="7"/>
      <c r="K41" s="6"/>
      <c r="L41" s="7"/>
    </row>
    <row r="42" spans="1:12" s="5" customFormat="1" ht="15" hidden="1">
      <c r="A42" s="38" t="s">
        <v>47</v>
      </c>
      <c r="B42" s="32">
        <v>214</v>
      </c>
      <c r="C42" s="25"/>
      <c r="D42" s="33">
        <f t="shared" si="2"/>
        <v>0</v>
      </c>
      <c r="E42" s="626"/>
      <c r="F42" s="602"/>
      <c r="G42" s="35"/>
      <c r="I42" s="7"/>
      <c r="K42" s="6"/>
      <c r="L42" s="7"/>
    </row>
    <row r="43" spans="1:12" s="5" customFormat="1" ht="15">
      <c r="A43" s="38" t="s">
        <v>48</v>
      </c>
      <c r="B43" s="32">
        <v>215</v>
      </c>
      <c r="C43" s="25"/>
      <c r="D43" s="33">
        <f t="shared" si="2"/>
        <v>0</v>
      </c>
      <c r="E43" s="626"/>
      <c r="F43" s="602"/>
      <c r="G43" s="35"/>
      <c r="I43" s="7"/>
      <c r="K43" s="6"/>
      <c r="L43" s="7"/>
    </row>
    <row r="44" spans="1:12" s="5" customFormat="1" ht="15">
      <c r="A44" s="38" t="s">
        <v>49</v>
      </c>
      <c r="B44" s="32">
        <v>216</v>
      </c>
      <c r="C44" s="25" t="s">
        <v>623</v>
      </c>
      <c r="D44" s="33">
        <f t="shared" si="2"/>
        <v>1620000000</v>
      </c>
      <c r="E44" s="626">
        <f>BTĐC!H20</f>
        <v>1620000000</v>
      </c>
      <c r="F44" s="602"/>
      <c r="G44" s="34"/>
      <c r="I44" s="39">
        <f>D44-G44</f>
        <v>1620000000</v>
      </c>
      <c r="K44" s="6"/>
      <c r="L44" s="7"/>
    </row>
    <row r="45" spans="1:12" s="5" customFormat="1" ht="15">
      <c r="A45" s="42" t="s">
        <v>50</v>
      </c>
      <c r="B45" s="32">
        <v>219</v>
      </c>
      <c r="C45" s="25"/>
      <c r="D45" s="33">
        <f t="shared" si="2"/>
        <v>0</v>
      </c>
      <c r="E45" s="626"/>
      <c r="F45" s="602"/>
      <c r="G45" s="35"/>
      <c r="I45" s="7"/>
      <c r="K45" s="6"/>
      <c r="L45" s="7"/>
    </row>
    <row r="46" spans="1:12" s="5" customFormat="1" ht="15">
      <c r="A46" s="28" t="s">
        <v>51</v>
      </c>
      <c r="B46" s="25">
        <v>220</v>
      </c>
      <c r="C46" s="25"/>
      <c r="D46" s="29">
        <f>D47+D53+D50</f>
        <v>0</v>
      </c>
      <c r="E46" s="625">
        <f>E47+E53+E61</f>
        <v>0</v>
      </c>
      <c r="F46" s="601">
        <f>F47+F53+F50</f>
        <v>0</v>
      </c>
      <c r="G46" s="30">
        <f>G47+G53+G61</f>
        <v>0</v>
      </c>
      <c r="I46" s="7"/>
      <c r="K46" s="6"/>
      <c r="L46" s="7"/>
    </row>
    <row r="47" spans="1:12" s="43" customFormat="1" ht="15">
      <c r="A47" s="28" t="s">
        <v>52</v>
      </c>
      <c r="B47" s="32">
        <v>221</v>
      </c>
      <c r="C47" s="25" t="s">
        <v>32</v>
      </c>
      <c r="D47" s="29">
        <f>SUM(D48:D49)</f>
        <v>0</v>
      </c>
      <c r="E47" s="625">
        <f>SUM(E48:E49)</f>
        <v>0</v>
      </c>
      <c r="F47" s="601">
        <f>SUM(F48:F49)</f>
        <v>0</v>
      </c>
      <c r="G47" s="30">
        <f>SUM(G48:G49)</f>
        <v>0</v>
      </c>
      <c r="I47" s="1"/>
      <c r="K47" s="44"/>
      <c r="L47" s="1"/>
    </row>
    <row r="48" spans="1:12" s="5" customFormat="1" ht="15">
      <c r="A48" s="45" t="s">
        <v>54</v>
      </c>
      <c r="B48" s="32">
        <v>222</v>
      </c>
      <c r="C48" s="32"/>
      <c r="D48" s="33">
        <f t="shared" ref="D48:D61" si="3">SUM(E48:F48)</f>
        <v>592903556</v>
      </c>
      <c r="E48" s="626"/>
      <c r="F48" s="602">
        <v>592903556</v>
      </c>
      <c r="G48" s="34">
        <v>933608638</v>
      </c>
      <c r="I48" s="39">
        <f>D48-G48</f>
        <v>-340705082</v>
      </c>
      <c r="K48" s="6"/>
      <c r="L48" s="7"/>
    </row>
    <row r="49" spans="1:12" ht="15">
      <c r="A49" s="46" t="s">
        <v>55</v>
      </c>
      <c r="B49" s="32">
        <v>223</v>
      </c>
      <c r="C49" s="47"/>
      <c r="D49" s="48">
        <f t="shared" si="3"/>
        <v>-592903556</v>
      </c>
      <c r="E49" s="628"/>
      <c r="F49" s="603">
        <v>-592903556</v>
      </c>
      <c r="G49" s="49">
        <v>-933608638</v>
      </c>
      <c r="I49" s="39">
        <f>D49-G49</f>
        <v>340705082</v>
      </c>
    </row>
    <row r="50" spans="1:12" s="1" customFormat="1" ht="15" hidden="1">
      <c r="A50" s="28" t="s">
        <v>56</v>
      </c>
      <c r="B50" s="32">
        <v>224</v>
      </c>
      <c r="C50" s="25"/>
      <c r="D50" s="36">
        <f>SUM(D51:D52)</f>
        <v>0</v>
      </c>
      <c r="E50" s="627">
        <f>SUM(E51:E52)</f>
        <v>0</v>
      </c>
      <c r="F50" s="604">
        <f>SUM(F51:F52)</f>
        <v>0</v>
      </c>
      <c r="G50" s="37">
        <f>SUM(G51:G52)</f>
        <v>0</v>
      </c>
      <c r="H50" s="43"/>
      <c r="I50" s="50"/>
      <c r="J50" s="43"/>
      <c r="K50" s="44"/>
    </row>
    <row r="51" spans="1:12" ht="15" hidden="1">
      <c r="A51" s="45" t="s">
        <v>54</v>
      </c>
      <c r="B51" s="32">
        <v>225</v>
      </c>
      <c r="C51" s="47"/>
      <c r="D51" s="33">
        <f>SUM(E51:F51)</f>
        <v>0</v>
      </c>
      <c r="E51" s="628"/>
      <c r="F51" s="603"/>
      <c r="G51" s="51"/>
      <c r="I51" s="52"/>
    </row>
    <row r="52" spans="1:12" ht="15" hidden="1">
      <c r="A52" s="46" t="s">
        <v>55</v>
      </c>
      <c r="B52" s="32">
        <v>226</v>
      </c>
      <c r="C52" s="47"/>
      <c r="D52" s="33">
        <f>SUM(E52:F52)</f>
        <v>0</v>
      </c>
      <c r="E52" s="628"/>
      <c r="F52" s="603"/>
      <c r="G52" s="51"/>
      <c r="I52" s="52"/>
    </row>
    <row r="53" spans="1:12" ht="15">
      <c r="A53" s="28" t="s">
        <v>57</v>
      </c>
      <c r="B53" s="32">
        <v>227</v>
      </c>
      <c r="C53" s="25" t="s">
        <v>53</v>
      </c>
      <c r="D53" s="29">
        <f>SUM(D54:D55)</f>
        <v>0</v>
      </c>
      <c r="E53" s="625">
        <f>SUM(E54:E55)</f>
        <v>0</v>
      </c>
      <c r="F53" s="601">
        <f>SUM(F54:F55)</f>
        <v>0</v>
      </c>
      <c r="G53" s="30">
        <f>SUM(G54:G55)</f>
        <v>0</v>
      </c>
      <c r="I53" s="6"/>
    </row>
    <row r="54" spans="1:12" ht="15">
      <c r="A54" s="45" t="s">
        <v>54</v>
      </c>
      <c r="B54" s="32">
        <v>228</v>
      </c>
      <c r="C54" s="32"/>
      <c r="D54" s="33">
        <f t="shared" si="3"/>
        <v>43000000</v>
      </c>
      <c r="E54" s="626"/>
      <c r="F54" s="602">
        <v>43000000</v>
      </c>
      <c r="G54" s="35">
        <v>43000000</v>
      </c>
      <c r="I54" s="7"/>
    </row>
    <row r="55" spans="1:12" ht="15">
      <c r="A55" s="46" t="s">
        <v>55</v>
      </c>
      <c r="B55" s="32">
        <v>229</v>
      </c>
      <c r="C55" s="47"/>
      <c r="D55" s="48">
        <f t="shared" si="3"/>
        <v>-43000000</v>
      </c>
      <c r="E55" s="628"/>
      <c r="F55" s="603">
        <v>-43000000</v>
      </c>
      <c r="G55" s="51">
        <v>-43000000</v>
      </c>
      <c r="I55" s="7"/>
      <c r="L55" s="6"/>
    </row>
    <row r="56" spans="1:12" s="1" customFormat="1" ht="15">
      <c r="A56" s="53" t="s">
        <v>59</v>
      </c>
      <c r="B56" s="25">
        <v>230</v>
      </c>
      <c r="C56" s="25"/>
      <c r="D56" s="33">
        <f>SUM(D57:D58)</f>
        <v>0</v>
      </c>
      <c r="E56" s="629"/>
      <c r="F56" s="605">
        <f>SUM(F57:F58)</f>
        <v>0</v>
      </c>
      <c r="G56" s="37">
        <f>SUM(G57:G58)</f>
        <v>0</v>
      </c>
      <c r="H56" s="43"/>
      <c r="J56" s="43"/>
      <c r="K56" s="44"/>
      <c r="L56" s="44"/>
    </row>
    <row r="57" spans="1:12" ht="15" hidden="1">
      <c r="A57" s="45" t="s">
        <v>54</v>
      </c>
      <c r="B57" s="32">
        <v>231</v>
      </c>
      <c r="C57" s="32"/>
      <c r="D57" s="33">
        <f t="shared" si="3"/>
        <v>0</v>
      </c>
      <c r="E57" s="626"/>
      <c r="F57" s="602"/>
      <c r="G57" s="35"/>
      <c r="I57" s="7"/>
    </row>
    <row r="58" spans="1:12" ht="15" hidden="1">
      <c r="A58" s="46" t="s">
        <v>55</v>
      </c>
      <c r="B58" s="32">
        <v>232</v>
      </c>
      <c r="C58" s="47"/>
      <c r="D58" s="48">
        <f t="shared" si="3"/>
        <v>0</v>
      </c>
      <c r="E58" s="628"/>
      <c r="F58" s="603"/>
      <c r="G58" s="51"/>
      <c r="I58" s="7"/>
      <c r="L58" s="6"/>
    </row>
    <row r="59" spans="1:12" s="1" customFormat="1" ht="14.25">
      <c r="A59" s="53" t="s">
        <v>60</v>
      </c>
      <c r="B59" s="25">
        <v>240</v>
      </c>
      <c r="C59" s="25"/>
      <c r="D59" s="36">
        <f>SUM(D60:D61)</f>
        <v>0</v>
      </c>
      <c r="E59" s="629">
        <f>SUM(E60:E61)</f>
        <v>0</v>
      </c>
      <c r="F59" s="605">
        <f>SUM(F60:F61)</f>
        <v>0</v>
      </c>
      <c r="G59" s="37">
        <f>SUM(G60:G61)</f>
        <v>0</v>
      </c>
      <c r="H59" s="43"/>
      <c r="J59" s="43"/>
      <c r="K59" s="44"/>
      <c r="L59" s="44"/>
    </row>
    <row r="60" spans="1:12" ht="15" hidden="1">
      <c r="A60" s="45" t="s">
        <v>61</v>
      </c>
      <c r="B60" s="32">
        <v>241</v>
      </c>
      <c r="C60" s="32"/>
      <c r="D60" s="33">
        <f t="shared" si="3"/>
        <v>0</v>
      </c>
      <c r="E60" s="626"/>
      <c r="F60" s="602"/>
      <c r="G60" s="35"/>
      <c r="I60" s="7"/>
      <c r="L60" s="6"/>
    </row>
    <row r="61" spans="1:12" ht="15" hidden="1">
      <c r="A61" s="31" t="s">
        <v>62</v>
      </c>
      <c r="B61" s="32">
        <v>242</v>
      </c>
      <c r="C61" s="25"/>
      <c r="D61" s="33">
        <f t="shared" si="3"/>
        <v>0</v>
      </c>
      <c r="E61" s="626"/>
      <c r="F61" s="602"/>
      <c r="G61" s="35"/>
      <c r="I61" s="39">
        <f>D61-G61</f>
        <v>0</v>
      </c>
      <c r="L61" s="6"/>
    </row>
    <row r="62" spans="1:12" ht="15">
      <c r="A62" s="28" t="s">
        <v>63</v>
      </c>
      <c r="B62" s="25">
        <v>250</v>
      </c>
      <c r="C62" s="54"/>
      <c r="D62" s="29">
        <f>SUM(D63:D67)</f>
        <v>0</v>
      </c>
      <c r="E62" s="625">
        <f>SUM(E63:E67)</f>
        <v>0</v>
      </c>
      <c r="F62" s="601">
        <f>SUM(F63:F67)</f>
        <v>0</v>
      </c>
      <c r="G62" s="30">
        <f>SUM(G63:G67)</f>
        <v>0</v>
      </c>
      <c r="I62" s="7"/>
    </row>
    <row r="63" spans="1:12" ht="15" hidden="1">
      <c r="A63" s="31" t="s">
        <v>64</v>
      </c>
      <c r="B63" s="32">
        <v>251</v>
      </c>
      <c r="C63" s="32"/>
      <c r="D63" s="33">
        <f>SUM(E63:F63)</f>
        <v>0</v>
      </c>
      <c r="E63" s="626"/>
      <c r="F63" s="602"/>
      <c r="G63" s="35"/>
      <c r="I63" s="7"/>
    </row>
    <row r="64" spans="1:12" ht="15" hidden="1">
      <c r="A64" s="31" t="s">
        <v>65</v>
      </c>
      <c r="B64" s="32">
        <v>252</v>
      </c>
      <c r="C64" s="32"/>
      <c r="D64" s="33">
        <f>SUM(E64:F64)</f>
        <v>0</v>
      </c>
      <c r="E64" s="626"/>
      <c r="F64" s="602"/>
      <c r="G64" s="35"/>
      <c r="I64" s="7"/>
    </row>
    <row r="65" spans="1:12" ht="15" hidden="1">
      <c r="A65" s="31" t="s">
        <v>66</v>
      </c>
      <c r="B65" s="32">
        <v>253</v>
      </c>
      <c r="C65" s="32"/>
      <c r="D65" s="33">
        <f>SUM(E65:F65)</f>
        <v>0</v>
      </c>
      <c r="E65" s="626"/>
      <c r="F65" s="602"/>
      <c r="G65" s="35"/>
      <c r="I65" s="7"/>
    </row>
    <row r="66" spans="1:12" ht="15" hidden="1">
      <c r="A66" s="31" t="s">
        <v>67</v>
      </c>
      <c r="B66" s="32">
        <v>254</v>
      </c>
      <c r="C66" s="32"/>
      <c r="D66" s="33">
        <f>SUM(E66:F66)</f>
        <v>0</v>
      </c>
      <c r="E66" s="626"/>
      <c r="F66" s="602"/>
      <c r="G66" s="35"/>
      <c r="I66" s="7"/>
    </row>
    <row r="67" spans="1:12" ht="15" hidden="1">
      <c r="A67" s="31" t="s">
        <v>68</v>
      </c>
      <c r="B67" s="32">
        <v>255</v>
      </c>
      <c r="C67" s="32"/>
      <c r="D67" s="33">
        <f>SUM(E67:F67)</f>
        <v>0</v>
      </c>
      <c r="E67" s="626"/>
      <c r="F67" s="602"/>
      <c r="G67" s="35"/>
      <c r="I67" s="7"/>
    </row>
    <row r="68" spans="1:12" ht="15">
      <c r="A68" s="28" t="s">
        <v>69</v>
      </c>
      <c r="B68" s="25">
        <v>260</v>
      </c>
      <c r="C68" s="25"/>
      <c r="D68" s="29">
        <f>SUM(D69:D72)</f>
        <v>0</v>
      </c>
      <c r="E68" s="625"/>
      <c r="F68" s="601">
        <f>SUM(F69:F72)</f>
        <v>5025000000</v>
      </c>
      <c r="G68" s="30">
        <f>SUM(G69:G72)</f>
        <v>0</v>
      </c>
      <c r="I68" s="7"/>
    </row>
    <row r="69" spans="1:12" ht="15" hidden="1">
      <c r="A69" s="31" t="s">
        <v>70</v>
      </c>
      <c r="B69" s="32">
        <v>261</v>
      </c>
      <c r="C69" s="25"/>
      <c r="D69" s="33">
        <f>SUM(E69:F69)</f>
        <v>0</v>
      </c>
      <c r="E69" s="626"/>
      <c r="F69" s="602"/>
      <c r="G69" s="34"/>
      <c r="I69" s="39">
        <f>D69-G69</f>
        <v>0</v>
      </c>
    </row>
    <row r="70" spans="1:12" ht="15" hidden="1">
      <c r="A70" s="31" t="s">
        <v>71</v>
      </c>
      <c r="B70" s="32">
        <v>262</v>
      </c>
      <c r="C70" s="32"/>
      <c r="D70" s="33">
        <f>SUM(E70:F70)</f>
        <v>0</v>
      </c>
      <c r="E70" s="626"/>
      <c r="F70" s="602"/>
      <c r="G70" s="35"/>
      <c r="I70" s="6"/>
    </row>
    <row r="71" spans="1:12" ht="15" hidden="1">
      <c r="A71" s="31" t="s">
        <v>72</v>
      </c>
      <c r="B71" s="32">
        <v>263</v>
      </c>
      <c r="C71" s="32"/>
      <c r="D71" s="33">
        <f>SUM(E71:F71)</f>
        <v>0</v>
      </c>
      <c r="E71" s="626"/>
      <c r="F71" s="602"/>
      <c r="G71" s="35"/>
      <c r="I71" s="6"/>
    </row>
    <row r="72" spans="1:12" ht="15" hidden="1">
      <c r="A72" s="31" t="s">
        <v>73</v>
      </c>
      <c r="B72" s="32">
        <v>268</v>
      </c>
      <c r="C72" s="32"/>
      <c r="D72" s="33">
        <f>SUM(E72:F72)</f>
        <v>0</v>
      </c>
      <c r="E72" s="626">
        <f>-BTĐC!H19-BTĐC!H20</f>
        <v>-5025000000</v>
      </c>
      <c r="F72" s="602">
        <v>5025000000</v>
      </c>
      <c r="G72" s="35"/>
      <c r="I72" s="7"/>
    </row>
    <row r="73" spans="1:12" s="60" customFormat="1" thickBot="1">
      <c r="A73" s="55" t="s">
        <v>74</v>
      </c>
      <c r="B73" s="56">
        <v>270</v>
      </c>
      <c r="C73" s="56"/>
      <c r="D73" s="57">
        <f>D37+D11</f>
        <v>83899265753.888885</v>
      </c>
      <c r="E73" s="630">
        <f>E37+E11</f>
        <v>5209188888.8888893</v>
      </c>
      <c r="F73" s="606">
        <f>F37+F11</f>
        <v>83715076865</v>
      </c>
      <c r="G73" s="58">
        <f>G37+G11</f>
        <v>83807761759</v>
      </c>
      <c r="H73" s="59"/>
      <c r="J73" s="59"/>
      <c r="K73" s="61"/>
    </row>
    <row r="74" spans="1:12" s="60" customFormat="1" thickTop="1">
      <c r="A74" s="62"/>
      <c r="B74" s="62"/>
      <c r="C74" s="62"/>
      <c r="D74" s="63">
        <f>D73-D121</f>
        <v>0</v>
      </c>
      <c r="E74" s="631"/>
      <c r="F74" s="607"/>
      <c r="G74" s="64"/>
      <c r="H74" s="59"/>
      <c r="I74" s="59"/>
      <c r="J74" s="59"/>
      <c r="K74" s="61"/>
    </row>
    <row r="75" spans="1:12" s="60" customFormat="1" ht="6.75" customHeight="1" thickBot="1">
      <c r="A75" s="62"/>
      <c r="B75" s="62"/>
      <c r="C75" s="62"/>
      <c r="D75" s="63"/>
      <c r="E75" s="631"/>
      <c r="F75" s="607"/>
      <c r="G75" s="64"/>
      <c r="H75" s="59"/>
      <c r="I75" s="59"/>
      <c r="J75" s="59"/>
      <c r="K75" s="61"/>
    </row>
    <row r="76" spans="1:12" ht="29.25" thickTop="1">
      <c r="A76" s="16" t="s">
        <v>75</v>
      </c>
      <c r="B76" s="17" t="s">
        <v>5</v>
      </c>
      <c r="C76" s="17" t="s">
        <v>6</v>
      </c>
      <c r="D76" s="65" t="s">
        <v>502</v>
      </c>
      <c r="E76" s="632" t="s">
        <v>7</v>
      </c>
      <c r="F76" s="608" t="s">
        <v>8</v>
      </c>
      <c r="G76" s="66" t="s">
        <v>9</v>
      </c>
    </row>
    <row r="77" spans="1:12" ht="15">
      <c r="A77" s="20">
        <v>1</v>
      </c>
      <c r="B77" s="21">
        <v>2</v>
      </c>
      <c r="C77" s="21">
        <v>3</v>
      </c>
      <c r="D77" s="67" t="s">
        <v>10</v>
      </c>
      <c r="E77" s="633"/>
      <c r="F77" s="609"/>
      <c r="G77" s="68" t="s">
        <v>76</v>
      </c>
    </row>
    <row r="78" spans="1:12" ht="15">
      <c r="A78" s="28" t="s">
        <v>77</v>
      </c>
      <c r="B78" s="25">
        <v>300</v>
      </c>
      <c r="C78" s="25"/>
      <c r="D78" s="29">
        <f>D79+D92</f>
        <v>1225554225</v>
      </c>
      <c r="E78" s="625">
        <f>E79+E92</f>
        <v>0</v>
      </c>
      <c r="F78" s="601">
        <f>F79+F92</f>
        <v>1225554225</v>
      </c>
      <c r="G78" s="27">
        <f>G79+G92</f>
        <v>1362717738</v>
      </c>
      <c r="I78" s="7"/>
    </row>
    <row r="79" spans="1:12" s="5" customFormat="1" ht="15">
      <c r="A79" s="28" t="s">
        <v>78</v>
      </c>
      <c r="B79" s="25">
        <v>310</v>
      </c>
      <c r="C79" s="25"/>
      <c r="D79" s="29">
        <f>SUM(D80:D91)</f>
        <v>1225554225</v>
      </c>
      <c r="E79" s="625">
        <f>SUM(E80:E91)</f>
        <v>0</v>
      </c>
      <c r="F79" s="601">
        <f>SUM(F80:F91)</f>
        <v>1225554225</v>
      </c>
      <c r="G79" s="30">
        <f>SUM(G80:G91)</f>
        <v>1360478238</v>
      </c>
      <c r="I79" s="40"/>
      <c r="K79" s="6"/>
      <c r="L79" s="7"/>
    </row>
    <row r="80" spans="1:12" s="5" customFormat="1" ht="15">
      <c r="A80" s="69" t="s">
        <v>79</v>
      </c>
      <c r="B80" s="32">
        <v>311</v>
      </c>
      <c r="C80" s="25" t="s">
        <v>632</v>
      </c>
      <c r="D80" s="33">
        <f t="shared" ref="D80:D91" si="4">SUM(E80:F80)</f>
        <v>6009106</v>
      </c>
      <c r="E80" s="626"/>
      <c r="F80" s="602">
        <v>6009106</v>
      </c>
      <c r="G80" s="35">
        <v>26984591</v>
      </c>
      <c r="I80" s="39">
        <f t="shared" ref="I80:I88" si="5">D80-G80</f>
        <v>-20975485</v>
      </c>
      <c r="K80" s="6"/>
      <c r="L80" s="7"/>
    </row>
    <row r="81" spans="1:12" s="5" customFormat="1" ht="15">
      <c r="A81" s="70" t="s">
        <v>80</v>
      </c>
      <c r="B81" s="32">
        <v>312</v>
      </c>
      <c r="C81" s="25" t="s">
        <v>633</v>
      </c>
      <c r="D81" s="33">
        <f t="shared" si="4"/>
        <v>2796000</v>
      </c>
      <c r="E81" s="626"/>
      <c r="F81" s="602">
        <v>2796000</v>
      </c>
      <c r="G81" s="35">
        <v>4093920</v>
      </c>
      <c r="H81" s="71"/>
      <c r="I81" s="39">
        <f t="shared" si="5"/>
        <v>-1297920</v>
      </c>
      <c r="K81" s="6"/>
      <c r="L81" s="7"/>
    </row>
    <row r="82" spans="1:12" s="5" customFormat="1" ht="15">
      <c r="A82" s="42" t="s">
        <v>81</v>
      </c>
      <c r="B82" s="32">
        <v>313</v>
      </c>
      <c r="C82" s="25" t="s">
        <v>82</v>
      </c>
      <c r="D82" s="33">
        <f t="shared" si="4"/>
        <v>135103416</v>
      </c>
      <c r="E82" s="626"/>
      <c r="F82" s="602">
        <v>135103416</v>
      </c>
      <c r="G82" s="34">
        <v>338740380</v>
      </c>
      <c r="I82" s="39">
        <f t="shared" si="5"/>
        <v>-203636964</v>
      </c>
      <c r="K82" s="6"/>
      <c r="L82" s="7"/>
    </row>
    <row r="83" spans="1:12" s="5" customFormat="1" ht="15">
      <c r="A83" s="42" t="s">
        <v>83</v>
      </c>
      <c r="B83" s="32">
        <v>314</v>
      </c>
      <c r="C83" s="25" t="s">
        <v>84</v>
      </c>
      <c r="D83" s="33">
        <f t="shared" si="4"/>
        <v>108972867</v>
      </c>
      <c r="E83" s="626"/>
      <c r="F83" s="602">
        <v>108972867</v>
      </c>
      <c r="G83" s="34">
        <v>132750553</v>
      </c>
      <c r="I83" s="39">
        <f t="shared" si="5"/>
        <v>-23777686</v>
      </c>
      <c r="K83" s="6"/>
      <c r="L83" s="7"/>
    </row>
    <row r="84" spans="1:12" s="5" customFormat="1" ht="15">
      <c r="A84" s="70" t="s">
        <v>85</v>
      </c>
      <c r="B84" s="32">
        <v>315</v>
      </c>
      <c r="C84" s="25" t="s">
        <v>86</v>
      </c>
      <c r="D84" s="33">
        <f t="shared" si="4"/>
        <v>0</v>
      </c>
      <c r="E84" s="626"/>
      <c r="F84" s="602">
        <v>0</v>
      </c>
      <c r="G84" s="34">
        <v>19000000</v>
      </c>
      <c r="I84" s="39">
        <f t="shared" si="5"/>
        <v>-19000000</v>
      </c>
      <c r="K84" s="6"/>
      <c r="L84" s="7"/>
    </row>
    <row r="85" spans="1:12" s="5" customFormat="1" ht="15">
      <c r="A85" s="42" t="s">
        <v>87</v>
      </c>
      <c r="B85" s="32">
        <v>316</v>
      </c>
      <c r="C85" s="32"/>
      <c r="D85" s="33">
        <f t="shared" si="4"/>
        <v>0</v>
      </c>
      <c r="E85" s="626"/>
      <c r="F85" s="602">
        <v>0</v>
      </c>
      <c r="G85" s="35">
        <v>0</v>
      </c>
      <c r="I85" s="39">
        <f t="shared" si="5"/>
        <v>0</v>
      </c>
      <c r="K85" s="6"/>
      <c r="L85" s="7"/>
    </row>
    <row r="86" spans="1:12" s="5" customFormat="1" ht="15">
      <c r="A86" s="42" t="s">
        <v>88</v>
      </c>
      <c r="B86" s="32">
        <v>317</v>
      </c>
      <c r="C86" s="32"/>
      <c r="D86" s="33">
        <f t="shared" si="4"/>
        <v>0</v>
      </c>
      <c r="E86" s="626"/>
      <c r="F86" s="602">
        <v>0</v>
      </c>
      <c r="G86" s="35">
        <v>0</v>
      </c>
      <c r="I86" s="39">
        <f t="shared" si="5"/>
        <v>0</v>
      </c>
      <c r="K86" s="6"/>
      <c r="L86" s="7"/>
    </row>
    <row r="87" spans="1:12" s="5" customFormat="1" ht="15">
      <c r="A87" s="42" t="s">
        <v>89</v>
      </c>
      <c r="B87" s="32">
        <v>318</v>
      </c>
      <c r="C87" s="32"/>
      <c r="D87" s="33"/>
      <c r="E87" s="626"/>
      <c r="F87" s="602">
        <v>0</v>
      </c>
      <c r="G87" s="35">
        <v>0</v>
      </c>
      <c r="I87" s="39"/>
      <c r="K87" s="6"/>
      <c r="L87" s="7"/>
    </row>
    <row r="88" spans="1:12" s="5" customFormat="1" ht="15">
      <c r="A88" s="42" t="s">
        <v>90</v>
      </c>
      <c r="B88" s="32">
        <v>319</v>
      </c>
      <c r="C88" s="25" t="s">
        <v>91</v>
      </c>
      <c r="D88" s="33">
        <f t="shared" si="4"/>
        <v>972414480</v>
      </c>
      <c r="E88" s="626"/>
      <c r="F88" s="602">
        <v>972414480</v>
      </c>
      <c r="G88" s="34">
        <v>826450438</v>
      </c>
      <c r="I88" s="39">
        <f t="shared" si="5"/>
        <v>145964042</v>
      </c>
      <c r="K88" s="6"/>
      <c r="L88" s="7"/>
    </row>
    <row r="89" spans="1:12" s="5" customFormat="1" ht="15">
      <c r="A89" s="72" t="s">
        <v>92</v>
      </c>
      <c r="B89" s="32">
        <v>320</v>
      </c>
      <c r="C89" s="32"/>
      <c r="D89" s="33">
        <f t="shared" si="4"/>
        <v>0</v>
      </c>
      <c r="E89" s="626"/>
      <c r="F89" s="602">
        <v>0</v>
      </c>
      <c r="G89" s="35">
        <v>0</v>
      </c>
      <c r="I89" s="6"/>
      <c r="K89" s="6"/>
      <c r="L89" s="7"/>
    </row>
    <row r="90" spans="1:12" s="5" customFormat="1" ht="15">
      <c r="A90" s="42" t="s">
        <v>93</v>
      </c>
      <c r="B90" s="32">
        <v>321</v>
      </c>
      <c r="C90" s="32"/>
      <c r="D90" s="33">
        <f t="shared" si="4"/>
        <v>0</v>
      </c>
      <c r="E90" s="626"/>
      <c r="F90" s="602">
        <v>0</v>
      </c>
      <c r="G90" s="35">
        <v>0</v>
      </c>
      <c r="I90" s="6"/>
      <c r="K90" s="6"/>
      <c r="L90" s="7"/>
    </row>
    <row r="91" spans="1:12" s="5" customFormat="1" ht="15">
      <c r="A91" s="42" t="s">
        <v>94</v>
      </c>
      <c r="B91" s="32">
        <v>322</v>
      </c>
      <c r="C91" s="25" t="s">
        <v>95</v>
      </c>
      <c r="D91" s="33">
        <f t="shared" si="4"/>
        <v>258356</v>
      </c>
      <c r="E91" s="626"/>
      <c r="F91" s="602">
        <v>258356</v>
      </c>
      <c r="G91" s="34">
        <v>12458356</v>
      </c>
      <c r="I91" s="39">
        <f>D91-G91</f>
        <v>-12200000</v>
      </c>
      <c r="K91" s="6"/>
      <c r="L91" s="7"/>
    </row>
    <row r="92" spans="1:12" s="5" customFormat="1" ht="15">
      <c r="A92" s="28" t="s">
        <v>96</v>
      </c>
      <c r="B92" s="25">
        <v>330</v>
      </c>
      <c r="C92" s="25"/>
      <c r="D92" s="29">
        <f>SUM(D93:D100)</f>
        <v>0</v>
      </c>
      <c r="E92" s="625">
        <f>SUM(E93:E100)</f>
        <v>0</v>
      </c>
      <c r="F92" s="601">
        <f>SUM(F93:F100)</f>
        <v>0</v>
      </c>
      <c r="G92" s="30">
        <f>SUM(G93:G100)</f>
        <v>2239500</v>
      </c>
      <c r="I92" s="7"/>
      <c r="K92" s="6"/>
      <c r="L92" s="7"/>
    </row>
    <row r="93" spans="1:12" s="5" customFormat="1" ht="15" hidden="1">
      <c r="A93" s="42" t="s">
        <v>97</v>
      </c>
      <c r="B93" s="32">
        <v>331</v>
      </c>
      <c r="C93" s="32"/>
      <c r="D93" s="33">
        <f t="shared" ref="D93:D100" si="6">SUM(E93:F93)</f>
        <v>0</v>
      </c>
      <c r="E93" s="626"/>
      <c r="F93" s="602"/>
      <c r="G93" s="35"/>
      <c r="I93" s="7"/>
      <c r="K93" s="6"/>
      <c r="L93" s="7"/>
    </row>
    <row r="94" spans="1:12" s="5" customFormat="1" ht="15" hidden="1">
      <c r="A94" s="70" t="s">
        <v>98</v>
      </c>
      <c r="B94" s="32">
        <v>332</v>
      </c>
      <c r="C94" s="32"/>
      <c r="D94" s="33">
        <f t="shared" si="6"/>
        <v>0</v>
      </c>
      <c r="E94" s="626"/>
      <c r="F94" s="602"/>
      <c r="G94" s="35"/>
      <c r="I94" s="7"/>
      <c r="K94" s="6"/>
      <c r="L94" s="7"/>
    </row>
    <row r="95" spans="1:12" s="5" customFormat="1" ht="15" hidden="1">
      <c r="A95" s="70" t="s">
        <v>99</v>
      </c>
      <c r="B95" s="32">
        <v>333</v>
      </c>
      <c r="C95" s="32"/>
      <c r="D95" s="33">
        <f t="shared" si="6"/>
        <v>0</v>
      </c>
      <c r="E95" s="626"/>
      <c r="F95" s="602"/>
      <c r="G95" s="35"/>
      <c r="I95" s="7"/>
      <c r="K95" s="6"/>
      <c r="L95" s="7"/>
    </row>
    <row r="96" spans="1:12" s="5" customFormat="1" ht="15" hidden="1">
      <c r="A96" s="42" t="s">
        <v>100</v>
      </c>
      <c r="B96" s="32">
        <v>334</v>
      </c>
      <c r="C96" s="32"/>
      <c r="D96" s="33">
        <f t="shared" si="6"/>
        <v>0</v>
      </c>
      <c r="E96" s="626"/>
      <c r="F96" s="602"/>
      <c r="G96" s="35"/>
      <c r="I96" s="52"/>
      <c r="K96" s="6"/>
      <c r="L96" s="7"/>
    </row>
    <row r="97" spans="1:12" s="5" customFormat="1" ht="15" hidden="1">
      <c r="A97" s="42" t="s">
        <v>101</v>
      </c>
      <c r="B97" s="32">
        <v>335</v>
      </c>
      <c r="C97" s="32"/>
      <c r="D97" s="33">
        <f t="shared" si="6"/>
        <v>0</v>
      </c>
      <c r="E97" s="626"/>
      <c r="F97" s="602"/>
      <c r="G97" s="35"/>
      <c r="I97" s="52"/>
      <c r="K97" s="6"/>
      <c r="L97" s="7"/>
    </row>
    <row r="98" spans="1:12" s="5" customFormat="1" ht="15" hidden="1">
      <c r="A98" s="42" t="s">
        <v>102</v>
      </c>
      <c r="B98" s="32">
        <v>336</v>
      </c>
      <c r="C98" s="32"/>
      <c r="D98" s="33">
        <f t="shared" si="6"/>
        <v>0</v>
      </c>
      <c r="E98" s="626"/>
      <c r="F98" s="602"/>
      <c r="G98" s="35"/>
      <c r="I98" s="7"/>
      <c r="K98" s="6"/>
      <c r="L98" s="7"/>
    </row>
    <row r="99" spans="1:12" s="5" customFormat="1" ht="15">
      <c r="A99" s="42" t="s">
        <v>103</v>
      </c>
      <c r="B99" s="32">
        <v>337</v>
      </c>
      <c r="C99" s="25" t="s">
        <v>104</v>
      </c>
      <c r="D99" s="33">
        <f t="shared" si="6"/>
        <v>0</v>
      </c>
      <c r="E99" s="626"/>
      <c r="F99" s="602">
        <v>0</v>
      </c>
      <c r="G99" s="35">
        <v>2239500</v>
      </c>
      <c r="I99" s="7"/>
      <c r="K99" s="6"/>
      <c r="L99" s="7"/>
    </row>
    <row r="100" spans="1:12" s="5" customFormat="1" ht="15" hidden="1">
      <c r="A100" s="42" t="s">
        <v>105</v>
      </c>
      <c r="B100" s="32">
        <v>338</v>
      </c>
      <c r="C100" s="25"/>
      <c r="D100" s="33">
        <f t="shared" si="6"/>
        <v>0</v>
      </c>
      <c r="E100" s="626"/>
      <c r="F100" s="602"/>
      <c r="G100" s="34"/>
      <c r="I100" s="39">
        <f>D100-G100</f>
        <v>0</v>
      </c>
      <c r="K100" s="6"/>
      <c r="L100" s="7"/>
    </row>
    <row r="101" spans="1:12" s="5" customFormat="1" ht="15">
      <c r="A101" s="28" t="s">
        <v>106</v>
      </c>
      <c r="B101" s="25">
        <v>400</v>
      </c>
      <c r="C101" s="25"/>
      <c r="D101" s="29">
        <f>D102+D118</f>
        <v>82673711528.888885</v>
      </c>
      <c r="E101" s="625">
        <f>E102+E118</f>
        <v>0</v>
      </c>
      <c r="F101" s="601">
        <f>F102+F118</f>
        <v>82489522640</v>
      </c>
      <c r="G101" s="30">
        <f>G102+G118</f>
        <v>82445044021</v>
      </c>
      <c r="I101" s="7"/>
      <c r="K101" s="6"/>
      <c r="L101" s="7"/>
    </row>
    <row r="102" spans="1:12" s="5" customFormat="1" ht="15">
      <c r="A102" s="28" t="s">
        <v>107</v>
      </c>
      <c r="B102" s="25">
        <v>410</v>
      </c>
      <c r="C102" s="25" t="s">
        <v>108</v>
      </c>
      <c r="D102" s="29">
        <f>D103+SUM(D106:D114)+D117</f>
        <v>82673711528.888885</v>
      </c>
      <c r="E102" s="625">
        <f>E103+SUM(E106:E114)+E117</f>
        <v>0</v>
      </c>
      <c r="F102" s="601">
        <f>F103+SUM(F106:F114)+F117</f>
        <v>82489522640</v>
      </c>
      <c r="G102" s="30">
        <f>G103+SUM(G106:G114)+G117</f>
        <v>82445044021</v>
      </c>
      <c r="I102" s="7"/>
      <c r="K102" s="6"/>
      <c r="L102" s="7"/>
    </row>
    <row r="103" spans="1:12" s="5" customFormat="1" ht="15">
      <c r="A103" s="42" t="s">
        <v>109</v>
      </c>
      <c r="B103" s="73">
        <v>411</v>
      </c>
      <c r="C103" s="32"/>
      <c r="D103" s="33">
        <f>SUM(D104:D105)</f>
        <v>92418010000</v>
      </c>
      <c r="E103" s="634"/>
      <c r="F103" s="610">
        <f>SUM(F104:F105)</f>
        <v>92418010000</v>
      </c>
      <c r="G103" s="34">
        <f>SUM(G104:G105)</f>
        <v>92418010000</v>
      </c>
      <c r="I103" s="39">
        <f>D103-G103</f>
        <v>0</v>
      </c>
      <c r="K103" s="6"/>
      <c r="L103" s="7"/>
    </row>
    <row r="104" spans="1:12" s="76" customFormat="1" ht="15">
      <c r="A104" s="74" t="s">
        <v>110</v>
      </c>
      <c r="B104" s="75" t="s">
        <v>111</v>
      </c>
      <c r="C104" s="47"/>
      <c r="D104" s="48">
        <f t="shared" ref="D104:D116" si="7">SUM(E104:F104)</f>
        <v>92418010000</v>
      </c>
      <c r="E104" s="628"/>
      <c r="F104" s="603">
        <v>92418010000</v>
      </c>
      <c r="G104" s="51">
        <v>92418010000</v>
      </c>
      <c r="I104" s="8"/>
      <c r="K104" s="77"/>
      <c r="L104" s="8"/>
    </row>
    <row r="105" spans="1:12" s="76" customFormat="1" ht="15">
      <c r="A105" s="74" t="s">
        <v>112</v>
      </c>
      <c r="B105" s="75" t="s">
        <v>113</v>
      </c>
      <c r="C105" s="47"/>
      <c r="D105" s="48">
        <f t="shared" si="7"/>
        <v>0</v>
      </c>
      <c r="E105" s="628"/>
      <c r="F105" s="603"/>
      <c r="G105" s="51">
        <v>0</v>
      </c>
      <c r="I105" s="8"/>
      <c r="K105" s="77"/>
      <c r="L105" s="8"/>
    </row>
    <row r="106" spans="1:12" s="5" customFormat="1" ht="15">
      <c r="A106" s="42" t="s">
        <v>114</v>
      </c>
      <c r="B106" s="73">
        <v>412</v>
      </c>
      <c r="C106" s="32"/>
      <c r="D106" s="33">
        <f t="shared" si="7"/>
        <v>55260000</v>
      </c>
      <c r="E106" s="626"/>
      <c r="F106" s="602">
        <v>55260000</v>
      </c>
      <c r="G106" s="34">
        <v>55260000</v>
      </c>
      <c r="I106" s="39">
        <f>D106-G106</f>
        <v>0</v>
      </c>
      <c r="K106" s="6"/>
      <c r="L106" s="7"/>
    </row>
    <row r="107" spans="1:12" s="5" customFormat="1" ht="15">
      <c r="A107" s="42" t="s">
        <v>115</v>
      </c>
      <c r="B107" s="73">
        <v>414</v>
      </c>
      <c r="C107" s="32"/>
      <c r="D107" s="33">
        <f t="shared" si="7"/>
        <v>0</v>
      </c>
      <c r="E107" s="626"/>
      <c r="F107" s="602">
        <v>0</v>
      </c>
      <c r="G107" s="35">
        <v>0</v>
      </c>
      <c r="I107" s="7"/>
      <c r="K107" s="6"/>
      <c r="L107" s="7"/>
    </row>
    <row r="108" spans="1:12" s="5" customFormat="1" ht="15">
      <c r="A108" s="42" t="s">
        <v>116</v>
      </c>
      <c r="B108" s="73">
        <v>415</v>
      </c>
      <c r="C108" s="32"/>
      <c r="D108" s="33">
        <f t="shared" si="7"/>
        <v>0</v>
      </c>
      <c r="E108" s="626"/>
      <c r="F108" s="602">
        <v>0</v>
      </c>
      <c r="G108" s="35">
        <v>0</v>
      </c>
      <c r="I108" s="7"/>
      <c r="K108" s="6"/>
      <c r="L108" s="7"/>
    </row>
    <row r="109" spans="1:12" s="5" customFormat="1" ht="15">
      <c r="A109" s="42" t="s">
        <v>117</v>
      </c>
      <c r="B109" s="78">
        <v>416</v>
      </c>
      <c r="C109" s="32"/>
      <c r="D109" s="33">
        <f t="shared" si="7"/>
        <v>0</v>
      </c>
      <c r="E109" s="626"/>
      <c r="F109" s="602">
        <v>0</v>
      </c>
      <c r="G109" s="35">
        <v>0</v>
      </c>
      <c r="I109" s="7"/>
      <c r="K109" s="6"/>
      <c r="L109" s="7"/>
    </row>
    <row r="110" spans="1:12" s="5" customFormat="1" ht="15">
      <c r="A110" s="42" t="s">
        <v>118</v>
      </c>
      <c r="B110" s="78">
        <v>417</v>
      </c>
      <c r="C110" s="32"/>
      <c r="D110" s="33">
        <f t="shared" si="7"/>
        <v>0</v>
      </c>
      <c r="E110" s="626"/>
      <c r="F110" s="602">
        <v>0</v>
      </c>
      <c r="G110" s="35">
        <v>0</v>
      </c>
      <c r="I110" s="7"/>
      <c r="K110" s="6"/>
      <c r="L110" s="7"/>
    </row>
    <row r="111" spans="1:12" s="5" customFormat="1" ht="15">
      <c r="A111" s="42" t="s">
        <v>119</v>
      </c>
      <c r="B111" s="73">
        <v>418</v>
      </c>
      <c r="C111" s="32"/>
      <c r="D111" s="33">
        <f t="shared" si="7"/>
        <v>1705559758</v>
      </c>
      <c r="E111" s="626"/>
      <c r="F111" s="602">
        <v>1705559758</v>
      </c>
      <c r="G111" s="35">
        <v>1705559758</v>
      </c>
      <c r="H111" s="5">
        <f>G111+G113</f>
        <v>1705559758</v>
      </c>
      <c r="I111" s="39">
        <f>D111-G111</f>
        <v>0</v>
      </c>
      <c r="K111" s="6"/>
      <c r="L111" s="7"/>
    </row>
    <row r="112" spans="1:12" s="5" customFormat="1" ht="15">
      <c r="A112" s="42" t="s">
        <v>120</v>
      </c>
      <c r="B112" s="73">
        <v>419</v>
      </c>
      <c r="C112" s="32"/>
      <c r="D112" s="33">
        <f t="shared" si="7"/>
        <v>0</v>
      </c>
      <c r="E112" s="626"/>
      <c r="F112" s="602"/>
      <c r="G112" s="35"/>
      <c r="H112" s="79">
        <f>D112+D113</f>
        <v>0</v>
      </c>
      <c r="I112" s="52">
        <f>G112+G113</f>
        <v>0</v>
      </c>
      <c r="K112" s="6"/>
      <c r="L112" s="7"/>
    </row>
    <row r="113" spans="1:12" s="5" customFormat="1" ht="15">
      <c r="A113" s="42" t="s">
        <v>121</v>
      </c>
      <c r="B113" s="73">
        <v>420</v>
      </c>
      <c r="C113" s="32"/>
      <c r="D113" s="33">
        <f t="shared" si="7"/>
        <v>0</v>
      </c>
      <c r="E113" s="626"/>
      <c r="F113" s="602"/>
      <c r="G113" s="35"/>
      <c r="I113" s="7"/>
      <c r="K113" s="6"/>
      <c r="L113" s="7"/>
    </row>
    <row r="114" spans="1:12" s="5" customFormat="1" ht="15">
      <c r="A114" s="42" t="s">
        <v>122</v>
      </c>
      <c r="B114" s="73">
        <v>421</v>
      </c>
      <c r="C114" s="32"/>
      <c r="D114" s="33">
        <f>SUM(D115:D116)</f>
        <v>-11505118229.111111</v>
      </c>
      <c r="E114" s="634"/>
      <c r="F114" s="610">
        <f>SUM(F115:F116)</f>
        <v>-11689307118</v>
      </c>
      <c r="G114" s="35">
        <f>SUM(G115:G116)</f>
        <v>-11733785737</v>
      </c>
      <c r="H114" s="5">
        <f>D114-G114</f>
        <v>228667507.88888931</v>
      </c>
      <c r="I114" s="39">
        <f>D114-G114</f>
        <v>228667507.88888931</v>
      </c>
      <c r="K114" s="6"/>
      <c r="L114" s="7"/>
    </row>
    <row r="115" spans="1:12" s="76" customFormat="1" ht="15">
      <c r="A115" s="74" t="s">
        <v>500</v>
      </c>
      <c r="B115" s="75" t="s">
        <v>123</v>
      </c>
      <c r="C115" s="47"/>
      <c r="D115" s="48">
        <f t="shared" si="7"/>
        <v>-11733785737</v>
      </c>
      <c r="E115" s="628"/>
      <c r="F115" s="603">
        <v>-11733785737</v>
      </c>
      <c r="G115" s="51">
        <v>-22070986722.4841</v>
      </c>
      <c r="I115" s="77"/>
      <c r="K115" s="77"/>
      <c r="L115" s="8"/>
    </row>
    <row r="116" spans="1:12" s="76" customFormat="1" ht="15">
      <c r="A116" s="74" t="s">
        <v>501</v>
      </c>
      <c r="B116" s="75" t="s">
        <v>124</v>
      </c>
      <c r="C116" s="47"/>
      <c r="D116" s="48">
        <f t="shared" si="7"/>
        <v>228667507.8888889</v>
      </c>
      <c r="E116" s="628">
        <f>BTĐC!H10</f>
        <v>184188888.8888889</v>
      </c>
      <c r="F116" s="603">
        <v>44478619</v>
      </c>
      <c r="G116" s="51">
        <v>10337200985.4841</v>
      </c>
      <c r="I116" s="8"/>
      <c r="K116" s="77"/>
      <c r="L116" s="8"/>
    </row>
    <row r="117" spans="1:12" s="5" customFormat="1" ht="15" hidden="1">
      <c r="A117" s="42" t="s">
        <v>125</v>
      </c>
      <c r="B117" s="73">
        <v>422</v>
      </c>
      <c r="C117" s="32"/>
      <c r="D117" s="33"/>
      <c r="E117" s="626"/>
      <c r="F117" s="602"/>
      <c r="G117" s="35">
        <v>0</v>
      </c>
      <c r="I117" s="7"/>
      <c r="K117" s="6"/>
      <c r="L117" s="7"/>
    </row>
    <row r="118" spans="1:12" s="5" customFormat="1" ht="15">
      <c r="A118" s="28" t="s">
        <v>126</v>
      </c>
      <c r="B118" s="25">
        <v>430</v>
      </c>
      <c r="C118" s="25"/>
      <c r="D118" s="29">
        <f>SUM(D119:D120)</f>
        <v>0</v>
      </c>
      <c r="E118" s="625">
        <f>SUM(E119:E120)</f>
        <v>0</v>
      </c>
      <c r="F118" s="601">
        <f>SUM(F119:F120)</f>
        <v>0</v>
      </c>
      <c r="G118" s="30">
        <f>SUM(G119:G120)</f>
        <v>0</v>
      </c>
      <c r="I118" s="7"/>
      <c r="K118" s="6"/>
      <c r="L118" s="7"/>
    </row>
    <row r="119" spans="1:12" ht="15" hidden="1">
      <c r="A119" s="31" t="s">
        <v>127</v>
      </c>
      <c r="B119" s="32">
        <v>431</v>
      </c>
      <c r="C119" s="32"/>
      <c r="D119" s="33">
        <f>SUM(E119:F119)</f>
        <v>0</v>
      </c>
      <c r="E119" s="626"/>
      <c r="F119" s="602"/>
      <c r="G119" s="35"/>
      <c r="I119" s="7"/>
    </row>
    <row r="120" spans="1:12" ht="15" hidden="1">
      <c r="A120" s="80" t="s">
        <v>128</v>
      </c>
      <c r="B120" s="81">
        <v>432</v>
      </c>
      <c r="C120" s="81"/>
      <c r="D120" s="33">
        <f>SUM(E120:F120)</f>
        <v>0</v>
      </c>
      <c r="E120" s="635"/>
      <c r="F120" s="611"/>
      <c r="G120" s="82"/>
      <c r="I120" s="7"/>
    </row>
    <row r="121" spans="1:12" thickBot="1">
      <c r="A121" s="55" t="s">
        <v>129</v>
      </c>
      <c r="B121" s="56">
        <v>440</v>
      </c>
      <c r="C121" s="56"/>
      <c r="D121" s="57">
        <f>D101+D78</f>
        <v>83899265753.888885</v>
      </c>
      <c r="E121" s="630">
        <f>E101+E78</f>
        <v>0</v>
      </c>
      <c r="F121" s="606">
        <f>F101+F78</f>
        <v>83715076865</v>
      </c>
      <c r="G121" s="58">
        <f>G101+G78</f>
        <v>83807761759</v>
      </c>
      <c r="H121" s="59"/>
      <c r="I121" s="7"/>
    </row>
    <row r="122" spans="1:12" s="85" customFormat="1" ht="19.5" thickTop="1">
      <c r="A122" s="83"/>
      <c r="B122" s="83"/>
      <c r="C122" s="83"/>
      <c r="D122" s="84">
        <f>D121-D73</f>
        <v>0</v>
      </c>
      <c r="E122" s="636"/>
      <c r="F122" s="612">
        <f>F121-F73</f>
        <v>0</v>
      </c>
      <c r="G122" s="84">
        <f>G121-G73</f>
        <v>0</v>
      </c>
      <c r="H122" s="59"/>
      <c r="I122" s="59"/>
      <c r="J122" s="59"/>
      <c r="K122" s="59"/>
    </row>
    <row r="123" spans="1:12" customFormat="1" ht="17.25">
      <c r="A123" s="7"/>
      <c r="B123" s="7"/>
      <c r="C123" s="7"/>
      <c r="D123" s="812" t="s">
        <v>568</v>
      </c>
      <c r="E123" s="812"/>
      <c r="F123" s="812"/>
      <c r="G123" s="812"/>
      <c r="H123" s="86"/>
      <c r="I123" s="87"/>
      <c r="J123" s="86"/>
    </row>
    <row r="124" spans="1:12" customFormat="1" ht="17.25">
      <c r="A124" s="813" t="s">
        <v>130</v>
      </c>
      <c r="B124" s="813"/>
      <c r="C124" s="1"/>
      <c r="D124" s="809" t="s">
        <v>602</v>
      </c>
      <c r="E124" s="809"/>
      <c r="F124" s="809"/>
      <c r="G124" s="809"/>
      <c r="H124" s="87"/>
      <c r="I124" s="87"/>
      <c r="J124" s="86"/>
    </row>
    <row r="125" spans="1:12" customFormat="1" ht="17.25">
      <c r="A125" s="7" t="s">
        <v>131</v>
      </c>
      <c r="B125" s="7"/>
      <c r="C125" s="7"/>
      <c r="D125" s="814" t="s">
        <v>132</v>
      </c>
      <c r="E125" s="814"/>
      <c r="F125" s="814"/>
      <c r="G125" s="814"/>
      <c r="H125" s="88"/>
      <c r="I125" s="87"/>
      <c r="J125" s="86"/>
    </row>
    <row r="126" spans="1:12" customFormat="1" ht="17.25">
      <c r="A126" s="7"/>
      <c r="B126" s="7"/>
      <c r="C126" s="7"/>
      <c r="D126" s="89"/>
      <c r="E126" s="637"/>
      <c r="F126" s="613"/>
      <c r="G126" s="90"/>
    </row>
    <row r="127" spans="1:12" customFormat="1" ht="17.25">
      <c r="A127" s="7"/>
      <c r="B127" s="7"/>
      <c r="C127" s="7"/>
      <c r="D127" s="89"/>
      <c r="E127" s="637"/>
      <c r="F127" s="614"/>
      <c r="G127" s="89"/>
    </row>
    <row r="128" spans="1:12" customFormat="1" ht="17.25">
      <c r="A128" s="7"/>
      <c r="B128" s="7"/>
      <c r="C128" s="7"/>
      <c r="D128" s="89"/>
      <c r="E128" s="637"/>
      <c r="F128" s="614"/>
      <c r="G128" s="89"/>
    </row>
    <row r="129" spans="1:11" customFormat="1" ht="17.25">
      <c r="A129" s="7"/>
      <c r="B129" s="7"/>
      <c r="C129" s="7"/>
      <c r="D129" s="89"/>
      <c r="E129" s="637"/>
      <c r="F129" s="614"/>
      <c r="G129" s="89"/>
    </row>
    <row r="130" spans="1:11" customFormat="1" ht="17.25">
      <c r="A130" s="808" t="s">
        <v>604</v>
      </c>
      <c r="B130" s="808"/>
      <c r="C130" s="7"/>
      <c r="D130" s="809" t="s">
        <v>603</v>
      </c>
      <c r="E130" s="809"/>
      <c r="F130" s="809"/>
      <c r="G130" s="809"/>
      <c r="H130" s="91"/>
      <c r="I130" s="91"/>
    </row>
    <row r="131" spans="1:11" s="85" customFormat="1" ht="18.75">
      <c r="A131" s="83"/>
      <c r="B131" s="83"/>
      <c r="C131" s="83"/>
      <c r="D131" s="92"/>
      <c r="E131" s="638"/>
      <c r="F131" s="615"/>
      <c r="G131" s="93"/>
      <c r="H131" s="59"/>
      <c r="I131" s="59"/>
      <c r="J131" s="59"/>
      <c r="K131" s="59"/>
    </row>
    <row r="132" spans="1:11" s="85" customFormat="1" ht="18.75">
      <c r="A132" s="83"/>
      <c r="B132" s="83"/>
      <c r="C132" s="83"/>
      <c r="D132" s="92"/>
      <c r="E132" s="638"/>
      <c r="F132" s="615"/>
      <c r="G132" s="93"/>
      <c r="H132" s="59"/>
      <c r="I132" s="59"/>
      <c r="J132" s="59"/>
      <c r="K132" s="59"/>
    </row>
    <row r="133" spans="1:11" s="85" customFormat="1" ht="18.75">
      <c r="A133" s="83"/>
      <c r="B133" s="83"/>
      <c r="C133" s="83"/>
      <c r="D133" s="92"/>
      <c r="E133" s="638"/>
      <c r="F133" s="615"/>
      <c r="G133" s="93"/>
      <c r="H133" s="59"/>
      <c r="I133" s="59"/>
      <c r="J133" s="59"/>
      <c r="K133" s="59"/>
    </row>
    <row r="134" spans="1:11" s="85" customFormat="1" ht="18.75">
      <c r="A134" s="83"/>
      <c r="B134" s="83"/>
      <c r="C134" s="83"/>
      <c r="D134" s="92"/>
      <c r="E134" s="638"/>
      <c r="F134" s="615"/>
      <c r="G134" s="93"/>
      <c r="H134" s="59"/>
      <c r="I134" s="59"/>
      <c r="J134" s="59"/>
      <c r="K134" s="59"/>
    </row>
    <row r="135" spans="1:11" s="85" customFormat="1" ht="18.75">
      <c r="A135" s="83"/>
      <c r="B135" s="83"/>
      <c r="C135" s="83"/>
      <c r="D135" s="92"/>
      <c r="E135" s="638"/>
      <c r="F135" s="615"/>
      <c r="G135" s="93"/>
      <c r="H135" s="59"/>
      <c r="I135" s="59"/>
      <c r="J135" s="59"/>
      <c r="K135" s="59"/>
    </row>
    <row r="136" spans="1:11" s="85" customFormat="1" ht="15">
      <c r="A136" s="94"/>
      <c r="B136" s="94"/>
      <c r="C136" s="94"/>
      <c r="D136" s="95"/>
      <c r="E136" s="639"/>
      <c r="F136" s="616"/>
      <c r="G136" s="94"/>
      <c r="H136" s="59"/>
      <c r="I136" s="59"/>
      <c r="J136" s="59"/>
      <c r="K136" s="59"/>
    </row>
    <row r="137" spans="1:11" s="85" customFormat="1" ht="15">
      <c r="A137" s="94"/>
      <c r="B137" s="94"/>
      <c r="C137" s="94"/>
      <c r="D137" s="95"/>
      <c r="E137" s="639"/>
      <c r="F137" s="616"/>
      <c r="G137" s="94"/>
      <c r="H137" s="59"/>
      <c r="I137" s="59"/>
      <c r="J137" s="59"/>
      <c r="K137" s="59"/>
    </row>
    <row r="138" spans="1:11" s="85" customFormat="1" ht="15">
      <c r="A138" s="94"/>
      <c r="B138" s="94"/>
      <c r="C138" s="94"/>
      <c r="D138" s="95"/>
      <c r="E138" s="639"/>
      <c r="F138" s="616"/>
      <c r="G138" s="94"/>
      <c r="H138" s="59"/>
      <c r="I138" s="59"/>
      <c r="J138" s="59"/>
      <c r="K138" s="59"/>
    </row>
    <row r="139" spans="1:11" ht="15">
      <c r="A139" s="54"/>
      <c r="B139" s="54"/>
      <c r="C139" s="54"/>
      <c r="D139" s="96"/>
      <c r="E139" s="640"/>
      <c r="F139" s="617"/>
      <c r="G139" s="54"/>
    </row>
    <row r="140" spans="1:11" ht="15">
      <c r="A140" s="54"/>
      <c r="B140" s="54"/>
      <c r="C140" s="54"/>
      <c r="D140" s="96"/>
      <c r="E140" s="640"/>
      <c r="F140" s="617"/>
      <c r="G140" s="54"/>
    </row>
    <row r="141" spans="1:11" ht="15">
      <c r="A141" s="54"/>
      <c r="B141" s="54"/>
      <c r="C141" s="54"/>
      <c r="D141" s="96"/>
      <c r="E141" s="640"/>
      <c r="F141" s="617"/>
      <c r="G141" s="54"/>
    </row>
    <row r="142" spans="1:11" ht="15">
      <c r="A142" s="54"/>
      <c r="B142" s="54"/>
      <c r="C142" s="54"/>
      <c r="D142" s="96"/>
      <c r="E142" s="640"/>
      <c r="F142" s="617"/>
      <c r="G142" s="54"/>
    </row>
    <row r="143" spans="1:11" ht="15">
      <c r="A143" s="54"/>
      <c r="B143" s="54"/>
      <c r="C143" s="54"/>
      <c r="D143" s="96"/>
      <c r="E143" s="640"/>
      <c r="F143" s="617"/>
      <c r="G143" s="54"/>
    </row>
    <row r="144" spans="1:11" ht="15">
      <c r="A144" s="54"/>
      <c r="B144" s="54"/>
      <c r="C144" s="54"/>
      <c r="D144" s="96"/>
      <c r="E144" s="640"/>
      <c r="F144" s="617"/>
      <c r="G144" s="54"/>
    </row>
    <row r="147" spans="1:12" s="5" customFormat="1">
      <c r="A147" s="97"/>
      <c r="B147" s="98"/>
      <c r="C147" s="98"/>
      <c r="D147" s="99"/>
      <c r="E147" s="641"/>
      <c r="F147" s="618"/>
      <c r="G147" s="97"/>
      <c r="H147" s="100"/>
      <c r="I147" s="100"/>
      <c r="K147" s="6"/>
      <c r="L147" s="7"/>
    </row>
    <row r="152" spans="1:12" s="5" customFormat="1" ht="17.25">
      <c r="A152" s="101"/>
      <c r="B152" s="102"/>
      <c r="C152" s="102"/>
      <c r="D152" s="103"/>
      <c r="E152" s="642"/>
      <c r="F152" s="619"/>
      <c r="G152" s="101"/>
      <c r="K152" s="6"/>
      <c r="L152" s="7"/>
    </row>
    <row r="153" spans="1:12" s="5" customFormat="1" ht="17.25">
      <c r="A153" s="101"/>
      <c r="B153" s="102"/>
      <c r="C153" s="102"/>
      <c r="D153" s="103"/>
      <c r="E153" s="642"/>
      <c r="F153" s="619"/>
      <c r="G153" s="101"/>
      <c r="K153" s="6"/>
      <c r="L153" s="7"/>
    </row>
    <row r="154" spans="1:12" s="5" customFormat="1" ht="17.25">
      <c r="A154" s="101"/>
      <c r="B154" s="102"/>
      <c r="C154" s="102"/>
      <c r="D154" s="103"/>
      <c r="E154" s="642"/>
      <c r="F154" s="619"/>
      <c r="G154" s="101"/>
      <c r="K154" s="6"/>
      <c r="L154" s="7"/>
    </row>
    <row r="155" spans="1:12" s="5" customFormat="1" ht="17.25">
      <c r="A155" s="101"/>
      <c r="B155" s="102"/>
      <c r="C155" s="102"/>
      <c r="D155" s="103"/>
      <c r="E155" s="642"/>
      <c r="F155" s="619"/>
      <c r="G155" s="101"/>
      <c r="K155" s="6"/>
      <c r="L155" s="7"/>
    </row>
    <row r="156" spans="1:12" s="5" customFormat="1" ht="17.25">
      <c r="A156" s="101"/>
      <c r="B156" s="102"/>
      <c r="C156" s="102"/>
      <c r="D156" s="103"/>
      <c r="E156" s="642"/>
      <c r="F156" s="619"/>
      <c r="G156" s="101"/>
      <c r="K156" s="6"/>
      <c r="L156" s="7"/>
    </row>
    <row r="157" spans="1:12" s="5" customFormat="1" ht="17.25">
      <c r="A157" s="101"/>
      <c r="B157" s="102"/>
      <c r="C157" s="102"/>
      <c r="D157" s="103"/>
      <c r="E157" s="642"/>
      <c r="F157" s="619"/>
      <c r="G157" s="101"/>
      <c r="K157" s="6"/>
      <c r="L157" s="7"/>
    </row>
    <row r="158" spans="1:12" s="5" customFormat="1" ht="17.25">
      <c r="A158" s="101"/>
      <c r="B158" s="102"/>
      <c r="C158" s="102"/>
      <c r="D158" s="103"/>
      <c r="E158" s="642"/>
      <c r="F158" s="619"/>
      <c r="G158" s="101"/>
      <c r="K158" s="6"/>
      <c r="L158" s="7"/>
    </row>
    <row r="159" spans="1:12" s="5" customFormat="1" ht="17.25">
      <c r="A159" s="101"/>
      <c r="B159" s="102"/>
      <c r="C159" s="102"/>
      <c r="D159" s="103"/>
      <c r="E159" s="642"/>
      <c r="F159" s="619"/>
      <c r="G159" s="101"/>
      <c r="K159" s="6"/>
      <c r="L159" s="7"/>
    </row>
    <row r="160" spans="1:12" s="5" customFormat="1" ht="17.25">
      <c r="A160" s="101"/>
      <c r="B160" s="102"/>
      <c r="C160" s="102"/>
      <c r="D160" s="103"/>
      <c r="E160" s="642"/>
      <c r="F160" s="619"/>
      <c r="G160" s="101"/>
      <c r="K160" s="6"/>
      <c r="L160" s="7"/>
    </row>
    <row r="161" spans="1:12" s="5" customFormat="1" ht="17.25">
      <c r="A161" s="101"/>
      <c r="B161" s="102"/>
      <c r="C161" s="102"/>
      <c r="D161" s="103"/>
      <c r="E161" s="642"/>
      <c r="F161" s="619"/>
      <c r="G161" s="101"/>
      <c r="K161" s="6"/>
      <c r="L161" s="7"/>
    </row>
    <row r="162" spans="1:12" s="5" customFormat="1" ht="17.25">
      <c r="A162" s="101"/>
      <c r="B162" s="102"/>
      <c r="C162" s="102"/>
      <c r="D162" s="103"/>
      <c r="E162" s="642"/>
      <c r="F162" s="619"/>
      <c r="G162" s="101"/>
      <c r="K162" s="6"/>
      <c r="L162" s="7"/>
    </row>
    <row r="163" spans="1:12" s="5" customFormat="1" ht="17.25">
      <c r="A163" s="101"/>
      <c r="B163" s="102"/>
      <c r="C163" s="102"/>
      <c r="D163" s="103"/>
      <c r="E163" s="642"/>
      <c r="F163" s="619"/>
      <c r="G163" s="101"/>
      <c r="K163" s="6"/>
      <c r="L163" s="7"/>
    </row>
    <row r="164" spans="1:12" s="5" customFormat="1" ht="17.25">
      <c r="A164" s="101"/>
      <c r="B164" s="102"/>
      <c r="C164" s="102"/>
      <c r="D164" s="103"/>
      <c r="E164" s="642"/>
      <c r="F164" s="619"/>
      <c r="G164" s="101"/>
      <c r="K164" s="6"/>
      <c r="L164" s="7"/>
    </row>
    <row r="165" spans="1:12" s="5" customFormat="1" ht="17.25">
      <c r="A165" s="101"/>
      <c r="B165" s="102"/>
      <c r="C165" s="102"/>
      <c r="D165" s="103"/>
      <c r="E165" s="642"/>
      <c r="F165" s="619"/>
      <c r="G165" s="101"/>
      <c r="K165" s="6"/>
      <c r="L165" s="7"/>
    </row>
    <row r="166" spans="1:12" s="5" customFormat="1" ht="17.25">
      <c r="A166" s="101"/>
      <c r="B166" s="102"/>
      <c r="C166" s="102"/>
      <c r="D166" s="103"/>
      <c r="E166" s="642"/>
      <c r="F166" s="619"/>
      <c r="G166" s="101"/>
      <c r="K166" s="6"/>
      <c r="L166" s="7"/>
    </row>
    <row r="167" spans="1:12" s="5" customFormat="1" ht="17.25">
      <c r="A167" s="101"/>
      <c r="B167" s="102"/>
      <c r="C167" s="102"/>
      <c r="D167" s="103"/>
      <c r="E167" s="642"/>
      <c r="F167" s="619"/>
      <c r="G167" s="101"/>
      <c r="K167" s="6"/>
      <c r="L167" s="7"/>
    </row>
    <row r="168" spans="1:12" s="5" customFormat="1" ht="17.25">
      <c r="A168" s="101"/>
      <c r="B168" s="102"/>
      <c r="C168" s="102"/>
      <c r="D168" s="103"/>
      <c r="E168" s="642"/>
      <c r="F168" s="619"/>
      <c r="G168" s="101"/>
      <c r="K168" s="6"/>
      <c r="L168" s="7"/>
    </row>
    <row r="169" spans="1:12" s="5" customFormat="1" ht="17.25">
      <c r="A169" s="101"/>
      <c r="B169" s="102"/>
      <c r="C169" s="102"/>
      <c r="D169" s="103"/>
      <c r="E169" s="642"/>
      <c r="F169" s="619"/>
      <c r="G169" s="101"/>
      <c r="K169" s="6"/>
      <c r="L169" s="7"/>
    </row>
    <row r="170" spans="1:12" s="5" customFormat="1" ht="17.25">
      <c r="A170" s="101"/>
      <c r="B170" s="102"/>
      <c r="C170" s="102"/>
      <c r="D170" s="103"/>
      <c r="E170" s="642"/>
      <c r="F170" s="619"/>
      <c r="G170" s="101"/>
      <c r="K170" s="6"/>
      <c r="L170" s="7"/>
    </row>
    <row r="171" spans="1:12" s="5" customFormat="1" ht="17.25">
      <c r="A171" s="101"/>
      <c r="B171" s="102"/>
      <c r="C171" s="102"/>
      <c r="D171" s="103"/>
      <c r="E171" s="642"/>
      <c r="F171" s="619"/>
      <c r="G171" s="101"/>
      <c r="K171" s="6"/>
      <c r="L171" s="7"/>
    </row>
    <row r="172" spans="1:12" s="5" customFormat="1" ht="17.25">
      <c r="A172" s="101"/>
      <c r="B172" s="102"/>
      <c r="C172" s="102"/>
      <c r="D172" s="103"/>
      <c r="E172" s="642"/>
      <c r="F172" s="619"/>
      <c r="G172" s="101"/>
      <c r="K172" s="6"/>
      <c r="L172" s="7"/>
    </row>
    <row r="173" spans="1:12" s="5" customFormat="1" ht="17.25">
      <c r="A173" s="101"/>
      <c r="B173" s="102"/>
      <c r="C173" s="102"/>
      <c r="D173" s="103"/>
      <c r="E173" s="642"/>
      <c r="F173" s="619"/>
      <c r="G173" s="101"/>
      <c r="K173" s="6"/>
      <c r="L173" s="7"/>
    </row>
    <row r="174" spans="1:12" s="5" customFormat="1" ht="17.25">
      <c r="A174" s="101"/>
      <c r="B174" s="102"/>
      <c r="C174" s="102"/>
      <c r="D174" s="103"/>
      <c r="E174" s="642"/>
      <c r="F174" s="619"/>
      <c r="G174" s="101"/>
      <c r="K174" s="6"/>
      <c r="L174" s="7"/>
    </row>
    <row r="175" spans="1:12" s="5" customFormat="1" ht="17.25">
      <c r="A175" s="101"/>
      <c r="B175" s="102"/>
      <c r="C175" s="102"/>
      <c r="D175" s="103"/>
      <c r="E175" s="642"/>
      <c r="F175" s="619"/>
      <c r="G175" s="101"/>
      <c r="K175" s="6"/>
      <c r="L175" s="7"/>
    </row>
    <row r="176" spans="1:12" s="5" customFormat="1" ht="17.25">
      <c r="A176" s="101"/>
      <c r="B176" s="102"/>
      <c r="C176" s="102"/>
      <c r="D176" s="103"/>
      <c r="E176" s="642"/>
      <c r="F176" s="619"/>
      <c r="G176" s="101"/>
      <c r="K176" s="6"/>
      <c r="L176" s="7"/>
    </row>
    <row r="177" spans="1:12" s="5" customFormat="1" ht="17.25">
      <c r="A177" s="101"/>
      <c r="B177" s="102"/>
      <c r="C177" s="102"/>
      <c r="D177" s="103"/>
      <c r="E177" s="642"/>
      <c r="F177" s="619"/>
      <c r="G177" s="101"/>
      <c r="K177" s="6"/>
      <c r="L177" s="7"/>
    </row>
    <row r="178" spans="1:12" s="5" customFormat="1" ht="17.25">
      <c r="A178" s="101"/>
      <c r="B178" s="102"/>
      <c r="C178" s="102"/>
      <c r="D178" s="103"/>
      <c r="E178" s="642"/>
      <c r="F178" s="619"/>
      <c r="G178" s="101"/>
      <c r="K178" s="6"/>
      <c r="L178" s="7"/>
    </row>
    <row r="179" spans="1:12" s="5" customFormat="1" ht="17.25">
      <c r="A179" s="101"/>
      <c r="B179" s="102"/>
      <c r="C179" s="102"/>
      <c r="D179" s="103"/>
      <c r="E179" s="642"/>
      <c r="F179" s="619"/>
      <c r="G179" s="101"/>
      <c r="K179" s="6"/>
      <c r="L179" s="7"/>
    </row>
    <row r="180" spans="1:12" s="5" customFormat="1" ht="17.25">
      <c r="A180" s="101"/>
      <c r="B180" s="102"/>
      <c r="C180" s="102"/>
      <c r="D180" s="103"/>
      <c r="E180" s="642"/>
      <c r="F180" s="619"/>
      <c r="G180" s="101"/>
      <c r="K180" s="6"/>
      <c r="L180" s="7"/>
    </row>
  </sheetData>
  <mergeCells count="8">
    <mergeCell ref="A130:B130"/>
    <mergeCell ref="D130:G130"/>
    <mergeCell ref="A5:G5"/>
    <mergeCell ref="A6:G6"/>
    <mergeCell ref="D123:G123"/>
    <mergeCell ref="A124:B124"/>
    <mergeCell ref="D124:G124"/>
    <mergeCell ref="D125:G125"/>
  </mergeCells>
  <conditionalFormatting sqref="D13:G73">
    <cfRule type="cellIs" dxfId="108" priority="2" stopIfTrue="1" operator="between">
      <formula>-0.5</formula>
      <formula>0.5</formula>
    </cfRule>
  </conditionalFormatting>
  <conditionalFormatting sqref="D80:G122">
    <cfRule type="cellIs" dxfId="107" priority="1" stopIfTrue="1" operator="between">
      <formula>-0.5</formula>
      <formula>0.5</formula>
    </cfRule>
  </conditionalFormatting>
  <pageMargins left="0.61" right="0.19685039370078741" top="0.31496062992125984" bottom="0.45" header="0.15748031496062992" footer="0.19685039370078741"/>
  <pageSetup paperSize="9" scale="94" firstPageNumber="6" orientation="portrait" useFirstPageNumber="1" r:id="rId1"/>
  <headerFooter alignWithMargins="0">
    <oddFooter>&amp;C&amp;"VNI-Helve,Normal"&amp;11&amp;P</oddFooter>
  </headerFooter>
  <rowBreaks count="1" manualBreakCount="1">
    <brk id="74" max="6"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4"/>
  <sheetViews>
    <sheetView showGridLines="0" topLeftCell="A12" zoomScaleSheetLayoutView="100" workbookViewId="0">
      <selection activeCell="E12" sqref="E1:F1048576"/>
    </sheetView>
  </sheetViews>
  <sheetFormatPr defaultRowHeight="17.25"/>
  <cols>
    <col min="1" max="1" width="39.5" customWidth="1"/>
    <col min="2" max="2" width="5.25" customWidth="1"/>
    <col min="3" max="3" width="6.625" customWidth="1"/>
    <col min="4" max="4" width="17.75" style="86" customWidth="1"/>
    <col min="5" max="5" width="14.625" style="649" hidden="1" customWidth="1"/>
    <col min="6" max="6" width="17.875" style="650" hidden="1" customWidth="1"/>
    <col min="7" max="7" width="17" customWidth="1"/>
    <col min="8" max="8" width="15" bestFit="1" customWidth="1"/>
    <col min="9" max="9" width="15.375" bestFit="1" customWidth="1"/>
    <col min="10" max="10" width="12.375" bestFit="1" customWidth="1"/>
    <col min="11" max="11" width="13.5" customWidth="1"/>
  </cols>
  <sheetData>
    <row r="1" spans="1:13">
      <c r="A1" s="1" t="str">
        <f>CDKT!A1</f>
        <v>CÔNG TY CỔ PHẦN PGT HOLDINGS</v>
      </c>
      <c r="B1" s="104"/>
      <c r="C1" s="105"/>
      <c r="D1" s="3"/>
      <c r="E1" s="620"/>
      <c r="I1" s="106"/>
      <c r="J1" s="106"/>
      <c r="K1" s="106"/>
    </row>
    <row r="2" spans="1:13">
      <c r="A2" s="8" t="str">
        <f>CDKT!A2</f>
        <v>Địa chỉ: 31-33-35 Lê Anh Xuân, Phường Bến Thành, Quận 1, TP. Hồ Chí Minh.</v>
      </c>
      <c r="B2" s="104"/>
      <c r="C2" s="105"/>
      <c r="D2" s="3"/>
      <c r="E2" s="620"/>
    </row>
    <row r="3" spans="1:13" ht="7.5" customHeight="1">
      <c r="A3" s="10"/>
      <c r="B3" s="107"/>
      <c r="C3" s="108"/>
      <c r="D3" s="12"/>
      <c r="E3" s="621"/>
      <c r="F3" s="651"/>
      <c r="G3" s="109"/>
    </row>
    <row r="4" spans="1:13" ht="7.5" customHeight="1">
      <c r="A4" s="110"/>
      <c r="B4" s="104"/>
      <c r="C4" s="105"/>
      <c r="D4" s="3"/>
      <c r="E4" s="620"/>
    </row>
    <row r="5" spans="1:13" ht="7.5" customHeight="1">
      <c r="A5" s="104"/>
      <c r="B5" s="104"/>
      <c r="C5" s="105"/>
      <c r="D5" s="3"/>
      <c r="E5" s="620"/>
    </row>
    <row r="6" spans="1:13" s="111" customFormat="1" ht="20.25">
      <c r="A6" s="810" t="s">
        <v>133</v>
      </c>
      <c r="B6" s="810"/>
      <c r="C6" s="810"/>
      <c r="D6" s="810"/>
      <c r="E6" s="810"/>
      <c r="F6" s="810"/>
      <c r="G6" s="810"/>
      <c r="H6" s="9"/>
      <c r="I6" s="9"/>
      <c r="J6" s="104"/>
      <c r="K6" s="104"/>
      <c r="L6" s="104"/>
      <c r="M6" s="104"/>
    </row>
    <row r="7" spans="1:13" s="111" customFormat="1" ht="16.5">
      <c r="A7" s="811" t="s">
        <v>524</v>
      </c>
      <c r="B7" s="811"/>
      <c r="C7" s="811"/>
      <c r="D7" s="811"/>
      <c r="E7" s="811"/>
      <c r="F7" s="811"/>
      <c r="G7" s="811"/>
      <c r="H7" s="104"/>
      <c r="I7" s="104"/>
      <c r="J7" s="104"/>
      <c r="K7" s="104"/>
      <c r="L7" s="104"/>
      <c r="M7" s="104"/>
    </row>
    <row r="8" spans="1:13">
      <c r="A8" s="7"/>
      <c r="B8" s="7"/>
      <c r="C8" s="7"/>
      <c r="D8" s="89"/>
      <c r="E8" s="637"/>
      <c r="F8" s="614"/>
      <c r="G8" s="112" t="s">
        <v>3</v>
      </c>
      <c r="H8" s="104"/>
      <c r="I8" s="104"/>
      <c r="J8" s="104"/>
      <c r="K8" s="104"/>
      <c r="L8" s="104"/>
      <c r="M8" s="104"/>
    </row>
    <row r="9" spans="1:13" ht="6.75" customHeight="1" thickBot="1">
      <c r="A9" s="7"/>
      <c r="B9" s="7"/>
      <c r="C9" s="7"/>
      <c r="D9" s="89"/>
      <c r="E9" s="637"/>
      <c r="F9" s="614"/>
      <c r="G9" s="113"/>
      <c r="H9" s="104"/>
      <c r="I9" s="104"/>
      <c r="J9" s="104"/>
      <c r="K9" s="104"/>
      <c r="L9" s="104"/>
      <c r="M9" s="104"/>
    </row>
    <row r="10" spans="1:13" ht="19.5" customHeight="1" thickTop="1">
      <c r="A10" s="817" t="s">
        <v>134</v>
      </c>
      <c r="B10" s="819" t="s">
        <v>5</v>
      </c>
      <c r="C10" s="819" t="s">
        <v>135</v>
      </c>
      <c r="D10" s="821" t="s">
        <v>136</v>
      </c>
      <c r="E10" s="823" t="s">
        <v>137</v>
      </c>
      <c r="F10" s="825" t="s">
        <v>138</v>
      </c>
      <c r="G10" s="827" t="s">
        <v>139</v>
      </c>
      <c r="H10" s="104"/>
      <c r="I10" s="104"/>
      <c r="J10" s="104"/>
      <c r="K10" s="104"/>
      <c r="L10" s="104"/>
      <c r="M10" s="104"/>
    </row>
    <row r="11" spans="1:13" ht="19.5" customHeight="1">
      <c r="A11" s="818"/>
      <c r="B11" s="820"/>
      <c r="C11" s="820"/>
      <c r="D11" s="822"/>
      <c r="E11" s="824"/>
      <c r="F11" s="826"/>
      <c r="G11" s="828"/>
      <c r="H11" s="104"/>
      <c r="I11" s="104"/>
      <c r="J11" s="104"/>
      <c r="K11" s="104"/>
      <c r="L11" s="104"/>
      <c r="M11" s="104"/>
    </row>
    <row r="12" spans="1:13">
      <c r="A12" s="114">
        <v>1</v>
      </c>
      <c r="B12" s="115">
        <v>2</v>
      </c>
      <c r="C12" s="115">
        <v>3</v>
      </c>
      <c r="D12" s="115">
        <v>4</v>
      </c>
      <c r="E12" s="643"/>
      <c r="F12" s="652">
        <v>6</v>
      </c>
      <c r="G12" s="116" t="s">
        <v>76</v>
      </c>
      <c r="H12" s="104"/>
      <c r="I12" s="104"/>
      <c r="J12" s="104"/>
      <c r="K12" s="104"/>
      <c r="L12" s="104"/>
      <c r="M12" s="104"/>
    </row>
    <row r="13" spans="1:13" ht="15" customHeight="1">
      <c r="A13" s="28" t="s">
        <v>140</v>
      </c>
      <c r="B13" s="25" t="s">
        <v>141</v>
      </c>
      <c r="C13" s="25" t="s">
        <v>142</v>
      </c>
      <c r="D13" s="117">
        <f>SUM(E13:F13)</f>
        <v>6013928592</v>
      </c>
      <c r="E13" s="644"/>
      <c r="F13" s="653">
        <v>6013928592</v>
      </c>
      <c r="G13" s="118">
        <v>20703422524</v>
      </c>
      <c r="H13" s="119"/>
      <c r="I13" s="120"/>
      <c r="J13" s="104"/>
      <c r="K13" s="104"/>
      <c r="L13" s="104"/>
      <c r="M13" s="104"/>
    </row>
    <row r="14" spans="1:13" ht="15" customHeight="1">
      <c r="A14" s="28" t="s">
        <v>143</v>
      </c>
      <c r="B14" s="25" t="s">
        <v>144</v>
      </c>
      <c r="C14" s="25"/>
      <c r="D14" s="117">
        <f>SUM(E14:F14)</f>
        <v>0</v>
      </c>
      <c r="E14" s="644"/>
      <c r="F14" s="653">
        <v>0</v>
      </c>
      <c r="G14" s="121">
        <v>0</v>
      </c>
      <c r="H14" s="104"/>
      <c r="I14" s="104"/>
      <c r="J14" s="104"/>
      <c r="K14" s="104"/>
      <c r="L14" s="104"/>
      <c r="M14" s="104"/>
    </row>
    <row r="15" spans="1:13" s="127" customFormat="1" ht="30.75" customHeight="1">
      <c r="A15" s="122" t="s">
        <v>145</v>
      </c>
      <c r="B15" s="123">
        <v>10</v>
      </c>
      <c r="C15" s="123"/>
      <c r="D15" s="124">
        <f>D13-D14</f>
        <v>6013928592</v>
      </c>
      <c r="E15" s="645"/>
      <c r="F15" s="654">
        <f>F13-F14</f>
        <v>6013928592</v>
      </c>
      <c r="G15" s="125">
        <f>G13-G14</f>
        <v>20703422524</v>
      </c>
      <c r="H15" s="126"/>
      <c r="I15" s="126"/>
      <c r="J15" s="126"/>
      <c r="K15" s="126"/>
      <c r="L15" s="126"/>
      <c r="M15" s="126"/>
    </row>
    <row r="16" spans="1:13" ht="15" customHeight="1">
      <c r="A16" s="28" t="s">
        <v>146</v>
      </c>
      <c r="B16" s="25">
        <v>11</v>
      </c>
      <c r="C16" s="25" t="s">
        <v>147</v>
      </c>
      <c r="D16" s="117">
        <f>SUM(E16:F16)</f>
        <v>5783700657</v>
      </c>
      <c r="E16" s="644"/>
      <c r="F16" s="653">
        <v>5783700657</v>
      </c>
      <c r="G16" s="121">
        <v>19007127509</v>
      </c>
      <c r="H16" s="104"/>
      <c r="I16" s="104"/>
      <c r="J16" s="104"/>
      <c r="K16" s="104"/>
      <c r="L16" s="104"/>
      <c r="M16" s="104"/>
    </row>
    <row r="17" spans="1:13" s="127" customFormat="1" ht="30.75" customHeight="1">
      <c r="A17" s="122" t="s">
        <v>148</v>
      </c>
      <c r="B17" s="123">
        <v>20</v>
      </c>
      <c r="C17" s="123"/>
      <c r="D17" s="124">
        <f>D15-D16</f>
        <v>230227935</v>
      </c>
      <c r="E17" s="645"/>
      <c r="F17" s="654">
        <f>F15-F16</f>
        <v>230227935</v>
      </c>
      <c r="G17" s="125">
        <f>G15-G16</f>
        <v>1696295015</v>
      </c>
      <c r="H17" s="126"/>
      <c r="I17" s="126"/>
      <c r="J17" s="126"/>
      <c r="K17" s="126"/>
      <c r="L17" s="126"/>
      <c r="M17" s="126"/>
    </row>
    <row r="18" spans="1:13" ht="15" customHeight="1">
      <c r="A18" s="28" t="s">
        <v>149</v>
      </c>
      <c r="B18" s="25">
        <v>21</v>
      </c>
      <c r="C18" s="25" t="s">
        <v>150</v>
      </c>
      <c r="D18" s="117">
        <f>SUM(E18:F18)</f>
        <v>3761665650.8888888</v>
      </c>
      <c r="E18" s="644">
        <f>BTĐC!H10</f>
        <v>184188888.8888889</v>
      </c>
      <c r="F18" s="653">
        <v>3577476762</v>
      </c>
      <c r="G18" s="121">
        <v>4971364868.4841366</v>
      </c>
      <c r="H18" s="104">
        <v>2140605700</v>
      </c>
      <c r="I18" s="208">
        <f>F18-H18</f>
        <v>1436871062</v>
      </c>
      <c r="J18" s="104"/>
      <c r="K18" s="104"/>
      <c r="L18" s="104"/>
      <c r="M18" s="104"/>
    </row>
    <row r="19" spans="1:13" ht="15" customHeight="1">
      <c r="A19" s="28" t="s">
        <v>151</v>
      </c>
      <c r="B19" s="25">
        <v>22</v>
      </c>
      <c r="C19" s="25"/>
      <c r="D19" s="117">
        <f>SUM(E19:F19)</f>
        <v>0</v>
      </c>
      <c r="E19" s="644"/>
      <c r="F19" s="653"/>
      <c r="G19" s="121"/>
      <c r="H19" s="104">
        <v>2320168565</v>
      </c>
      <c r="I19" s="104"/>
      <c r="J19" s="104"/>
      <c r="K19" s="104"/>
      <c r="L19" s="104"/>
      <c r="M19" s="104"/>
    </row>
    <row r="20" spans="1:13" ht="15" customHeight="1">
      <c r="A20" s="128" t="s">
        <v>152</v>
      </c>
      <c r="B20" s="47">
        <v>23</v>
      </c>
      <c r="C20" s="47"/>
      <c r="D20" s="129">
        <f>SUM(E20:F20)</f>
        <v>0</v>
      </c>
      <c r="E20" s="646"/>
      <c r="F20" s="655"/>
      <c r="G20" s="130"/>
      <c r="H20" s="104">
        <f>H19-H18</f>
        <v>179562865</v>
      </c>
      <c r="I20" s="104"/>
      <c r="J20" s="104"/>
      <c r="K20" s="104"/>
      <c r="L20" s="104"/>
      <c r="M20" s="104"/>
    </row>
    <row r="21" spans="1:13" ht="15" customHeight="1">
      <c r="A21" s="28" t="s">
        <v>153</v>
      </c>
      <c r="B21" s="25">
        <v>24</v>
      </c>
      <c r="C21" s="25" t="s">
        <v>154</v>
      </c>
      <c r="D21" s="117">
        <f>SUM(E21:F21)</f>
        <v>136931919</v>
      </c>
      <c r="E21" s="644"/>
      <c r="F21" s="653">
        <v>136931919</v>
      </c>
      <c r="G21" s="121">
        <v>754682439</v>
      </c>
      <c r="H21" s="104"/>
      <c r="I21" s="104"/>
      <c r="J21" s="104"/>
      <c r="K21" s="104"/>
      <c r="L21" s="104"/>
      <c r="M21" s="104"/>
    </row>
    <row r="22" spans="1:13" ht="15" customHeight="1">
      <c r="A22" s="28" t="s">
        <v>155</v>
      </c>
      <c r="B22" s="25">
        <v>25</v>
      </c>
      <c r="C22" s="25" t="s">
        <v>156</v>
      </c>
      <c r="D22" s="117">
        <f>SUM(E22:F22)</f>
        <v>3396677490</v>
      </c>
      <c r="E22" s="644">
        <f>BTĐC!H22</f>
        <v>586920000</v>
      </c>
      <c r="F22" s="653">
        <v>2809757490</v>
      </c>
      <c r="G22" s="121">
        <v>2001654549</v>
      </c>
      <c r="H22" s="104"/>
      <c r="I22" s="208"/>
      <c r="J22" s="104"/>
      <c r="K22" s="104"/>
      <c r="L22" s="104"/>
      <c r="M22" s="104"/>
    </row>
    <row r="23" spans="1:13" s="127" customFormat="1" ht="30.75" customHeight="1">
      <c r="A23" s="122" t="s">
        <v>157</v>
      </c>
      <c r="B23" s="123">
        <v>30</v>
      </c>
      <c r="C23" s="123"/>
      <c r="D23" s="124">
        <f>D17+D18-D19-D21-D22</f>
        <v>458284176.88888884</v>
      </c>
      <c r="E23" s="645"/>
      <c r="F23" s="654">
        <f>F17+F18-F19-F21-F22</f>
        <v>861015288</v>
      </c>
      <c r="G23" s="125">
        <f>G17+G18-G19-G21-G22</f>
        <v>3911322895.4841366</v>
      </c>
      <c r="H23" s="126"/>
      <c r="I23" s="126"/>
      <c r="J23" s="126"/>
      <c r="K23" s="126"/>
      <c r="L23" s="126"/>
      <c r="M23" s="126"/>
    </row>
    <row r="24" spans="1:13" ht="16.5" customHeight="1">
      <c r="A24" s="28" t="s">
        <v>158</v>
      </c>
      <c r="B24" s="25">
        <v>31</v>
      </c>
      <c r="C24" s="25" t="s">
        <v>159</v>
      </c>
      <c r="D24" s="117">
        <f>SUM(E24:F24)</f>
        <v>94284955</v>
      </c>
      <c r="E24" s="644"/>
      <c r="F24" s="653">
        <v>94284955</v>
      </c>
      <c r="G24" s="121">
        <v>7472281348</v>
      </c>
    </row>
    <row r="25" spans="1:13" ht="16.5" customHeight="1">
      <c r="A25" s="28" t="s">
        <v>160</v>
      </c>
      <c r="B25" s="25">
        <v>32</v>
      </c>
      <c r="C25" s="25" t="s">
        <v>161</v>
      </c>
      <c r="D25" s="117">
        <f>SUM(E25:F25)</f>
        <v>323901624</v>
      </c>
      <c r="E25" s="644"/>
      <c r="F25" s="653">
        <v>323901624</v>
      </c>
      <c r="G25" s="121">
        <v>1046403258</v>
      </c>
    </row>
    <row r="26" spans="1:13" ht="16.5" customHeight="1">
      <c r="A26" s="28" t="s">
        <v>162</v>
      </c>
      <c r="B26" s="25">
        <v>40</v>
      </c>
      <c r="C26" s="25"/>
      <c r="D26" s="131">
        <f>D24-D25</f>
        <v>-229616669</v>
      </c>
      <c r="E26" s="647"/>
      <c r="F26" s="653">
        <f>F24-F25</f>
        <v>-229616669</v>
      </c>
      <c r="G26" s="121">
        <f>G24-G25</f>
        <v>6425878090</v>
      </c>
    </row>
    <row r="27" spans="1:13" ht="16.5" customHeight="1">
      <c r="A27" s="28" t="s">
        <v>163</v>
      </c>
      <c r="B27" s="25">
        <v>50</v>
      </c>
      <c r="C27" s="25"/>
      <c r="D27" s="131">
        <f>D23+D26</f>
        <v>228667507.88888884</v>
      </c>
      <c r="E27" s="647"/>
      <c r="F27" s="653">
        <f>F23+F26</f>
        <v>631398619</v>
      </c>
      <c r="G27" s="121">
        <f>G23+G26</f>
        <v>10337200985.484137</v>
      </c>
    </row>
    <row r="28" spans="1:13" ht="16.5" customHeight="1">
      <c r="A28" s="28" t="s">
        <v>164</v>
      </c>
      <c r="B28" s="25">
        <v>51</v>
      </c>
      <c r="C28" s="25" t="s">
        <v>165</v>
      </c>
      <c r="D28" s="117">
        <f>SUM(E28:F28)</f>
        <v>0</v>
      </c>
      <c r="E28" s="647"/>
      <c r="F28" s="653"/>
      <c r="G28" s="121"/>
      <c r="H28" s="86"/>
      <c r="I28" s="132"/>
    </row>
    <row r="29" spans="1:13" ht="16.5" customHeight="1">
      <c r="A29" s="28" t="s">
        <v>166</v>
      </c>
      <c r="B29" s="25">
        <v>52</v>
      </c>
      <c r="C29" s="25"/>
      <c r="D29" s="117"/>
      <c r="E29" s="644"/>
      <c r="F29" s="653"/>
      <c r="G29" s="121"/>
    </row>
    <row r="30" spans="1:13" s="127" customFormat="1" ht="30" customHeight="1">
      <c r="A30" s="122" t="s">
        <v>167</v>
      </c>
      <c r="B30" s="123">
        <v>60</v>
      </c>
      <c r="C30" s="123" t="s">
        <v>168</v>
      </c>
      <c r="D30" s="124">
        <f>D27-D28-D29</f>
        <v>228667507.88888884</v>
      </c>
      <c r="E30" s="645"/>
      <c r="F30" s="654">
        <f>F27-F28-F29</f>
        <v>631398619</v>
      </c>
      <c r="G30" s="125">
        <f>G27-G28-G29</f>
        <v>10337200985.484137</v>
      </c>
      <c r="H30" s="133">
        <f>CDKT!I114</f>
        <v>228667507.88888931</v>
      </c>
      <c r="I30" s="134">
        <f>D30-H30</f>
        <v>-4.76837158203125E-7</v>
      </c>
      <c r="J30" s="135">
        <f>D30/G30</f>
        <v>2.2120834083616238E-2</v>
      </c>
    </row>
    <row r="31" spans="1:13" ht="16.5" customHeight="1">
      <c r="A31" s="28" t="s">
        <v>169</v>
      </c>
      <c r="B31" s="25">
        <v>70</v>
      </c>
      <c r="C31" s="25" t="s">
        <v>170</v>
      </c>
      <c r="D31" s="131">
        <f>'TM6 26 28'!F137</f>
        <v>24.742743096165871</v>
      </c>
      <c r="E31" s="647"/>
      <c r="F31" s="653"/>
      <c r="G31" s="121">
        <f>'TM6 26 28'!H137</f>
        <v>1118.5266795383429</v>
      </c>
      <c r="H31" s="6"/>
      <c r="I31" s="40"/>
    </row>
    <row r="32" spans="1:13" ht="16.5" customHeight="1" thickBot="1">
      <c r="A32" s="136" t="s">
        <v>171</v>
      </c>
      <c r="B32" s="137">
        <v>71</v>
      </c>
      <c r="C32" s="137"/>
      <c r="D32" s="138"/>
      <c r="E32" s="648"/>
      <c r="F32" s="656"/>
      <c r="G32" s="139"/>
    </row>
    <row r="33" spans="1:10" ht="6" customHeight="1" thickTop="1">
      <c r="A33" s="7"/>
      <c r="B33" s="7"/>
      <c r="C33" s="7"/>
      <c r="D33" s="89"/>
      <c r="E33" s="637"/>
      <c r="F33" s="614"/>
      <c r="G33" s="89"/>
    </row>
    <row r="34" spans="1:10">
      <c r="A34" s="7"/>
      <c r="B34" s="7"/>
      <c r="C34" s="7"/>
      <c r="D34" s="812" t="str">
        <f>CDKT!D123</f>
        <v xml:space="preserve">  Lập, ngày 07 tháng 03 năm 2016</v>
      </c>
      <c r="E34" s="812"/>
      <c r="F34" s="812"/>
      <c r="G34" s="812"/>
      <c r="H34" s="86"/>
      <c r="I34" s="87"/>
      <c r="J34" s="86"/>
    </row>
    <row r="35" spans="1:10">
      <c r="A35" s="813" t="s">
        <v>172</v>
      </c>
      <c r="B35" s="813"/>
      <c r="C35" s="1"/>
      <c r="D35" s="809" t="s">
        <v>602</v>
      </c>
      <c r="E35" s="809"/>
      <c r="F35" s="809"/>
      <c r="G35" s="809"/>
      <c r="H35" s="87"/>
      <c r="I35" s="87"/>
      <c r="J35" s="86"/>
    </row>
    <row r="36" spans="1:10">
      <c r="A36" s="7" t="s">
        <v>173</v>
      </c>
      <c r="B36" s="7"/>
      <c r="C36" s="7"/>
      <c r="D36" s="814" t="s">
        <v>132</v>
      </c>
      <c r="E36" s="814"/>
      <c r="F36" s="814"/>
      <c r="G36" s="814"/>
      <c r="H36" s="88"/>
      <c r="I36" s="87"/>
      <c r="J36" s="86"/>
    </row>
    <row r="37" spans="1:10">
      <c r="A37" s="7"/>
      <c r="B37" s="7"/>
      <c r="C37" s="7"/>
      <c r="D37" s="89"/>
      <c r="E37" s="637"/>
      <c r="F37" s="613"/>
      <c r="G37" s="90"/>
    </row>
    <row r="38" spans="1:10">
      <c r="A38" s="7"/>
      <c r="B38" s="7"/>
      <c r="C38" s="7"/>
      <c r="D38" s="89"/>
      <c r="E38" s="637"/>
      <c r="F38" s="614"/>
      <c r="G38" s="89"/>
    </row>
    <row r="39" spans="1:10">
      <c r="A39" s="7"/>
      <c r="B39" s="7"/>
      <c r="C39" s="7"/>
      <c r="D39" s="89"/>
      <c r="E39" s="637"/>
      <c r="F39" s="614"/>
      <c r="G39" s="89"/>
    </row>
    <row r="40" spans="1:10">
      <c r="A40" s="7"/>
      <c r="B40" s="7"/>
      <c r="C40" s="7"/>
      <c r="D40" s="89"/>
      <c r="E40" s="637"/>
      <c r="F40" s="614"/>
      <c r="G40" s="89"/>
    </row>
    <row r="41" spans="1:10">
      <c r="A41" s="813" t="s">
        <v>605</v>
      </c>
      <c r="B41" s="813"/>
      <c r="C41" s="7"/>
      <c r="D41" s="809" t="str">
        <f>CDKT!D130</f>
        <v>Kakazu Shogo</v>
      </c>
      <c r="E41" s="809"/>
      <c r="F41" s="809"/>
      <c r="G41" s="809"/>
      <c r="H41" s="91"/>
      <c r="I41" s="91"/>
    </row>
    <row r="42" spans="1:10">
      <c r="A42" s="7"/>
      <c r="B42" s="7"/>
      <c r="C42" s="7"/>
      <c r="D42" s="89"/>
      <c r="E42" s="637"/>
      <c r="F42" s="614"/>
      <c r="G42" s="89"/>
    </row>
    <row r="43" spans="1:10">
      <c r="A43" s="7"/>
      <c r="B43" s="7"/>
      <c r="C43" s="7"/>
      <c r="D43" s="89"/>
      <c r="E43" s="637"/>
      <c r="F43" s="614"/>
      <c r="G43" s="89"/>
    </row>
    <row r="53" spans="1:7">
      <c r="A53" s="816" t="s">
        <v>677</v>
      </c>
      <c r="B53" s="815" t="s">
        <v>678</v>
      </c>
      <c r="C53" s="815" t="s">
        <v>6</v>
      </c>
      <c r="D53" s="815" t="s">
        <v>679</v>
      </c>
      <c r="E53" s="815" t="s">
        <v>680</v>
      </c>
      <c r="F53" s="815" t="s">
        <v>681</v>
      </c>
      <c r="G53" s="773"/>
    </row>
    <row r="54" spans="1:7">
      <c r="A54" s="816"/>
      <c r="B54" s="815"/>
      <c r="C54" s="815"/>
      <c r="D54" s="815"/>
      <c r="E54" s="815"/>
      <c r="F54" s="815"/>
      <c r="G54" s="773"/>
    </row>
    <row r="55" spans="1:7">
      <c r="A55" s="774" t="s">
        <v>682</v>
      </c>
      <c r="B55" s="775">
        <v>1</v>
      </c>
      <c r="C55" s="21" t="s">
        <v>142</v>
      </c>
      <c r="D55" s="776">
        <v>6013928592</v>
      </c>
      <c r="E55" s="776">
        <v>6013928592</v>
      </c>
      <c r="F55" s="777">
        <v>0</v>
      </c>
      <c r="G55" s="773"/>
    </row>
    <row r="56" spans="1:7">
      <c r="A56" s="774" t="s">
        <v>683</v>
      </c>
      <c r="B56" s="775">
        <v>2</v>
      </c>
      <c r="C56" s="21"/>
      <c r="D56" s="778">
        <v>0</v>
      </c>
      <c r="E56" s="778">
        <v>0</v>
      </c>
      <c r="F56" s="777">
        <v>0</v>
      </c>
      <c r="G56" s="773"/>
    </row>
    <row r="57" spans="1:7">
      <c r="A57" s="774" t="s">
        <v>684</v>
      </c>
      <c r="B57" s="775">
        <v>10</v>
      </c>
      <c r="C57" s="792"/>
      <c r="D57" s="779">
        <v>6013928592</v>
      </c>
      <c r="E57" s="779">
        <v>6013928592</v>
      </c>
      <c r="F57" s="777">
        <v>0</v>
      </c>
      <c r="G57" s="773"/>
    </row>
    <row r="58" spans="1:7">
      <c r="A58" s="774" t="s">
        <v>146</v>
      </c>
      <c r="B58" s="775">
        <v>11</v>
      </c>
      <c r="C58" s="21" t="s">
        <v>147</v>
      </c>
      <c r="D58" s="776">
        <v>5783700657</v>
      </c>
      <c r="E58" s="776">
        <v>5783700657</v>
      </c>
      <c r="F58" s="777">
        <v>0</v>
      </c>
      <c r="G58" s="773"/>
    </row>
    <row r="59" spans="1:7">
      <c r="A59" s="780" t="s">
        <v>685</v>
      </c>
      <c r="B59" s="775">
        <v>20</v>
      </c>
      <c r="C59" s="792"/>
      <c r="D59" s="779">
        <v>230227935</v>
      </c>
      <c r="E59" s="779">
        <v>230227935</v>
      </c>
      <c r="F59" s="777">
        <v>0</v>
      </c>
      <c r="G59" s="773"/>
    </row>
    <row r="60" spans="1:7">
      <c r="A60" s="774" t="s">
        <v>149</v>
      </c>
      <c r="B60" s="775">
        <v>21</v>
      </c>
      <c r="C60" s="21" t="s">
        <v>150</v>
      </c>
      <c r="D60" s="776">
        <v>3761665650.8888888</v>
      </c>
      <c r="E60" s="776">
        <v>3577476762</v>
      </c>
      <c r="F60" s="776">
        <f>D60-E60</f>
        <v>184188888.88888884</v>
      </c>
      <c r="G60" s="773"/>
    </row>
    <row r="61" spans="1:7">
      <c r="A61" s="774" t="s">
        <v>151</v>
      </c>
      <c r="B61" s="775">
        <v>22</v>
      </c>
      <c r="C61" s="21"/>
      <c r="D61" s="777">
        <v>0</v>
      </c>
      <c r="E61" s="777"/>
      <c r="F61" s="776">
        <f t="shared" ref="F61:F73" si="0">D61-E61</f>
        <v>0</v>
      </c>
      <c r="G61" s="773"/>
    </row>
    <row r="62" spans="1:7">
      <c r="A62" s="781" t="s">
        <v>686</v>
      </c>
      <c r="B62" s="782">
        <v>23</v>
      </c>
      <c r="C62" s="782"/>
      <c r="D62" s="783">
        <v>0</v>
      </c>
      <c r="E62" s="783"/>
      <c r="F62" s="776">
        <f t="shared" si="0"/>
        <v>0</v>
      </c>
      <c r="G62" s="773"/>
    </row>
    <row r="63" spans="1:7">
      <c r="A63" s="774" t="s">
        <v>153</v>
      </c>
      <c r="B63" s="775">
        <v>24</v>
      </c>
      <c r="C63" s="21" t="s">
        <v>154</v>
      </c>
      <c r="D63" s="776">
        <v>136931919</v>
      </c>
      <c r="E63" s="776">
        <v>136931919</v>
      </c>
      <c r="F63" s="776">
        <f t="shared" si="0"/>
        <v>0</v>
      </c>
      <c r="G63" s="773"/>
    </row>
    <row r="64" spans="1:7">
      <c r="A64" s="774" t="s">
        <v>155</v>
      </c>
      <c r="B64" s="775">
        <v>25</v>
      </c>
      <c r="C64" s="21" t="s">
        <v>156</v>
      </c>
      <c r="D64" s="776">
        <v>3396677490</v>
      </c>
      <c r="E64" s="776">
        <v>2809757490</v>
      </c>
      <c r="F64" s="776">
        <f t="shared" si="0"/>
        <v>586920000</v>
      </c>
      <c r="G64" s="773"/>
    </row>
    <row r="65" spans="1:7">
      <c r="A65" s="780" t="s">
        <v>687</v>
      </c>
      <c r="B65" s="775">
        <v>30</v>
      </c>
      <c r="C65" s="792"/>
      <c r="D65" s="779">
        <v>458284176.88888884</v>
      </c>
      <c r="E65" s="779">
        <v>861015288</v>
      </c>
      <c r="F65" s="776">
        <f t="shared" si="0"/>
        <v>-402731111.11111116</v>
      </c>
      <c r="G65" s="773"/>
    </row>
    <row r="66" spans="1:7">
      <c r="A66" s="774" t="s">
        <v>158</v>
      </c>
      <c r="B66" s="775">
        <v>31</v>
      </c>
      <c r="C66" s="21" t="s">
        <v>159</v>
      </c>
      <c r="D66" s="776">
        <v>94284955</v>
      </c>
      <c r="E66" s="776">
        <v>94284955</v>
      </c>
      <c r="F66" s="776">
        <f t="shared" si="0"/>
        <v>0</v>
      </c>
      <c r="G66" s="773"/>
    </row>
    <row r="67" spans="1:7">
      <c r="A67" s="774" t="s">
        <v>160</v>
      </c>
      <c r="B67" s="775">
        <v>32</v>
      </c>
      <c r="C67" s="21" t="s">
        <v>161</v>
      </c>
      <c r="D67" s="776">
        <v>323901624</v>
      </c>
      <c r="E67" s="776">
        <v>323901624</v>
      </c>
      <c r="F67" s="776">
        <f t="shared" si="0"/>
        <v>0</v>
      </c>
      <c r="G67" s="773"/>
    </row>
    <row r="68" spans="1:7">
      <c r="A68" s="780" t="s">
        <v>688</v>
      </c>
      <c r="B68" s="775">
        <v>40</v>
      </c>
      <c r="C68" s="21"/>
      <c r="D68" s="779">
        <v>-229616669</v>
      </c>
      <c r="E68" s="779">
        <v>-229616669</v>
      </c>
      <c r="F68" s="776">
        <f t="shared" si="0"/>
        <v>0</v>
      </c>
      <c r="G68" s="773"/>
    </row>
    <row r="69" spans="1:7">
      <c r="A69" s="784" t="s">
        <v>689</v>
      </c>
      <c r="B69" s="21">
        <v>50</v>
      </c>
      <c r="C69" s="21"/>
      <c r="D69" s="785">
        <v>228667507.88888884</v>
      </c>
      <c r="E69" s="785">
        <v>631398619</v>
      </c>
      <c r="F69" s="776">
        <f t="shared" si="0"/>
        <v>-402731111.11111116</v>
      </c>
      <c r="G69" s="773"/>
    </row>
    <row r="70" spans="1:7">
      <c r="A70" s="774" t="s">
        <v>690</v>
      </c>
      <c r="B70" s="775">
        <v>51</v>
      </c>
      <c r="C70" s="21" t="s">
        <v>165</v>
      </c>
      <c r="D70" s="786">
        <v>0</v>
      </c>
      <c r="E70" s="786"/>
      <c r="F70" s="776">
        <f t="shared" si="0"/>
        <v>0</v>
      </c>
      <c r="G70" s="773"/>
    </row>
    <row r="71" spans="1:7">
      <c r="A71" s="774" t="s">
        <v>166</v>
      </c>
      <c r="B71" s="775">
        <v>52</v>
      </c>
      <c r="C71" s="21"/>
      <c r="D71" s="777"/>
      <c r="E71" s="777"/>
      <c r="F71" s="776">
        <f t="shared" si="0"/>
        <v>0</v>
      </c>
      <c r="G71" s="773"/>
    </row>
    <row r="72" spans="1:7">
      <c r="A72" s="784" t="s">
        <v>691</v>
      </c>
      <c r="B72" s="21">
        <v>60</v>
      </c>
      <c r="C72" s="792" t="s">
        <v>168</v>
      </c>
      <c r="D72" s="787">
        <v>228667507.88888884</v>
      </c>
      <c r="E72" s="787">
        <v>631398619</v>
      </c>
      <c r="F72" s="776">
        <f t="shared" si="0"/>
        <v>-402731111.11111116</v>
      </c>
      <c r="G72" s="773"/>
    </row>
    <row r="73" spans="1:7">
      <c r="A73" s="774" t="s">
        <v>169</v>
      </c>
      <c r="B73" s="21">
        <v>70</v>
      </c>
      <c r="C73" s="21" t="s">
        <v>170</v>
      </c>
      <c r="D73" s="785">
        <v>24.742743096165871</v>
      </c>
      <c r="E73" s="785">
        <f>E72/9241801</f>
        <v>68.31986741545289</v>
      </c>
      <c r="F73" s="776">
        <f t="shared" si="0"/>
        <v>-43.577124319287023</v>
      </c>
      <c r="G73" s="773"/>
    </row>
    <row r="74" spans="1:7">
      <c r="A74" s="788"/>
      <c r="B74" s="788"/>
      <c r="C74" s="21"/>
      <c r="D74" s="789"/>
      <c r="E74" s="790"/>
      <c r="F74" s="791"/>
    </row>
  </sheetData>
  <mergeCells count="21">
    <mergeCell ref="A6:G6"/>
    <mergeCell ref="A7:G7"/>
    <mergeCell ref="A10:A11"/>
    <mergeCell ref="B10:B11"/>
    <mergeCell ref="C10:C11"/>
    <mergeCell ref="D10:D11"/>
    <mergeCell ref="E10:E11"/>
    <mergeCell ref="F10:F11"/>
    <mergeCell ref="G10:G11"/>
    <mergeCell ref="D34:G34"/>
    <mergeCell ref="A35:B35"/>
    <mergeCell ref="D35:G35"/>
    <mergeCell ref="D36:G36"/>
    <mergeCell ref="A41:B41"/>
    <mergeCell ref="D41:G41"/>
    <mergeCell ref="F53:F54"/>
    <mergeCell ref="A53:A54"/>
    <mergeCell ref="B53:B54"/>
    <mergeCell ref="C53:C54"/>
    <mergeCell ref="D53:D54"/>
    <mergeCell ref="E53:E54"/>
  </mergeCells>
  <conditionalFormatting sqref="D13:G28">
    <cfRule type="cellIs" dxfId="106" priority="1" stopIfTrue="1" operator="between">
      <formula>-0.5</formula>
      <formula>0.5</formula>
    </cfRule>
  </conditionalFormatting>
  <pageMargins left="0.51" right="0.17" top="0.27559055118110198" bottom="0.196850393700787" header="0.15748031496063" footer="0.196850393700787"/>
  <pageSetup paperSize="9" firstPageNumber="8" orientation="portrait" useFirstPageNumber="1" r:id="rId1"/>
  <headerFooter alignWithMargins="0">
    <oddFooter>&amp;C&amp;"VNI-Helve,Normal"&amp;11&amp;P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2"/>
  <sheetViews>
    <sheetView showGridLines="0" view="pageBreakPreview" topLeftCell="A33" zoomScaleSheetLayoutView="100" workbookViewId="0">
      <selection activeCell="B45" sqref="B45"/>
    </sheetView>
  </sheetViews>
  <sheetFormatPr defaultRowHeight="17.25"/>
  <cols>
    <col min="1" max="1" width="1.875" style="140" customWidth="1"/>
    <col min="2" max="2" width="46.25" style="140" customWidth="1"/>
    <col min="3" max="3" width="7" style="140" customWidth="1"/>
    <col min="4" max="4" width="6.375" style="104" customWidth="1"/>
    <col min="5" max="5" width="17.125" style="144" customWidth="1"/>
    <col min="6" max="6" width="15" style="104" customWidth="1"/>
    <col min="7" max="7" width="15.375" style="89" hidden="1" customWidth="1"/>
    <col min="8" max="9" width="15.875" style="89" hidden="1" customWidth="1"/>
    <col min="10" max="10" width="15" style="86" bestFit="1" customWidth="1"/>
    <col min="11" max="11" width="19.125" style="140" customWidth="1"/>
    <col min="12" max="12" width="14" style="140" bestFit="1" customWidth="1"/>
    <col min="13" max="13" width="16.5" style="86" bestFit="1" customWidth="1"/>
    <col min="14" max="14" width="16" style="213" customWidth="1"/>
    <col min="15" max="16" width="18.5" style="140" bestFit="1" customWidth="1"/>
    <col min="17" max="17" width="14" style="140" bestFit="1" customWidth="1"/>
    <col min="18" max="16384" width="9" style="140"/>
  </cols>
  <sheetData>
    <row r="1" spans="1:12">
      <c r="A1" s="1" t="str">
        <f>BCKQKD!A1</f>
        <v>CÔNG TY CỔ PHẦN PGT HOLDINGS</v>
      </c>
      <c r="B1" s="1"/>
      <c r="C1" s="105"/>
      <c r="D1" s="105"/>
      <c r="E1" s="3"/>
      <c r="F1" s="106"/>
    </row>
    <row r="2" spans="1:12">
      <c r="A2" s="8" t="str">
        <f>BCKQKD!A2</f>
        <v>Địa chỉ: 31-33-35 Lê Anh Xuân, Phường Bến Thành, Quận 1, TP. Hồ Chí Minh.</v>
      </c>
      <c r="B2" s="8"/>
      <c r="C2" s="105"/>
      <c r="D2" s="105"/>
      <c r="E2" s="3"/>
      <c r="F2" s="2"/>
    </row>
    <row r="3" spans="1:12" ht="2.25" customHeight="1">
      <c r="A3" s="10"/>
      <c r="B3" s="10"/>
      <c r="C3" s="108"/>
      <c r="D3" s="108"/>
      <c r="E3" s="12"/>
      <c r="F3" s="11"/>
    </row>
    <row r="4" spans="1:12" ht="9.75" customHeight="1">
      <c r="A4" s="104"/>
      <c r="B4" s="104"/>
      <c r="C4" s="105"/>
      <c r="D4" s="105"/>
      <c r="E4" s="3"/>
      <c r="F4" s="2"/>
    </row>
    <row r="5" spans="1:12" ht="20.25">
      <c r="A5" s="810" t="s">
        <v>174</v>
      </c>
      <c r="B5" s="810"/>
      <c r="C5" s="810"/>
      <c r="D5" s="810"/>
      <c r="E5" s="810"/>
      <c r="F5" s="810"/>
    </row>
    <row r="6" spans="1:12" ht="15" customHeight="1">
      <c r="A6" s="811" t="s">
        <v>175</v>
      </c>
      <c r="B6" s="811"/>
      <c r="C6" s="811"/>
      <c r="D6" s="811"/>
      <c r="E6" s="811"/>
      <c r="F6" s="811"/>
    </row>
    <row r="7" spans="1:12" ht="15" customHeight="1">
      <c r="A7" s="811" t="s">
        <v>503</v>
      </c>
      <c r="B7" s="811"/>
      <c r="C7" s="811"/>
      <c r="D7" s="811"/>
      <c r="E7" s="811"/>
      <c r="F7" s="811"/>
      <c r="G7" s="141"/>
    </row>
    <row r="8" spans="1:12" ht="12.75" customHeight="1">
      <c r="A8" s="142"/>
      <c r="B8" s="142"/>
      <c r="C8" s="143"/>
      <c r="D8" s="7"/>
      <c r="F8" s="112" t="s">
        <v>3</v>
      </c>
    </row>
    <row r="9" spans="1:12" ht="2.25" customHeight="1" thickBot="1">
      <c r="A9" s="142"/>
      <c r="B9" s="142"/>
      <c r="C9" s="143"/>
      <c r="D9" s="7"/>
      <c r="E9" s="145"/>
      <c r="F9" s="112"/>
    </row>
    <row r="10" spans="1:12" s="7" customFormat="1" ht="15" customHeight="1" thickTop="1">
      <c r="A10" s="830"/>
      <c r="B10" s="832" t="s">
        <v>134</v>
      </c>
      <c r="C10" s="819" t="s">
        <v>5</v>
      </c>
      <c r="D10" s="819" t="s">
        <v>135</v>
      </c>
      <c r="E10" s="821" t="s">
        <v>136</v>
      </c>
      <c r="F10" s="827" t="s">
        <v>139</v>
      </c>
    </row>
    <row r="11" spans="1:12" s="7" customFormat="1" ht="15" customHeight="1">
      <c r="A11" s="831"/>
      <c r="B11" s="833"/>
      <c r="C11" s="834"/>
      <c r="D11" s="834"/>
      <c r="E11" s="822"/>
      <c r="F11" s="828"/>
    </row>
    <row r="12" spans="1:12" s="7" customFormat="1" ht="15" customHeight="1">
      <c r="A12" s="146"/>
      <c r="B12" s="147">
        <v>1</v>
      </c>
      <c r="C12" s="115">
        <v>2</v>
      </c>
      <c r="D12" s="115">
        <v>3</v>
      </c>
      <c r="E12" s="115">
        <v>4</v>
      </c>
      <c r="F12" s="148">
        <v>5</v>
      </c>
    </row>
    <row r="13" spans="1:12" s="154" customFormat="1" ht="15" customHeight="1">
      <c r="A13" s="149" t="s">
        <v>176</v>
      </c>
      <c r="B13" s="150"/>
      <c r="C13" s="151"/>
      <c r="D13" s="151"/>
      <c r="E13" s="152"/>
      <c r="F13" s="153"/>
      <c r="G13" s="154" t="s">
        <v>565</v>
      </c>
      <c r="H13" s="154" t="s">
        <v>566</v>
      </c>
      <c r="I13" s="154" t="s">
        <v>567</v>
      </c>
    </row>
    <row r="14" spans="1:12" s="165" customFormat="1" ht="15" customHeight="1">
      <c r="A14" s="155" t="s">
        <v>177</v>
      </c>
      <c r="B14" s="156" t="s">
        <v>178</v>
      </c>
      <c r="C14" s="157" t="s">
        <v>141</v>
      </c>
      <c r="D14" s="158"/>
      <c r="E14" s="159">
        <f>I14</f>
        <v>6852926425</v>
      </c>
      <c r="F14" s="160">
        <v>24886881992.400002</v>
      </c>
      <c r="G14" s="161">
        <v>5914958485</v>
      </c>
      <c r="H14" s="162">
        <f>SUMIF('ptlctt 6tcn'!$R$8:$R$44,LCTT!C14,'ptlctt 6tcn'!$T$8:$T$44)</f>
        <v>937967940</v>
      </c>
      <c r="I14" s="769">
        <f>SUM(G14:H14)</f>
        <v>6852926425</v>
      </c>
      <c r="J14" s="163"/>
      <c r="K14" s="164"/>
      <c r="L14" s="164"/>
    </row>
    <row r="15" spans="1:12" s="154" customFormat="1" ht="15" customHeight="1">
      <c r="A15" s="155" t="s">
        <v>179</v>
      </c>
      <c r="B15" s="166" t="s">
        <v>180</v>
      </c>
      <c r="C15" s="157" t="s">
        <v>144</v>
      </c>
      <c r="D15" s="167"/>
      <c r="E15" s="159">
        <f t="shared" ref="E15:E20" si="0">I15</f>
        <v>-11442960375</v>
      </c>
      <c r="F15" s="168">
        <v>-21792878896.400002</v>
      </c>
      <c r="G15" s="169">
        <v>-5667749585</v>
      </c>
      <c r="H15" s="162">
        <f>SUMIF('ptlctt 6tcn'!$R$8:$R$44,LCTT!C15,'ptlctt 6tcn'!$T$8:$T$44)+1000000000</f>
        <v>-5775210790</v>
      </c>
      <c r="I15" s="769">
        <f t="shared" ref="I15:I38" si="1">SUM(G15:H15)</f>
        <v>-11442960375</v>
      </c>
      <c r="J15" s="170"/>
      <c r="K15" s="170"/>
    </row>
    <row r="16" spans="1:12" s="154" customFormat="1" ht="15" customHeight="1">
      <c r="A16" s="155" t="s">
        <v>181</v>
      </c>
      <c r="B16" s="166" t="s">
        <v>182</v>
      </c>
      <c r="C16" s="157" t="s">
        <v>183</v>
      </c>
      <c r="D16" s="167"/>
      <c r="E16" s="159">
        <f t="shared" si="0"/>
        <v>-1686900808</v>
      </c>
      <c r="F16" s="168">
        <v>-1572457673</v>
      </c>
      <c r="G16" s="171">
        <v>-860259489</v>
      </c>
      <c r="H16" s="162">
        <f>SUMIF('ptlctt 6tcn'!$R$8:$R$44,LCTT!C16,'ptlctt 6tcn'!$T$8:$T$44)</f>
        <v>-826641319</v>
      </c>
      <c r="I16" s="769">
        <f t="shared" si="1"/>
        <v>-1686900808</v>
      </c>
    </row>
    <row r="17" spans="1:14" s="154" customFormat="1" ht="15" customHeight="1">
      <c r="A17" s="155" t="s">
        <v>184</v>
      </c>
      <c r="B17" s="166" t="s">
        <v>185</v>
      </c>
      <c r="C17" s="157" t="s">
        <v>186</v>
      </c>
      <c r="D17" s="167"/>
      <c r="E17" s="159">
        <f t="shared" si="0"/>
        <v>0</v>
      </c>
      <c r="F17" s="168"/>
      <c r="G17" s="171">
        <v>0</v>
      </c>
      <c r="H17" s="162">
        <f>SUMIF('ptlctt 6tcn'!$R$8:$R$44,LCTT!C17,'ptlctt 6tcn'!$T$8:$T$44)</f>
        <v>0</v>
      </c>
      <c r="I17" s="769">
        <f t="shared" si="1"/>
        <v>0</v>
      </c>
    </row>
    <row r="18" spans="1:14" s="154" customFormat="1" ht="15" customHeight="1">
      <c r="A18" s="155" t="s">
        <v>187</v>
      </c>
      <c r="B18" s="166" t="s">
        <v>188</v>
      </c>
      <c r="C18" s="157" t="s">
        <v>189</v>
      </c>
      <c r="D18" s="167"/>
      <c r="E18" s="159">
        <f t="shared" si="0"/>
        <v>0</v>
      </c>
      <c r="F18" s="168"/>
      <c r="G18" s="171">
        <v>0</v>
      </c>
      <c r="H18" s="162">
        <f>SUMIF('ptlctt 6tcn'!$R$8:$R$44,LCTT!C18,'ptlctt 6tcn'!$T$8:$T$44)</f>
        <v>0</v>
      </c>
      <c r="I18" s="769">
        <f t="shared" si="1"/>
        <v>0</v>
      </c>
    </row>
    <row r="19" spans="1:14" s="154" customFormat="1" ht="15" customHeight="1">
      <c r="A19" s="155" t="s">
        <v>190</v>
      </c>
      <c r="B19" s="166" t="s">
        <v>191</v>
      </c>
      <c r="C19" s="157" t="s">
        <v>192</v>
      </c>
      <c r="D19" s="167"/>
      <c r="E19" s="159">
        <f t="shared" si="0"/>
        <v>1221737618</v>
      </c>
      <c r="F19" s="168">
        <v>46690000</v>
      </c>
      <c r="G19" s="171">
        <v>195764758</v>
      </c>
      <c r="H19" s="162">
        <f>SUMIF('ptlctt 6tcn'!$R$8:$R$44,LCTT!C19,'ptlctt 6tcn'!$T$8:$T$44)</f>
        <v>1025972860</v>
      </c>
      <c r="I19" s="769">
        <f t="shared" si="1"/>
        <v>1221737618</v>
      </c>
      <c r="J19" s="154" t="s">
        <v>674</v>
      </c>
    </row>
    <row r="20" spans="1:14" s="154" customFormat="1" ht="15" customHeight="1">
      <c r="A20" s="155" t="s">
        <v>193</v>
      </c>
      <c r="B20" s="166" t="s">
        <v>194</v>
      </c>
      <c r="C20" s="157" t="s">
        <v>195</v>
      </c>
      <c r="D20" s="167"/>
      <c r="E20" s="159">
        <f t="shared" si="0"/>
        <v>-6961986675</v>
      </c>
      <c r="F20" s="168">
        <v>-2403445336</v>
      </c>
      <c r="G20" s="172">
        <v>-952542815</v>
      </c>
      <c r="H20" s="162">
        <f>SUMIF('ptlctt 6tcn'!$R$8:$R$44,LCTT!C20,'ptlctt 6tcn'!$T$8:$T$44)-1000000000+179562865</f>
        <v>-6009443860</v>
      </c>
      <c r="I20" s="769">
        <f t="shared" si="1"/>
        <v>-6961986675</v>
      </c>
      <c r="J20" s="154" t="s">
        <v>671</v>
      </c>
    </row>
    <row r="21" spans="1:14" s="178" customFormat="1" ht="15" customHeight="1">
      <c r="A21" s="173" t="s">
        <v>196</v>
      </c>
      <c r="B21" s="174"/>
      <c r="C21" s="175">
        <v>20</v>
      </c>
      <c r="D21" s="175"/>
      <c r="E21" s="176">
        <f>SUM(E14:E20)</f>
        <v>-12017183815</v>
      </c>
      <c r="F21" s="177">
        <f>SUM(F14:F20)</f>
        <v>-835209913</v>
      </c>
      <c r="G21" s="177">
        <f>SUM(G14:G20)</f>
        <v>-1369828646</v>
      </c>
      <c r="H21" s="177">
        <f>SUM(H14:H20)</f>
        <v>-10647355169</v>
      </c>
      <c r="I21" s="177">
        <f>SUM(I14:I20)</f>
        <v>-12017183815</v>
      </c>
      <c r="M21" s="394"/>
      <c r="N21" s="770"/>
    </row>
    <row r="22" spans="1:14" s="154" customFormat="1" ht="15" customHeight="1">
      <c r="A22" s="179" t="s">
        <v>197</v>
      </c>
      <c r="B22" s="180"/>
      <c r="C22" s="181"/>
      <c r="D22" s="181"/>
      <c r="E22" s="182"/>
      <c r="F22" s="183"/>
      <c r="G22" s="184"/>
      <c r="I22" s="769">
        <f t="shared" si="1"/>
        <v>0</v>
      </c>
      <c r="N22" s="771"/>
    </row>
    <row r="23" spans="1:14" s="7" customFormat="1" ht="30" customHeight="1">
      <c r="A23" s="185" t="s">
        <v>177</v>
      </c>
      <c r="B23" s="186" t="s">
        <v>198</v>
      </c>
      <c r="C23" s="187">
        <v>21</v>
      </c>
      <c r="D23" s="187"/>
      <c r="E23" s="159">
        <f t="shared" ref="E23:E28" si="2">I23</f>
        <v>0</v>
      </c>
      <c r="F23" s="160"/>
      <c r="G23" s="188"/>
      <c r="H23" s="162">
        <f>SUMIF('ptlctt 6tcn'!$R$8:$R$44,LCTT!C23,'ptlctt 6tcn'!$T$8:$T$44)</f>
        <v>0</v>
      </c>
      <c r="I23" s="769">
        <f t="shared" si="1"/>
        <v>0</v>
      </c>
    </row>
    <row r="24" spans="1:14" s="7" customFormat="1" ht="30" customHeight="1">
      <c r="A24" s="185" t="s">
        <v>179</v>
      </c>
      <c r="B24" s="186" t="s">
        <v>199</v>
      </c>
      <c r="C24" s="189">
        <v>22</v>
      </c>
      <c r="D24" s="32"/>
      <c r="E24" s="159">
        <f t="shared" si="2"/>
        <v>81000000</v>
      </c>
      <c r="F24" s="168">
        <v>14396181806</v>
      </c>
      <c r="G24" s="188">
        <v>81000000</v>
      </c>
      <c r="H24" s="162">
        <f>SUMIF('ptlctt 6tcn'!$R$8:$R$44,LCTT!C24,'ptlctt 6tcn'!$T$8:$T$44)</f>
        <v>0</v>
      </c>
      <c r="I24" s="769">
        <f t="shared" si="1"/>
        <v>81000000</v>
      </c>
      <c r="M24" s="6"/>
      <c r="N24" s="6"/>
    </row>
    <row r="25" spans="1:14" s="7" customFormat="1" ht="15" customHeight="1">
      <c r="A25" s="185" t="s">
        <v>181</v>
      </c>
      <c r="B25" s="166" t="s">
        <v>200</v>
      </c>
      <c r="C25" s="189">
        <v>23</v>
      </c>
      <c r="D25" s="32"/>
      <c r="E25" s="159">
        <f t="shared" si="2"/>
        <v>-66085117500</v>
      </c>
      <c r="F25" s="168"/>
      <c r="G25" s="188">
        <f>-8000000000-85117500</f>
        <v>-8085117500</v>
      </c>
      <c r="H25" s="162">
        <f>SUMIF('ptlctt 6tcn'!$R$8:$R$44,LCTT!C25,'ptlctt 6tcn'!$T$8:$T$44)</f>
        <v>-58000000000</v>
      </c>
      <c r="I25" s="769">
        <f t="shared" si="1"/>
        <v>-66085117500</v>
      </c>
      <c r="J25" s="6"/>
      <c r="K25" s="6"/>
      <c r="L25" s="40"/>
      <c r="M25" s="6"/>
    </row>
    <row r="26" spans="1:14" s="7" customFormat="1" ht="15" customHeight="1">
      <c r="A26" s="185" t="s">
        <v>184</v>
      </c>
      <c r="B26" s="186" t="s">
        <v>201</v>
      </c>
      <c r="C26" s="189">
        <v>24</v>
      </c>
      <c r="D26" s="32"/>
      <c r="E26" s="159">
        <f t="shared" si="2"/>
        <v>43000000000</v>
      </c>
      <c r="F26" s="168">
        <v>55591917052</v>
      </c>
      <c r="G26" s="188">
        <v>0</v>
      </c>
      <c r="H26" s="162">
        <f>SUMIF('ptlctt 6tcn'!$R$8:$R$44,LCTT!C26,'ptlctt 6tcn'!$T$8:$T$44)</f>
        <v>43000000000</v>
      </c>
      <c r="I26" s="769">
        <f t="shared" si="1"/>
        <v>43000000000</v>
      </c>
      <c r="J26" s="40">
        <f>SUM(I25:I26)</f>
        <v>-23085117500</v>
      </c>
      <c r="K26" s="6"/>
      <c r="L26" s="6"/>
      <c r="M26" s="6"/>
    </row>
    <row r="27" spans="1:14" s="7" customFormat="1" ht="15" customHeight="1">
      <c r="A27" s="185" t="s">
        <v>187</v>
      </c>
      <c r="B27" s="166" t="s">
        <v>202</v>
      </c>
      <c r="C27" s="189">
        <v>25</v>
      </c>
      <c r="D27" s="32"/>
      <c r="E27" s="159">
        <f t="shared" si="2"/>
        <v>0</v>
      </c>
      <c r="F27" s="168"/>
      <c r="G27" s="188"/>
      <c r="H27" s="162">
        <f>SUMIF('ptlctt 6tcn'!$R$8:$R$44,LCTT!C27,'ptlctt 6tcn'!$T$8:$T$44)</f>
        <v>0</v>
      </c>
      <c r="I27" s="769">
        <f t="shared" si="1"/>
        <v>0</v>
      </c>
      <c r="J27" s="6"/>
      <c r="K27" s="40"/>
      <c r="L27" s="40"/>
      <c r="M27" s="6"/>
    </row>
    <row r="28" spans="1:14" s="7" customFormat="1" ht="15" customHeight="1">
      <c r="A28" s="155" t="s">
        <v>190</v>
      </c>
      <c r="B28" s="166" t="s">
        <v>203</v>
      </c>
      <c r="C28" s="189">
        <v>26</v>
      </c>
      <c r="D28" s="32"/>
      <c r="E28" s="159">
        <f t="shared" si="2"/>
        <v>0</v>
      </c>
      <c r="F28" s="168"/>
      <c r="G28" s="188">
        <v>0</v>
      </c>
      <c r="H28" s="162">
        <f>SUMIF('ptlctt 6tcn'!$R$8:$R$44,LCTT!C28,'ptlctt 6tcn'!$T$8:$T$44)</f>
        <v>0</v>
      </c>
      <c r="I28" s="769">
        <f t="shared" si="1"/>
        <v>0</v>
      </c>
      <c r="M28" s="6"/>
    </row>
    <row r="29" spans="1:14" s="7" customFormat="1" ht="15" customHeight="1">
      <c r="A29" s="155" t="s">
        <v>193</v>
      </c>
      <c r="B29" s="166" t="s">
        <v>204</v>
      </c>
      <c r="C29" s="189">
        <v>27</v>
      </c>
      <c r="D29" s="32"/>
      <c r="E29" s="159">
        <f>I29</f>
        <v>3577476762</v>
      </c>
      <c r="F29" s="168">
        <v>8860601288</v>
      </c>
      <c r="G29" s="188">
        <v>2320168565</v>
      </c>
      <c r="H29" s="162">
        <f>SUMIF('ptlctt 6tcn'!$R$8:$R$44,LCTT!C29,'ptlctt 6tcn'!$T$8:$T$44)+573519686</f>
        <v>1257308197</v>
      </c>
      <c r="I29" s="769">
        <f t="shared" si="1"/>
        <v>3577476762</v>
      </c>
      <c r="J29" s="6">
        <f>'TM6 26 28'!F66</f>
        <v>3761665650.8888888</v>
      </c>
      <c r="K29" s="89">
        <f>J29-I29</f>
        <v>184188888.88888884</v>
      </c>
    </row>
    <row r="30" spans="1:14" s="178" customFormat="1" ht="15" customHeight="1">
      <c r="A30" s="173" t="s">
        <v>205</v>
      </c>
      <c r="B30" s="174"/>
      <c r="C30" s="175">
        <v>30</v>
      </c>
      <c r="D30" s="175"/>
      <c r="E30" s="176">
        <f>SUM(E23:E29)</f>
        <v>-19426640738</v>
      </c>
      <c r="F30" s="177">
        <f>SUM(F23:F29)</f>
        <v>78848700146</v>
      </c>
      <c r="G30" s="177">
        <f>SUM(G23:G29)</f>
        <v>-5683948935</v>
      </c>
      <c r="H30" s="177">
        <f>SUM(H23:H29)</f>
        <v>-13742691803</v>
      </c>
      <c r="I30" s="177">
        <f>SUM(I23:I29)</f>
        <v>-19426640738</v>
      </c>
      <c r="K30" s="770"/>
    </row>
    <row r="31" spans="1:14" s="154" customFormat="1" ht="15" customHeight="1">
      <c r="A31" s="179" t="s">
        <v>206</v>
      </c>
      <c r="B31" s="180"/>
      <c r="C31" s="181"/>
      <c r="D31" s="181"/>
      <c r="E31" s="182"/>
      <c r="F31" s="183"/>
      <c r="I31" s="769">
        <f t="shared" si="1"/>
        <v>0</v>
      </c>
      <c r="K31" s="257"/>
    </row>
    <row r="32" spans="1:14" s="7" customFormat="1" ht="15" customHeight="1">
      <c r="A32" s="185" t="s">
        <v>177</v>
      </c>
      <c r="B32" s="186" t="s">
        <v>207</v>
      </c>
      <c r="C32" s="32">
        <v>31</v>
      </c>
      <c r="D32" s="32"/>
      <c r="E32" s="159">
        <f t="shared" ref="E32:E37" si="3">I32</f>
        <v>0</v>
      </c>
      <c r="F32" s="190"/>
      <c r="H32" s="162">
        <f>SUMIF('ptlctt 6tcn'!$R$8:$R$44,LCTT!C32,'ptlctt 6tcn'!$T$8:$T$44)</f>
        <v>0</v>
      </c>
      <c r="I32" s="769">
        <f t="shared" si="1"/>
        <v>0</v>
      </c>
      <c r="K32" s="6"/>
    </row>
    <row r="33" spans="1:14" s="7" customFormat="1" ht="30" customHeight="1">
      <c r="A33" s="185" t="s">
        <v>179</v>
      </c>
      <c r="B33" s="186" t="s">
        <v>208</v>
      </c>
      <c r="C33" s="32">
        <v>32</v>
      </c>
      <c r="D33" s="32"/>
      <c r="E33" s="159">
        <f t="shared" si="3"/>
        <v>0</v>
      </c>
      <c r="F33" s="190"/>
      <c r="H33" s="162">
        <f>SUMIF('ptlctt 6tcn'!$R$8:$R$44,LCTT!C33,'ptlctt 6tcn'!$T$8:$T$44)</f>
        <v>0</v>
      </c>
      <c r="I33" s="769">
        <f t="shared" si="1"/>
        <v>0</v>
      </c>
    </row>
    <row r="34" spans="1:14" s="7" customFormat="1" ht="15" customHeight="1">
      <c r="A34" s="155" t="s">
        <v>181</v>
      </c>
      <c r="B34" s="166" t="s">
        <v>209</v>
      </c>
      <c r="C34" s="32">
        <v>33</v>
      </c>
      <c r="D34" s="32"/>
      <c r="E34" s="159">
        <f t="shared" si="3"/>
        <v>0</v>
      </c>
      <c r="F34" s="190"/>
      <c r="H34" s="162">
        <f>SUMIF('ptlctt 6tcn'!$R$8:$R$44,LCTT!C34,'ptlctt 6tcn'!$T$8:$T$44)</f>
        <v>0</v>
      </c>
      <c r="I34" s="769">
        <f t="shared" si="1"/>
        <v>0</v>
      </c>
    </row>
    <row r="35" spans="1:14" s="7" customFormat="1" ht="15" customHeight="1">
      <c r="A35" s="155" t="s">
        <v>184</v>
      </c>
      <c r="B35" s="166" t="s">
        <v>210</v>
      </c>
      <c r="C35" s="32">
        <v>34</v>
      </c>
      <c r="D35" s="32"/>
      <c r="E35" s="159">
        <f t="shared" si="3"/>
        <v>0</v>
      </c>
      <c r="F35" s="190"/>
      <c r="H35" s="162">
        <f>SUMIF('ptlctt 6tcn'!$R$8:$R$44,LCTT!C35,'ptlctt 6tcn'!$T$8:$T$44)</f>
        <v>0</v>
      </c>
      <c r="I35" s="769">
        <f t="shared" si="1"/>
        <v>0</v>
      </c>
    </row>
    <row r="36" spans="1:14" s="7" customFormat="1" ht="15" customHeight="1">
      <c r="A36" s="155" t="s">
        <v>187</v>
      </c>
      <c r="B36" s="166" t="s">
        <v>211</v>
      </c>
      <c r="C36" s="32">
        <v>35</v>
      </c>
      <c r="D36" s="32"/>
      <c r="E36" s="159">
        <f t="shared" si="3"/>
        <v>0</v>
      </c>
      <c r="F36" s="190"/>
      <c r="H36" s="162">
        <f>SUMIF('ptlctt 6tcn'!$R$8:$R$44,LCTT!C36,'ptlctt 6tcn'!$T$8:$T$44)</f>
        <v>0</v>
      </c>
      <c r="I36" s="769">
        <f t="shared" si="1"/>
        <v>0</v>
      </c>
    </row>
    <row r="37" spans="1:14" s="7" customFormat="1" ht="15" customHeight="1">
      <c r="A37" s="155" t="s">
        <v>190</v>
      </c>
      <c r="B37" s="166" t="s">
        <v>212</v>
      </c>
      <c r="C37" s="189">
        <v>36</v>
      </c>
      <c r="D37" s="189"/>
      <c r="E37" s="159">
        <f t="shared" si="3"/>
        <v>-19357800</v>
      </c>
      <c r="F37" s="168">
        <v>-72586920</v>
      </c>
      <c r="G37" s="191">
        <v>-16508700</v>
      </c>
      <c r="H37" s="162">
        <f>SUMIF('ptlctt 6tcn'!$R$8:$R$44,LCTT!C37,'ptlctt 6tcn'!$T$8:$T$44)</f>
        <v>-2849100</v>
      </c>
      <c r="I37" s="769">
        <f t="shared" si="1"/>
        <v>-19357800</v>
      </c>
    </row>
    <row r="38" spans="1:14" s="178" customFormat="1" ht="15" customHeight="1">
      <c r="A38" s="173" t="s">
        <v>213</v>
      </c>
      <c r="B38" s="174"/>
      <c r="C38" s="175">
        <v>40</v>
      </c>
      <c r="D38" s="175"/>
      <c r="E38" s="176">
        <f>SUM(E32:E37)</f>
        <v>-19357800</v>
      </c>
      <c r="F38" s="177">
        <f>SUM(F32:F37)</f>
        <v>-72586920</v>
      </c>
      <c r="G38" s="177">
        <f>SUM(G32:G37)</f>
        <v>-16508700</v>
      </c>
      <c r="H38" s="177">
        <f>SUM(H32:H37)</f>
        <v>-2849100</v>
      </c>
      <c r="I38" s="769">
        <f t="shared" si="1"/>
        <v>-19357800</v>
      </c>
    </row>
    <row r="39" spans="1:14" s="154" customFormat="1" ht="15" customHeight="1">
      <c r="A39" s="179" t="s">
        <v>214</v>
      </c>
      <c r="B39" s="180"/>
      <c r="C39" s="192">
        <v>50</v>
      </c>
      <c r="D39" s="192"/>
      <c r="E39" s="193">
        <f>E38+E30+E21</f>
        <v>-31463182353</v>
      </c>
      <c r="F39" s="194">
        <f>F38+F30+F21</f>
        <v>77940903313</v>
      </c>
      <c r="G39" s="194">
        <f>G38+G30+G21</f>
        <v>-7070286281</v>
      </c>
      <c r="H39" s="194">
        <f>H38+H30+H21</f>
        <v>-24392896072</v>
      </c>
      <c r="I39" s="194">
        <f>I38+I30+I21</f>
        <v>-31463182353</v>
      </c>
    </row>
    <row r="40" spans="1:14" s="154" customFormat="1" ht="15" customHeight="1">
      <c r="A40" s="179" t="s">
        <v>215</v>
      </c>
      <c r="B40" s="180"/>
      <c r="C40" s="192">
        <v>60</v>
      </c>
      <c r="D40" s="192"/>
      <c r="E40" s="193">
        <f>F42</f>
        <v>80559474831</v>
      </c>
      <c r="F40" s="194">
        <v>2618571518</v>
      </c>
    </row>
    <row r="41" spans="1:14" s="154" customFormat="1" ht="15" customHeight="1">
      <c r="A41" s="195" t="s">
        <v>216</v>
      </c>
      <c r="B41" s="196"/>
      <c r="C41" s="197">
        <v>61</v>
      </c>
      <c r="D41" s="197"/>
      <c r="E41" s="198">
        <v>0</v>
      </c>
      <c r="F41" s="168">
        <v>0</v>
      </c>
      <c r="G41" s="199"/>
      <c r="H41" s="200"/>
    </row>
    <row r="42" spans="1:14" s="154" customFormat="1" ht="15" customHeight="1" thickBot="1">
      <c r="A42" s="201" t="s">
        <v>217</v>
      </c>
      <c r="B42" s="202"/>
      <c r="C42" s="203">
        <v>70</v>
      </c>
      <c r="D42" s="203" t="s">
        <v>13</v>
      </c>
      <c r="E42" s="204">
        <f>SUM(E39:E41)</f>
        <v>49096292478</v>
      </c>
      <c r="F42" s="205">
        <f>SUM(F39:F41)</f>
        <v>80559474831</v>
      </c>
      <c r="G42" s="206">
        <f>CDKT!D12</f>
        <v>49096292478</v>
      </c>
      <c r="H42" s="206">
        <f>G42-E42</f>
        <v>0</v>
      </c>
      <c r="J42" s="144">
        <f>CDKT!D12</f>
        <v>49096292478</v>
      </c>
      <c r="K42" s="206">
        <f>CDKT!G12</f>
        <v>80559474831</v>
      </c>
    </row>
    <row r="43" spans="1:14" s="104" customFormat="1" ht="3.75" customHeight="1" thickTop="1">
      <c r="A43" s="207"/>
      <c r="B43" s="207"/>
      <c r="C43" s="7"/>
      <c r="D43" s="89"/>
      <c r="E43" s="89"/>
      <c r="F43" s="89"/>
      <c r="G43" s="89"/>
      <c r="H43" s="89"/>
      <c r="I43" s="89"/>
      <c r="L43" s="208"/>
      <c r="M43" s="144"/>
      <c r="N43" s="209"/>
    </row>
    <row r="44" spans="1:14" s="104" customFormat="1" ht="16.5">
      <c r="A44" s="7"/>
      <c r="B44" s="7"/>
      <c r="C44" s="7"/>
      <c r="D44" s="812" t="str">
        <f>CDKT!D123</f>
        <v xml:space="preserve">  Lập, ngày 07 tháng 03 năm 2016</v>
      </c>
      <c r="E44" s="812"/>
      <c r="F44" s="812"/>
      <c r="G44" s="210"/>
      <c r="H44" s="210"/>
      <c r="I44" s="210"/>
      <c r="J44" s="210">
        <f>J42-E42</f>
        <v>0</v>
      </c>
      <c r="K44" s="210">
        <f>K42-F42</f>
        <v>0</v>
      </c>
      <c r="L44" s="210"/>
      <c r="M44" s="210">
        <v>0</v>
      </c>
      <c r="N44" s="209"/>
    </row>
    <row r="45" spans="1:14" s="104" customFormat="1" ht="16.5">
      <c r="A45" s="211" t="s">
        <v>218</v>
      </c>
      <c r="B45" s="211"/>
      <c r="C45" s="1"/>
      <c r="D45" s="809" t="s">
        <v>602</v>
      </c>
      <c r="E45" s="809"/>
      <c r="F45" s="809"/>
      <c r="G45" s="87"/>
      <c r="H45" s="87"/>
      <c r="I45" s="87"/>
      <c r="J45" s="87"/>
      <c r="K45" s="87"/>
      <c r="L45" s="87"/>
      <c r="M45" s="87"/>
      <c r="N45" s="209"/>
    </row>
    <row r="46" spans="1:14" s="104" customFormat="1" ht="16.5">
      <c r="A46" s="7" t="s">
        <v>219</v>
      </c>
      <c r="B46" s="7"/>
      <c r="C46" s="7"/>
      <c r="D46" s="835" t="s">
        <v>132</v>
      </c>
      <c r="E46" s="835"/>
      <c r="F46" s="835"/>
      <c r="G46" s="212"/>
      <c r="H46" s="212"/>
      <c r="I46" s="212"/>
      <c r="J46" s="212"/>
      <c r="K46" s="212"/>
      <c r="L46" s="212"/>
      <c r="M46" s="212"/>
      <c r="N46" s="209"/>
    </row>
    <row r="47" spans="1:14">
      <c r="A47" s="7"/>
      <c r="B47" s="7"/>
      <c r="C47" s="7"/>
      <c r="D47" s="89"/>
      <c r="E47" s="90"/>
      <c r="F47" s="90"/>
    </row>
    <row r="48" spans="1:14">
      <c r="A48" s="7"/>
      <c r="B48" s="7"/>
      <c r="C48" s="7"/>
      <c r="D48" s="40"/>
      <c r="E48" s="90"/>
      <c r="F48" s="90"/>
    </row>
    <row r="49" spans="1:6" ht="0.75" customHeight="1">
      <c r="A49" s="7"/>
      <c r="B49" s="7"/>
      <c r="C49" s="7"/>
      <c r="D49" s="7"/>
      <c r="E49" s="90"/>
      <c r="F49" s="90"/>
    </row>
    <row r="50" spans="1:6">
      <c r="A50" s="7"/>
      <c r="B50" s="7"/>
      <c r="C50" s="7"/>
      <c r="D50" s="40"/>
      <c r="E50" s="89"/>
      <c r="F50" s="89"/>
    </row>
    <row r="51" spans="1:6">
      <c r="A51" s="7"/>
      <c r="B51" s="7"/>
      <c r="C51" s="7"/>
      <c r="D51" s="7"/>
      <c r="E51" s="89"/>
      <c r="F51" s="89"/>
    </row>
    <row r="52" spans="1:6">
      <c r="A52" s="211" t="s">
        <v>606</v>
      </c>
      <c r="B52" s="211"/>
      <c r="C52" s="7"/>
      <c r="D52" s="836" t="str">
        <f>BCKQKD!D41</f>
        <v>Kakazu Shogo</v>
      </c>
      <c r="E52" s="836"/>
      <c r="F52" s="836"/>
    </row>
    <row r="53" spans="1:6">
      <c r="A53" s="207"/>
      <c r="B53" s="207"/>
      <c r="C53" s="7"/>
      <c r="D53" s="7"/>
      <c r="E53" s="89"/>
      <c r="F53" s="89"/>
    </row>
    <row r="54" spans="1:6">
      <c r="A54" s="207"/>
      <c r="B54" s="207"/>
      <c r="C54" s="7"/>
      <c r="D54" s="7"/>
      <c r="E54" s="89"/>
      <c r="F54" s="89"/>
    </row>
    <row r="55" spans="1:6">
      <c r="A55" s="207"/>
      <c r="B55" s="207"/>
      <c r="C55" s="7"/>
      <c r="D55" s="7"/>
      <c r="E55" s="89"/>
      <c r="F55" s="89"/>
    </row>
    <row r="56" spans="1:6">
      <c r="A56" s="207"/>
      <c r="B56" s="207"/>
      <c r="C56" s="7"/>
      <c r="D56" s="7"/>
      <c r="E56" s="89"/>
      <c r="F56" s="89"/>
    </row>
    <row r="57" spans="1:6">
      <c r="A57" s="207"/>
      <c r="B57" s="207"/>
      <c r="C57" s="7"/>
      <c r="D57" s="7"/>
      <c r="E57" s="89"/>
      <c r="F57" s="89"/>
    </row>
    <row r="58" spans="1:6">
      <c r="A58" s="207"/>
      <c r="B58" s="207"/>
      <c r="C58" s="7"/>
      <c r="D58" s="7"/>
      <c r="E58" s="89"/>
      <c r="F58" s="89"/>
    </row>
    <row r="59" spans="1:6">
      <c r="A59" s="207"/>
      <c r="B59" s="207"/>
      <c r="C59" s="7"/>
      <c r="D59" s="7"/>
      <c r="E59" s="89"/>
      <c r="F59" s="89"/>
    </row>
    <row r="60" spans="1:6">
      <c r="A60" s="207"/>
      <c r="B60" s="207"/>
      <c r="C60" s="7"/>
      <c r="D60" s="7"/>
      <c r="E60" s="89"/>
      <c r="F60" s="89"/>
    </row>
    <row r="61" spans="1:6">
      <c r="A61" s="214"/>
      <c r="B61" s="214"/>
      <c r="C61" s="837"/>
      <c r="D61" s="837"/>
      <c r="E61" s="837"/>
      <c r="F61" s="837"/>
    </row>
    <row r="62" spans="1:6">
      <c r="A62" s="215"/>
      <c r="B62" s="215"/>
      <c r="C62" s="216"/>
      <c r="D62" s="216"/>
      <c r="E62" s="829"/>
      <c r="F62" s="829"/>
    </row>
  </sheetData>
  <mergeCells count="15">
    <mergeCell ref="E62:F62"/>
    <mergeCell ref="A5:F5"/>
    <mergeCell ref="A6:F6"/>
    <mergeCell ref="A7:F7"/>
    <mergeCell ref="A10:A11"/>
    <mergeCell ref="B10:B11"/>
    <mergeCell ref="C10:C11"/>
    <mergeCell ref="D10:D11"/>
    <mergeCell ref="E10:E11"/>
    <mergeCell ref="F10:F11"/>
    <mergeCell ref="D44:F44"/>
    <mergeCell ref="D45:F45"/>
    <mergeCell ref="D46:F46"/>
    <mergeCell ref="D52:F52"/>
    <mergeCell ref="C61:F61"/>
  </mergeCells>
  <conditionalFormatting sqref="E13:F42">
    <cfRule type="cellIs" dxfId="105" priority="12" stopIfTrue="1" operator="between">
      <formula>-0.5</formula>
      <formula>0.5</formula>
    </cfRule>
  </conditionalFormatting>
  <conditionalFormatting sqref="G21">
    <cfRule type="cellIs" dxfId="104" priority="11" stopIfTrue="1" operator="between">
      <formula>-0.5</formula>
      <formula>0.5</formula>
    </cfRule>
  </conditionalFormatting>
  <conditionalFormatting sqref="G39">
    <cfRule type="cellIs" dxfId="103" priority="8" stopIfTrue="1" operator="between">
      <formula>-0.5</formula>
      <formula>0.5</formula>
    </cfRule>
  </conditionalFormatting>
  <conditionalFormatting sqref="G30">
    <cfRule type="cellIs" dxfId="102" priority="10" stopIfTrue="1" operator="between">
      <formula>-0.5</formula>
      <formula>0.5</formula>
    </cfRule>
  </conditionalFormatting>
  <conditionalFormatting sqref="G38">
    <cfRule type="cellIs" dxfId="101" priority="9" stopIfTrue="1" operator="between">
      <formula>-0.5</formula>
      <formula>0.5</formula>
    </cfRule>
  </conditionalFormatting>
  <conditionalFormatting sqref="H21">
    <cfRule type="cellIs" dxfId="100" priority="7" stopIfTrue="1" operator="between">
      <formula>-0.5</formula>
      <formula>0.5</formula>
    </cfRule>
  </conditionalFormatting>
  <conditionalFormatting sqref="H30">
    <cfRule type="cellIs" dxfId="99" priority="6" stopIfTrue="1" operator="between">
      <formula>-0.5</formula>
      <formula>0.5</formula>
    </cfRule>
  </conditionalFormatting>
  <conditionalFormatting sqref="H38">
    <cfRule type="cellIs" dxfId="98" priority="5" stopIfTrue="1" operator="between">
      <formula>-0.5</formula>
      <formula>0.5</formula>
    </cfRule>
  </conditionalFormatting>
  <conditionalFormatting sqref="H39">
    <cfRule type="cellIs" dxfId="97" priority="4" stopIfTrue="1" operator="between">
      <formula>-0.5</formula>
      <formula>0.5</formula>
    </cfRule>
  </conditionalFormatting>
  <conditionalFormatting sqref="I21">
    <cfRule type="cellIs" dxfId="96" priority="3" stopIfTrue="1" operator="between">
      <formula>-0.5</formula>
      <formula>0.5</formula>
    </cfRule>
  </conditionalFormatting>
  <conditionalFormatting sqref="I30">
    <cfRule type="cellIs" dxfId="95" priority="2" stopIfTrue="1" operator="between">
      <formula>-0.5</formula>
      <formula>0.5</formula>
    </cfRule>
  </conditionalFormatting>
  <conditionalFormatting sqref="I39">
    <cfRule type="cellIs" dxfId="94" priority="1" stopIfTrue="1" operator="between">
      <formula>-0.5</formula>
      <formula>0.5</formula>
    </cfRule>
  </conditionalFormatting>
  <pageMargins left="0.47" right="0.196850393700787" top="0.31496062992126" bottom="0.15748031496063" header="0.118110236220472" footer="0.196850393700787"/>
  <pageSetup paperSize="9" scale="95" firstPageNumber="9" orientation="portrait" useFirstPageNumber="1" r:id="rId1"/>
  <headerFooter alignWithMargins="0">
    <oddFooter>&amp;C&amp;11&amp;P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7"/>
  <sheetViews>
    <sheetView topLeftCell="J1" workbookViewId="0">
      <selection activeCell="P5" sqref="P5"/>
    </sheetView>
  </sheetViews>
  <sheetFormatPr defaultRowHeight="17.25"/>
  <cols>
    <col min="4" max="4" width="14" style="132" bestFit="1" customWidth="1"/>
    <col min="5" max="5" width="12.375" style="132" bestFit="1" customWidth="1"/>
    <col min="9" max="9" width="9" style="650"/>
    <col min="10" max="10" width="4" customWidth="1"/>
    <col min="11" max="11" width="4.5" customWidth="1"/>
    <col min="12" max="13" width="18.625" style="86" bestFit="1" customWidth="1"/>
    <col min="14" max="14" width="4.625" customWidth="1"/>
    <col min="16" max="16" width="15" bestFit="1" customWidth="1"/>
    <col min="18" max="19" width="18.625" bestFit="1" customWidth="1"/>
    <col min="20" max="20" width="19.375" style="86" bestFit="1" customWidth="1"/>
    <col min="21" max="21" width="15.75" bestFit="1" customWidth="1"/>
  </cols>
  <sheetData>
    <row r="1" spans="1:22">
      <c r="B1" t="s">
        <v>635</v>
      </c>
      <c r="K1" t="s">
        <v>649</v>
      </c>
      <c r="Q1" t="s">
        <v>670</v>
      </c>
      <c r="R1" s="132">
        <f>R3+R5</f>
        <v>58753082551</v>
      </c>
    </row>
    <row r="2" spans="1:22">
      <c r="B2" t="s">
        <v>648</v>
      </c>
      <c r="C2" t="s">
        <v>647</v>
      </c>
      <c r="F2" t="s">
        <v>647</v>
      </c>
      <c r="G2" t="s">
        <v>648</v>
      </c>
      <c r="J2" t="s">
        <v>648</v>
      </c>
      <c r="K2" t="s">
        <v>647</v>
      </c>
      <c r="N2" t="s">
        <v>647</v>
      </c>
      <c r="O2" t="s">
        <v>648</v>
      </c>
      <c r="S2" s="132">
        <f>S3-R3</f>
        <v>-23000000000</v>
      </c>
    </row>
    <row r="3" spans="1:22">
      <c r="P3" s="768" t="s">
        <v>669</v>
      </c>
      <c r="Q3" t="s">
        <v>636</v>
      </c>
      <c r="R3" s="86">
        <v>58000000000</v>
      </c>
      <c r="S3" s="86">
        <v>35000000000</v>
      </c>
      <c r="T3" s="86">
        <v>112</v>
      </c>
      <c r="U3" s="768" t="s">
        <v>662</v>
      </c>
      <c r="V3" s="132">
        <f>R3-S3</f>
        <v>23000000000</v>
      </c>
    </row>
    <row r="4" spans="1:22">
      <c r="C4" t="s">
        <v>636</v>
      </c>
      <c r="D4" s="132">
        <v>190000000</v>
      </c>
      <c r="E4" s="132">
        <v>0</v>
      </c>
      <c r="F4" t="s">
        <v>636</v>
      </c>
      <c r="K4" t="s">
        <v>650</v>
      </c>
      <c r="L4" s="86">
        <v>0</v>
      </c>
      <c r="M4" s="86">
        <v>190000000</v>
      </c>
      <c r="N4" t="s">
        <v>650</v>
      </c>
      <c r="Q4" t="s">
        <v>636</v>
      </c>
      <c r="R4" s="86">
        <v>136000000000</v>
      </c>
      <c r="S4" s="86">
        <v>154980739473</v>
      </c>
      <c r="T4" s="86">
        <v>112</v>
      </c>
      <c r="V4" s="132">
        <f>R4-S4</f>
        <v>-18980739473</v>
      </c>
    </row>
    <row r="5" spans="1:22">
      <c r="C5" t="s">
        <v>637</v>
      </c>
      <c r="D5" s="132">
        <v>80000000</v>
      </c>
      <c r="E5" s="132">
        <v>0</v>
      </c>
      <c r="F5" t="s">
        <v>637</v>
      </c>
      <c r="K5" t="s">
        <v>637</v>
      </c>
      <c r="L5" s="86">
        <v>72160000000</v>
      </c>
      <c r="M5" s="86">
        <v>72240000000</v>
      </c>
      <c r="N5" t="s">
        <v>637</v>
      </c>
      <c r="P5" s="768"/>
      <c r="Q5" t="s">
        <v>656</v>
      </c>
      <c r="R5" s="86">
        <v>753082551</v>
      </c>
      <c r="S5" s="86">
        <v>0</v>
      </c>
    </row>
    <row r="6" spans="1:22" ht="18">
      <c r="R6" s="669">
        <f>SUM(R3:R5)</f>
        <v>194753082551</v>
      </c>
      <c r="S6" s="669">
        <f>SUM(S3:S5)</f>
        <v>189980739473</v>
      </c>
    </row>
    <row r="7" spans="1:22">
      <c r="J7" s="768"/>
      <c r="K7" t="s">
        <v>651</v>
      </c>
      <c r="L7" s="86">
        <v>35000000000</v>
      </c>
      <c r="M7" s="86">
        <v>58000000000</v>
      </c>
      <c r="N7" t="s">
        <v>651</v>
      </c>
      <c r="O7" s="768"/>
      <c r="P7" s="132"/>
    </row>
    <row r="8" spans="1:22">
      <c r="B8" s="768" t="s">
        <v>141</v>
      </c>
      <c r="C8" t="s">
        <v>638</v>
      </c>
      <c r="D8" s="132">
        <v>879911940</v>
      </c>
      <c r="E8" s="132">
        <v>9594655</v>
      </c>
      <c r="F8" t="s">
        <v>639</v>
      </c>
      <c r="G8" s="768" t="s">
        <v>144</v>
      </c>
      <c r="J8" s="768"/>
      <c r="K8" t="s">
        <v>651</v>
      </c>
      <c r="L8" s="86">
        <v>154980739473</v>
      </c>
      <c r="M8" s="86">
        <v>136000000000</v>
      </c>
      <c r="N8" t="s">
        <v>651</v>
      </c>
      <c r="O8" s="768"/>
      <c r="P8" s="132"/>
      <c r="R8" t="str">
        <f>B8</f>
        <v>01</v>
      </c>
      <c r="S8" t="str">
        <f t="shared" ref="S8:T8" si="0">C8</f>
        <v>131</v>
      </c>
      <c r="T8" s="86">
        <f t="shared" si="0"/>
        <v>879911940</v>
      </c>
    </row>
    <row r="9" spans="1:22">
      <c r="B9" s="768" t="s">
        <v>192</v>
      </c>
      <c r="C9" t="s">
        <v>640</v>
      </c>
      <c r="D9" s="132">
        <v>4384615</v>
      </c>
      <c r="E9" s="132">
        <v>206439000</v>
      </c>
      <c r="F9" t="s">
        <v>641</v>
      </c>
      <c r="G9" s="768" t="s">
        <v>144</v>
      </c>
      <c r="J9" s="768" t="s">
        <v>141</v>
      </c>
      <c r="K9" t="s">
        <v>638</v>
      </c>
      <c r="L9" s="86">
        <v>58056000</v>
      </c>
      <c r="M9" s="86">
        <v>48118519</v>
      </c>
      <c r="N9" t="s">
        <v>639</v>
      </c>
      <c r="O9" s="768" t="s">
        <v>144</v>
      </c>
      <c r="R9" t="str">
        <f t="shared" ref="R9:R12" si="1">B9</f>
        <v>06</v>
      </c>
      <c r="S9" t="str">
        <f t="shared" ref="S9:S12" si="2">C9</f>
        <v>138</v>
      </c>
      <c r="T9" s="86">
        <f t="shared" ref="T9:T12" si="3">D9</f>
        <v>4384615</v>
      </c>
    </row>
    <row r="10" spans="1:22">
      <c r="A10" t="s">
        <v>661</v>
      </c>
      <c r="B10" s="768" t="s">
        <v>144</v>
      </c>
      <c r="C10" t="s">
        <v>641</v>
      </c>
      <c r="D10" s="132">
        <v>127158235</v>
      </c>
      <c r="E10" s="132">
        <v>17718180</v>
      </c>
      <c r="F10" t="s">
        <v>642</v>
      </c>
      <c r="G10" s="768" t="s">
        <v>144</v>
      </c>
      <c r="J10" s="768" t="s">
        <v>192</v>
      </c>
      <c r="K10" t="s">
        <v>640</v>
      </c>
      <c r="L10" s="86">
        <v>21445790</v>
      </c>
      <c r="M10" s="86">
        <v>60965900</v>
      </c>
      <c r="N10" t="s">
        <v>640</v>
      </c>
      <c r="O10" s="768" t="s">
        <v>144</v>
      </c>
      <c r="R10" t="str">
        <f t="shared" si="1"/>
        <v>02</v>
      </c>
      <c r="S10" t="str">
        <f t="shared" si="2"/>
        <v>141</v>
      </c>
      <c r="T10" s="86">
        <f t="shared" si="3"/>
        <v>127158235</v>
      </c>
    </row>
    <row r="11" spans="1:22">
      <c r="B11" s="768" t="s">
        <v>192</v>
      </c>
      <c r="C11" t="s">
        <v>643</v>
      </c>
      <c r="D11" s="132">
        <v>142455</v>
      </c>
      <c r="E11" s="132">
        <v>20906015</v>
      </c>
      <c r="F11" t="s">
        <v>644</v>
      </c>
      <c r="G11" s="768" t="s">
        <v>183</v>
      </c>
      <c r="J11" s="768" t="s">
        <v>662</v>
      </c>
      <c r="K11" t="s">
        <v>653</v>
      </c>
      <c r="L11" s="86">
        <v>8000000000</v>
      </c>
      <c r="M11" s="86">
        <v>14175000</v>
      </c>
      <c r="N11" t="s">
        <v>641</v>
      </c>
      <c r="O11" s="768" t="s">
        <v>144</v>
      </c>
      <c r="R11" t="str">
        <f t="shared" si="1"/>
        <v>06</v>
      </c>
      <c r="S11" t="str">
        <f t="shared" si="2"/>
        <v>333</v>
      </c>
      <c r="T11" s="86">
        <f t="shared" si="3"/>
        <v>142455</v>
      </c>
    </row>
    <row r="12" spans="1:22">
      <c r="B12" s="768" t="s">
        <v>183</v>
      </c>
      <c r="C12" t="s">
        <v>644</v>
      </c>
      <c r="D12" s="132">
        <v>7161111</v>
      </c>
      <c r="E12" s="132">
        <v>187000</v>
      </c>
      <c r="F12" t="s">
        <v>645</v>
      </c>
      <c r="G12" s="768" t="s">
        <v>144</v>
      </c>
      <c r="H12" t="s">
        <v>659</v>
      </c>
      <c r="J12" s="768" t="s">
        <v>192</v>
      </c>
      <c r="K12" t="s">
        <v>654</v>
      </c>
      <c r="L12" s="86">
        <v>1000000000</v>
      </c>
      <c r="M12" s="86">
        <v>5025000000</v>
      </c>
      <c r="N12" t="s">
        <v>652</v>
      </c>
      <c r="O12" s="768" t="s">
        <v>195</v>
      </c>
      <c r="R12" t="str">
        <f t="shared" si="1"/>
        <v>03</v>
      </c>
      <c r="S12" t="str">
        <f t="shared" si="2"/>
        <v>334</v>
      </c>
      <c r="T12" s="86">
        <f t="shared" si="3"/>
        <v>7161111</v>
      </c>
    </row>
    <row r="13" spans="1:22">
      <c r="E13" s="132">
        <v>2849100</v>
      </c>
      <c r="F13" t="s">
        <v>645</v>
      </c>
      <c r="G13" s="768" t="s">
        <v>660</v>
      </c>
      <c r="H13" t="s">
        <v>658</v>
      </c>
      <c r="J13" s="768" t="s">
        <v>663</v>
      </c>
      <c r="K13" t="s">
        <v>656</v>
      </c>
      <c r="L13" s="86">
        <v>683788511</v>
      </c>
      <c r="M13" s="86">
        <v>5614976305</v>
      </c>
      <c r="N13" t="s">
        <v>654</v>
      </c>
      <c r="O13" s="768" t="s">
        <v>144</v>
      </c>
      <c r="R13" t="str">
        <f>G8</f>
        <v>02</v>
      </c>
      <c r="S13" t="str">
        <f>F8</f>
        <v>133</v>
      </c>
      <c r="T13" s="86">
        <f>-E8</f>
        <v>-9594655</v>
      </c>
    </row>
    <row r="14" spans="1:22">
      <c r="E14" s="132">
        <v>122023635</v>
      </c>
      <c r="F14" t="s">
        <v>646</v>
      </c>
      <c r="G14" s="768" t="s">
        <v>144</v>
      </c>
      <c r="M14" s="86">
        <v>86729125</v>
      </c>
      <c r="N14" t="s">
        <v>643</v>
      </c>
      <c r="O14" s="768" t="s">
        <v>195</v>
      </c>
      <c r="R14" t="str">
        <f t="shared" ref="R14:R19" si="4">G9</f>
        <v>02</v>
      </c>
      <c r="S14" t="str">
        <f t="shared" ref="S14:S19" si="5">F9</f>
        <v>141</v>
      </c>
      <c r="T14" s="86">
        <f t="shared" ref="T14:T19" si="6">-E9</f>
        <v>-206439000</v>
      </c>
    </row>
    <row r="15" spans="1:22">
      <c r="M15" s="86">
        <v>763810415</v>
      </c>
      <c r="N15" t="s">
        <v>644</v>
      </c>
      <c r="O15" s="768" t="s">
        <v>183</v>
      </c>
      <c r="R15" t="str">
        <f t="shared" si="4"/>
        <v>02</v>
      </c>
      <c r="S15" t="str">
        <f t="shared" si="5"/>
        <v>142</v>
      </c>
      <c r="T15" s="86">
        <f t="shared" si="6"/>
        <v>-17718180</v>
      </c>
    </row>
    <row r="16" spans="1:22">
      <c r="M16" s="86">
        <v>48450000</v>
      </c>
      <c r="N16" t="s">
        <v>655</v>
      </c>
      <c r="O16" s="768" t="s">
        <v>195</v>
      </c>
      <c r="P16" t="s">
        <v>664</v>
      </c>
      <c r="R16" t="str">
        <f t="shared" si="4"/>
        <v>03</v>
      </c>
      <c r="S16" t="str">
        <f t="shared" si="5"/>
        <v>334</v>
      </c>
      <c r="T16" s="86">
        <f t="shared" si="6"/>
        <v>-20906015</v>
      </c>
    </row>
    <row r="17" spans="4:20" ht="18">
      <c r="D17" s="669">
        <f>SUM(D4:D16)</f>
        <v>1288758356</v>
      </c>
      <c r="E17" s="669">
        <f>SUM(E4:E14)</f>
        <v>379717585</v>
      </c>
      <c r="M17" s="86">
        <v>49086000</v>
      </c>
      <c r="N17" t="s">
        <v>645</v>
      </c>
      <c r="O17" s="768" t="s">
        <v>183</v>
      </c>
      <c r="P17" t="s">
        <v>667</v>
      </c>
      <c r="R17" t="str">
        <f t="shared" si="4"/>
        <v>02</v>
      </c>
      <c r="S17" t="str">
        <f t="shared" si="5"/>
        <v>338</v>
      </c>
      <c r="T17" s="86">
        <f t="shared" si="6"/>
        <v>-187000</v>
      </c>
    </row>
    <row r="18" spans="4:20" ht="18">
      <c r="D18" s="669">
        <v>1288758356</v>
      </c>
      <c r="E18" s="669">
        <v>379717585</v>
      </c>
      <c r="M18" s="86">
        <v>28827600</v>
      </c>
      <c r="N18" t="s">
        <v>645</v>
      </c>
      <c r="O18" s="768" t="s">
        <v>195</v>
      </c>
      <c r="P18" t="s">
        <v>665</v>
      </c>
      <c r="R18" t="str">
        <f t="shared" si="4"/>
        <v>36</v>
      </c>
      <c r="S18" t="str">
        <f t="shared" si="5"/>
        <v>338</v>
      </c>
      <c r="T18" s="86">
        <f t="shared" si="6"/>
        <v>-2849100</v>
      </c>
    </row>
    <row r="19" spans="4:20" ht="18">
      <c r="D19" s="669">
        <f>D18-D17</f>
        <v>0</v>
      </c>
      <c r="E19" s="669">
        <f>E18-E17</f>
        <v>0</v>
      </c>
      <c r="M19" s="86">
        <v>173053910</v>
      </c>
      <c r="N19" t="s">
        <v>645</v>
      </c>
      <c r="O19" s="768" t="s">
        <v>144</v>
      </c>
      <c r="P19" t="s">
        <v>666</v>
      </c>
      <c r="R19" t="str">
        <f t="shared" si="4"/>
        <v>02</v>
      </c>
      <c r="S19" t="str">
        <f t="shared" si="5"/>
        <v>642</v>
      </c>
      <c r="T19" s="86">
        <f t="shared" si="6"/>
        <v>-122023635</v>
      </c>
    </row>
    <row r="20" spans="4:20">
      <c r="M20" s="86">
        <v>46388771</v>
      </c>
      <c r="N20" t="s">
        <v>657</v>
      </c>
      <c r="O20" s="768" t="s">
        <v>144</v>
      </c>
      <c r="P20" t="s">
        <v>668</v>
      </c>
      <c r="R20">
        <f t="shared" ref="R20:T26" si="7">J7</f>
        <v>0</v>
      </c>
      <c r="S20" t="str">
        <f t="shared" si="7"/>
        <v>128</v>
      </c>
      <c r="T20" s="86">
        <f t="shared" si="7"/>
        <v>35000000000</v>
      </c>
    </row>
    <row r="21" spans="4:20">
      <c r="M21" s="86">
        <v>588728150</v>
      </c>
      <c r="N21" t="s">
        <v>646</v>
      </c>
      <c r="O21" s="768" t="s">
        <v>144</v>
      </c>
      <c r="R21">
        <f t="shared" si="7"/>
        <v>0</v>
      </c>
      <c r="S21" t="str">
        <f t="shared" si="7"/>
        <v>128</v>
      </c>
      <c r="T21" s="86">
        <f t="shared" si="7"/>
        <v>154980739473</v>
      </c>
    </row>
    <row r="22" spans="4:20" ht="18">
      <c r="L22" s="665">
        <f>SUM(L4:L21)</f>
        <v>271904029774</v>
      </c>
      <c r="M22" s="665">
        <f>SUM(M4:M21)</f>
        <v>278978309695</v>
      </c>
      <c r="R22" t="str">
        <f t="shared" si="7"/>
        <v>01</v>
      </c>
      <c r="S22" t="str">
        <f t="shared" si="7"/>
        <v>131</v>
      </c>
      <c r="T22" s="86">
        <f t="shared" si="7"/>
        <v>58056000</v>
      </c>
    </row>
    <row r="23" spans="4:20" ht="18">
      <c r="L23" s="665">
        <v>271904029774</v>
      </c>
      <c r="M23" s="665">
        <v>278978309695</v>
      </c>
      <c r="R23" t="str">
        <f t="shared" si="7"/>
        <v>06</v>
      </c>
      <c r="S23" t="str">
        <f t="shared" si="7"/>
        <v>138</v>
      </c>
      <c r="T23" s="86">
        <f t="shared" si="7"/>
        <v>21445790</v>
      </c>
    </row>
    <row r="24" spans="4:20" ht="18">
      <c r="L24" s="665">
        <f>L23-L22</f>
        <v>0</v>
      </c>
      <c r="M24" s="665">
        <f>M23-M22</f>
        <v>0</v>
      </c>
      <c r="R24" t="str">
        <f t="shared" si="7"/>
        <v>24</v>
      </c>
      <c r="S24" t="str">
        <f t="shared" si="7"/>
        <v>311</v>
      </c>
      <c r="T24" s="86">
        <f t="shared" si="7"/>
        <v>8000000000</v>
      </c>
    </row>
    <row r="25" spans="4:20">
      <c r="R25" t="str">
        <f t="shared" si="7"/>
        <v>06</v>
      </c>
      <c r="S25" t="str">
        <f t="shared" si="7"/>
        <v>331</v>
      </c>
      <c r="T25" s="86">
        <f t="shared" si="7"/>
        <v>1000000000</v>
      </c>
    </row>
    <row r="26" spans="4:20">
      <c r="R26" t="str">
        <f t="shared" si="7"/>
        <v>27</v>
      </c>
      <c r="S26" t="str">
        <f t="shared" si="7"/>
        <v>515</v>
      </c>
      <c r="T26" s="86">
        <f t="shared" si="7"/>
        <v>683788511</v>
      </c>
    </row>
    <row r="27" spans="4:20">
      <c r="R27">
        <f t="shared" ref="R27:R40" si="8">O7</f>
        <v>0</v>
      </c>
      <c r="S27" t="str">
        <f t="shared" ref="S27:S40" si="9">N7</f>
        <v>128</v>
      </c>
      <c r="T27" s="86">
        <f t="shared" ref="T27:T40" si="10">-M7</f>
        <v>-58000000000</v>
      </c>
    </row>
    <row r="28" spans="4:20">
      <c r="R28">
        <f t="shared" si="8"/>
        <v>0</v>
      </c>
      <c r="S28" t="str">
        <f t="shared" si="9"/>
        <v>128</v>
      </c>
      <c r="T28" s="86">
        <f t="shared" si="10"/>
        <v>-136000000000</v>
      </c>
    </row>
    <row r="29" spans="4:20">
      <c r="R29" t="str">
        <f t="shared" si="8"/>
        <v>02</v>
      </c>
      <c r="S29" t="str">
        <f t="shared" si="9"/>
        <v>133</v>
      </c>
      <c r="T29" s="86">
        <f t="shared" si="10"/>
        <v>-48118519</v>
      </c>
    </row>
    <row r="30" spans="4:20">
      <c r="R30" t="str">
        <f t="shared" si="8"/>
        <v>02</v>
      </c>
      <c r="S30" t="str">
        <f t="shared" si="9"/>
        <v>138</v>
      </c>
      <c r="T30" s="86">
        <f t="shared" si="10"/>
        <v>-60965900</v>
      </c>
    </row>
    <row r="31" spans="4:20">
      <c r="R31" t="str">
        <f t="shared" si="8"/>
        <v>02</v>
      </c>
      <c r="S31" t="str">
        <f t="shared" si="9"/>
        <v>141</v>
      </c>
      <c r="T31" s="86">
        <f t="shared" si="10"/>
        <v>-14175000</v>
      </c>
    </row>
    <row r="32" spans="4:20">
      <c r="R32" t="str">
        <f t="shared" si="8"/>
        <v>07</v>
      </c>
      <c r="S32" t="str">
        <f t="shared" si="9"/>
        <v>244</v>
      </c>
      <c r="T32" s="86">
        <f t="shared" si="10"/>
        <v>-5025000000</v>
      </c>
    </row>
    <row r="33" spans="18:20">
      <c r="R33" t="str">
        <f t="shared" si="8"/>
        <v>02</v>
      </c>
      <c r="S33" t="str">
        <f t="shared" si="9"/>
        <v>331</v>
      </c>
      <c r="T33" s="86">
        <f t="shared" si="10"/>
        <v>-5614976305</v>
      </c>
    </row>
    <row r="34" spans="18:20">
      <c r="R34" t="str">
        <f t="shared" si="8"/>
        <v>07</v>
      </c>
      <c r="S34" t="str">
        <f t="shared" si="9"/>
        <v>333</v>
      </c>
      <c r="T34" s="86">
        <f t="shared" si="10"/>
        <v>-86729125</v>
      </c>
    </row>
    <row r="35" spans="18:20">
      <c r="R35" t="str">
        <f t="shared" si="8"/>
        <v>03</v>
      </c>
      <c r="S35" t="str">
        <f t="shared" si="9"/>
        <v>334</v>
      </c>
      <c r="T35" s="86">
        <f t="shared" si="10"/>
        <v>-763810415</v>
      </c>
    </row>
    <row r="36" spans="18:20">
      <c r="R36" t="str">
        <f t="shared" si="8"/>
        <v>07</v>
      </c>
      <c r="S36" t="str">
        <f t="shared" si="9"/>
        <v>335</v>
      </c>
      <c r="T36" s="86">
        <f t="shared" si="10"/>
        <v>-48450000</v>
      </c>
    </row>
    <row r="37" spans="18:20">
      <c r="R37" t="str">
        <f t="shared" si="8"/>
        <v>03</v>
      </c>
      <c r="S37" t="str">
        <f t="shared" si="9"/>
        <v>338</v>
      </c>
      <c r="T37" s="86">
        <f t="shared" si="10"/>
        <v>-49086000</v>
      </c>
    </row>
    <row r="38" spans="18:20">
      <c r="R38" t="str">
        <f t="shared" si="8"/>
        <v>07</v>
      </c>
      <c r="S38" t="str">
        <f t="shared" si="9"/>
        <v>338</v>
      </c>
      <c r="T38" s="86">
        <f t="shared" si="10"/>
        <v>-28827600</v>
      </c>
    </row>
    <row r="39" spans="18:20">
      <c r="R39" t="str">
        <f t="shared" si="8"/>
        <v>02</v>
      </c>
      <c r="S39" t="str">
        <f t="shared" si="9"/>
        <v>338</v>
      </c>
      <c r="T39" s="86">
        <f t="shared" si="10"/>
        <v>-173053910</v>
      </c>
    </row>
    <row r="40" spans="18:20">
      <c r="R40" t="str">
        <f t="shared" si="8"/>
        <v>02</v>
      </c>
      <c r="S40" t="str">
        <f t="shared" si="9"/>
        <v>632</v>
      </c>
      <c r="T40" s="86">
        <f t="shared" si="10"/>
        <v>-46388771</v>
      </c>
    </row>
    <row r="41" spans="18:20">
      <c r="R41" t="str">
        <f>P3</f>
        <v>23</v>
      </c>
      <c r="S41" t="str">
        <f>Q3</f>
        <v>112</v>
      </c>
      <c r="T41" s="86">
        <f>-R3</f>
        <v>-58000000000</v>
      </c>
    </row>
    <row r="42" spans="18:20">
      <c r="R42">
        <f>P5</f>
        <v>0</v>
      </c>
      <c r="S42" t="str">
        <f>Q5</f>
        <v>515</v>
      </c>
      <c r="T42" s="86">
        <f>-R5</f>
        <v>-753082551</v>
      </c>
    </row>
    <row r="43" spans="18:20">
      <c r="R43" t="str">
        <f>U3</f>
        <v>24</v>
      </c>
      <c r="S43" s="132">
        <f>T3</f>
        <v>112</v>
      </c>
      <c r="T43" s="86">
        <f>S3</f>
        <v>35000000000</v>
      </c>
    </row>
    <row r="44" spans="18:20">
      <c r="R44" t="str">
        <f>O21</f>
        <v>02</v>
      </c>
      <c r="S44" t="str">
        <f>N21</f>
        <v>642</v>
      </c>
      <c r="T44" s="86">
        <f>-M21</f>
        <v>-588728150</v>
      </c>
    </row>
    <row r="45" spans="18:20" ht="18">
      <c r="T45" s="665">
        <f>SUM(T8:T44)</f>
        <v>-29918321701</v>
      </c>
    </row>
    <row r="46" spans="18:20">
      <c r="T46" s="86">
        <f>D18-E18+L23-M23</f>
        <v>-6165239150</v>
      </c>
    </row>
    <row r="47" spans="18:20">
      <c r="T47" s="86">
        <f>T46-T45</f>
        <v>23753082551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64"/>
  <sheetViews>
    <sheetView showGridLines="0" view="pageBreakPreview" topLeftCell="A22" zoomScaleSheetLayoutView="100" workbookViewId="0">
      <selection activeCell="L27" sqref="L27:L28"/>
    </sheetView>
  </sheetViews>
  <sheetFormatPr defaultRowHeight="15.75"/>
  <cols>
    <col min="1" max="1" width="2.875" style="218" customWidth="1"/>
    <col min="2" max="2" width="18.5" style="218" customWidth="1"/>
    <col min="3" max="3" width="12.125" style="97" customWidth="1"/>
    <col min="4" max="4" width="14.125" style="97" customWidth="1"/>
    <col min="5" max="5" width="0.25" style="97" customWidth="1"/>
    <col min="6" max="6" width="13.125" style="97" customWidth="1"/>
    <col min="7" max="7" width="0.25" style="97" customWidth="1"/>
    <col min="8" max="8" width="14.375" style="219" customWidth="1"/>
    <col min="9" max="9" width="1.125" style="219" customWidth="1"/>
    <col min="10" max="10" width="14.125" style="219" customWidth="1"/>
    <col min="11" max="11" width="16.375" style="220" bestFit="1" customWidth="1"/>
    <col min="12" max="12" width="15.25" style="220" bestFit="1" customWidth="1"/>
    <col min="13" max="13" width="15.75" style="39" bestFit="1" customWidth="1"/>
    <col min="14" max="14" width="15.375" style="220" bestFit="1" customWidth="1"/>
    <col min="15" max="15" width="12" style="221" bestFit="1" customWidth="1"/>
    <col min="16" max="16" width="10.5" style="97" bestFit="1" customWidth="1"/>
    <col min="17" max="16384" width="9" style="97"/>
  </cols>
  <sheetData>
    <row r="1" spans="1:15" ht="17.25">
      <c r="A1" s="762" t="str">
        <f>LCTT!A1</f>
        <v>CÔNG TY CỔ PHẦN PGT HOLDINGS</v>
      </c>
      <c r="J1" s="106"/>
    </row>
    <row r="2" spans="1:15" ht="17.25" customHeight="1">
      <c r="A2" s="222" t="str">
        <f>LCTT!A2</f>
        <v>Địa chỉ: 31-33-35 Lê Anh Xuân, Phường Bến Thành, Quận 1, TP. Hồ Chí Minh.</v>
      </c>
    </row>
    <row r="3" spans="1:15" ht="6.75" customHeight="1">
      <c r="A3" s="223"/>
      <c r="B3" s="223"/>
      <c r="C3" s="10"/>
      <c r="D3" s="10"/>
      <c r="E3" s="10"/>
      <c r="F3" s="10"/>
      <c r="G3" s="10"/>
      <c r="H3" s="224"/>
      <c r="I3" s="224"/>
      <c r="J3" s="224"/>
    </row>
    <row r="4" spans="1:15" ht="3.75" customHeight="1">
      <c r="C4" s="110"/>
      <c r="D4" s="110"/>
      <c r="E4" s="110"/>
      <c r="F4" s="110"/>
      <c r="G4" s="110"/>
      <c r="H4" s="225"/>
      <c r="I4" s="225"/>
      <c r="J4" s="225"/>
    </row>
    <row r="5" spans="1:15" ht="20.25">
      <c r="A5" s="810" t="s">
        <v>220</v>
      </c>
      <c r="B5" s="810"/>
      <c r="C5" s="810"/>
      <c r="D5" s="810"/>
      <c r="E5" s="810"/>
      <c r="F5" s="810"/>
      <c r="G5" s="810"/>
      <c r="H5" s="810"/>
      <c r="I5" s="810"/>
      <c r="J5" s="810"/>
    </row>
    <row r="6" spans="1:15">
      <c r="A6" s="811" t="s">
        <v>524</v>
      </c>
      <c r="B6" s="811"/>
      <c r="C6" s="811"/>
      <c r="D6" s="811"/>
      <c r="E6" s="811"/>
      <c r="F6" s="811"/>
      <c r="G6" s="811"/>
      <c r="H6" s="811"/>
      <c r="I6" s="811"/>
      <c r="J6" s="811"/>
    </row>
    <row r="7" spans="1:15" ht="3.75" customHeight="1">
      <c r="A7" s="226"/>
      <c r="B7" s="226"/>
      <c r="C7" s="227"/>
      <c r="D7" s="227"/>
      <c r="E7" s="227"/>
      <c r="F7" s="227"/>
      <c r="G7" s="227"/>
      <c r="H7" s="227"/>
      <c r="I7" s="227"/>
      <c r="J7" s="227"/>
    </row>
    <row r="8" spans="1:15" ht="31.5" customHeight="1">
      <c r="A8" s="841" t="s">
        <v>221</v>
      </c>
      <c r="B8" s="841"/>
      <c r="C8" s="841"/>
      <c r="D8" s="841"/>
      <c r="E8" s="841"/>
      <c r="F8" s="841"/>
      <c r="G8" s="841"/>
      <c r="H8" s="841"/>
      <c r="I8" s="841"/>
      <c r="J8" s="841"/>
    </row>
    <row r="9" spans="1:15" ht="3.75" customHeight="1">
      <c r="A9" s="217" t="s">
        <v>222</v>
      </c>
      <c r="B9" s="228"/>
      <c r="C9" s="229"/>
      <c r="D9" s="229"/>
      <c r="E9" s="229"/>
      <c r="F9" s="101"/>
      <c r="G9" s="101"/>
      <c r="H9" s="229"/>
      <c r="I9" s="229"/>
      <c r="J9" s="229"/>
    </row>
    <row r="10" spans="1:15" ht="17.25">
      <c r="A10" s="228"/>
      <c r="B10" s="228"/>
      <c r="C10" s="229"/>
      <c r="D10" s="229"/>
      <c r="E10" s="229"/>
      <c r="F10" s="101"/>
      <c r="G10" s="101"/>
      <c r="H10" s="229"/>
      <c r="I10" s="229"/>
      <c r="J10" s="230" t="s">
        <v>3</v>
      </c>
    </row>
    <row r="11" spans="1:15" ht="3.75" customHeight="1">
      <c r="A11" s="228"/>
      <c r="B11" s="228"/>
      <c r="C11" s="229"/>
      <c r="D11" s="229"/>
      <c r="E11" s="229"/>
      <c r="F11" s="101"/>
      <c r="G11" s="101"/>
      <c r="H11" s="229"/>
      <c r="I11" s="229"/>
      <c r="J11" s="230"/>
    </row>
    <row r="12" spans="1:15">
      <c r="A12" s="217" t="s">
        <v>223</v>
      </c>
      <c r="B12" s="231"/>
      <c r="C12" s="7"/>
      <c r="D12" s="232"/>
      <c r="E12" s="232"/>
      <c r="F12" s="7"/>
      <c r="G12" s="7"/>
      <c r="H12" s="233" t="s">
        <v>502</v>
      </c>
      <c r="I12" s="234"/>
      <c r="J12" s="233" t="s">
        <v>9</v>
      </c>
    </row>
    <row r="13" spans="1:15">
      <c r="A13" s="217" t="s">
        <v>224</v>
      </c>
      <c r="B13" s="231"/>
      <c r="C13" s="7"/>
      <c r="D13" s="232"/>
      <c r="E13" s="232"/>
      <c r="F13" s="7"/>
      <c r="G13" s="7"/>
      <c r="H13" s="44">
        <v>930938254</v>
      </c>
      <c r="I13" s="43"/>
      <c r="J13" s="44">
        <v>20049786</v>
      </c>
      <c r="O13" s="235"/>
    </row>
    <row r="14" spans="1:15">
      <c r="A14" s="236" t="s">
        <v>225</v>
      </c>
      <c r="B14" s="231"/>
      <c r="C14" s="6"/>
      <c r="D14" s="6"/>
      <c r="E14" s="6"/>
      <c r="F14" s="7"/>
      <c r="G14" s="7"/>
      <c r="H14" s="44">
        <f>SUM(H15:H19)</f>
        <v>1157959167</v>
      </c>
      <c r="I14" s="5"/>
      <c r="J14" s="44">
        <f>SUM(J15:J19)</f>
        <v>587939998</v>
      </c>
      <c r="O14" s="235"/>
    </row>
    <row r="15" spans="1:15">
      <c r="A15" s="237"/>
      <c r="B15" s="237" t="s">
        <v>226</v>
      </c>
      <c r="C15" s="6"/>
      <c r="D15" s="6"/>
      <c r="E15" s="6"/>
      <c r="F15" s="7"/>
      <c r="G15" s="7"/>
      <c r="H15" s="6">
        <v>173483878</v>
      </c>
      <c r="I15" s="5"/>
      <c r="J15" s="6">
        <v>460897362</v>
      </c>
      <c r="O15" s="238"/>
    </row>
    <row r="16" spans="1:15">
      <c r="A16" s="237"/>
      <c r="B16" s="237" t="s">
        <v>227</v>
      </c>
      <c r="C16" s="6"/>
      <c r="D16" s="6"/>
      <c r="E16" s="6"/>
      <c r="F16" s="7"/>
      <c r="G16" s="7"/>
      <c r="H16" s="6">
        <v>47151584</v>
      </c>
      <c r="I16" s="5"/>
      <c r="J16" s="6">
        <v>47998330</v>
      </c>
      <c r="O16" s="238"/>
    </row>
    <row r="17" spans="1:17">
      <c r="A17" s="237"/>
      <c r="B17" s="237" t="s">
        <v>228</v>
      </c>
      <c r="C17" s="6"/>
      <c r="D17" s="6"/>
      <c r="E17" s="6"/>
      <c r="F17" s="7"/>
      <c r="G17" s="7"/>
      <c r="H17" s="6">
        <v>199005042</v>
      </c>
      <c r="I17" s="5"/>
      <c r="J17" s="6">
        <v>2658215</v>
      </c>
      <c r="O17" s="238"/>
      <c r="P17" s="239"/>
      <c r="Q17" s="240"/>
    </row>
    <row r="18" spans="1:17" s="245" customFormat="1">
      <c r="A18" s="241"/>
      <c r="B18" s="241" t="s">
        <v>229</v>
      </c>
      <c r="C18" s="61"/>
      <c r="D18" s="61"/>
      <c r="E18" s="61"/>
      <c r="F18" s="60"/>
      <c r="G18" s="60"/>
      <c r="H18" s="61">
        <v>1985880</v>
      </c>
      <c r="I18" s="59"/>
      <c r="J18" s="61">
        <v>76386091</v>
      </c>
      <c r="K18" s="220"/>
      <c r="L18" s="220"/>
      <c r="M18" s="39"/>
      <c r="N18" s="220"/>
      <c r="O18" s="242"/>
      <c r="P18" s="243"/>
      <c r="Q18" s="244"/>
    </row>
    <row r="19" spans="1:17" s="245" customFormat="1">
      <c r="A19" s="241"/>
      <c r="B19" s="231" t="s">
        <v>528</v>
      </c>
      <c r="C19" s="61"/>
      <c r="D19" s="61"/>
      <c r="E19" s="61"/>
      <c r="F19" s="60"/>
      <c r="G19" s="60"/>
      <c r="H19" s="61">
        <v>736332783</v>
      </c>
      <c r="I19" s="59"/>
      <c r="J19" s="61"/>
      <c r="K19" s="220"/>
      <c r="L19" s="220"/>
      <c r="M19" s="39"/>
      <c r="N19" s="220"/>
      <c r="O19" s="242"/>
      <c r="P19" s="243"/>
      <c r="Q19" s="244"/>
    </row>
    <row r="20" spans="1:17" ht="16.5" customHeight="1">
      <c r="A20" s="217" t="s">
        <v>230</v>
      </c>
      <c r="B20" s="231"/>
      <c r="C20" s="6"/>
      <c r="D20" s="6"/>
      <c r="E20" s="6"/>
      <c r="F20" s="7"/>
      <c r="G20" s="7"/>
      <c r="H20" s="44">
        <f>SUM(H21:H22)</f>
        <v>47007395057</v>
      </c>
      <c r="I20" s="43"/>
      <c r="J20" s="44">
        <f>SUM(J21:J22)</f>
        <v>79951485047</v>
      </c>
      <c r="L20" s="246"/>
      <c r="M20" s="247"/>
      <c r="N20" s="247"/>
      <c r="O20" s="248"/>
      <c r="P20" s="240"/>
      <c r="Q20" s="240"/>
    </row>
    <row r="21" spans="1:17" s="253" customFormat="1" ht="30" customHeight="1">
      <c r="A21" s="249"/>
      <c r="B21" s="842" t="s">
        <v>231</v>
      </c>
      <c r="C21" s="842"/>
      <c r="D21" s="842"/>
      <c r="E21" s="842"/>
      <c r="F21" s="842"/>
      <c r="G21" s="165"/>
      <c r="H21" s="133"/>
      <c r="I21" s="250"/>
      <c r="J21" s="133">
        <v>79951485047</v>
      </c>
      <c r="K21" s="251"/>
      <c r="L21" s="251"/>
      <c r="M21" s="251"/>
      <c r="N21" s="251"/>
      <c r="O21" s="252"/>
    </row>
    <row r="22" spans="1:17" s="253" customFormat="1" ht="30" customHeight="1">
      <c r="A22" s="249"/>
      <c r="B22" s="842" t="s">
        <v>552</v>
      </c>
      <c r="C22" s="842"/>
      <c r="D22" s="842"/>
      <c r="E22" s="842"/>
      <c r="F22" s="842"/>
      <c r="G22" s="165"/>
      <c r="H22" s="133">
        <v>47007395057</v>
      </c>
      <c r="I22" s="250"/>
      <c r="J22" s="133"/>
      <c r="K22" s="251"/>
      <c r="L22" s="251"/>
      <c r="M22" s="251"/>
      <c r="N22" s="251"/>
      <c r="O22" s="252"/>
    </row>
    <row r="23" spans="1:17" s="262" customFormat="1" ht="15" customHeight="1" thickBot="1">
      <c r="A23" s="254"/>
      <c r="B23" s="255" t="s">
        <v>232</v>
      </c>
      <c r="C23" s="256"/>
      <c r="D23" s="257"/>
      <c r="E23" s="257"/>
      <c r="F23" s="154"/>
      <c r="G23" s="154"/>
      <c r="H23" s="258">
        <f>H13+H20+H14</f>
        <v>49096292478</v>
      </c>
      <c r="I23" s="256"/>
      <c r="J23" s="258">
        <f>J13+J20+J14</f>
        <v>80559474831</v>
      </c>
      <c r="K23" s="259">
        <f>CDKT!D12</f>
        <v>49096292478</v>
      </c>
      <c r="L23" s="259">
        <f>CDKT!G12</f>
        <v>80559474831</v>
      </c>
      <c r="M23" s="206"/>
      <c r="N23" s="260"/>
      <c r="O23" s="261"/>
    </row>
    <row r="24" spans="1:17" ht="16.5" thickTop="1">
      <c r="A24" s="217"/>
      <c r="B24" s="231"/>
      <c r="C24" s="43"/>
      <c r="D24" s="6"/>
      <c r="E24" s="6"/>
      <c r="F24" s="7"/>
      <c r="G24" s="7"/>
      <c r="H24" s="43"/>
      <c r="I24" s="43"/>
      <c r="J24" s="43"/>
      <c r="K24" s="263">
        <f>K23-H23</f>
        <v>0</v>
      </c>
      <c r="L24" s="263">
        <f>L23-J23</f>
        <v>0</v>
      </c>
    </row>
    <row r="25" spans="1:17">
      <c r="A25" s="217" t="s">
        <v>233</v>
      </c>
      <c r="B25" s="217" t="s">
        <v>234</v>
      </c>
      <c r="C25" s="43"/>
      <c r="D25" s="6"/>
      <c r="E25" s="6"/>
      <c r="F25" s="7"/>
      <c r="G25" s="7"/>
      <c r="H25" s="233" t="s">
        <v>502</v>
      </c>
      <c r="I25" s="234"/>
      <c r="J25" s="233" t="s">
        <v>9</v>
      </c>
      <c r="K25" s="263"/>
      <c r="L25" s="263"/>
    </row>
    <row r="26" spans="1:17">
      <c r="A26" s="217"/>
      <c r="B26" s="236" t="s">
        <v>235</v>
      </c>
      <c r="C26" s="43"/>
      <c r="D26" s="44"/>
      <c r="E26" s="44"/>
      <c r="F26" s="264"/>
      <c r="G26" s="7"/>
      <c r="H26" s="43">
        <f>SUM(H27:H28)</f>
        <v>24176367500</v>
      </c>
      <c r="I26" s="43"/>
      <c r="J26" s="43">
        <f>SUM(J27:J28)</f>
        <v>1091250000</v>
      </c>
      <c r="K26" s="263"/>
      <c r="L26" s="263"/>
    </row>
    <row r="27" spans="1:17" ht="31.5" customHeight="1">
      <c r="A27" s="217"/>
      <c r="B27" s="842" t="s">
        <v>236</v>
      </c>
      <c r="C27" s="842"/>
      <c r="D27" s="842"/>
      <c r="E27" s="842"/>
      <c r="F27" s="842"/>
      <c r="G27" s="7"/>
      <c r="H27" s="250">
        <v>1176367500</v>
      </c>
      <c r="I27" s="250">
        <v>1091250000</v>
      </c>
      <c r="J27" s="250">
        <v>1091250000</v>
      </c>
      <c r="K27" s="263" t="s">
        <v>610</v>
      </c>
      <c r="L27" s="263">
        <f>H27-J27</f>
        <v>85117500</v>
      </c>
    </row>
    <row r="28" spans="1:17" ht="31.5" customHeight="1">
      <c r="A28" s="217"/>
      <c r="B28" s="842" t="s">
        <v>529</v>
      </c>
      <c r="C28" s="842"/>
      <c r="D28" s="842"/>
      <c r="E28" s="842"/>
      <c r="F28" s="842"/>
      <c r="G28" s="7"/>
      <c r="H28" s="250">
        <f>23000000000</f>
        <v>23000000000</v>
      </c>
      <c r="I28" s="250"/>
      <c r="J28" s="250"/>
      <c r="K28" s="263"/>
      <c r="L28" s="263">
        <f>H28-J28</f>
        <v>23000000000</v>
      </c>
    </row>
    <row r="29" spans="1:17" ht="16.5" thickBot="1">
      <c r="A29" s="217"/>
      <c r="B29" s="265" t="s">
        <v>232</v>
      </c>
      <c r="C29" s="43"/>
      <c r="D29" s="44"/>
      <c r="E29" s="44"/>
      <c r="F29" s="43"/>
      <c r="G29" s="1"/>
      <c r="H29" s="266">
        <f>H26</f>
        <v>24176367500</v>
      </c>
      <c r="I29" s="43"/>
      <c r="J29" s="266">
        <f>J26</f>
        <v>1091250000</v>
      </c>
      <c r="K29" s="263">
        <f>CDKT!D15</f>
        <v>24176367500</v>
      </c>
      <c r="L29" s="263">
        <f>CDKT!G15</f>
        <v>1091250000</v>
      </c>
    </row>
    <row r="30" spans="1:17" ht="16.5" thickTop="1">
      <c r="A30" s="217"/>
      <c r="B30" s="231"/>
      <c r="C30" s="43"/>
      <c r="D30" s="6"/>
      <c r="E30" s="6"/>
      <c r="F30" s="7"/>
      <c r="G30" s="7"/>
      <c r="H30" s="43"/>
      <c r="I30" s="43"/>
      <c r="J30" s="43"/>
      <c r="K30" s="263">
        <f>K29-H29</f>
        <v>0</v>
      </c>
      <c r="L30" s="263">
        <f>L29-J29</f>
        <v>0</v>
      </c>
    </row>
    <row r="31" spans="1:17" ht="16.5" customHeight="1">
      <c r="A31" s="217" t="s">
        <v>237</v>
      </c>
      <c r="B31" s="231"/>
      <c r="C31" s="43"/>
      <c r="D31" s="6"/>
      <c r="E31" s="6"/>
      <c r="G31" s="267"/>
      <c r="H31" s="233" t="s">
        <v>502</v>
      </c>
      <c r="I31" s="234"/>
      <c r="J31" s="233" t="s">
        <v>9</v>
      </c>
    </row>
    <row r="32" spans="1:17" s="264" customFormat="1" ht="16.5" customHeight="1">
      <c r="B32" s="276" t="s">
        <v>627</v>
      </c>
      <c r="H32" s="44">
        <f>SUM(H33:H41)</f>
        <v>36022955208</v>
      </c>
      <c r="I32" s="43"/>
      <c r="J32" s="44">
        <f>SUM(J33:J41)</f>
        <v>36260521568</v>
      </c>
      <c r="K32" s="263"/>
      <c r="L32" s="263"/>
      <c r="M32" s="268"/>
      <c r="N32" s="263"/>
      <c r="O32" s="269"/>
    </row>
    <row r="33" spans="1:20" s="264" customFormat="1" ht="16.5" customHeight="1">
      <c r="B33" s="270" t="s">
        <v>238</v>
      </c>
      <c r="C33" s="271"/>
      <c r="F33" s="97"/>
      <c r="H33" s="6">
        <v>27855320000</v>
      </c>
      <c r="I33" s="5"/>
      <c r="J33" s="6">
        <v>27915320000</v>
      </c>
      <c r="K33" s="97" t="s">
        <v>239</v>
      </c>
      <c r="L33" s="263"/>
      <c r="M33" s="268"/>
      <c r="N33" s="263"/>
      <c r="O33" s="269"/>
    </row>
    <row r="34" spans="1:20" s="264" customFormat="1" ht="16.5" customHeight="1">
      <c r="B34" s="270" t="s">
        <v>240</v>
      </c>
      <c r="C34" s="271"/>
      <c r="H34" s="6">
        <v>297747182</v>
      </c>
      <c r="I34" s="5"/>
      <c r="J34" s="6">
        <v>297747182</v>
      </c>
      <c r="K34" s="97" t="s">
        <v>239</v>
      </c>
      <c r="L34" s="263"/>
      <c r="M34" s="268"/>
      <c r="N34" s="263"/>
      <c r="O34" s="269"/>
    </row>
    <row r="35" spans="1:20" s="264" customFormat="1" ht="16.5" customHeight="1">
      <c r="B35" s="270" t="s">
        <v>241</v>
      </c>
      <c r="C35" s="271"/>
      <c r="H35" s="6">
        <v>561919900</v>
      </c>
      <c r="I35" s="5"/>
      <c r="J35" s="6">
        <v>561919900</v>
      </c>
      <c r="K35" s="97" t="s">
        <v>239</v>
      </c>
      <c r="L35" s="838" t="s">
        <v>242</v>
      </c>
      <c r="M35" s="838"/>
      <c r="N35" s="838"/>
      <c r="O35" s="838"/>
      <c r="P35" s="838"/>
      <c r="Q35" s="838"/>
      <c r="R35" s="838"/>
      <c r="S35" s="838"/>
      <c r="T35" s="838"/>
    </row>
    <row r="36" spans="1:20" s="264" customFormat="1" ht="16.5" customHeight="1">
      <c r="B36" s="270" t="s">
        <v>243</v>
      </c>
      <c r="C36" s="271"/>
      <c r="H36" s="6">
        <v>208963377</v>
      </c>
      <c r="I36" s="5"/>
      <c r="J36" s="6">
        <v>208963377</v>
      </c>
      <c r="K36" s="97" t="s">
        <v>239</v>
      </c>
      <c r="L36" s="272"/>
      <c r="M36" s="272"/>
      <c r="N36" s="272"/>
      <c r="O36" s="272"/>
      <c r="P36" s="272"/>
      <c r="Q36" s="1"/>
      <c r="R36" s="43"/>
      <c r="S36" s="43"/>
      <c r="T36" s="43"/>
    </row>
    <row r="37" spans="1:20" s="264" customFormat="1" ht="16.5" customHeight="1">
      <c r="B37" s="270" t="s">
        <v>244</v>
      </c>
      <c r="C37" s="271"/>
      <c r="H37" s="6">
        <v>1194873000</v>
      </c>
      <c r="I37" s="5"/>
      <c r="J37" s="6">
        <v>1194873000</v>
      </c>
      <c r="K37" s="97" t="s">
        <v>239</v>
      </c>
      <c r="L37" s="838" t="s">
        <v>245</v>
      </c>
      <c r="M37" s="838"/>
      <c r="N37" s="838"/>
      <c r="O37" s="838"/>
      <c r="P37" s="838"/>
      <c r="Q37" s="839"/>
      <c r="R37" s="839"/>
      <c r="S37" s="839"/>
      <c r="T37" s="839"/>
    </row>
    <row r="38" spans="1:20" s="264" customFormat="1" ht="16.5" customHeight="1">
      <c r="B38" s="270" t="s">
        <v>246</v>
      </c>
      <c r="C38" s="273"/>
      <c r="H38" s="6">
        <v>5207287675</v>
      </c>
      <c r="I38" s="5"/>
      <c r="J38" s="6">
        <v>5292787675</v>
      </c>
      <c r="K38" s="97" t="s">
        <v>247</v>
      </c>
      <c r="L38" s="263"/>
      <c r="M38" s="268"/>
      <c r="N38" s="263"/>
      <c r="O38" s="269"/>
    </row>
    <row r="39" spans="1:20" s="264" customFormat="1" ht="16.5" customHeight="1">
      <c r="B39" s="270" t="s">
        <v>248</v>
      </c>
      <c r="C39" s="271"/>
      <c r="H39" s="6">
        <v>653760775</v>
      </c>
      <c r="I39" s="5"/>
      <c r="J39" s="6">
        <v>776760775</v>
      </c>
      <c r="K39" s="97" t="s">
        <v>247</v>
      </c>
      <c r="L39" s="263"/>
      <c r="M39" s="268"/>
      <c r="N39" s="263"/>
      <c r="O39" s="269"/>
    </row>
    <row r="40" spans="1:20" s="264" customFormat="1" ht="16.5" customHeight="1">
      <c r="B40" s="270" t="s">
        <v>561</v>
      </c>
      <c r="C40" s="271"/>
      <c r="D40" s="666"/>
      <c r="H40" s="6">
        <v>31573000</v>
      </c>
      <c r="I40" s="5"/>
      <c r="J40" s="6"/>
      <c r="K40" s="97"/>
      <c r="L40" s="263"/>
      <c r="M40" s="268"/>
      <c r="N40" s="263"/>
      <c r="O40" s="269"/>
    </row>
    <row r="41" spans="1:20" s="264" customFormat="1" ht="16.5" customHeight="1">
      <c r="B41" s="270" t="s">
        <v>249</v>
      </c>
      <c r="C41" s="271"/>
      <c r="H41" s="6">
        <v>11510299</v>
      </c>
      <c r="I41" s="5"/>
      <c r="J41" s="6">
        <v>12149659</v>
      </c>
      <c r="K41" s="263"/>
      <c r="L41" s="263"/>
      <c r="M41" s="268"/>
      <c r="N41" s="263"/>
      <c r="O41" s="269"/>
    </row>
    <row r="42" spans="1:20" s="264" customFormat="1" ht="16.5" customHeight="1" thickBot="1">
      <c r="A42" s="274"/>
      <c r="B42" s="265" t="s">
        <v>232</v>
      </c>
      <c r="C42" s="43"/>
      <c r="D42" s="44"/>
      <c r="E42" s="44"/>
      <c r="F42" s="43"/>
      <c r="G42" s="1"/>
      <c r="H42" s="266">
        <f>H32</f>
        <v>36022955208</v>
      </c>
      <c r="I42" s="43"/>
      <c r="J42" s="266">
        <f>J32</f>
        <v>36260521568</v>
      </c>
      <c r="K42" s="263">
        <f>CDKT!D20</f>
        <v>36022955208</v>
      </c>
      <c r="L42" s="263">
        <f>CDKT!G20</f>
        <v>36260521568</v>
      </c>
      <c r="M42" s="268"/>
      <c r="N42" s="263"/>
      <c r="O42" s="269"/>
    </row>
    <row r="43" spans="1:20" s="264" customFormat="1" ht="10.5" customHeight="1" thickTop="1">
      <c r="A43" s="275"/>
      <c r="B43" s="275"/>
      <c r="C43" s="43"/>
      <c r="D43" s="44"/>
      <c r="E43" s="44"/>
      <c r="F43" s="1"/>
      <c r="G43" s="1"/>
      <c r="H43" s="43"/>
      <c r="I43" s="43"/>
      <c r="J43" s="43"/>
      <c r="K43" s="220">
        <f>H42-K42</f>
        <v>0</v>
      </c>
      <c r="L43" s="220">
        <f>L42-J42</f>
        <v>0</v>
      </c>
      <c r="M43" s="268"/>
      <c r="N43" s="263"/>
      <c r="O43" s="269"/>
    </row>
    <row r="44" spans="1:20" ht="16.5" customHeight="1">
      <c r="A44" s="217" t="s">
        <v>184</v>
      </c>
      <c r="B44" s="217" t="s">
        <v>250</v>
      </c>
      <c r="C44" s="43"/>
      <c r="D44" s="6"/>
      <c r="E44" s="6"/>
      <c r="F44" s="7"/>
      <c r="G44" s="7"/>
      <c r="H44" s="233" t="s">
        <v>502</v>
      </c>
      <c r="I44" s="234"/>
      <c r="J44" s="233" t="s">
        <v>9</v>
      </c>
    </row>
    <row r="45" spans="1:20" s="264" customFormat="1" ht="16.5" customHeight="1">
      <c r="B45" s="276" t="s">
        <v>559</v>
      </c>
      <c r="C45" s="43"/>
      <c r="E45" s="100"/>
      <c r="F45" s="100"/>
      <c r="G45" s="234"/>
      <c r="H45" s="44">
        <f>SUM(H46:H51)</f>
        <v>547692115</v>
      </c>
      <c r="J45" s="44">
        <f>SUM(J46:J46)</f>
        <v>300036</v>
      </c>
      <c r="K45" s="263"/>
      <c r="L45" s="263"/>
      <c r="M45" s="268"/>
      <c r="N45" s="263"/>
      <c r="O45" s="269"/>
    </row>
    <row r="46" spans="1:20" ht="16.5" customHeight="1">
      <c r="A46" s="241"/>
      <c r="B46" s="241" t="s">
        <v>251</v>
      </c>
      <c r="C46" s="43"/>
      <c r="D46" s="6"/>
      <c r="E46" s="6"/>
      <c r="F46" s="7"/>
      <c r="G46" s="7"/>
      <c r="H46" s="277"/>
      <c r="I46" s="113"/>
      <c r="J46" s="277">
        <v>300036</v>
      </c>
    </row>
    <row r="47" spans="1:20" ht="16.5" customHeight="1">
      <c r="A47" s="241"/>
      <c r="B47" s="241" t="s">
        <v>556</v>
      </c>
      <c r="C47" s="43"/>
      <c r="D47" s="6"/>
      <c r="E47" s="6"/>
      <c r="F47" s="7"/>
      <c r="G47" s="7"/>
      <c r="H47" s="277">
        <v>6000000</v>
      </c>
      <c r="I47" s="113"/>
      <c r="J47" s="277"/>
    </row>
    <row r="48" spans="1:20" ht="16.5" customHeight="1">
      <c r="A48" s="241"/>
      <c r="B48" s="241" t="s">
        <v>557</v>
      </c>
      <c r="C48" s="43"/>
      <c r="D48" s="6"/>
      <c r="E48" s="6"/>
      <c r="F48" s="7"/>
      <c r="G48" s="7"/>
      <c r="H48" s="277">
        <v>2200000</v>
      </c>
      <c r="I48" s="113"/>
      <c r="J48" s="277"/>
    </row>
    <row r="49" spans="1:24" ht="16.5" customHeight="1">
      <c r="A49" s="241"/>
      <c r="B49" s="241" t="s">
        <v>558</v>
      </c>
      <c r="C49" s="43"/>
      <c r="D49" s="6"/>
      <c r="E49" s="6"/>
      <c r="F49" s="7"/>
      <c r="G49" s="7"/>
      <c r="H49" s="277">
        <v>619115</v>
      </c>
      <c r="I49" s="113"/>
      <c r="J49" s="277"/>
    </row>
    <row r="50" spans="1:24" ht="16.5" customHeight="1">
      <c r="A50" s="241"/>
      <c r="B50" s="241" t="s">
        <v>554</v>
      </c>
      <c r="C50" s="43"/>
      <c r="D50" s="6"/>
      <c r="E50" s="6"/>
      <c r="F50" s="7"/>
      <c r="G50" s="7"/>
      <c r="H50" s="277">
        <v>535920000</v>
      </c>
      <c r="I50" s="113"/>
      <c r="J50" s="277"/>
    </row>
    <row r="51" spans="1:24" ht="16.5" customHeight="1">
      <c r="A51" s="241"/>
      <c r="B51" s="241" t="s">
        <v>555</v>
      </c>
      <c r="C51" s="43"/>
      <c r="D51" s="6"/>
      <c r="E51" s="6"/>
      <c r="F51" s="7"/>
      <c r="G51" s="7"/>
      <c r="H51" s="277">
        <v>2953000</v>
      </c>
      <c r="I51" s="113"/>
      <c r="J51" s="277"/>
    </row>
    <row r="52" spans="1:24" s="264" customFormat="1" ht="16.5" customHeight="1" thickBot="1">
      <c r="A52" s="274"/>
      <c r="B52" s="265" t="s">
        <v>232</v>
      </c>
      <c r="C52" s="43"/>
      <c r="D52" s="44"/>
      <c r="E52" s="44"/>
      <c r="F52" s="1"/>
      <c r="G52" s="1"/>
      <c r="H52" s="266">
        <f>H45</f>
        <v>547692115</v>
      </c>
      <c r="I52" s="43"/>
      <c r="J52" s="266">
        <f>J45</f>
        <v>300036</v>
      </c>
      <c r="K52" s="263">
        <f>CDKT!D21</f>
        <v>547692115</v>
      </c>
      <c r="L52" s="263">
        <f>CDKT!G21</f>
        <v>300036</v>
      </c>
      <c r="M52" s="268"/>
      <c r="N52" s="263"/>
      <c r="O52" s="269"/>
    </row>
    <row r="53" spans="1:24" ht="16.5" thickTop="1">
      <c r="A53" s="241"/>
      <c r="B53" s="231"/>
      <c r="C53" s="43"/>
      <c r="D53" s="6"/>
      <c r="E53" s="6"/>
      <c r="F53" s="7"/>
      <c r="G53" s="7"/>
      <c r="H53" s="277"/>
      <c r="I53" s="113"/>
      <c r="J53" s="277"/>
      <c r="K53" s="220">
        <f>K52-H52</f>
        <v>0</v>
      </c>
      <c r="L53" s="220">
        <f>L52-J52</f>
        <v>0</v>
      </c>
    </row>
    <row r="54" spans="1:24" s="264" customFormat="1" ht="16.5" customHeight="1">
      <c r="A54" s="276" t="s">
        <v>187</v>
      </c>
      <c r="B54" s="276" t="s">
        <v>252</v>
      </c>
      <c r="C54" s="43"/>
      <c r="D54" s="840" t="s">
        <v>502</v>
      </c>
      <c r="E54" s="840"/>
      <c r="F54" s="840"/>
      <c r="G54" s="234"/>
      <c r="H54" s="840" t="s">
        <v>9</v>
      </c>
      <c r="I54" s="840"/>
      <c r="J54" s="840"/>
      <c r="K54" s="263">
        <f>K52-H52</f>
        <v>0</v>
      </c>
      <c r="L54" s="263">
        <f>L52-J52</f>
        <v>0</v>
      </c>
      <c r="M54" s="268"/>
      <c r="N54" s="263"/>
      <c r="O54" s="269"/>
    </row>
    <row r="55" spans="1:24" s="264" customFormat="1" ht="16.5" customHeight="1">
      <c r="A55" s="276"/>
      <c r="B55" s="236"/>
      <c r="C55" s="43"/>
      <c r="D55" s="278" t="s">
        <v>303</v>
      </c>
      <c r="E55" s="234"/>
      <c r="F55" s="278" t="s">
        <v>254</v>
      </c>
      <c r="G55" s="234"/>
      <c r="H55" s="278" t="s">
        <v>303</v>
      </c>
      <c r="I55" s="234"/>
      <c r="J55" s="278" t="s">
        <v>254</v>
      </c>
      <c r="K55" s="263"/>
      <c r="L55" s="263"/>
      <c r="M55" s="268"/>
      <c r="N55" s="263"/>
      <c r="O55" s="269"/>
    </row>
    <row r="56" spans="1:24" s="1" customFormat="1" ht="16.5" customHeight="1">
      <c r="B56" s="236" t="s">
        <v>620</v>
      </c>
      <c r="D56" s="279">
        <f>SUM(D57:D60)</f>
        <v>4682042666.8888893</v>
      </c>
      <c r="E56" s="279"/>
      <c r="F56" s="279">
        <f>SUM(F57:F59)</f>
        <v>1006739918</v>
      </c>
      <c r="G56" s="279"/>
      <c r="H56" s="279">
        <f>SUM(H57:H59)</f>
        <v>1207627493</v>
      </c>
      <c r="I56" s="279"/>
      <c r="J56" s="279">
        <f>SUM(J57:J59)</f>
        <v>1015739918</v>
      </c>
      <c r="K56" s="263">
        <f>CDKT!D25</f>
        <v>4682042666.8888893</v>
      </c>
      <c r="L56" s="263">
        <f>CDKT!G25</f>
        <v>1207627493</v>
      </c>
      <c r="M56" s="268"/>
      <c r="N56" s="263"/>
      <c r="O56" s="269"/>
      <c r="P56" s="264"/>
      <c r="Q56" s="264"/>
      <c r="R56" s="264"/>
      <c r="S56" s="264"/>
      <c r="T56" s="264"/>
      <c r="U56" s="264"/>
      <c r="V56" s="264"/>
      <c r="W56" s="264"/>
      <c r="X56" s="264"/>
    </row>
    <row r="57" spans="1:24" s="7" customFormat="1" ht="16.5" customHeight="1">
      <c r="A57" s="237"/>
      <c r="B57" s="241" t="s">
        <v>255</v>
      </c>
      <c r="C57" s="6"/>
      <c r="D57" s="6">
        <v>1044584303</v>
      </c>
      <c r="E57" s="6"/>
      <c r="F57" s="89">
        <f>'TM 1 20'!D21</f>
        <v>1006739918</v>
      </c>
      <c r="G57" s="89"/>
      <c r="H57" s="89">
        <v>1197118783</v>
      </c>
      <c r="I57" s="113"/>
      <c r="J57" s="89">
        <f>'TM 1 20'!H21</f>
        <v>1015739918</v>
      </c>
      <c r="K57" s="220">
        <f>K56-D56</f>
        <v>0</v>
      </c>
      <c r="L57" s="220">
        <f>L56-H56</f>
        <v>0</v>
      </c>
      <c r="M57" s="39"/>
      <c r="N57" s="220"/>
      <c r="O57" s="221"/>
      <c r="P57" s="97"/>
      <c r="Q57" s="97"/>
      <c r="R57" s="97"/>
      <c r="S57" s="97"/>
      <c r="T57" s="97"/>
      <c r="U57" s="97"/>
      <c r="V57" s="97"/>
      <c r="W57" s="97"/>
      <c r="X57" s="97"/>
    </row>
    <row r="58" spans="1:24" s="7" customFormat="1" ht="16.5" customHeight="1">
      <c r="A58" s="237"/>
      <c r="B58" s="241" t="s">
        <v>675</v>
      </c>
      <c r="C58" s="6"/>
      <c r="D58" s="6">
        <v>184188888.88888931</v>
      </c>
      <c r="E58" s="6"/>
      <c r="F58" s="89"/>
      <c r="G58" s="89"/>
      <c r="H58" s="89"/>
      <c r="I58" s="113"/>
      <c r="J58" s="89"/>
      <c r="K58" s="220"/>
      <c r="L58" s="220"/>
      <c r="M58" s="39"/>
      <c r="N58" s="220"/>
      <c r="O58" s="221"/>
      <c r="P58" s="97"/>
      <c r="Q58" s="97"/>
      <c r="R58" s="97"/>
      <c r="S58" s="97"/>
      <c r="T58" s="97"/>
      <c r="U58" s="97"/>
      <c r="V58" s="97"/>
      <c r="W58" s="97"/>
      <c r="X58" s="97"/>
    </row>
    <row r="59" spans="1:24" s="7" customFormat="1" ht="16.5" customHeight="1">
      <c r="A59" s="237"/>
      <c r="B59" s="241" t="s">
        <v>608</v>
      </c>
      <c r="C59" s="6"/>
      <c r="D59" s="6">
        <v>48269475</v>
      </c>
      <c r="E59" s="6"/>
      <c r="F59" s="89"/>
      <c r="G59" s="89"/>
      <c r="H59" s="89">
        <v>10508710</v>
      </c>
      <c r="I59" s="113"/>
      <c r="J59" s="89"/>
      <c r="K59" s="220"/>
      <c r="L59" s="220"/>
      <c r="M59" s="39"/>
      <c r="N59" s="220"/>
      <c r="O59" s="221"/>
      <c r="P59" s="97"/>
      <c r="Q59" s="97"/>
      <c r="R59" s="97"/>
      <c r="S59" s="97"/>
      <c r="T59" s="97"/>
      <c r="U59" s="97"/>
      <c r="V59" s="97"/>
      <c r="W59" s="97"/>
      <c r="X59" s="97"/>
    </row>
    <row r="60" spans="1:24" s="7" customFormat="1" ht="16.5" customHeight="1">
      <c r="A60" s="237"/>
      <c r="B60" s="241" t="s">
        <v>621</v>
      </c>
      <c r="C60" s="6"/>
      <c r="D60" s="6">
        <v>3405000000</v>
      </c>
      <c r="E60" s="6"/>
      <c r="F60" s="89"/>
      <c r="G60" s="89"/>
      <c r="H60" s="89"/>
      <c r="I60" s="113"/>
      <c r="J60" s="89"/>
      <c r="K60" s="220"/>
      <c r="L60" s="220"/>
      <c r="M60" s="39"/>
      <c r="N60" s="220"/>
      <c r="O60" s="221"/>
      <c r="P60" s="97"/>
      <c r="Q60" s="97"/>
      <c r="R60" s="97"/>
      <c r="S60" s="97"/>
      <c r="T60" s="97"/>
      <c r="U60" s="97"/>
      <c r="V60" s="97"/>
      <c r="W60" s="97"/>
      <c r="X60" s="97"/>
    </row>
    <row r="61" spans="1:24" s="1" customFormat="1" ht="16.5" customHeight="1">
      <c r="A61" s="236"/>
      <c r="B61" s="236" t="s">
        <v>622</v>
      </c>
      <c r="C61" s="44"/>
      <c r="D61" s="44">
        <f>D62</f>
        <v>1620000000</v>
      </c>
      <c r="E61" s="44"/>
      <c r="F61" s="767"/>
      <c r="G61" s="767"/>
      <c r="H61" s="767"/>
      <c r="I61" s="345"/>
      <c r="J61" s="767"/>
      <c r="K61" s="263">
        <f>BTĐC!H20</f>
        <v>1620000000</v>
      </c>
      <c r="L61" s="263"/>
      <c r="M61" s="268"/>
      <c r="N61" s="263"/>
      <c r="O61" s="269"/>
      <c r="P61" s="264"/>
      <c r="Q61" s="264"/>
      <c r="R61" s="264"/>
      <c r="S61" s="264"/>
      <c r="T61" s="264"/>
      <c r="U61" s="264"/>
      <c r="V61" s="264"/>
      <c r="W61" s="264"/>
      <c r="X61" s="264"/>
    </row>
    <row r="62" spans="1:24" s="7" customFormat="1" ht="16.5" customHeight="1">
      <c r="A62" s="237"/>
      <c r="B62" s="241" t="s">
        <v>621</v>
      </c>
      <c r="C62" s="6"/>
      <c r="D62" s="6">
        <v>1620000000</v>
      </c>
      <c r="E62" s="6"/>
      <c r="F62" s="89"/>
      <c r="G62" s="89"/>
      <c r="H62" s="89"/>
      <c r="I62" s="113"/>
      <c r="J62" s="89"/>
      <c r="K62" s="220">
        <f>K61-D61</f>
        <v>0</v>
      </c>
      <c r="L62" s="220"/>
      <c r="M62" s="39"/>
      <c r="N62" s="220"/>
      <c r="O62" s="221"/>
      <c r="P62" s="97"/>
      <c r="Q62" s="97"/>
      <c r="R62" s="97"/>
      <c r="S62" s="97"/>
      <c r="T62" s="97"/>
      <c r="U62" s="97"/>
      <c r="V62" s="97"/>
      <c r="W62" s="97"/>
      <c r="X62" s="97"/>
    </row>
    <row r="63" spans="1:24" ht="16.5" customHeight="1" thickBot="1">
      <c r="A63" s="274"/>
      <c r="B63" s="265" t="s">
        <v>232</v>
      </c>
      <c r="C63" s="43"/>
      <c r="D63" s="266">
        <f>D56+D61</f>
        <v>6302042666.8888893</v>
      </c>
      <c r="E63" s="6"/>
      <c r="F63" s="266">
        <f>F56+F61</f>
        <v>1006739918</v>
      </c>
      <c r="G63" s="191"/>
      <c r="H63" s="266">
        <f>H56+H61</f>
        <v>1207627493</v>
      </c>
      <c r="I63" s="43"/>
      <c r="J63" s="266">
        <f>J56+J61</f>
        <v>1015739918</v>
      </c>
      <c r="K63" s="97"/>
      <c r="L63" s="97"/>
      <c r="N63" s="263">
        <f>CDKT!G45</f>
        <v>0</v>
      </c>
    </row>
    <row r="64" spans="1:24" ht="16.5" thickTop="1">
      <c r="A64" s="231"/>
      <c r="B64" s="231"/>
      <c r="C64" s="6"/>
      <c r="D64" s="6"/>
      <c r="E64" s="6"/>
      <c r="F64" s="6"/>
      <c r="G64" s="6"/>
      <c r="H64" s="6"/>
      <c r="I64" s="5"/>
      <c r="J64" s="6"/>
      <c r="K64" s="97"/>
      <c r="L64" s="97"/>
    </row>
  </sheetData>
  <dataConsolidate/>
  <mergeCells count="11">
    <mergeCell ref="L37:T37"/>
    <mergeCell ref="D54:F54"/>
    <mergeCell ref="H54:J54"/>
    <mergeCell ref="A5:J5"/>
    <mergeCell ref="A6:J6"/>
    <mergeCell ref="A8:J8"/>
    <mergeCell ref="B21:F21"/>
    <mergeCell ref="B27:F27"/>
    <mergeCell ref="L35:T35"/>
    <mergeCell ref="B22:F22"/>
    <mergeCell ref="B28:F28"/>
  </mergeCells>
  <conditionalFormatting sqref="J20 H64:J64 H30:J31 H23:J24 I33:J41 I32 H57:J62 H53:J53 I63 H1:J14 H20:I22 H26:J28 H46:J51">
    <cfRule type="cellIs" dxfId="93" priority="36" stopIfTrue="1" operator="between">
      <formula>-0.5</formula>
      <formula>0.5</formula>
    </cfRule>
  </conditionalFormatting>
  <conditionalFormatting sqref="J21:J22">
    <cfRule type="cellIs" dxfId="92" priority="35" stopIfTrue="1" operator="between">
      <formula>-0.5</formula>
      <formula>0.5</formula>
    </cfRule>
  </conditionalFormatting>
  <conditionalFormatting sqref="H15:J19">
    <cfRule type="cellIs" dxfId="91" priority="34" stopIfTrue="1" operator="between">
      <formula>-0.5</formula>
      <formula>0.5</formula>
    </cfRule>
  </conditionalFormatting>
  <conditionalFormatting sqref="H42:J43 R36:T36">
    <cfRule type="cellIs" dxfId="90" priority="33" stopIfTrue="1" operator="between">
      <formula>-0.5</formula>
      <formula>0.5</formula>
    </cfRule>
  </conditionalFormatting>
  <conditionalFormatting sqref="H52:J52">
    <cfRule type="cellIs" dxfId="89" priority="32" stopIfTrue="1" operator="between">
      <formula>-0.5</formula>
      <formula>0.5</formula>
    </cfRule>
  </conditionalFormatting>
  <conditionalFormatting sqref="H44">
    <cfRule type="cellIs" dxfId="88" priority="31" stopIfTrue="1" operator="between">
      <formula>-0.5</formula>
      <formula>0.5</formula>
    </cfRule>
  </conditionalFormatting>
  <conditionalFormatting sqref="J44">
    <cfRule type="cellIs" dxfId="87" priority="30" stopIfTrue="1" operator="between">
      <formula>-0.5</formula>
      <formula>0.5</formula>
    </cfRule>
  </conditionalFormatting>
  <conditionalFormatting sqref="D54:D55">
    <cfRule type="cellIs" dxfId="86" priority="27" stopIfTrue="1" operator="between">
      <formula>-0.5</formula>
      <formula>0.5</formula>
    </cfRule>
  </conditionalFormatting>
  <conditionalFormatting sqref="H54">
    <cfRule type="cellIs" dxfId="85" priority="28" stopIfTrue="1" operator="between">
      <formula>-0.5</formula>
      <formula>0.5</formula>
    </cfRule>
  </conditionalFormatting>
  <conditionalFormatting sqref="F42">
    <cfRule type="cellIs" dxfId="84" priority="29" stopIfTrue="1" operator="between">
      <formula>-0.5</formula>
      <formula>0.5</formula>
    </cfRule>
  </conditionalFormatting>
  <conditionalFormatting sqref="J55">
    <cfRule type="cellIs" dxfId="83" priority="24" stopIfTrue="1" operator="between">
      <formula>-0.5</formula>
      <formula>0.5</formula>
    </cfRule>
  </conditionalFormatting>
  <conditionalFormatting sqref="D63">
    <cfRule type="cellIs" dxfId="82" priority="23" stopIfTrue="1" operator="between">
      <formula>-0.5</formula>
      <formula>0.5</formula>
    </cfRule>
  </conditionalFormatting>
  <conditionalFormatting sqref="F55">
    <cfRule type="cellIs" dxfId="81" priority="26" stopIfTrue="1" operator="between">
      <formula>-0.5</formula>
      <formula>0.5</formula>
    </cfRule>
  </conditionalFormatting>
  <conditionalFormatting sqref="H29:J29">
    <cfRule type="cellIs" dxfId="80" priority="21" stopIfTrue="1" operator="between">
      <formula>-0.5</formula>
      <formula>0.5</formula>
    </cfRule>
  </conditionalFormatting>
  <conditionalFormatting sqref="H33:H41">
    <cfRule type="cellIs" dxfId="79" priority="22" stopIfTrue="1" operator="between">
      <formula>-0.5</formula>
      <formula>0.5</formula>
    </cfRule>
  </conditionalFormatting>
  <conditionalFormatting sqref="F29">
    <cfRule type="cellIs" dxfId="78" priority="20" stopIfTrue="1" operator="between">
      <formula>-0.5</formula>
      <formula>0.5</formula>
    </cfRule>
  </conditionalFormatting>
  <conditionalFormatting sqref="H25:J25">
    <cfRule type="cellIs" dxfId="77" priority="19" stopIfTrue="1" operator="between">
      <formula>-0.5</formula>
      <formula>0.5</formula>
    </cfRule>
  </conditionalFormatting>
  <conditionalFormatting sqref="H32">
    <cfRule type="cellIs" dxfId="76" priority="18" stopIfTrue="1" operator="between">
      <formula>-0.5</formula>
      <formula>0.5</formula>
    </cfRule>
  </conditionalFormatting>
  <conditionalFormatting sqref="J32">
    <cfRule type="cellIs" dxfId="75" priority="17" stopIfTrue="1" operator="between">
      <formula>-0.5</formula>
      <formula>0.5</formula>
    </cfRule>
  </conditionalFormatting>
  <conditionalFormatting sqref="H55">
    <cfRule type="cellIs" dxfId="74" priority="7" stopIfTrue="1" operator="between">
      <formula>-0.5</formula>
      <formula>0.5</formula>
    </cfRule>
  </conditionalFormatting>
  <conditionalFormatting sqref="F63">
    <cfRule type="cellIs" dxfId="73" priority="3" stopIfTrue="1" operator="between">
      <formula>-0.5</formula>
      <formula>0.5</formula>
    </cfRule>
  </conditionalFormatting>
  <conditionalFormatting sqref="H63">
    <cfRule type="cellIs" dxfId="72" priority="2" stopIfTrue="1" operator="between">
      <formula>-0.5</formula>
      <formula>0.5</formula>
    </cfRule>
  </conditionalFormatting>
  <conditionalFormatting sqref="J63">
    <cfRule type="cellIs" dxfId="71" priority="1" stopIfTrue="1" operator="between">
      <formula>-0.5</formula>
      <formula>0.5</formula>
    </cfRule>
  </conditionalFormatting>
  <pageMargins left="0.55118110236220497" right="0.196850393700787" top="0.39370078740157499" bottom="0.43307086614173201" header="0.27559055118110198" footer="0.196850393700787"/>
  <pageSetup paperSize="9" scale="95" firstPageNumber="19" orientation="portrait" useFirstPageNumber="1" r:id="rId1"/>
  <headerFooter>
    <oddFooter>&amp;C&amp;P</oddFooter>
  </headerFooter>
  <rowBreaks count="1" manualBreakCount="1">
    <brk id="63" max="9"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8"/>
  <sheetViews>
    <sheetView showGridLines="0" view="pageBreakPreview" topLeftCell="A11" zoomScaleSheetLayoutView="100" workbookViewId="0">
      <selection activeCell="K26" sqref="K26"/>
    </sheetView>
  </sheetViews>
  <sheetFormatPr defaultRowHeight="15.75"/>
  <cols>
    <col min="1" max="1" width="2.875" style="218" customWidth="1"/>
    <col min="2" max="2" width="34" style="218" customWidth="1"/>
    <col min="3" max="3" width="9.75" style="97" customWidth="1"/>
    <col min="4" max="4" width="14.125" style="97" customWidth="1"/>
    <col min="5" max="5" width="12.375" style="97" customWidth="1"/>
    <col min="6" max="6" width="1.125" style="219" customWidth="1"/>
    <col min="7" max="7" width="20.5" style="219" bestFit="1" customWidth="1"/>
    <col min="8" max="8" width="15.625" style="220" customWidth="1"/>
    <col min="9" max="9" width="13.25" style="39" customWidth="1"/>
    <col min="10" max="10" width="15.375" style="220" bestFit="1" customWidth="1"/>
    <col min="11" max="11" width="15.375" style="221" bestFit="1" customWidth="1"/>
    <col min="12" max="12" width="12.375" style="97" bestFit="1" customWidth="1"/>
    <col min="13" max="16384" width="9" style="97"/>
  </cols>
  <sheetData>
    <row r="1" spans="1:20" ht="17.25">
      <c r="A1" s="762" t="str">
        <f>LCTT!A1</f>
        <v>CÔNG TY CỔ PHẦN PGT HOLDINGS</v>
      </c>
      <c r="G1" s="106"/>
    </row>
    <row r="2" spans="1:20" ht="17.25" customHeight="1">
      <c r="A2" s="222" t="str">
        <f>LCTT!A2</f>
        <v>Địa chỉ: 31-33-35 Lê Anh Xuân, Phường Bến Thành, Quận 1, TP. Hồ Chí Minh.</v>
      </c>
    </row>
    <row r="3" spans="1:20" ht="6.75" customHeight="1">
      <c r="A3" s="223"/>
      <c r="B3" s="223"/>
      <c r="C3" s="10"/>
      <c r="D3" s="10"/>
      <c r="E3" s="10"/>
      <c r="F3" s="224"/>
      <c r="G3" s="224"/>
      <c r="H3" s="224"/>
      <c r="I3" s="224"/>
    </row>
    <row r="4" spans="1:20" ht="3.75" customHeight="1">
      <c r="C4" s="110"/>
      <c r="D4" s="110"/>
      <c r="E4" s="110"/>
      <c r="F4" s="225"/>
      <c r="G4" s="225"/>
    </row>
    <row r="5" spans="1:20" ht="20.25">
      <c r="A5" s="810" t="s">
        <v>220</v>
      </c>
      <c r="B5" s="810"/>
      <c r="C5" s="810"/>
      <c r="D5" s="810"/>
      <c r="E5" s="810"/>
      <c r="F5" s="810"/>
      <c r="G5" s="810"/>
      <c r="H5" s="810"/>
      <c r="I5" s="810"/>
    </row>
    <row r="6" spans="1:20">
      <c r="A6" s="811" t="str">
        <f>'TM1 19'!A6:$J$6</f>
        <v>Năm 2015</v>
      </c>
      <c r="B6" s="811"/>
      <c r="C6" s="811"/>
      <c r="D6" s="811"/>
      <c r="E6" s="811"/>
      <c r="F6" s="811"/>
      <c r="G6" s="811"/>
      <c r="H6" s="811"/>
      <c r="I6" s="811"/>
    </row>
    <row r="7" spans="1:20" ht="3.75" customHeight="1">
      <c r="A7" s="226"/>
      <c r="B7" s="226"/>
      <c r="C7" s="227"/>
      <c r="D7" s="227"/>
      <c r="E7" s="227"/>
      <c r="F7" s="227"/>
      <c r="G7" s="227"/>
    </row>
    <row r="8" spans="1:20">
      <c r="A8" s="231"/>
      <c r="B8" s="231"/>
      <c r="C8" s="7"/>
      <c r="D8" s="7"/>
      <c r="E8" s="7"/>
      <c r="F8" s="6"/>
      <c r="G8" s="6"/>
      <c r="I8" s="221"/>
      <c r="J8" s="39"/>
      <c r="S8" s="7"/>
      <c r="T8" s="280"/>
    </row>
    <row r="9" spans="1:20" ht="19.899999999999999" customHeight="1">
      <c r="A9" s="217" t="s">
        <v>611</v>
      </c>
      <c r="B9" s="231"/>
      <c r="C9" s="843" t="s">
        <v>502</v>
      </c>
      <c r="D9" s="843"/>
      <c r="E9" s="843"/>
      <c r="F9" s="843" t="s">
        <v>9</v>
      </c>
      <c r="G9" s="843"/>
      <c r="H9" s="843"/>
      <c r="I9" s="843"/>
      <c r="K9" s="220"/>
      <c r="L9" s="39"/>
      <c r="M9" s="220"/>
      <c r="N9" s="221"/>
    </row>
    <row r="10" spans="1:20" ht="34.9" customHeight="1">
      <c r="A10" s="97"/>
      <c r="B10" s="97"/>
      <c r="C10" s="281" t="s">
        <v>256</v>
      </c>
      <c r="D10" s="281" t="s">
        <v>253</v>
      </c>
      <c r="E10" s="281" t="s">
        <v>257</v>
      </c>
      <c r="F10" s="6"/>
      <c r="G10" s="281" t="s">
        <v>256</v>
      </c>
      <c r="H10" s="281" t="s">
        <v>253</v>
      </c>
      <c r="I10" s="281" t="s">
        <v>257</v>
      </c>
      <c r="K10" s="220"/>
      <c r="L10" s="39"/>
      <c r="M10" s="220"/>
      <c r="N10" s="221"/>
    </row>
    <row r="11" spans="1:20" ht="34.9" customHeight="1">
      <c r="A11" s="217" t="s">
        <v>258</v>
      </c>
      <c r="B11" s="217" t="s">
        <v>259</v>
      </c>
      <c r="C11" s="282"/>
      <c r="D11" s="282"/>
      <c r="E11" s="282"/>
      <c r="F11" s="6"/>
      <c r="G11" s="282"/>
      <c r="H11" s="282"/>
      <c r="I11" s="282"/>
      <c r="K11" s="220"/>
      <c r="L11" s="39"/>
      <c r="M11" s="220"/>
      <c r="N11" s="221"/>
    </row>
    <row r="12" spans="1:20" ht="19.899999999999999" customHeight="1">
      <c r="B12" s="283" t="s">
        <v>260</v>
      </c>
      <c r="C12" s="6" t="s">
        <v>261</v>
      </c>
      <c r="D12" s="6">
        <v>27855320000</v>
      </c>
      <c r="F12" s="6"/>
      <c r="G12" s="6" t="s">
        <v>261</v>
      </c>
      <c r="H12" s="6">
        <v>27915320000</v>
      </c>
      <c r="I12" s="6"/>
      <c r="J12" s="284">
        <f>D12/$D$16</f>
        <v>0.77338568928288542</v>
      </c>
      <c r="K12" s="220">
        <f>H12-D12</f>
        <v>60000000</v>
      </c>
      <c r="L12" s="39"/>
      <c r="M12" s="220"/>
      <c r="N12" s="221"/>
    </row>
    <row r="13" spans="1:20" ht="19.899999999999999" customHeight="1">
      <c r="A13" s="231"/>
      <c r="B13" s="283" t="s">
        <v>262</v>
      </c>
      <c r="C13" s="6" t="s">
        <v>261</v>
      </c>
      <c r="D13" s="6">
        <v>5244787675</v>
      </c>
      <c r="E13" s="6"/>
      <c r="F13" s="6"/>
      <c r="G13" s="6" t="s">
        <v>261</v>
      </c>
      <c r="H13" s="6">
        <v>5292787675</v>
      </c>
      <c r="I13" s="6"/>
      <c r="J13" s="284">
        <f>D13/$D$16</f>
        <v>0.14561827798683544</v>
      </c>
      <c r="K13" s="220">
        <f>H13-D13</f>
        <v>48000000</v>
      </c>
      <c r="L13" s="39"/>
      <c r="M13" s="220"/>
      <c r="N13" s="221"/>
    </row>
    <row r="14" spans="1:20" ht="19.899999999999999" customHeight="1">
      <c r="B14" s="283" t="s">
        <v>263</v>
      </c>
      <c r="C14" s="6" t="s">
        <v>261</v>
      </c>
      <c r="D14" s="6">
        <v>1194873000</v>
      </c>
      <c r="F14" s="6"/>
      <c r="G14" s="6" t="s">
        <v>261</v>
      </c>
      <c r="H14" s="6">
        <v>1194873000</v>
      </c>
      <c r="I14" s="6"/>
      <c r="J14" s="284">
        <f>D14/$D$16</f>
        <v>3.3174908014358087E-2</v>
      </c>
      <c r="K14" s="220">
        <f>H14-D14</f>
        <v>0</v>
      </c>
      <c r="L14" s="39"/>
      <c r="M14" s="220"/>
      <c r="N14" s="221"/>
    </row>
    <row r="15" spans="1:20" ht="19.899999999999999" customHeight="1">
      <c r="B15" s="283" t="s">
        <v>264</v>
      </c>
      <c r="C15" s="6" t="s">
        <v>261</v>
      </c>
      <c r="D15" s="6">
        <v>1722391234</v>
      </c>
      <c r="F15" s="6"/>
      <c r="G15" s="6" t="s">
        <v>261</v>
      </c>
      <c r="H15" s="6">
        <v>1845391234</v>
      </c>
      <c r="I15" s="6"/>
      <c r="J15" s="284">
        <f>D15/$D$16</f>
        <v>4.7821124715921037E-2</v>
      </c>
      <c r="K15" s="220">
        <f>H15-D15</f>
        <v>123000000</v>
      </c>
      <c r="L15" s="39">
        <f>SUM(H15:H15)</f>
        <v>1845391234</v>
      </c>
      <c r="M15" s="220"/>
      <c r="N15" s="221"/>
    </row>
    <row r="16" spans="1:20" s="264" customFormat="1" ht="19.899999999999999" customHeight="1" thickBot="1">
      <c r="A16" s="285"/>
      <c r="B16" s="286"/>
      <c r="C16" s="266"/>
      <c r="D16" s="266">
        <f>SUM(D12:D15)</f>
        <v>36017371909</v>
      </c>
      <c r="E16" s="266"/>
      <c r="F16" s="44"/>
      <c r="G16" s="266"/>
      <c r="H16" s="266">
        <f>SUM(H12:H15)</f>
        <v>36248371909</v>
      </c>
      <c r="I16" s="266"/>
      <c r="J16" s="263">
        <f>E16-D16</f>
        <v>-36017371909</v>
      </c>
      <c r="K16" s="263" t="s">
        <v>265</v>
      </c>
      <c r="L16" s="268"/>
      <c r="M16" s="263"/>
      <c r="N16" s="269"/>
    </row>
    <row r="17" spans="1:14" ht="19.899999999999999" customHeight="1" thickTop="1">
      <c r="A17" s="217" t="s">
        <v>266</v>
      </c>
      <c r="B17" s="217" t="s">
        <v>267</v>
      </c>
      <c r="C17" s="6"/>
      <c r="F17" s="6"/>
      <c r="G17" s="6"/>
      <c r="H17" s="6"/>
      <c r="I17" s="6"/>
      <c r="K17" s="220"/>
      <c r="L17" s="39"/>
      <c r="M17" s="220"/>
      <c r="N17" s="221"/>
    </row>
    <row r="18" spans="1:14" ht="19.899999999999999" customHeight="1">
      <c r="B18" s="283" t="s">
        <v>268</v>
      </c>
      <c r="C18" s="6" t="s">
        <v>261</v>
      </c>
      <c r="D18" s="6">
        <v>264178662</v>
      </c>
      <c r="F18" s="6"/>
      <c r="G18" s="6" t="s">
        <v>261</v>
      </c>
      <c r="H18" s="6">
        <v>264178662</v>
      </c>
      <c r="I18" s="6"/>
      <c r="K18" s="220"/>
      <c r="L18" s="39"/>
      <c r="M18" s="220"/>
      <c r="N18" s="221"/>
    </row>
    <row r="19" spans="1:14" ht="19.899999999999999" customHeight="1">
      <c r="B19" s="283" t="s">
        <v>269</v>
      </c>
      <c r="C19" s="6" t="s">
        <v>261</v>
      </c>
      <c r="D19" s="6">
        <v>53552396</v>
      </c>
      <c r="F19" s="6"/>
      <c r="G19" s="6" t="s">
        <v>261</v>
      </c>
      <c r="H19" s="6">
        <v>53552396</v>
      </c>
      <c r="I19" s="6"/>
      <c r="K19" s="220"/>
      <c r="L19" s="39"/>
      <c r="M19" s="220"/>
      <c r="N19" s="221"/>
    </row>
    <row r="20" spans="1:14" ht="19.899999999999999" customHeight="1">
      <c r="B20" s="283" t="s">
        <v>270</v>
      </c>
      <c r="C20" s="6" t="s">
        <v>261</v>
      </c>
      <c r="D20" s="6">
        <v>689008860</v>
      </c>
      <c r="F20" s="97"/>
      <c r="G20" s="6" t="s">
        <v>261</v>
      </c>
      <c r="H20" s="6">
        <f>689008860+9000000</f>
        <v>698008860</v>
      </c>
      <c r="I20" s="6"/>
      <c r="K20" s="220"/>
      <c r="L20" s="39"/>
      <c r="M20" s="220"/>
      <c r="N20" s="221"/>
    </row>
    <row r="21" spans="1:14" s="264" customFormat="1" ht="19.899999999999999" customHeight="1" thickBot="1">
      <c r="A21" s="285"/>
      <c r="B21" s="286"/>
      <c r="C21" s="266"/>
      <c r="D21" s="266">
        <f>SUM(D18:D20)</f>
        <v>1006739918</v>
      </c>
      <c r="E21" s="287"/>
      <c r="F21" s="44"/>
      <c r="G21" s="266"/>
      <c r="H21" s="266">
        <f>SUM(H18:H20)</f>
        <v>1015739918</v>
      </c>
      <c r="I21" s="266"/>
      <c r="J21" s="263">
        <f>H21-D21</f>
        <v>9000000</v>
      </c>
      <c r="K21" s="263" t="s">
        <v>265</v>
      </c>
      <c r="L21" s="268"/>
      <c r="M21" s="263"/>
      <c r="N21" s="269"/>
    </row>
    <row r="22" spans="1:14" s="264" customFormat="1" ht="19.899999999999999" customHeight="1" thickTop="1">
      <c r="A22" s="285"/>
      <c r="B22" s="286"/>
      <c r="C22" s="44"/>
      <c r="D22" s="44"/>
      <c r="F22" s="44"/>
      <c r="G22" s="44"/>
      <c r="H22" s="44"/>
      <c r="I22" s="44"/>
      <c r="J22" s="263"/>
      <c r="K22" s="263"/>
      <c r="L22" s="268"/>
      <c r="M22" s="263"/>
      <c r="N22" s="269"/>
    </row>
    <row r="23" spans="1:14" s="1" customFormat="1" ht="19.899999999999999" customHeight="1" thickBot="1">
      <c r="A23" s="217"/>
      <c r="B23" s="657" t="s">
        <v>271</v>
      </c>
      <c r="C23" s="288"/>
      <c r="D23" s="266">
        <f>D21+D16</f>
        <v>37024111827</v>
      </c>
      <c r="E23" s="266"/>
      <c r="F23" s="97"/>
      <c r="G23" s="266"/>
      <c r="H23" s="266">
        <f>H21+H16</f>
        <v>37264111827</v>
      </c>
      <c r="I23" s="266"/>
      <c r="J23" s="263">
        <f>CDKT!D26</f>
        <v>-37024111827</v>
      </c>
      <c r="K23" s="263">
        <f>CDKT!G26</f>
        <v>-37264111827</v>
      </c>
      <c r="L23" s="268"/>
      <c r="M23" s="263"/>
      <c r="N23" s="268"/>
    </row>
    <row r="24" spans="1:14" ht="16.5" thickTop="1">
      <c r="A24" s="231"/>
      <c r="B24" s="231"/>
      <c r="C24" s="7"/>
      <c r="D24" s="7"/>
      <c r="E24" s="7"/>
      <c r="F24" s="6"/>
      <c r="G24" s="6"/>
      <c r="J24" s="220">
        <f>J23+D23</f>
        <v>0</v>
      </c>
      <c r="K24" s="221">
        <f>K23+H23</f>
        <v>0</v>
      </c>
    </row>
    <row r="25" spans="1:14" ht="17.25">
      <c r="A25" s="228"/>
      <c r="B25" s="228"/>
      <c r="C25" s="101"/>
      <c r="D25" s="101"/>
      <c r="E25" s="101"/>
      <c r="F25" s="229"/>
      <c r="G25" s="229"/>
    </row>
    <row r="26" spans="1:14" ht="17.25">
      <c r="A26" s="228"/>
      <c r="B26" s="228"/>
      <c r="C26" s="101"/>
      <c r="D26" s="101"/>
      <c r="E26" s="101"/>
      <c r="F26" s="229"/>
      <c r="G26" s="229"/>
    </row>
    <row r="27" spans="1:14" ht="17.25">
      <c r="A27" s="228"/>
      <c r="B27" s="228"/>
      <c r="C27" s="101"/>
      <c r="D27" s="101"/>
      <c r="E27" s="101"/>
      <c r="F27" s="229"/>
      <c r="G27" s="229"/>
    </row>
    <row r="28" spans="1:14" ht="17.25">
      <c r="A28" s="228"/>
      <c r="B28" s="228"/>
      <c r="C28" s="101"/>
      <c r="D28" s="101"/>
      <c r="E28" s="101"/>
      <c r="F28" s="229"/>
      <c r="G28" s="229"/>
    </row>
    <row r="29" spans="1:14" ht="17.25">
      <c r="A29" s="228"/>
      <c r="B29" s="228"/>
      <c r="C29" s="101"/>
      <c r="D29" s="101"/>
      <c r="E29" s="101"/>
      <c r="F29" s="229"/>
      <c r="G29" s="229"/>
    </row>
    <row r="30" spans="1:14" ht="17.25">
      <c r="A30" s="228"/>
      <c r="B30" s="228"/>
      <c r="C30" s="101"/>
      <c r="D30" s="101"/>
      <c r="E30" s="101"/>
      <c r="F30" s="229"/>
      <c r="G30" s="229"/>
    </row>
    <row r="31" spans="1:14" ht="17.25">
      <c r="A31" s="228"/>
      <c r="B31" s="228"/>
      <c r="C31" s="101"/>
      <c r="D31" s="101"/>
      <c r="E31" s="101"/>
      <c r="F31" s="229"/>
      <c r="G31" s="229"/>
    </row>
    <row r="32" spans="1:14" ht="17.25">
      <c r="A32" s="228"/>
      <c r="B32" s="228"/>
      <c r="C32" s="101"/>
      <c r="D32" s="101"/>
      <c r="E32" s="101"/>
      <c r="F32" s="229"/>
      <c r="G32" s="229"/>
    </row>
    <row r="33" spans="1:20" s="89" customFormat="1" ht="17.25">
      <c r="A33" s="228"/>
      <c r="B33" s="228"/>
      <c r="C33" s="101"/>
      <c r="D33" s="101"/>
      <c r="E33" s="101"/>
      <c r="F33" s="229"/>
      <c r="G33" s="229"/>
      <c r="H33" s="220"/>
      <c r="I33" s="39"/>
      <c r="J33" s="220"/>
      <c r="K33" s="221"/>
      <c r="L33" s="97"/>
      <c r="M33" s="97"/>
      <c r="N33" s="97"/>
      <c r="O33" s="97"/>
      <c r="P33" s="97"/>
      <c r="Q33" s="97"/>
      <c r="R33" s="97"/>
      <c r="S33" s="97"/>
      <c r="T33" s="97"/>
    </row>
    <row r="34" spans="1:20" s="89" customFormat="1" ht="17.25">
      <c r="A34" s="228"/>
      <c r="B34" s="228"/>
      <c r="C34" s="101"/>
      <c r="D34" s="101"/>
      <c r="E34" s="101"/>
      <c r="F34" s="229"/>
      <c r="G34" s="229"/>
      <c r="H34" s="220"/>
      <c r="I34" s="39"/>
      <c r="J34" s="220"/>
      <c r="K34" s="221"/>
      <c r="L34" s="97"/>
      <c r="M34" s="97"/>
      <c r="N34" s="97"/>
      <c r="O34" s="97"/>
      <c r="P34" s="97"/>
      <c r="Q34" s="97"/>
      <c r="R34" s="97"/>
      <c r="S34" s="97"/>
      <c r="T34" s="97"/>
    </row>
    <row r="35" spans="1:20" s="89" customFormat="1" ht="17.25">
      <c r="A35" s="228"/>
      <c r="B35" s="228"/>
      <c r="C35" s="101"/>
      <c r="D35" s="101"/>
      <c r="E35" s="101"/>
      <c r="F35" s="229"/>
      <c r="G35" s="229"/>
      <c r="H35" s="220"/>
      <c r="I35" s="39"/>
      <c r="J35" s="220"/>
      <c r="K35" s="221"/>
      <c r="L35" s="97"/>
      <c r="M35" s="97"/>
      <c r="N35" s="97"/>
      <c r="O35" s="97"/>
      <c r="P35" s="97"/>
      <c r="Q35" s="97"/>
      <c r="R35" s="97"/>
      <c r="S35" s="97"/>
      <c r="T35" s="97"/>
    </row>
    <row r="36" spans="1:20" s="89" customFormat="1" ht="17.25">
      <c r="A36" s="228"/>
      <c r="B36" s="228"/>
      <c r="C36" s="101"/>
      <c r="D36" s="101"/>
      <c r="E36" s="101"/>
      <c r="F36" s="229"/>
      <c r="G36" s="229"/>
      <c r="H36" s="220"/>
      <c r="I36" s="39"/>
      <c r="J36" s="220"/>
      <c r="K36" s="221"/>
      <c r="L36" s="97"/>
      <c r="M36" s="97"/>
      <c r="N36" s="97"/>
      <c r="O36" s="97"/>
      <c r="P36" s="97"/>
      <c r="Q36" s="97"/>
      <c r="R36" s="97"/>
      <c r="S36" s="97"/>
      <c r="T36" s="97"/>
    </row>
    <row r="37" spans="1:20" s="89" customFormat="1" ht="17.25">
      <c r="A37" s="228"/>
      <c r="B37" s="228"/>
      <c r="C37" s="101"/>
      <c r="D37" s="101"/>
      <c r="E37" s="101"/>
      <c r="F37" s="229"/>
      <c r="G37" s="229"/>
      <c r="H37" s="220"/>
      <c r="I37" s="39"/>
      <c r="J37" s="220"/>
      <c r="K37" s="221"/>
      <c r="L37" s="97"/>
      <c r="M37" s="97"/>
      <c r="N37" s="97"/>
      <c r="O37" s="97"/>
      <c r="P37" s="97"/>
      <c r="Q37" s="97"/>
      <c r="R37" s="97"/>
      <c r="S37" s="97"/>
      <c r="T37" s="97"/>
    </row>
    <row r="38" spans="1:20" s="89" customFormat="1" ht="17.25">
      <c r="A38" s="228"/>
      <c r="B38" s="228"/>
      <c r="C38" s="101"/>
      <c r="D38" s="101"/>
      <c r="E38" s="101"/>
      <c r="F38" s="229"/>
      <c r="G38" s="229"/>
      <c r="H38" s="220"/>
      <c r="I38" s="39"/>
      <c r="J38" s="220"/>
      <c r="K38" s="221"/>
      <c r="L38" s="97"/>
      <c r="M38" s="97"/>
      <c r="N38" s="97"/>
      <c r="O38" s="97"/>
      <c r="P38" s="97"/>
      <c r="Q38" s="97"/>
      <c r="R38" s="97"/>
      <c r="S38" s="97"/>
      <c r="T38" s="97"/>
    </row>
  </sheetData>
  <mergeCells count="4">
    <mergeCell ref="A5:I5"/>
    <mergeCell ref="A6:I6"/>
    <mergeCell ref="C9:E9"/>
    <mergeCell ref="F9:I9"/>
  </mergeCells>
  <conditionalFormatting sqref="A42:A43">
    <cfRule type="cellIs" dxfId="70" priority="3" stopIfTrue="1" operator="equal">
      <formula>0</formula>
    </cfRule>
  </conditionalFormatting>
  <conditionalFormatting sqref="F1:G4 F24:G65264 F6:G8">
    <cfRule type="cellIs" dxfId="69" priority="2" stopIfTrue="1" operator="between">
      <formula>-0.5</formula>
      <formula>0.5</formula>
    </cfRule>
  </conditionalFormatting>
  <conditionalFormatting sqref="H3:I3">
    <cfRule type="cellIs" dxfId="68" priority="1" stopIfTrue="1" operator="between">
      <formula>-0.5</formula>
      <formula>0.5</formula>
    </cfRule>
  </conditionalFormatting>
  <pageMargins left="0.48" right="0.17" top="0.55000000000000004" bottom="0.75" header="0.3" footer="0.3"/>
  <pageSetup paperSize="9" firstPageNumber="20" orientation="landscape" useFirstPageNumber="1" r:id="rId1"/>
  <headerFooter>
    <oddFooter>&amp;C&amp;P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33"/>
  <sheetViews>
    <sheetView showGridLines="0" view="pageBreakPreview" topLeftCell="A61" zoomScaleSheetLayoutView="100" workbookViewId="0">
      <selection activeCell="D73" sqref="D73"/>
    </sheetView>
  </sheetViews>
  <sheetFormatPr defaultRowHeight="15.75"/>
  <cols>
    <col min="1" max="1" width="2.875" style="218" customWidth="1"/>
    <col min="2" max="2" width="18.5" style="218" customWidth="1"/>
    <col min="3" max="3" width="13.125" style="97" customWidth="1"/>
    <col min="4" max="4" width="14.125" style="97" customWidth="1"/>
    <col min="5" max="5" width="0.25" style="97" customWidth="1"/>
    <col min="6" max="6" width="13.125" style="97" customWidth="1"/>
    <col min="7" max="7" width="0.25" style="97" customWidth="1"/>
    <col min="8" max="8" width="14.375" style="219" customWidth="1"/>
    <col min="9" max="9" width="1.125" style="219" customWidth="1"/>
    <col min="10" max="10" width="14.125" style="219" customWidth="1"/>
    <col min="11" max="11" width="16.375" style="220" bestFit="1" customWidth="1"/>
    <col min="12" max="12" width="15.25" style="220" bestFit="1" customWidth="1"/>
    <col min="13" max="13" width="15.75" style="39" bestFit="1" customWidth="1"/>
    <col min="14" max="14" width="15.375" style="220" bestFit="1" customWidth="1"/>
    <col min="15" max="15" width="12" style="221" bestFit="1" customWidth="1"/>
    <col min="16" max="16" width="10.5" style="97" bestFit="1" customWidth="1"/>
    <col min="17" max="16384" width="9" style="97"/>
  </cols>
  <sheetData>
    <row r="1" spans="1:15" ht="17.25">
      <c r="A1" s="762" t="str">
        <f>LCTT!A1</f>
        <v>CÔNG TY CỔ PHẦN PGT HOLDINGS</v>
      </c>
      <c r="J1" s="106"/>
    </row>
    <row r="2" spans="1:15" ht="17.25" customHeight="1">
      <c r="A2" s="222" t="str">
        <f>LCTT!A2</f>
        <v>Địa chỉ: 31-33-35 Lê Anh Xuân, Phường Bến Thành, Quận 1, TP. Hồ Chí Minh.</v>
      </c>
    </row>
    <row r="3" spans="1:15" ht="6.75" customHeight="1">
      <c r="A3" s="223"/>
      <c r="B3" s="223"/>
      <c r="C3" s="10"/>
      <c r="D3" s="10"/>
      <c r="E3" s="10"/>
      <c r="F3" s="10"/>
      <c r="G3" s="10"/>
      <c r="H3" s="224"/>
      <c r="I3" s="224"/>
      <c r="J3" s="224"/>
    </row>
    <row r="4" spans="1:15" ht="3.75" customHeight="1">
      <c r="C4" s="110"/>
      <c r="D4" s="110"/>
      <c r="E4" s="110"/>
      <c r="F4" s="110"/>
      <c r="G4" s="110"/>
      <c r="H4" s="225"/>
      <c r="I4" s="225"/>
      <c r="J4" s="225"/>
    </row>
    <row r="5" spans="1:15" ht="20.25">
      <c r="A5" s="810" t="s">
        <v>220</v>
      </c>
      <c r="B5" s="810"/>
      <c r="C5" s="810"/>
      <c r="D5" s="810"/>
      <c r="E5" s="810"/>
      <c r="F5" s="810"/>
      <c r="G5" s="810"/>
      <c r="H5" s="810"/>
      <c r="I5" s="810"/>
      <c r="J5" s="810"/>
    </row>
    <row r="6" spans="1:15">
      <c r="A6" s="811" t="str">
        <f>'TM1 19'!A6:J6</f>
        <v>Năm 2015</v>
      </c>
      <c r="B6" s="811"/>
      <c r="C6" s="811"/>
      <c r="D6" s="811"/>
      <c r="E6" s="811"/>
      <c r="F6" s="811"/>
      <c r="G6" s="811"/>
      <c r="H6" s="811"/>
      <c r="I6" s="811"/>
      <c r="J6" s="811"/>
    </row>
    <row r="7" spans="1:15" ht="3.75" customHeight="1">
      <c r="A7" s="226"/>
      <c r="B7" s="226"/>
      <c r="C7" s="227"/>
      <c r="D7" s="227"/>
      <c r="E7" s="227"/>
      <c r="F7" s="227"/>
      <c r="G7" s="227"/>
      <c r="H7" s="227"/>
      <c r="I7" s="227"/>
      <c r="J7" s="227"/>
    </row>
    <row r="8" spans="1:15">
      <c r="A8" s="231"/>
      <c r="B8" s="231"/>
      <c r="C8" s="6"/>
      <c r="D8" s="6"/>
      <c r="E8" s="6"/>
      <c r="F8" s="6"/>
      <c r="G8" s="6"/>
      <c r="H8" s="6"/>
      <c r="I8" s="5"/>
      <c r="J8" s="6"/>
    </row>
    <row r="9" spans="1:15">
      <c r="A9" s="217" t="s">
        <v>193</v>
      </c>
      <c r="B9" s="217" t="s">
        <v>273</v>
      </c>
      <c r="C9" s="232"/>
      <c r="D9" s="840" t="s">
        <v>502</v>
      </c>
      <c r="E9" s="840"/>
      <c r="F9" s="840"/>
      <c r="G9" s="234"/>
      <c r="H9" s="840" t="s">
        <v>9</v>
      </c>
      <c r="I9" s="840"/>
      <c r="J9" s="840"/>
    </row>
    <row r="10" spans="1:15">
      <c r="A10" s="217"/>
      <c r="B10" s="231"/>
      <c r="C10" s="232"/>
      <c r="D10" s="278" t="s">
        <v>253</v>
      </c>
      <c r="E10" s="234"/>
      <c r="F10" s="278" t="s">
        <v>254</v>
      </c>
      <c r="G10" s="234"/>
      <c r="H10" s="278" t="s">
        <v>253</v>
      </c>
      <c r="I10" s="234"/>
      <c r="J10" s="278" t="s">
        <v>254</v>
      </c>
    </row>
    <row r="11" spans="1:15" ht="16.5" customHeight="1">
      <c r="A11" s="237"/>
      <c r="B11" s="237" t="s">
        <v>274</v>
      </c>
      <c r="C11" s="6"/>
      <c r="D11" s="6"/>
      <c r="E11" s="6"/>
      <c r="F11" s="7"/>
      <c r="G11" s="7"/>
      <c r="H11" s="6">
        <v>322800000</v>
      </c>
      <c r="I11" s="5"/>
      <c r="J11" s="6"/>
    </row>
    <row r="12" spans="1:15" ht="16.5" hidden="1" customHeight="1">
      <c r="A12" s="237"/>
      <c r="B12" s="237" t="s">
        <v>275</v>
      </c>
      <c r="C12" s="6"/>
      <c r="D12" s="6"/>
      <c r="E12" s="6"/>
      <c r="F12" s="7"/>
      <c r="G12" s="7"/>
      <c r="H12" s="6"/>
      <c r="I12" s="5"/>
      <c r="J12" s="6"/>
    </row>
    <row r="13" spans="1:15" ht="16.5" customHeight="1" thickBot="1">
      <c r="A13" s="274"/>
      <c r="B13" s="265" t="s">
        <v>232</v>
      </c>
      <c r="C13" s="5"/>
      <c r="D13" s="266">
        <f>SUM(D11:D12)</f>
        <v>0</v>
      </c>
      <c r="E13" s="43"/>
      <c r="F13" s="266">
        <f>SUM(F11:F12)</f>
        <v>0</v>
      </c>
      <c r="G13" s="7"/>
      <c r="H13" s="266">
        <f>SUM(H11:H12)</f>
        <v>322800000</v>
      </c>
      <c r="I13" s="43"/>
      <c r="J13" s="266">
        <f>SUM(J11:J12)</f>
        <v>0</v>
      </c>
      <c r="K13" s="263">
        <f>CDKT!D29</f>
        <v>0</v>
      </c>
      <c r="L13" s="263">
        <f>CDKT!D30</f>
        <v>0</v>
      </c>
      <c r="M13" s="268">
        <f>CDKT!G29</f>
        <v>322800000</v>
      </c>
      <c r="N13" s="220">
        <f>CDKT!G30</f>
        <v>0</v>
      </c>
    </row>
    <row r="14" spans="1:15" ht="16.5" thickTop="1">
      <c r="A14" s="231"/>
      <c r="B14" s="231"/>
      <c r="C14" s="5"/>
      <c r="D14" s="43"/>
      <c r="E14" s="43"/>
      <c r="F14" s="7"/>
      <c r="G14" s="7"/>
      <c r="H14" s="43"/>
      <c r="I14" s="43"/>
      <c r="J14" s="43"/>
      <c r="K14" s="220">
        <f>K13-D13</f>
        <v>0</v>
      </c>
      <c r="L14" s="220">
        <f>L13-F13</f>
        <v>0</v>
      </c>
      <c r="M14" s="39">
        <f>M13-H13</f>
        <v>0</v>
      </c>
      <c r="N14" s="220">
        <f>J13-N13</f>
        <v>0</v>
      </c>
    </row>
    <row r="15" spans="1:15" s="245" customFormat="1">
      <c r="A15" s="289" t="s">
        <v>272</v>
      </c>
      <c r="B15" s="289" t="s">
        <v>277</v>
      </c>
      <c r="C15" s="60"/>
      <c r="D15" s="60"/>
      <c r="E15" s="60"/>
      <c r="F15" s="60"/>
      <c r="G15" s="60"/>
      <c r="H15" s="61"/>
      <c r="I15" s="61"/>
      <c r="J15" s="61"/>
      <c r="K15" s="290"/>
      <c r="L15" s="290"/>
      <c r="M15" s="291"/>
      <c r="N15" s="290"/>
      <c r="O15" s="292"/>
    </row>
    <row r="16" spans="1:15" ht="5.25" customHeight="1" thickBot="1">
      <c r="A16" s="217"/>
      <c r="B16" s="231"/>
      <c r="C16" s="7"/>
      <c r="D16" s="7"/>
      <c r="E16" s="7"/>
      <c r="F16" s="6"/>
      <c r="G16" s="6"/>
      <c r="H16" s="6"/>
      <c r="I16" s="6"/>
      <c r="J16" s="6"/>
    </row>
    <row r="17" spans="1:24" ht="43.5" customHeight="1" thickTop="1">
      <c r="B17" s="293" t="s">
        <v>278</v>
      </c>
      <c r="C17" s="294" t="s">
        <v>279</v>
      </c>
      <c r="D17" s="294" t="s">
        <v>280</v>
      </c>
      <c r="E17" s="295"/>
      <c r="F17" s="296" t="s">
        <v>281</v>
      </c>
      <c r="G17" s="297"/>
      <c r="H17" s="298" t="s">
        <v>282</v>
      </c>
      <c r="I17" s="299"/>
      <c r="J17" s="300" t="s">
        <v>283</v>
      </c>
    </row>
    <row r="18" spans="1:24" ht="15" customHeight="1">
      <c r="B18" s="301" t="s">
        <v>284</v>
      </c>
      <c r="C18" s="302"/>
      <c r="D18" s="302"/>
      <c r="E18" s="303"/>
      <c r="F18" s="304"/>
      <c r="G18" s="304"/>
      <c r="H18" s="303"/>
      <c r="I18" s="304"/>
      <c r="J18" s="305"/>
    </row>
    <row r="19" spans="1:24" ht="15" customHeight="1">
      <c r="B19" s="306" t="s">
        <v>285</v>
      </c>
      <c r="C19" s="307">
        <v>222601212</v>
      </c>
      <c r="D19" s="307">
        <v>305665367</v>
      </c>
      <c r="E19" s="308"/>
      <c r="F19" s="309">
        <v>335389189</v>
      </c>
      <c r="G19" s="309"/>
      <c r="H19" s="308">
        <v>69952870</v>
      </c>
      <c r="I19" s="309"/>
      <c r="J19" s="310">
        <f>SUM(B19:H19)</f>
        <v>933608638</v>
      </c>
      <c r="K19" s="263">
        <f>CDKT!G48</f>
        <v>933608638</v>
      </c>
      <c r="L19" s="220">
        <f>K19-J19</f>
        <v>0</v>
      </c>
    </row>
    <row r="20" spans="1:24" ht="15" customHeight="1">
      <c r="B20" s="311" t="s">
        <v>505</v>
      </c>
      <c r="C20" s="312"/>
      <c r="D20" s="312"/>
      <c r="E20" s="313"/>
      <c r="F20" s="5"/>
      <c r="G20" s="5"/>
      <c r="H20" s="313"/>
      <c r="I20" s="314"/>
      <c r="J20" s="315">
        <f t="shared" ref="J20:J25" si="0">SUM(C20:H20)</f>
        <v>0</v>
      </c>
      <c r="L20" s="316"/>
    </row>
    <row r="21" spans="1:24" ht="15" customHeight="1">
      <c r="B21" s="317" t="s">
        <v>286</v>
      </c>
      <c r="C21" s="318"/>
      <c r="D21" s="319"/>
      <c r="E21" s="320"/>
      <c r="F21" s="113"/>
      <c r="G21" s="113"/>
      <c r="H21" s="321"/>
      <c r="I21" s="113"/>
      <c r="J21" s="315">
        <f t="shared" si="0"/>
        <v>0</v>
      </c>
    </row>
    <row r="22" spans="1:24" s="7" customFormat="1" ht="15" customHeight="1">
      <c r="A22" s="218"/>
      <c r="B22" s="317" t="s">
        <v>287</v>
      </c>
      <c r="C22" s="318"/>
      <c r="D22" s="318"/>
      <c r="E22" s="321"/>
      <c r="F22" s="113"/>
      <c r="G22" s="113"/>
      <c r="H22" s="321"/>
      <c r="I22" s="113"/>
      <c r="J22" s="315">
        <f t="shared" si="0"/>
        <v>0</v>
      </c>
      <c r="K22" s="220"/>
      <c r="L22" s="220"/>
      <c r="M22" s="39"/>
      <c r="N22" s="220"/>
      <c r="O22" s="221"/>
      <c r="P22" s="97"/>
      <c r="Q22" s="97"/>
      <c r="R22" s="97"/>
      <c r="S22" s="97"/>
      <c r="T22" s="97"/>
      <c r="U22" s="97"/>
      <c r="V22" s="97"/>
      <c r="W22" s="97"/>
      <c r="X22" s="97"/>
    </row>
    <row r="23" spans="1:24" s="7" customFormat="1" ht="30" customHeight="1">
      <c r="A23" s="218"/>
      <c r="B23" s="322" t="s">
        <v>288</v>
      </c>
      <c r="C23" s="318"/>
      <c r="D23" s="318"/>
      <c r="E23" s="321"/>
      <c r="F23" s="113"/>
      <c r="G23" s="113"/>
      <c r="H23" s="321"/>
      <c r="I23" s="113"/>
      <c r="J23" s="315">
        <f t="shared" si="0"/>
        <v>0</v>
      </c>
      <c r="K23" s="220"/>
      <c r="L23" s="220"/>
      <c r="M23" s="39"/>
      <c r="N23" s="220"/>
      <c r="O23" s="221"/>
      <c r="P23" s="97"/>
      <c r="Q23" s="97"/>
      <c r="R23" s="97"/>
      <c r="S23" s="97"/>
      <c r="T23" s="97"/>
      <c r="U23" s="97"/>
      <c r="V23" s="97"/>
      <c r="W23" s="97"/>
      <c r="X23" s="97"/>
    </row>
    <row r="24" spans="1:24" s="7" customFormat="1" ht="15" customHeight="1">
      <c r="A24" s="218"/>
      <c r="B24" s="317" t="s">
        <v>289</v>
      </c>
      <c r="C24" s="312">
        <v>222601212</v>
      </c>
      <c r="D24" s="312">
        <v>80000000</v>
      </c>
      <c r="E24" s="313"/>
      <c r="F24" s="5"/>
      <c r="G24" s="5"/>
      <c r="H24" s="313">
        <v>38103870</v>
      </c>
      <c r="I24" s="113"/>
      <c r="J24" s="315">
        <f t="shared" si="0"/>
        <v>340705082</v>
      </c>
      <c r="K24" s="220"/>
      <c r="L24" s="220"/>
      <c r="M24" s="39"/>
      <c r="N24" s="220"/>
      <c r="O24" s="221"/>
      <c r="P24" s="97"/>
      <c r="Q24" s="97"/>
      <c r="R24" s="97"/>
      <c r="S24" s="97"/>
      <c r="T24" s="97"/>
      <c r="U24" s="97"/>
      <c r="V24" s="97"/>
      <c r="W24" s="97"/>
      <c r="X24" s="97"/>
    </row>
    <row r="25" spans="1:24" s="7" customFormat="1" ht="15" customHeight="1">
      <c r="A25" s="218"/>
      <c r="B25" s="317" t="s">
        <v>290</v>
      </c>
      <c r="C25" s="312"/>
      <c r="D25" s="312"/>
      <c r="E25" s="313"/>
      <c r="F25" s="323"/>
      <c r="G25" s="323"/>
      <c r="H25" s="313"/>
      <c r="I25" s="113"/>
      <c r="J25" s="315">
        <f t="shared" si="0"/>
        <v>0</v>
      </c>
      <c r="K25" s="220"/>
      <c r="L25" s="220"/>
      <c r="M25" s="39"/>
      <c r="N25" s="220"/>
      <c r="O25" s="221"/>
      <c r="P25" s="97"/>
      <c r="Q25" s="97"/>
      <c r="R25" s="97"/>
      <c r="S25" s="97"/>
      <c r="T25" s="97"/>
      <c r="U25" s="97"/>
      <c r="V25" s="97"/>
      <c r="W25" s="97"/>
      <c r="X25" s="97"/>
    </row>
    <row r="26" spans="1:24" s="7" customFormat="1" ht="15" customHeight="1">
      <c r="A26" s="218"/>
      <c r="B26" s="306" t="s">
        <v>506</v>
      </c>
      <c r="C26" s="324">
        <f>C25+C19+C20+C21+C22-C23-C24</f>
        <v>0</v>
      </c>
      <c r="D26" s="324">
        <f>D25+D19+D20+D21+D22-D23-D24</f>
        <v>225665367</v>
      </c>
      <c r="E26" s="325"/>
      <c r="F26" s="326">
        <f>F25+F19+F20+F21+F22-F23-F24</f>
        <v>335389189</v>
      </c>
      <c r="G26" s="309"/>
      <c r="H26" s="325">
        <f>H25+H19+H20+H21+H22-H23-H24</f>
        <v>31849000</v>
      </c>
      <c r="I26" s="327"/>
      <c r="J26" s="310">
        <f>SUM(B26:H26)</f>
        <v>592903556</v>
      </c>
      <c r="K26" s="263">
        <f>CDKT!D48</f>
        <v>592903556</v>
      </c>
      <c r="L26" s="220">
        <f>K26-J26</f>
        <v>0</v>
      </c>
      <c r="M26" s="39"/>
      <c r="N26" s="220"/>
      <c r="O26" s="221"/>
      <c r="P26" s="97"/>
      <c r="Q26" s="97"/>
      <c r="R26" s="97"/>
      <c r="S26" s="97"/>
      <c r="T26" s="97"/>
      <c r="U26" s="97"/>
      <c r="V26" s="97"/>
      <c r="W26" s="97"/>
      <c r="X26" s="97"/>
    </row>
    <row r="27" spans="1:24" s="1" customFormat="1" ht="15" customHeight="1">
      <c r="A27" s="285"/>
      <c r="B27" s="306" t="s">
        <v>291</v>
      </c>
      <c r="C27" s="307"/>
      <c r="D27" s="307"/>
      <c r="E27" s="308"/>
      <c r="F27" s="309"/>
      <c r="G27" s="309"/>
      <c r="H27" s="308"/>
      <c r="I27" s="309"/>
      <c r="J27" s="310"/>
      <c r="K27" s="263"/>
      <c r="L27" s="263"/>
      <c r="M27" s="268"/>
      <c r="N27" s="263"/>
      <c r="O27" s="269"/>
      <c r="P27" s="264"/>
      <c r="Q27" s="264"/>
      <c r="R27" s="264"/>
      <c r="S27" s="264"/>
      <c r="T27" s="264"/>
      <c r="U27" s="264"/>
      <c r="V27" s="264"/>
      <c r="W27" s="264"/>
      <c r="X27" s="264"/>
    </row>
    <row r="28" spans="1:24" s="7" customFormat="1" ht="15" customHeight="1">
      <c r="A28" s="218"/>
      <c r="B28" s="306" t="s">
        <v>285</v>
      </c>
      <c r="C28" s="307">
        <v>222601212</v>
      </c>
      <c r="D28" s="307">
        <v>305665367</v>
      </c>
      <c r="E28" s="308"/>
      <c r="F28" s="309">
        <v>335389189</v>
      </c>
      <c r="G28" s="309"/>
      <c r="H28" s="308">
        <v>69952870</v>
      </c>
      <c r="I28" s="309"/>
      <c r="J28" s="310">
        <f t="shared" ref="J28:J34" si="1">SUM(C28:H28)</f>
        <v>933608638</v>
      </c>
      <c r="K28" s="263">
        <f>CDKT!G49</f>
        <v>-933608638</v>
      </c>
      <c r="L28" s="220">
        <f>J28+K28</f>
        <v>0</v>
      </c>
      <c r="M28" s="39"/>
      <c r="N28" s="220"/>
      <c r="O28" s="221"/>
      <c r="P28" s="97"/>
      <c r="Q28" s="97"/>
      <c r="R28" s="97"/>
      <c r="S28" s="97"/>
      <c r="T28" s="97"/>
      <c r="U28" s="97"/>
      <c r="V28" s="97"/>
      <c r="W28" s="97"/>
      <c r="X28" s="97"/>
    </row>
    <row r="29" spans="1:24" s="7" customFormat="1" ht="15" customHeight="1">
      <c r="A29" s="218"/>
      <c r="B29" s="311" t="s">
        <v>507</v>
      </c>
      <c r="C29" s="328"/>
      <c r="D29" s="328"/>
      <c r="E29" s="329"/>
      <c r="F29" s="323"/>
      <c r="G29" s="323"/>
      <c r="H29" s="329"/>
      <c r="I29" s="323"/>
      <c r="J29" s="330">
        <f t="shared" si="1"/>
        <v>0</v>
      </c>
      <c r="K29" s="263"/>
      <c r="L29" s="220"/>
      <c r="M29" s="39"/>
      <c r="N29" s="220"/>
      <c r="O29" s="221"/>
      <c r="P29" s="97"/>
      <c r="Q29" s="97"/>
      <c r="R29" s="97"/>
      <c r="S29" s="97"/>
      <c r="T29" s="97"/>
      <c r="U29" s="97"/>
      <c r="V29" s="97"/>
      <c r="W29" s="97"/>
      <c r="X29" s="97"/>
    </row>
    <row r="30" spans="1:24" s="7" customFormat="1" ht="15" customHeight="1">
      <c r="A30" s="218"/>
      <c r="B30" s="317" t="s">
        <v>292</v>
      </c>
      <c r="C30" s="328"/>
      <c r="D30" s="328"/>
      <c r="E30" s="329"/>
      <c r="F30" s="323"/>
      <c r="G30" s="323"/>
      <c r="H30" s="329"/>
      <c r="I30" s="323"/>
      <c r="J30" s="330">
        <f t="shared" si="1"/>
        <v>0</v>
      </c>
      <c r="K30" s="263"/>
      <c r="L30" s="220"/>
      <c r="M30" s="39"/>
      <c r="N30" s="220"/>
      <c r="O30" s="221"/>
      <c r="P30" s="97"/>
      <c r="Q30" s="97"/>
      <c r="R30" s="97"/>
      <c r="S30" s="97"/>
      <c r="T30" s="97"/>
      <c r="U30" s="97"/>
      <c r="V30" s="97"/>
      <c r="W30" s="97"/>
      <c r="X30" s="97"/>
    </row>
    <row r="31" spans="1:24" s="7" customFormat="1" ht="30" customHeight="1">
      <c r="A31" s="218"/>
      <c r="B31" s="322" t="s">
        <v>288</v>
      </c>
      <c r="C31" s="328"/>
      <c r="D31" s="328"/>
      <c r="E31" s="329"/>
      <c r="F31" s="323"/>
      <c r="G31" s="323"/>
      <c r="H31" s="329"/>
      <c r="I31" s="323"/>
      <c r="J31" s="330">
        <f t="shared" si="1"/>
        <v>0</v>
      </c>
      <c r="K31" s="263"/>
      <c r="L31" s="220"/>
      <c r="M31" s="39"/>
      <c r="N31" s="220"/>
      <c r="O31" s="221"/>
      <c r="P31" s="97"/>
      <c r="Q31" s="97"/>
      <c r="R31" s="97"/>
      <c r="S31" s="97"/>
      <c r="T31" s="97"/>
      <c r="U31" s="97"/>
      <c r="V31" s="97"/>
      <c r="W31" s="97"/>
      <c r="X31" s="97"/>
    </row>
    <row r="32" spans="1:24" s="7" customFormat="1" ht="15" customHeight="1">
      <c r="A32" s="218"/>
      <c r="B32" s="317" t="s">
        <v>289</v>
      </c>
      <c r="C32" s="312">
        <v>222601212</v>
      </c>
      <c r="D32" s="312">
        <v>80000000</v>
      </c>
      <c r="E32" s="313"/>
      <c r="F32" s="5"/>
      <c r="G32" s="5"/>
      <c r="H32" s="313">
        <v>38103870</v>
      </c>
      <c r="I32" s="113"/>
      <c r="J32" s="330">
        <f t="shared" si="1"/>
        <v>340705082</v>
      </c>
      <c r="K32" s="220"/>
      <c r="L32" s="220"/>
      <c r="M32" s="39"/>
      <c r="N32" s="220"/>
      <c r="O32" s="221"/>
      <c r="P32" s="97"/>
      <c r="Q32" s="97"/>
      <c r="R32" s="97"/>
      <c r="S32" s="97"/>
      <c r="T32" s="97"/>
      <c r="U32" s="97"/>
      <c r="V32" s="97"/>
      <c r="W32" s="97"/>
      <c r="X32" s="97"/>
    </row>
    <row r="33" spans="1:24" s="7" customFormat="1" ht="15" customHeight="1">
      <c r="A33" s="218"/>
      <c r="B33" s="317" t="s">
        <v>290</v>
      </c>
      <c r="C33" s="312"/>
      <c r="D33" s="312"/>
      <c r="E33" s="313"/>
      <c r="F33" s="5"/>
      <c r="G33" s="5"/>
      <c r="H33" s="313"/>
      <c r="I33" s="113"/>
      <c r="J33" s="330">
        <f t="shared" si="1"/>
        <v>0</v>
      </c>
      <c r="K33" s="220"/>
      <c r="L33" s="220"/>
      <c r="M33" s="39"/>
      <c r="N33" s="220"/>
      <c r="O33" s="221"/>
      <c r="P33" s="97"/>
      <c r="Q33" s="97"/>
      <c r="R33" s="97"/>
      <c r="S33" s="97"/>
      <c r="T33" s="97"/>
      <c r="U33" s="97"/>
      <c r="V33" s="97"/>
      <c r="W33" s="97"/>
      <c r="X33" s="97"/>
    </row>
    <row r="34" spans="1:24" s="7" customFormat="1" ht="15" customHeight="1">
      <c r="A34" s="218"/>
      <c r="B34" s="306" t="s">
        <v>506</v>
      </c>
      <c r="C34" s="324">
        <f>C33+C27+C28+C29+C30-C31-C32</f>
        <v>0</v>
      </c>
      <c r="D34" s="324">
        <f>D33+D27+D28+D29+D30-D31-D32</f>
        <v>225665367</v>
      </c>
      <c r="E34" s="325"/>
      <c r="F34" s="326">
        <f>F33+F27+F28+F29+F30-F31-F32</f>
        <v>335389189</v>
      </c>
      <c r="G34" s="309"/>
      <c r="H34" s="325">
        <f>H33+H27+H28+H29+H30-H31-H32</f>
        <v>31849000</v>
      </c>
      <c r="I34" s="327"/>
      <c r="J34" s="310">
        <f t="shared" si="1"/>
        <v>592903556</v>
      </c>
      <c r="K34" s="263">
        <f>CDKT!D49</f>
        <v>-592903556</v>
      </c>
      <c r="L34" s="220">
        <f>K34+J34</f>
        <v>0</v>
      </c>
      <c r="M34" s="39"/>
      <c r="N34" s="220"/>
      <c r="O34" s="221"/>
      <c r="P34" s="97"/>
      <c r="Q34" s="97"/>
      <c r="R34" s="97"/>
      <c r="S34" s="97"/>
      <c r="T34" s="97"/>
      <c r="U34" s="97"/>
      <c r="V34" s="97"/>
      <c r="W34" s="97"/>
      <c r="X34" s="97"/>
    </row>
    <row r="35" spans="1:24" s="7" customFormat="1" ht="15" customHeight="1">
      <c r="A35" s="218"/>
      <c r="B35" s="306" t="s">
        <v>293</v>
      </c>
      <c r="C35" s="307"/>
      <c r="D35" s="307"/>
      <c r="E35" s="308"/>
      <c r="F35" s="309"/>
      <c r="G35" s="309"/>
      <c r="H35" s="308"/>
      <c r="I35" s="309"/>
      <c r="J35" s="310"/>
      <c r="K35" s="220"/>
      <c r="L35" s="220"/>
      <c r="M35" s="39"/>
      <c r="N35" s="220"/>
      <c r="O35" s="221"/>
      <c r="P35" s="97"/>
      <c r="Q35" s="97"/>
      <c r="R35" s="97"/>
      <c r="S35" s="97"/>
      <c r="T35" s="97"/>
      <c r="U35" s="97"/>
      <c r="V35" s="97"/>
      <c r="W35" s="97"/>
      <c r="X35" s="97"/>
    </row>
    <row r="36" spans="1:24" s="7" customFormat="1">
      <c r="A36" s="218"/>
      <c r="B36" s="317" t="s">
        <v>294</v>
      </c>
      <c r="C36" s="312">
        <f>C19-C28</f>
        <v>0</v>
      </c>
      <c r="D36" s="312">
        <f>D19-D28</f>
        <v>0</v>
      </c>
      <c r="E36" s="313"/>
      <c r="F36" s="5">
        <f>F19-F28</f>
        <v>0</v>
      </c>
      <c r="G36" s="5"/>
      <c r="H36" s="313">
        <f>H19-H28</f>
        <v>0</v>
      </c>
      <c r="I36" s="5"/>
      <c r="J36" s="330">
        <f>SUM(C36:H36)</f>
        <v>0</v>
      </c>
      <c r="K36" s="263">
        <f>CDKT!G47</f>
        <v>0</v>
      </c>
      <c r="L36" s="220">
        <f>J36-K36</f>
        <v>0</v>
      </c>
      <c r="M36" s="39"/>
      <c r="N36" s="220"/>
      <c r="O36" s="221"/>
      <c r="P36" s="97"/>
      <c r="Q36" s="97"/>
      <c r="R36" s="97"/>
      <c r="S36" s="97"/>
      <c r="T36" s="97"/>
      <c r="U36" s="97"/>
      <c r="V36" s="97"/>
      <c r="W36" s="97"/>
      <c r="X36" s="97"/>
    </row>
    <row r="37" spans="1:24" s="7" customFormat="1" ht="16.5" thickBot="1">
      <c r="A37" s="218"/>
      <c r="B37" s="331" t="s">
        <v>508</v>
      </c>
      <c r="C37" s="332">
        <f>(C19+SUM(C20:C22)-SUM(C23:C25))-(C28+SUM(C29:C30)-SUM(C31:C33))</f>
        <v>0</v>
      </c>
      <c r="D37" s="332">
        <f>(D19+SUM(D20:D22)-SUM(D23:D25))-(D28+SUM(D29:D30)-SUM(D31:D33))</f>
        <v>0</v>
      </c>
      <c r="E37" s="333"/>
      <c r="F37" s="334">
        <f>(F19+SUM(F20:F22)-SUM(F23:F25))-(F28+SUM(F29:F30)-SUM(F31:F33))</f>
        <v>0</v>
      </c>
      <c r="G37" s="334"/>
      <c r="H37" s="333">
        <f>(H19+SUM(H20:H22)-SUM(H23:H25))-(H28+SUM(H29:H30)-SUM(H31:H33))</f>
        <v>0</v>
      </c>
      <c r="I37" s="334"/>
      <c r="J37" s="335">
        <f>SUM(C37:H37)</f>
        <v>0</v>
      </c>
      <c r="K37" s="263">
        <f>CDKT!D47</f>
        <v>0</v>
      </c>
      <c r="L37" s="220">
        <f>J37-K37</f>
        <v>0</v>
      </c>
      <c r="M37" s="39"/>
      <c r="N37" s="220"/>
      <c r="O37" s="221"/>
      <c r="P37" s="97"/>
      <c r="Q37" s="97"/>
      <c r="R37" s="97"/>
      <c r="S37" s="97"/>
      <c r="T37" s="97"/>
      <c r="U37" s="97"/>
      <c r="V37" s="97"/>
      <c r="W37" s="97"/>
      <c r="X37" s="97"/>
    </row>
    <row r="38" spans="1:24" s="7" customFormat="1" ht="8.25" customHeight="1" thickTop="1">
      <c r="A38" s="231"/>
      <c r="B38" s="231"/>
      <c r="C38" s="6"/>
      <c r="D38" s="6"/>
      <c r="E38" s="6"/>
      <c r="F38" s="6"/>
      <c r="G38" s="6"/>
      <c r="H38" s="6"/>
      <c r="I38" s="6"/>
      <c r="J38" s="6"/>
      <c r="K38" s="220"/>
      <c r="L38" s="220"/>
      <c r="M38" s="39"/>
      <c r="N38" s="220"/>
      <c r="O38" s="221"/>
      <c r="P38" s="97"/>
      <c r="Q38" s="97"/>
      <c r="R38" s="97"/>
      <c r="S38" s="97"/>
      <c r="T38" s="97"/>
      <c r="U38" s="97"/>
      <c r="V38" s="97"/>
      <c r="W38" s="97"/>
      <c r="X38" s="97"/>
    </row>
    <row r="39" spans="1:24" s="7" customFormat="1">
      <c r="A39" s="231"/>
      <c r="B39" s="337" t="s">
        <v>530</v>
      </c>
      <c r="C39" s="6"/>
      <c r="D39" s="6"/>
      <c r="E39" s="6"/>
      <c r="F39" s="6"/>
      <c r="G39" s="6"/>
      <c r="H39" s="6"/>
      <c r="I39" s="6"/>
      <c r="J39" s="6"/>
      <c r="K39" s="220"/>
      <c r="L39" s="220"/>
      <c r="M39" s="39"/>
      <c r="N39" s="220"/>
      <c r="O39" s="221"/>
      <c r="P39" s="97"/>
      <c r="Q39" s="97"/>
      <c r="R39" s="97"/>
      <c r="S39" s="97"/>
      <c r="T39" s="97"/>
      <c r="U39" s="97"/>
      <c r="V39" s="97"/>
      <c r="W39" s="97"/>
      <c r="X39" s="97"/>
    </row>
    <row r="40" spans="1:24" s="7" customFormat="1">
      <c r="A40" s="231"/>
      <c r="B40" s="231"/>
      <c r="C40" s="6"/>
      <c r="D40" s="6"/>
      <c r="E40" s="6"/>
      <c r="F40" s="6"/>
      <c r="G40" s="6"/>
      <c r="H40" s="6"/>
      <c r="I40" s="6"/>
      <c r="J40" s="6"/>
      <c r="K40" s="220"/>
      <c r="L40" s="220"/>
      <c r="M40" s="39"/>
      <c r="N40" s="220"/>
      <c r="O40" s="221"/>
      <c r="P40" s="97"/>
      <c r="Q40" s="97"/>
      <c r="R40" s="97"/>
      <c r="S40" s="97"/>
      <c r="T40" s="97"/>
      <c r="U40" s="97"/>
      <c r="V40" s="97"/>
      <c r="W40" s="97"/>
      <c r="X40" s="97"/>
    </row>
    <row r="41" spans="1:24" s="7" customFormat="1">
      <c r="A41" s="289" t="s">
        <v>276</v>
      </c>
      <c r="B41" s="289" t="s">
        <v>296</v>
      </c>
      <c r="C41" s="6"/>
      <c r="D41" s="6"/>
      <c r="E41" s="6"/>
      <c r="F41" s="6"/>
      <c r="G41" s="6"/>
      <c r="H41" s="6"/>
      <c r="I41" s="6"/>
      <c r="J41" s="6"/>
      <c r="K41" s="220"/>
      <c r="L41" s="220"/>
      <c r="M41" s="39"/>
      <c r="N41" s="220"/>
      <c r="O41" s="221"/>
      <c r="P41" s="97"/>
      <c r="Q41" s="97"/>
      <c r="R41" s="97"/>
      <c r="S41" s="97"/>
      <c r="T41" s="97"/>
      <c r="U41" s="97"/>
      <c r="V41" s="97"/>
      <c r="W41" s="97"/>
      <c r="X41" s="97"/>
    </row>
    <row r="42" spans="1:24" s="7" customFormat="1" ht="6" customHeight="1" thickBot="1">
      <c r="A42" s="231"/>
      <c r="B42" s="231"/>
      <c r="C42" s="6"/>
      <c r="D42" s="6"/>
      <c r="E42" s="6"/>
      <c r="F42" s="6"/>
      <c r="G42" s="6"/>
      <c r="H42" s="6"/>
      <c r="I42" s="6"/>
      <c r="J42" s="6"/>
      <c r="K42" s="220"/>
      <c r="L42" s="220"/>
      <c r="M42" s="39"/>
      <c r="N42" s="220"/>
      <c r="O42" s="221"/>
      <c r="P42" s="97"/>
      <c r="Q42" s="97"/>
      <c r="R42" s="97"/>
      <c r="S42" s="97"/>
      <c r="T42" s="97"/>
      <c r="U42" s="97"/>
      <c r="V42" s="97"/>
      <c r="W42" s="97"/>
      <c r="X42" s="97"/>
    </row>
    <row r="43" spans="1:24" s="7" customFormat="1" ht="29.25" thickTop="1">
      <c r="A43" s="231"/>
      <c r="B43" s="293" t="s">
        <v>278</v>
      </c>
      <c r="C43" s="294" t="s">
        <v>297</v>
      </c>
      <c r="D43" s="294" t="s">
        <v>298</v>
      </c>
      <c r="E43" s="295"/>
      <c r="F43" s="296" t="s">
        <v>299</v>
      </c>
      <c r="G43" s="297"/>
      <c r="H43" s="298" t="s">
        <v>300</v>
      </c>
      <c r="I43" s="299"/>
      <c r="J43" s="300" t="s">
        <v>283</v>
      </c>
      <c r="K43" s="220"/>
      <c r="L43" s="220"/>
      <c r="M43" s="39"/>
      <c r="N43" s="220"/>
      <c r="O43" s="221"/>
      <c r="P43" s="97"/>
      <c r="Q43" s="97"/>
      <c r="R43" s="97"/>
      <c r="S43" s="97"/>
      <c r="T43" s="97"/>
      <c r="U43" s="97"/>
      <c r="V43" s="97"/>
      <c r="W43" s="97"/>
      <c r="X43" s="97"/>
    </row>
    <row r="44" spans="1:24" s="7" customFormat="1">
      <c r="A44" s="231"/>
      <c r="B44" s="301" t="s">
        <v>284</v>
      </c>
      <c r="C44" s="302"/>
      <c r="D44" s="302"/>
      <c r="E44" s="303"/>
      <c r="F44" s="304"/>
      <c r="G44" s="304"/>
      <c r="H44" s="303"/>
      <c r="I44" s="304"/>
      <c r="J44" s="305"/>
      <c r="K44" s="220"/>
      <c r="L44" s="220"/>
      <c r="M44" s="39"/>
      <c r="N44" s="220"/>
      <c r="O44" s="221"/>
      <c r="P44" s="97"/>
      <c r="Q44" s="97"/>
      <c r="R44" s="97"/>
      <c r="S44" s="97"/>
      <c r="T44" s="97"/>
      <c r="U44" s="97"/>
      <c r="V44" s="97"/>
      <c r="W44" s="97"/>
      <c r="X44" s="97"/>
    </row>
    <row r="45" spans="1:24" s="7" customFormat="1">
      <c r="A45" s="231"/>
      <c r="B45" s="306" t="s">
        <v>285</v>
      </c>
      <c r="C45" s="307"/>
      <c r="D45" s="307"/>
      <c r="E45" s="308"/>
      <c r="F45" s="309">
        <v>43000000</v>
      </c>
      <c r="G45" s="309"/>
      <c r="H45" s="308"/>
      <c r="I45" s="309"/>
      <c r="J45" s="310">
        <f>SUM(B45:H45)</f>
        <v>43000000</v>
      </c>
      <c r="K45" s="263">
        <f>CDKT!G54</f>
        <v>43000000</v>
      </c>
      <c r="L45" s="220">
        <f>K45-J45</f>
        <v>0</v>
      </c>
      <c r="M45" s="39"/>
      <c r="N45" s="220"/>
      <c r="O45" s="221"/>
      <c r="P45" s="97"/>
      <c r="Q45" s="97"/>
      <c r="R45" s="97"/>
      <c r="S45" s="97"/>
      <c r="T45" s="97"/>
      <c r="U45" s="97"/>
      <c r="V45" s="97"/>
      <c r="W45" s="97"/>
      <c r="X45" s="97"/>
    </row>
    <row r="46" spans="1:24" s="7" customFormat="1">
      <c r="A46" s="231"/>
      <c r="B46" s="311" t="s">
        <v>505</v>
      </c>
      <c r="C46" s="312"/>
      <c r="D46" s="312"/>
      <c r="E46" s="313"/>
      <c r="F46" s="5"/>
      <c r="G46" s="5"/>
      <c r="H46" s="313"/>
      <c r="I46" s="314"/>
      <c r="J46" s="315">
        <f t="shared" ref="J46:J51" si="2">SUM(C46:H46)</f>
        <v>0</v>
      </c>
      <c r="K46" s="220"/>
      <c r="L46" s="316"/>
      <c r="M46" s="39"/>
      <c r="N46" s="220"/>
      <c r="O46" s="221"/>
      <c r="P46" s="97"/>
      <c r="Q46" s="97"/>
      <c r="R46" s="97"/>
      <c r="S46" s="97"/>
      <c r="T46" s="97"/>
      <c r="U46" s="97"/>
      <c r="V46" s="97"/>
      <c r="W46" s="97"/>
      <c r="X46" s="97"/>
    </row>
    <row r="47" spans="1:24" s="7" customFormat="1">
      <c r="A47" s="231"/>
      <c r="B47" s="317" t="s">
        <v>286</v>
      </c>
      <c r="C47" s="318"/>
      <c r="D47" s="319"/>
      <c r="E47" s="320"/>
      <c r="F47" s="113"/>
      <c r="G47" s="113"/>
      <c r="H47" s="321"/>
      <c r="I47" s="113"/>
      <c r="J47" s="315">
        <f t="shared" si="2"/>
        <v>0</v>
      </c>
      <c r="K47" s="220"/>
      <c r="L47" s="220"/>
      <c r="M47" s="39"/>
      <c r="N47" s="220"/>
      <c r="O47" s="221"/>
      <c r="P47" s="97"/>
      <c r="Q47" s="97"/>
      <c r="R47" s="97"/>
      <c r="S47" s="97"/>
      <c r="T47" s="97"/>
      <c r="U47" s="97"/>
      <c r="V47" s="97"/>
      <c r="W47" s="97"/>
      <c r="X47" s="97"/>
    </row>
    <row r="48" spans="1:24" s="7" customFormat="1">
      <c r="A48" s="231"/>
      <c r="B48" s="317" t="s">
        <v>287</v>
      </c>
      <c r="C48" s="318"/>
      <c r="D48" s="318"/>
      <c r="E48" s="321"/>
      <c r="F48" s="113"/>
      <c r="G48" s="113"/>
      <c r="H48" s="321"/>
      <c r="I48" s="113"/>
      <c r="J48" s="315">
        <f t="shared" si="2"/>
        <v>0</v>
      </c>
      <c r="K48" s="220"/>
      <c r="L48" s="220"/>
      <c r="M48" s="39"/>
      <c r="N48" s="220"/>
      <c r="O48" s="221"/>
      <c r="P48" s="97"/>
      <c r="Q48" s="97"/>
      <c r="R48" s="97"/>
      <c r="S48" s="97"/>
      <c r="T48" s="97"/>
      <c r="U48" s="97"/>
      <c r="V48" s="97"/>
      <c r="W48" s="97"/>
      <c r="X48" s="97"/>
    </row>
    <row r="49" spans="1:24" s="7" customFormat="1" ht="30.75">
      <c r="A49" s="231"/>
      <c r="B49" s="322" t="s">
        <v>288</v>
      </c>
      <c r="C49" s="318"/>
      <c r="D49" s="318"/>
      <c r="E49" s="321"/>
      <c r="F49" s="113"/>
      <c r="G49" s="113"/>
      <c r="H49" s="321"/>
      <c r="I49" s="113"/>
      <c r="J49" s="315">
        <f t="shared" si="2"/>
        <v>0</v>
      </c>
      <c r="K49" s="220"/>
      <c r="L49" s="220"/>
      <c r="M49" s="39"/>
      <c r="N49" s="220"/>
      <c r="O49" s="221"/>
      <c r="P49" s="97"/>
      <c r="Q49" s="97"/>
      <c r="R49" s="97"/>
      <c r="S49" s="97"/>
      <c r="T49" s="97"/>
      <c r="U49" s="97"/>
      <c r="V49" s="97"/>
      <c r="W49" s="97"/>
      <c r="X49" s="97"/>
    </row>
    <row r="50" spans="1:24" s="7" customFormat="1">
      <c r="A50" s="231"/>
      <c r="B50" s="317" t="s">
        <v>289</v>
      </c>
      <c r="C50" s="312"/>
      <c r="D50" s="312"/>
      <c r="E50" s="313"/>
      <c r="F50" s="5"/>
      <c r="G50" s="5"/>
      <c r="H50" s="313"/>
      <c r="I50" s="113"/>
      <c r="J50" s="315">
        <f t="shared" si="2"/>
        <v>0</v>
      </c>
      <c r="K50" s="220"/>
      <c r="L50" s="220"/>
      <c r="M50" s="39"/>
      <c r="N50" s="220"/>
      <c r="O50" s="221"/>
      <c r="P50" s="97"/>
      <c r="Q50" s="97"/>
      <c r="R50" s="97"/>
      <c r="S50" s="97"/>
      <c r="T50" s="97"/>
      <c r="U50" s="97"/>
      <c r="V50" s="97"/>
      <c r="W50" s="97"/>
      <c r="X50" s="97"/>
    </row>
    <row r="51" spans="1:24" s="7" customFormat="1">
      <c r="A51" s="231"/>
      <c r="B51" s="317" t="s">
        <v>290</v>
      </c>
      <c r="C51" s="312"/>
      <c r="D51" s="312"/>
      <c r="E51" s="313"/>
      <c r="F51" s="323"/>
      <c r="G51" s="323"/>
      <c r="H51" s="313"/>
      <c r="I51" s="113"/>
      <c r="J51" s="315">
        <f t="shared" si="2"/>
        <v>0</v>
      </c>
      <c r="K51" s="220"/>
      <c r="L51" s="220"/>
      <c r="M51" s="39"/>
      <c r="N51" s="220"/>
      <c r="O51" s="221"/>
      <c r="P51" s="97"/>
      <c r="Q51" s="97"/>
      <c r="R51" s="97"/>
      <c r="S51" s="97"/>
      <c r="T51" s="97"/>
      <c r="U51" s="97"/>
      <c r="V51" s="97"/>
      <c r="W51" s="97"/>
      <c r="X51" s="97"/>
    </row>
    <row r="52" spans="1:24" s="7" customFormat="1">
      <c r="A52" s="231"/>
      <c r="B52" s="306" t="s">
        <v>506</v>
      </c>
      <c r="C52" s="324">
        <f>C51+C45+C46+C47+C48-C49-C50</f>
        <v>0</v>
      </c>
      <c r="D52" s="324">
        <f>D51+D45+D46+D47+D48-D49-D50</f>
        <v>0</v>
      </c>
      <c r="E52" s="325"/>
      <c r="F52" s="326">
        <f>F51+F45+F46+F47+F48-F49-F50</f>
        <v>43000000</v>
      </c>
      <c r="G52" s="309"/>
      <c r="H52" s="325">
        <f>H51+H45+H46+H47+H48-H49-H50</f>
        <v>0</v>
      </c>
      <c r="I52" s="327"/>
      <c r="J52" s="310">
        <f>SUM(B52:H52)</f>
        <v>43000000</v>
      </c>
      <c r="K52" s="263">
        <f>CDKT!D54</f>
        <v>43000000</v>
      </c>
      <c r="L52" s="220">
        <f>K52-J52</f>
        <v>0</v>
      </c>
      <c r="M52" s="39"/>
      <c r="N52" s="220"/>
      <c r="O52" s="221"/>
      <c r="P52" s="97"/>
      <c r="Q52" s="97"/>
      <c r="R52" s="97"/>
      <c r="S52" s="97"/>
      <c r="T52" s="97"/>
      <c r="U52" s="97"/>
      <c r="V52" s="97"/>
      <c r="W52" s="97"/>
      <c r="X52" s="97"/>
    </row>
    <row r="53" spans="1:24" s="7" customFormat="1">
      <c r="A53" s="231"/>
      <c r="B53" s="306" t="s">
        <v>291</v>
      </c>
      <c r="C53" s="307"/>
      <c r="D53" s="307"/>
      <c r="E53" s="308"/>
      <c r="F53" s="309"/>
      <c r="G53" s="309"/>
      <c r="H53" s="308"/>
      <c r="I53" s="309"/>
      <c r="J53" s="310"/>
      <c r="K53" s="263"/>
      <c r="L53" s="263"/>
      <c r="M53" s="39"/>
      <c r="N53" s="220"/>
      <c r="O53" s="221"/>
      <c r="P53" s="97"/>
      <c r="Q53" s="97"/>
      <c r="R53" s="97"/>
      <c r="S53" s="97"/>
      <c r="T53" s="97"/>
      <c r="U53" s="97"/>
      <c r="V53" s="97"/>
      <c r="W53" s="97"/>
      <c r="X53" s="97"/>
    </row>
    <row r="54" spans="1:24" s="7" customFormat="1">
      <c r="A54" s="231"/>
      <c r="B54" s="306" t="s">
        <v>285</v>
      </c>
      <c r="C54" s="307"/>
      <c r="D54" s="307"/>
      <c r="E54" s="308"/>
      <c r="F54" s="309">
        <v>43000000</v>
      </c>
      <c r="G54" s="309"/>
      <c r="H54" s="308"/>
      <c r="I54" s="309"/>
      <c r="J54" s="310">
        <f t="shared" ref="J54:J60" si="3">SUM(C54:H54)</f>
        <v>43000000</v>
      </c>
      <c r="K54" s="263">
        <f>CDKT!G55</f>
        <v>-43000000</v>
      </c>
      <c r="L54" s="220">
        <f>J54+K54</f>
        <v>0</v>
      </c>
      <c r="M54" s="39"/>
      <c r="N54" s="220"/>
      <c r="O54" s="221"/>
      <c r="P54" s="97"/>
      <c r="Q54" s="97"/>
      <c r="R54" s="97"/>
      <c r="S54" s="97"/>
      <c r="T54" s="97"/>
      <c r="U54" s="97"/>
      <c r="V54" s="97"/>
      <c r="W54" s="97"/>
      <c r="X54" s="97"/>
    </row>
    <row r="55" spans="1:24" s="7" customFormat="1">
      <c r="A55" s="231"/>
      <c r="B55" s="311" t="s">
        <v>507</v>
      </c>
      <c r="C55" s="328"/>
      <c r="D55" s="328"/>
      <c r="E55" s="329"/>
      <c r="F55" s="323"/>
      <c r="G55" s="323"/>
      <c r="H55" s="329"/>
      <c r="I55" s="323"/>
      <c r="J55" s="330">
        <f t="shared" si="3"/>
        <v>0</v>
      </c>
      <c r="K55" s="263"/>
      <c r="L55" s="220"/>
      <c r="M55" s="39"/>
      <c r="N55" s="220"/>
      <c r="O55" s="221"/>
      <c r="P55" s="97"/>
      <c r="Q55" s="97"/>
      <c r="R55" s="97"/>
      <c r="S55" s="97"/>
      <c r="T55" s="97"/>
      <c r="U55" s="97"/>
      <c r="V55" s="97"/>
      <c r="W55" s="97"/>
      <c r="X55" s="97"/>
    </row>
    <row r="56" spans="1:24" s="7" customFormat="1">
      <c r="A56" s="231"/>
      <c r="B56" s="317" t="s">
        <v>292</v>
      </c>
      <c r="C56" s="328"/>
      <c r="D56" s="328"/>
      <c r="E56" s="329"/>
      <c r="F56" s="323"/>
      <c r="G56" s="323"/>
      <c r="H56" s="329"/>
      <c r="I56" s="323"/>
      <c r="J56" s="330">
        <f t="shared" si="3"/>
        <v>0</v>
      </c>
      <c r="K56" s="263"/>
      <c r="L56" s="220"/>
      <c r="M56" s="39"/>
      <c r="N56" s="220"/>
      <c r="O56" s="221"/>
      <c r="P56" s="97"/>
      <c r="Q56" s="97"/>
      <c r="R56" s="97"/>
      <c r="S56" s="97"/>
      <c r="T56" s="97"/>
      <c r="U56" s="97"/>
      <c r="V56" s="97"/>
      <c r="W56" s="97"/>
      <c r="X56" s="97"/>
    </row>
    <row r="57" spans="1:24" s="7" customFormat="1" ht="30.75">
      <c r="A57" s="231"/>
      <c r="B57" s="322" t="s">
        <v>288</v>
      </c>
      <c r="C57" s="328"/>
      <c r="D57" s="328"/>
      <c r="E57" s="329"/>
      <c r="F57" s="323"/>
      <c r="G57" s="323"/>
      <c r="H57" s="329"/>
      <c r="I57" s="323"/>
      <c r="J57" s="330">
        <f t="shared" si="3"/>
        <v>0</v>
      </c>
      <c r="K57" s="263"/>
      <c r="L57" s="220"/>
      <c r="M57" s="39"/>
      <c r="N57" s="220"/>
      <c r="O57" s="221"/>
      <c r="P57" s="97"/>
      <c r="Q57" s="97"/>
      <c r="R57" s="97"/>
      <c r="S57" s="97"/>
      <c r="T57" s="97"/>
      <c r="U57" s="97"/>
      <c r="V57" s="97"/>
      <c r="W57" s="97"/>
      <c r="X57" s="97"/>
    </row>
    <row r="58" spans="1:24" s="7" customFormat="1">
      <c r="A58" s="231"/>
      <c r="B58" s="317" t="s">
        <v>289</v>
      </c>
      <c r="C58" s="312"/>
      <c r="D58" s="312"/>
      <c r="E58" s="313"/>
      <c r="F58" s="5"/>
      <c r="G58" s="5"/>
      <c r="H58" s="313"/>
      <c r="I58" s="113"/>
      <c r="J58" s="330">
        <f t="shared" si="3"/>
        <v>0</v>
      </c>
      <c r="K58" s="220"/>
      <c r="L58" s="220"/>
      <c r="M58" s="39"/>
      <c r="N58" s="220"/>
      <c r="O58" s="221"/>
      <c r="P58" s="97"/>
      <c r="Q58" s="97"/>
      <c r="R58" s="97"/>
      <c r="S58" s="97"/>
      <c r="T58" s="97"/>
      <c r="U58" s="97"/>
      <c r="V58" s="97"/>
      <c r="W58" s="97"/>
      <c r="X58" s="97"/>
    </row>
    <row r="59" spans="1:24" s="7" customFormat="1">
      <c r="A59" s="231"/>
      <c r="B59" s="317" t="s">
        <v>290</v>
      </c>
      <c r="C59" s="312"/>
      <c r="D59" s="312"/>
      <c r="E59" s="313"/>
      <c r="F59" s="5"/>
      <c r="G59" s="5"/>
      <c r="H59" s="313"/>
      <c r="I59" s="113"/>
      <c r="J59" s="330">
        <f t="shared" si="3"/>
        <v>0</v>
      </c>
      <c r="K59" s="220"/>
      <c r="L59" s="220"/>
      <c r="M59" s="39"/>
      <c r="N59" s="220"/>
      <c r="O59" s="221"/>
      <c r="P59" s="97"/>
      <c r="Q59" s="97"/>
      <c r="R59" s="97"/>
      <c r="S59" s="97"/>
      <c r="T59" s="97"/>
      <c r="U59" s="97"/>
      <c r="V59" s="97"/>
      <c r="W59" s="97"/>
      <c r="X59" s="97"/>
    </row>
    <row r="60" spans="1:24" s="7" customFormat="1">
      <c r="A60" s="231"/>
      <c r="B60" s="306" t="s">
        <v>506</v>
      </c>
      <c r="C60" s="324">
        <f>C59+C53+C54+C55+C56-C57-C58</f>
        <v>0</v>
      </c>
      <c r="D60" s="324">
        <f>D59+D53+D54+D55+D56-D57-D58</f>
        <v>0</v>
      </c>
      <c r="E60" s="325"/>
      <c r="F60" s="326">
        <f>F59+F53+F54+F55+F56-F57-F58</f>
        <v>43000000</v>
      </c>
      <c r="G60" s="309"/>
      <c r="H60" s="325">
        <f>H59+H53+H54+H55+H56-H57-H58</f>
        <v>0</v>
      </c>
      <c r="I60" s="327"/>
      <c r="J60" s="310">
        <f t="shared" si="3"/>
        <v>43000000</v>
      </c>
      <c r="K60" s="263">
        <f>CDKT!D55</f>
        <v>-43000000</v>
      </c>
      <c r="L60" s="220">
        <f>K60+J60</f>
        <v>0</v>
      </c>
      <c r="M60" s="39"/>
      <c r="N60" s="220"/>
      <c r="O60" s="221"/>
      <c r="P60" s="97"/>
      <c r="Q60" s="97"/>
      <c r="R60" s="97"/>
      <c r="S60" s="97"/>
      <c r="T60" s="97"/>
      <c r="U60" s="97"/>
      <c r="V60" s="97"/>
      <c r="W60" s="97"/>
      <c r="X60" s="97"/>
    </row>
    <row r="61" spans="1:24" s="7" customFormat="1">
      <c r="A61" s="231"/>
      <c r="B61" s="306" t="s">
        <v>293</v>
      </c>
      <c r="C61" s="307"/>
      <c r="D61" s="307"/>
      <c r="E61" s="308"/>
      <c r="F61" s="309"/>
      <c r="G61" s="309"/>
      <c r="H61" s="308"/>
      <c r="I61" s="309"/>
      <c r="J61" s="310"/>
      <c r="K61" s="220"/>
      <c r="L61" s="220"/>
      <c r="M61" s="39"/>
      <c r="N61" s="220"/>
      <c r="O61" s="221"/>
      <c r="P61" s="97"/>
      <c r="Q61" s="97"/>
      <c r="R61" s="97"/>
      <c r="S61" s="97"/>
      <c r="T61" s="97"/>
      <c r="U61" s="97"/>
      <c r="V61" s="97"/>
      <c r="W61" s="97"/>
      <c r="X61" s="97"/>
    </row>
    <row r="62" spans="1:24" s="7" customFormat="1">
      <c r="A62" s="231"/>
      <c r="B62" s="317" t="s">
        <v>294</v>
      </c>
      <c r="C62" s="312">
        <f>C45-C54</f>
        <v>0</v>
      </c>
      <c r="D62" s="312">
        <f>D45-D54</f>
        <v>0</v>
      </c>
      <c r="E62" s="313"/>
      <c r="F62" s="5">
        <f>F45-F54</f>
        <v>0</v>
      </c>
      <c r="G62" s="5"/>
      <c r="H62" s="313">
        <f>H45-H54</f>
        <v>0</v>
      </c>
      <c r="I62" s="5"/>
      <c r="J62" s="330">
        <f>SUM(C62:H62)</f>
        <v>0</v>
      </c>
      <c r="K62" s="263">
        <f>CDKT!G69</f>
        <v>0</v>
      </c>
      <c r="L62" s="220">
        <f>J62-K62</f>
        <v>0</v>
      </c>
      <c r="M62" s="39"/>
      <c r="N62" s="220"/>
      <c r="O62" s="221"/>
      <c r="P62" s="97"/>
      <c r="Q62" s="97"/>
      <c r="R62" s="97"/>
      <c r="S62" s="97"/>
      <c r="T62" s="97"/>
      <c r="U62" s="97"/>
      <c r="V62" s="97"/>
      <c r="W62" s="97"/>
      <c r="X62" s="97"/>
    </row>
    <row r="63" spans="1:24" s="7" customFormat="1" ht="16.5" thickBot="1">
      <c r="A63" s="231"/>
      <c r="B63" s="331" t="s">
        <v>508</v>
      </c>
      <c r="C63" s="332">
        <f>(C45+SUM(C46:C48)-SUM(C49:C51))-(C54+SUM(C55:C56)-SUM(C57:C59))</f>
        <v>0</v>
      </c>
      <c r="D63" s="332">
        <f>(D45+SUM(D46:D48)-SUM(D49:D51))-(D54+SUM(D55:D56)-SUM(D57:D59))</f>
        <v>0</v>
      </c>
      <c r="E63" s="333"/>
      <c r="F63" s="334">
        <f>(F45+SUM(F46:F48)-SUM(F49:F51))-(F54+SUM(F55:F56)-SUM(F57:F59))</f>
        <v>0</v>
      </c>
      <c r="G63" s="334"/>
      <c r="H63" s="333">
        <f>(H45+SUM(H46:H48)-SUM(H49:H51))-(H54+SUM(H55:H56)-SUM(H57:H59))</f>
        <v>0</v>
      </c>
      <c r="I63" s="334"/>
      <c r="J63" s="335">
        <f>SUM(C63:H63)</f>
        <v>0</v>
      </c>
      <c r="K63" s="263">
        <f>CDKT!D69</f>
        <v>0</v>
      </c>
      <c r="L63" s="220">
        <f>J63-K63</f>
        <v>0</v>
      </c>
      <c r="M63" s="39"/>
      <c r="N63" s="220"/>
      <c r="O63" s="221"/>
      <c r="P63" s="97"/>
      <c r="Q63" s="97"/>
      <c r="R63" s="97"/>
      <c r="S63" s="97"/>
      <c r="T63" s="97"/>
      <c r="U63" s="97"/>
      <c r="V63" s="97"/>
      <c r="W63" s="97"/>
      <c r="X63" s="97"/>
    </row>
    <row r="64" spans="1:24" s="7" customFormat="1" ht="3.75" customHeight="1" thickTop="1">
      <c r="A64" s="231"/>
      <c r="B64" s="231"/>
      <c r="C64" s="6"/>
      <c r="D64" s="6"/>
      <c r="E64" s="6"/>
      <c r="F64" s="6"/>
      <c r="G64" s="6"/>
      <c r="H64" s="6"/>
      <c r="I64" s="6"/>
      <c r="J64" s="6"/>
      <c r="K64" s="220"/>
      <c r="L64" s="220"/>
      <c r="M64" s="39"/>
      <c r="N64" s="220"/>
      <c r="O64" s="221"/>
      <c r="P64" s="97"/>
      <c r="Q64" s="97"/>
      <c r="R64" s="97"/>
      <c r="S64" s="97"/>
      <c r="T64" s="97"/>
      <c r="U64" s="97"/>
      <c r="V64" s="97"/>
      <c r="W64" s="97"/>
      <c r="X64" s="97"/>
    </row>
    <row r="65" spans="1:24" s="7" customFormat="1">
      <c r="A65" s="231"/>
      <c r="B65" s="336" t="s">
        <v>509</v>
      </c>
      <c r="C65" s="6"/>
      <c r="D65" s="6"/>
      <c r="E65" s="6"/>
      <c r="F65" s="6"/>
      <c r="G65" s="6"/>
      <c r="H65" s="6"/>
      <c r="I65" s="6"/>
      <c r="J65" s="6"/>
      <c r="K65" s="220"/>
      <c r="L65" s="220"/>
      <c r="M65" s="39"/>
      <c r="N65" s="220"/>
      <c r="O65" s="221"/>
      <c r="P65" s="97"/>
      <c r="Q65" s="97"/>
      <c r="R65" s="97"/>
      <c r="S65" s="97"/>
      <c r="T65" s="97"/>
      <c r="U65" s="97"/>
      <c r="V65" s="97"/>
      <c r="W65" s="97"/>
      <c r="X65" s="97"/>
    </row>
    <row r="66" spans="1:24" s="7" customFormat="1">
      <c r="A66" s="231"/>
      <c r="B66" s="231"/>
      <c r="C66" s="6"/>
      <c r="D66" s="6"/>
      <c r="E66" s="6"/>
      <c r="F66" s="6"/>
      <c r="G66" s="6"/>
      <c r="H66" s="6"/>
      <c r="I66" s="6"/>
      <c r="J66" s="6"/>
      <c r="K66" s="220"/>
      <c r="L66" s="220"/>
      <c r="M66" s="39"/>
      <c r="N66" s="220"/>
      <c r="O66" s="221"/>
      <c r="P66" s="97"/>
      <c r="Q66" s="97"/>
      <c r="R66" s="97"/>
      <c r="S66" s="97"/>
      <c r="T66" s="97"/>
      <c r="U66" s="97"/>
      <c r="V66" s="97"/>
      <c r="W66" s="97"/>
      <c r="X66" s="97"/>
    </row>
    <row r="67" spans="1:24" s="7" customFormat="1">
      <c r="A67" s="1" t="s">
        <v>295</v>
      </c>
      <c r="B67" s="1" t="s">
        <v>612</v>
      </c>
      <c r="C67" s="6"/>
      <c r="D67" s="6"/>
      <c r="E67" s="6"/>
      <c r="F67" s="6"/>
      <c r="G67" s="6"/>
      <c r="H67" s="343" t="s">
        <v>502</v>
      </c>
      <c r="I67" s="344"/>
      <c r="J67" s="343" t="s">
        <v>9</v>
      </c>
      <c r="K67" s="220"/>
      <c r="L67" s="220"/>
      <c r="M67" s="39"/>
      <c r="N67" s="220"/>
      <c r="O67" s="221"/>
      <c r="P67" s="97"/>
      <c r="Q67" s="97"/>
      <c r="R67" s="97"/>
      <c r="S67" s="97"/>
      <c r="T67" s="97"/>
      <c r="U67" s="97"/>
      <c r="V67" s="97"/>
      <c r="W67" s="97"/>
      <c r="X67" s="97"/>
    </row>
    <row r="68" spans="1:24" s="7" customFormat="1">
      <c r="A68" s="231"/>
      <c r="B68" s="231" t="s">
        <v>614</v>
      </c>
      <c r="C68" s="6"/>
      <c r="D68" s="6"/>
      <c r="E68" s="6"/>
      <c r="F68" s="6"/>
      <c r="G68" s="6"/>
      <c r="H68" s="6">
        <v>1012500000</v>
      </c>
      <c r="I68" s="6"/>
      <c r="J68" s="6"/>
      <c r="K68" s="220"/>
      <c r="L68" s="220"/>
      <c r="M68" s="39"/>
      <c r="N68" s="220"/>
      <c r="O68" s="221"/>
      <c r="P68" s="97"/>
      <c r="Q68" s="97"/>
      <c r="R68" s="97"/>
      <c r="S68" s="97"/>
      <c r="T68" s="97"/>
      <c r="U68" s="97"/>
      <c r="V68" s="97"/>
      <c r="W68" s="97"/>
      <c r="X68" s="97"/>
    </row>
    <row r="69" spans="1:24" s="7" customFormat="1">
      <c r="A69" s="231"/>
      <c r="B69" s="231" t="s">
        <v>615</v>
      </c>
      <c r="C69" s="6"/>
      <c r="D69" s="6"/>
      <c r="E69" s="6"/>
      <c r="F69" s="6"/>
      <c r="G69" s="6"/>
      <c r="H69" s="6">
        <v>1687500000</v>
      </c>
      <c r="I69" s="6"/>
      <c r="J69" s="6"/>
      <c r="K69" s="220"/>
      <c r="L69" s="220"/>
      <c r="M69" s="39"/>
      <c r="N69" s="220"/>
      <c r="O69" s="221"/>
      <c r="P69" s="97"/>
      <c r="Q69" s="97"/>
      <c r="R69" s="97"/>
      <c r="S69" s="97"/>
      <c r="T69" s="97"/>
      <c r="U69" s="97"/>
      <c r="V69" s="97"/>
      <c r="W69" s="97"/>
      <c r="X69" s="97"/>
    </row>
    <row r="70" spans="1:24" s="7" customFormat="1">
      <c r="A70" s="231"/>
      <c r="B70" s="231" t="s">
        <v>616</v>
      </c>
      <c r="C70" s="6"/>
      <c r="D70" s="6"/>
      <c r="E70" s="6"/>
      <c r="F70" s="6"/>
      <c r="G70" s="6"/>
      <c r="H70" s="6">
        <v>405000000</v>
      </c>
      <c r="I70" s="6"/>
      <c r="J70" s="6"/>
      <c r="K70" s="220"/>
      <c r="L70" s="220"/>
      <c r="M70" s="39"/>
      <c r="N70" s="220"/>
      <c r="O70" s="221"/>
      <c r="P70" s="97"/>
      <c r="Q70" s="97"/>
      <c r="R70" s="97"/>
      <c r="S70" s="97"/>
      <c r="T70" s="97"/>
      <c r="U70" s="97"/>
      <c r="V70" s="97"/>
      <c r="W70" s="97"/>
      <c r="X70" s="97"/>
    </row>
    <row r="71" spans="1:24" s="7" customFormat="1">
      <c r="A71" s="231"/>
      <c r="B71" s="231" t="s">
        <v>613</v>
      </c>
      <c r="C71" s="6"/>
      <c r="D71" s="6"/>
      <c r="E71" s="6"/>
      <c r="F71" s="6"/>
      <c r="G71" s="6"/>
      <c r="H71" s="6">
        <v>2953030</v>
      </c>
      <c r="I71" s="6"/>
      <c r="J71" s="6"/>
      <c r="K71" s="220"/>
      <c r="L71" s="220"/>
      <c r="M71" s="39"/>
      <c r="N71" s="220"/>
      <c r="O71" s="221"/>
      <c r="P71" s="97"/>
      <c r="Q71" s="97"/>
      <c r="R71" s="97"/>
      <c r="S71" s="97"/>
      <c r="T71" s="97"/>
      <c r="U71" s="97"/>
      <c r="V71" s="97"/>
      <c r="W71" s="97"/>
      <c r="X71" s="97"/>
    </row>
    <row r="72" spans="1:24" s="7" customFormat="1" ht="16.5" thickBot="1">
      <c r="A72" s="231"/>
      <c r="B72" s="265" t="s">
        <v>232</v>
      </c>
      <c r="C72" s="6"/>
      <c r="D72" s="6"/>
      <c r="E72" s="6"/>
      <c r="F72" s="6"/>
      <c r="G72" s="6"/>
      <c r="H72" s="266">
        <f>SUM(H68:H71)</f>
        <v>3107953030</v>
      </c>
      <c r="I72" s="43"/>
      <c r="J72" s="266">
        <f>SUM(J68:J71)</f>
        <v>0</v>
      </c>
      <c r="K72" s="263">
        <f>CDKT!D32</f>
        <v>3107953030</v>
      </c>
      <c r="L72" s="263">
        <f>CDKT!G32</f>
        <v>0</v>
      </c>
      <c r="M72" s="39"/>
      <c r="N72" s="220"/>
      <c r="O72" s="221"/>
      <c r="P72" s="97"/>
      <c r="Q72" s="97"/>
      <c r="R72" s="97"/>
      <c r="S72" s="97"/>
      <c r="T72" s="97"/>
      <c r="U72" s="97"/>
      <c r="V72" s="97"/>
      <c r="W72" s="97"/>
      <c r="X72" s="97"/>
    </row>
    <row r="73" spans="1:24" s="7" customFormat="1" ht="16.5" thickTop="1">
      <c r="A73" s="231"/>
      <c r="B73" s="231"/>
      <c r="C73" s="6"/>
      <c r="D73" s="6"/>
      <c r="E73" s="6"/>
      <c r="F73" s="6"/>
      <c r="G73" s="6"/>
      <c r="H73" s="6"/>
      <c r="I73" s="6"/>
      <c r="J73" s="6"/>
      <c r="K73" s="220">
        <f>K72-H72</f>
        <v>0</v>
      </c>
      <c r="L73" s="220"/>
      <c r="M73" s="39"/>
      <c r="N73" s="220"/>
      <c r="O73" s="221"/>
      <c r="P73" s="97"/>
      <c r="Q73" s="97"/>
      <c r="R73" s="97"/>
      <c r="S73" s="97"/>
      <c r="T73" s="97"/>
      <c r="U73" s="97"/>
      <c r="V73" s="97"/>
      <c r="W73" s="97"/>
      <c r="X73" s="97"/>
    </row>
    <row r="74" spans="1:24" s="7" customFormat="1" ht="15">
      <c r="A74" s="1" t="s">
        <v>301</v>
      </c>
      <c r="B74" s="1" t="s">
        <v>302</v>
      </c>
      <c r="D74" s="844" t="s">
        <v>502</v>
      </c>
      <c r="E74" s="844"/>
      <c r="F74" s="844"/>
      <c r="G74" s="338"/>
      <c r="H74" s="844" t="s">
        <v>9</v>
      </c>
      <c r="I74" s="844"/>
      <c r="J74" s="844"/>
    </row>
    <row r="75" spans="1:24" s="7" customFormat="1" ht="27">
      <c r="A75" s="1"/>
      <c r="B75" s="1"/>
      <c r="D75" s="339" t="s">
        <v>303</v>
      </c>
      <c r="E75" s="340"/>
      <c r="F75" s="341" t="s">
        <v>304</v>
      </c>
      <c r="G75" s="338"/>
      <c r="H75" s="339" t="s">
        <v>303</v>
      </c>
      <c r="I75" s="340"/>
      <c r="J75" s="341" t="s">
        <v>304</v>
      </c>
    </row>
    <row r="76" spans="1:24" s="7" customFormat="1" ht="15">
      <c r="B76" s="1" t="s">
        <v>631</v>
      </c>
      <c r="D76" s="43">
        <f>SUM(D77:D78)</f>
        <v>6009106</v>
      </c>
      <c r="F76" s="43">
        <f>SUM(F77:F78)</f>
        <v>6009106</v>
      </c>
      <c r="H76" s="43">
        <f>SUM(H77:H78)</f>
        <v>26984591</v>
      </c>
      <c r="I76" s="43"/>
      <c r="J76" s="43">
        <f>SUM(J77:J78)</f>
        <v>26984591</v>
      </c>
    </row>
    <row r="77" spans="1:24" s="7" customFormat="1" ht="15">
      <c r="B77" s="342" t="s">
        <v>305</v>
      </c>
      <c r="D77" s="5"/>
      <c r="F77" s="5"/>
      <c r="H77" s="5">
        <v>20975485</v>
      </c>
      <c r="I77" s="43"/>
      <c r="J77" s="5">
        <v>20975485</v>
      </c>
      <c r="N77" s="5"/>
      <c r="O77" s="43"/>
      <c r="P77" s="5"/>
    </row>
    <row r="78" spans="1:24" s="7" customFormat="1" ht="15">
      <c r="B78" s="342" t="s">
        <v>306</v>
      </c>
      <c r="D78" s="5">
        <v>6009106</v>
      </c>
      <c r="F78" s="5">
        <v>6009106</v>
      </c>
      <c r="H78" s="5">
        <v>6009106</v>
      </c>
      <c r="I78" s="43"/>
      <c r="J78" s="5">
        <v>6009106</v>
      </c>
      <c r="N78" s="5"/>
      <c r="O78" s="43"/>
      <c r="P78" s="5"/>
    </row>
    <row r="79" spans="1:24" s="7" customFormat="1" thickBot="1">
      <c r="B79" s="265" t="s">
        <v>232</v>
      </c>
      <c r="C79" s="1"/>
      <c r="D79" s="266">
        <f>SUM(D76)</f>
        <v>6009106</v>
      </c>
      <c r="E79" s="1"/>
      <c r="F79" s="266">
        <f>SUM(F76)</f>
        <v>6009106</v>
      </c>
      <c r="G79" s="1"/>
      <c r="H79" s="266">
        <f>SUM(H76)</f>
        <v>26984591</v>
      </c>
      <c r="I79" s="43"/>
      <c r="J79" s="266">
        <f>SUM(J76)</f>
        <v>26984591</v>
      </c>
      <c r="K79" s="268">
        <f>CDKT!D80</f>
        <v>6009106</v>
      </c>
      <c r="L79" s="268">
        <f>CDKT!G80</f>
        <v>26984591</v>
      </c>
    </row>
    <row r="80" spans="1:24" s="7" customFormat="1" thickTop="1">
      <c r="K80" s="39">
        <f>K79-D79</f>
        <v>0</v>
      </c>
      <c r="L80" s="39">
        <f>L79-J79</f>
        <v>0</v>
      </c>
    </row>
    <row r="81" spans="1:24" s="7" customFormat="1" ht="15">
      <c r="A81" s="1" t="s">
        <v>307</v>
      </c>
      <c r="B81" s="1" t="s">
        <v>308</v>
      </c>
      <c r="H81" s="343" t="s">
        <v>502</v>
      </c>
      <c r="I81" s="344"/>
      <c r="J81" s="343" t="s">
        <v>9</v>
      </c>
    </row>
    <row r="82" spans="1:24" s="7" customFormat="1" ht="15">
      <c r="B82" s="1" t="s">
        <v>560</v>
      </c>
      <c r="H82" s="43">
        <f>SUM(H83:H86)</f>
        <v>2796000</v>
      </c>
      <c r="I82" s="43"/>
      <c r="J82" s="43">
        <f>SUM(J83:J86)</f>
        <v>4093920</v>
      </c>
    </row>
    <row r="83" spans="1:24" s="7" customFormat="1" ht="15">
      <c r="A83" s="7" t="s">
        <v>309</v>
      </c>
      <c r="B83" s="342" t="s">
        <v>310</v>
      </c>
      <c r="H83" s="5">
        <v>1361000</v>
      </c>
      <c r="I83" s="43"/>
      <c r="J83" s="5">
        <v>1361000</v>
      </c>
    </row>
    <row r="84" spans="1:24" s="7" customFormat="1" ht="15">
      <c r="B84" s="342" t="s">
        <v>311</v>
      </c>
      <c r="H84" s="5">
        <v>960000</v>
      </c>
      <c r="I84" s="43"/>
      <c r="J84" s="5">
        <v>960000</v>
      </c>
    </row>
    <row r="85" spans="1:24" s="7" customFormat="1" ht="15">
      <c r="B85" s="342" t="s">
        <v>312</v>
      </c>
      <c r="H85" s="5">
        <v>475000</v>
      </c>
      <c r="I85" s="43"/>
      <c r="J85" s="5">
        <v>475000</v>
      </c>
    </row>
    <row r="86" spans="1:24" s="7" customFormat="1" ht="15">
      <c r="B86" s="342" t="s">
        <v>313</v>
      </c>
      <c r="H86" s="5">
        <v>0</v>
      </c>
      <c r="I86" s="43"/>
      <c r="J86" s="5">
        <v>1297920</v>
      </c>
    </row>
    <row r="87" spans="1:24" s="7" customFormat="1" thickBot="1">
      <c r="B87" s="265" t="s">
        <v>232</v>
      </c>
      <c r="C87" s="1"/>
      <c r="D87" s="1"/>
      <c r="E87" s="1"/>
      <c r="F87" s="1"/>
      <c r="G87" s="1"/>
      <c r="H87" s="266">
        <f>H82</f>
        <v>2796000</v>
      </c>
      <c r="I87" s="43"/>
      <c r="J87" s="266">
        <f>J82</f>
        <v>4093920</v>
      </c>
      <c r="K87" s="268">
        <f>CDKT!D81</f>
        <v>2796000</v>
      </c>
      <c r="L87" s="268">
        <f>CDKT!G81</f>
        <v>4093920</v>
      </c>
    </row>
    <row r="88" spans="1:24" s="280" customFormat="1" ht="16.5" thickTop="1">
      <c r="A88" s="231"/>
      <c r="B88" s="275"/>
      <c r="C88" s="7"/>
      <c r="D88" s="7"/>
      <c r="E88" s="7"/>
      <c r="F88" s="7"/>
      <c r="G88" s="7"/>
      <c r="H88" s="89"/>
      <c r="I88" s="113"/>
      <c r="J88" s="345"/>
      <c r="K88" s="263">
        <f>K87-H87</f>
        <v>0</v>
      </c>
      <c r="L88" s="263">
        <f>L87-J87</f>
        <v>0</v>
      </c>
      <c r="M88" s="39"/>
      <c r="N88" s="220"/>
      <c r="O88" s="221"/>
      <c r="P88" s="97"/>
      <c r="Q88" s="97"/>
      <c r="R88" s="97"/>
      <c r="S88" s="97"/>
      <c r="T88" s="97"/>
      <c r="U88" s="97"/>
      <c r="V88" s="97"/>
      <c r="W88" s="97"/>
      <c r="X88" s="97"/>
    </row>
    <row r="89" spans="1:24" s="280" customFormat="1">
      <c r="A89" s="231"/>
      <c r="B89" s="275"/>
      <c r="C89" s="7"/>
      <c r="D89" s="7"/>
      <c r="E89" s="7"/>
      <c r="F89" s="7"/>
      <c r="G89" s="7"/>
      <c r="H89" s="89"/>
      <c r="I89" s="113"/>
      <c r="J89" s="345"/>
      <c r="K89" s="263"/>
      <c r="L89" s="220"/>
      <c r="M89" s="39"/>
      <c r="N89" s="220"/>
      <c r="O89" s="221"/>
      <c r="P89" s="97"/>
      <c r="Q89" s="97"/>
      <c r="R89" s="97"/>
      <c r="S89" s="97"/>
      <c r="T89" s="97"/>
      <c r="U89" s="97"/>
      <c r="V89" s="97"/>
      <c r="W89" s="97"/>
      <c r="X89" s="97"/>
    </row>
    <row r="90" spans="1:24" s="280" customFormat="1">
      <c r="A90" s="231"/>
      <c r="B90" s="275"/>
      <c r="C90" s="7"/>
      <c r="D90" s="7"/>
      <c r="E90" s="7"/>
      <c r="F90" s="7"/>
      <c r="G90" s="7"/>
      <c r="H90" s="89"/>
      <c r="I90" s="113"/>
      <c r="J90" s="345"/>
      <c r="K90" s="263"/>
      <c r="L90" s="220"/>
      <c r="M90" s="39"/>
      <c r="N90" s="220"/>
      <c r="O90" s="221"/>
      <c r="P90" s="97"/>
      <c r="Q90" s="97"/>
      <c r="R90" s="97"/>
      <c r="S90" s="97"/>
      <c r="T90" s="97"/>
      <c r="U90" s="97"/>
      <c r="V90" s="97"/>
      <c r="W90" s="97"/>
      <c r="X90" s="97"/>
    </row>
    <row r="91" spans="1:24" s="280" customFormat="1">
      <c r="A91" s="231"/>
      <c r="B91" s="275"/>
      <c r="C91" s="7"/>
      <c r="D91" s="7"/>
      <c r="E91" s="7"/>
      <c r="F91" s="7"/>
      <c r="G91" s="7"/>
      <c r="H91" s="89"/>
      <c r="I91" s="113"/>
      <c r="J91" s="345"/>
      <c r="K91" s="263"/>
      <c r="L91" s="220"/>
      <c r="M91" s="39"/>
      <c r="N91" s="220"/>
      <c r="O91" s="221"/>
      <c r="P91" s="97"/>
      <c r="Q91" s="97"/>
      <c r="R91" s="97"/>
      <c r="S91" s="97"/>
      <c r="T91" s="97"/>
      <c r="U91" s="97"/>
      <c r="V91" s="97"/>
      <c r="W91" s="97"/>
      <c r="X91" s="97"/>
    </row>
    <row r="92" spans="1:24" s="280" customFormat="1">
      <c r="A92" s="231"/>
      <c r="B92" s="275"/>
      <c r="C92" s="7"/>
      <c r="D92" s="7"/>
      <c r="E92" s="7"/>
      <c r="F92" s="7"/>
      <c r="G92" s="7"/>
      <c r="H92" s="89"/>
      <c r="I92" s="113"/>
      <c r="J92" s="345"/>
      <c r="K92" s="263"/>
      <c r="L92" s="220"/>
      <c r="M92" s="39"/>
      <c r="N92" s="220"/>
      <c r="O92" s="221"/>
      <c r="P92" s="97"/>
      <c r="Q92" s="97"/>
      <c r="R92" s="97"/>
      <c r="S92" s="97"/>
      <c r="T92" s="97"/>
      <c r="U92" s="97"/>
      <c r="V92" s="97"/>
      <c r="W92" s="97"/>
      <c r="X92" s="97"/>
    </row>
    <row r="93" spans="1:24" s="280" customFormat="1">
      <c r="A93" s="231"/>
      <c r="B93" s="275"/>
      <c r="C93" s="7"/>
      <c r="D93" s="7"/>
      <c r="E93" s="7"/>
      <c r="F93" s="7"/>
      <c r="G93" s="7"/>
      <c r="H93" s="89"/>
      <c r="I93" s="113"/>
      <c r="J93" s="345"/>
      <c r="K93" s="263"/>
      <c r="L93" s="220"/>
      <c r="M93" s="39"/>
      <c r="N93" s="220"/>
      <c r="O93" s="221"/>
      <c r="P93" s="97"/>
      <c r="Q93" s="97"/>
      <c r="R93" s="97"/>
      <c r="S93" s="97"/>
      <c r="T93" s="97"/>
      <c r="U93" s="97"/>
      <c r="V93" s="97"/>
      <c r="W93" s="97"/>
      <c r="X93" s="97"/>
    </row>
    <row r="94" spans="1:24" s="280" customFormat="1">
      <c r="A94" s="231"/>
      <c r="B94" s="275"/>
      <c r="C94" s="7"/>
      <c r="D94" s="7"/>
      <c r="E94" s="7"/>
      <c r="F94" s="7"/>
      <c r="G94" s="7"/>
      <c r="H94" s="89"/>
      <c r="I94" s="113"/>
      <c r="J94" s="345"/>
      <c r="K94" s="263"/>
      <c r="L94" s="220"/>
      <c r="M94" s="39"/>
      <c r="N94" s="220"/>
      <c r="O94" s="221"/>
      <c r="P94" s="97"/>
      <c r="Q94" s="97"/>
      <c r="R94" s="97"/>
      <c r="S94" s="97"/>
      <c r="T94" s="97"/>
      <c r="U94" s="97"/>
      <c r="V94" s="97"/>
      <c r="W94" s="97"/>
      <c r="X94" s="97"/>
    </row>
    <row r="95" spans="1:24" s="280" customFormat="1">
      <c r="A95" s="231"/>
      <c r="B95" s="275"/>
      <c r="C95" s="7"/>
      <c r="D95" s="7"/>
      <c r="E95" s="7"/>
      <c r="F95" s="7"/>
      <c r="G95" s="7"/>
      <c r="H95" s="89"/>
      <c r="I95" s="113"/>
      <c r="J95" s="345"/>
      <c r="K95" s="263"/>
      <c r="L95" s="220"/>
      <c r="M95" s="39"/>
      <c r="N95" s="220"/>
      <c r="O95" s="221"/>
      <c r="P95" s="97"/>
      <c r="Q95" s="97"/>
      <c r="R95" s="97"/>
      <c r="S95" s="97"/>
      <c r="T95" s="97"/>
      <c r="U95" s="97"/>
      <c r="V95" s="97"/>
      <c r="W95" s="97"/>
      <c r="X95" s="97"/>
    </row>
    <row r="96" spans="1:24">
      <c r="A96" s="231"/>
      <c r="B96" s="275"/>
      <c r="C96" s="7"/>
      <c r="D96" s="7"/>
      <c r="E96" s="7"/>
      <c r="F96" s="7"/>
      <c r="G96" s="7"/>
      <c r="H96" s="89"/>
      <c r="I96" s="113"/>
      <c r="J96" s="345"/>
      <c r="K96" s="263"/>
    </row>
    <row r="97" spans="1:24">
      <c r="A97" s="231"/>
      <c r="B97" s="275"/>
      <c r="C97" s="7"/>
      <c r="D97" s="7"/>
      <c r="E97" s="7"/>
      <c r="F97" s="7"/>
      <c r="G97" s="7"/>
      <c r="H97" s="89"/>
      <c r="I97" s="113"/>
      <c r="J97" s="345"/>
      <c r="K97" s="263"/>
    </row>
    <row r="98" spans="1:24">
      <c r="A98" s="231"/>
      <c r="B98" s="275"/>
      <c r="C98" s="7"/>
      <c r="D98" s="7"/>
      <c r="E98" s="7"/>
      <c r="F98" s="7"/>
      <c r="G98" s="7"/>
      <c r="H98" s="89"/>
      <c r="I98" s="113"/>
      <c r="J98" s="345"/>
      <c r="K98" s="263"/>
    </row>
    <row r="99" spans="1:24">
      <c r="A99" s="231"/>
      <c r="B99" s="231"/>
      <c r="C99" s="7"/>
      <c r="D99" s="7"/>
      <c r="E99" s="7"/>
      <c r="F99" s="7"/>
      <c r="G99" s="7"/>
      <c r="H99" s="6"/>
      <c r="I99" s="6"/>
      <c r="J99" s="6"/>
      <c r="M99" s="221"/>
      <c r="N99" s="39"/>
      <c r="W99" s="7"/>
      <c r="X99" s="280"/>
    </row>
    <row r="100" spans="1:24">
      <c r="A100" s="231"/>
      <c r="B100" s="231"/>
      <c r="C100" s="7"/>
      <c r="D100" s="7"/>
      <c r="E100" s="7"/>
      <c r="F100" s="7"/>
      <c r="G100" s="7"/>
      <c r="H100" s="6"/>
      <c r="I100" s="6"/>
      <c r="J100" s="6"/>
      <c r="M100" s="221"/>
      <c r="N100" s="39"/>
      <c r="W100" s="7"/>
      <c r="X100" s="280"/>
    </row>
    <row r="101" spans="1:24">
      <c r="A101" s="231"/>
      <c r="B101" s="231"/>
      <c r="C101" s="7"/>
      <c r="D101" s="7"/>
      <c r="E101" s="7"/>
      <c r="F101" s="7"/>
      <c r="G101" s="7"/>
      <c r="H101" s="6"/>
      <c r="I101" s="6"/>
      <c r="J101" s="6"/>
      <c r="M101" s="221"/>
      <c r="N101" s="39"/>
      <c r="W101" s="7"/>
      <c r="X101" s="280"/>
    </row>
    <row r="102" spans="1:24">
      <c r="A102" s="231"/>
      <c r="B102" s="231"/>
      <c r="C102" s="7"/>
      <c r="D102" s="7"/>
      <c r="E102" s="7"/>
      <c r="F102" s="7"/>
      <c r="G102" s="7"/>
      <c r="H102" s="6"/>
      <c r="I102" s="6"/>
      <c r="J102" s="6"/>
      <c r="M102" s="221"/>
      <c r="N102" s="39"/>
      <c r="W102" s="7"/>
      <c r="X102" s="280"/>
    </row>
    <row r="103" spans="1:24">
      <c r="A103" s="231"/>
      <c r="B103" s="231"/>
      <c r="C103" s="7"/>
      <c r="D103" s="7"/>
      <c r="E103" s="7"/>
      <c r="F103" s="7"/>
      <c r="G103" s="7"/>
      <c r="H103" s="6"/>
      <c r="I103" s="6"/>
      <c r="J103" s="6"/>
      <c r="M103" s="221"/>
      <c r="N103" s="39"/>
      <c r="W103" s="7"/>
      <c r="X103" s="280"/>
    </row>
    <row r="104" spans="1:24">
      <c r="A104" s="231"/>
      <c r="B104" s="231"/>
      <c r="C104" s="7"/>
      <c r="D104" s="7"/>
      <c r="E104" s="7"/>
      <c r="F104" s="7"/>
      <c r="G104" s="7"/>
      <c r="H104" s="6"/>
      <c r="I104" s="6"/>
      <c r="J104" s="6"/>
      <c r="M104" s="221"/>
      <c r="N104" s="39"/>
      <c r="W104" s="7"/>
      <c r="X104" s="280"/>
    </row>
    <row r="105" spans="1:24">
      <c r="A105" s="231"/>
      <c r="B105" s="231"/>
      <c r="C105" s="7"/>
      <c r="D105" s="7"/>
      <c r="E105" s="7"/>
      <c r="F105" s="7"/>
      <c r="G105" s="7"/>
      <c r="H105" s="6"/>
      <c r="I105" s="6"/>
      <c r="J105" s="6"/>
      <c r="M105" s="221"/>
      <c r="N105" s="39"/>
      <c r="W105" s="7"/>
      <c r="X105" s="280"/>
    </row>
    <row r="106" spans="1:24">
      <c r="A106" s="231"/>
      <c r="B106" s="231"/>
      <c r="C106" s="7"/>
      <c r="D106" s="7"/>
      <c r="E106" s="7"/>
      <c r="F106" s="7"/>
      <c r="G106" s="7"/>
      <c r="H106" s="6"/>
      <c r="I106" s="6"/>
      <c r="J106" s="6"/>
      <c r="M106" s="221"/>
      <c r="N106" s="39"/>
      <c r="W106" s="7"/>
      <c r="X106" s="280"/>
    </row>
    <row r="107" spans="1:24">
      <c r="A107" s="231"/>
      <c r="B107" s="231"/>
      <c r="C107" s="7"/>
      <c r="D107" s="7"/>
      <c r="E107" s="7"/>
      <c r="F107" s="7"/>
      <c r="G107" s="7"/>
      <c r="H107" s="6"/>
      <c r="I107" s="6"/>
      <c r="J107" s="6"/>
      <c r="M107" s="221"/>
      <c r="N107" s="39"/>
      <c r="W107" s="7"/>
      <c r="X107" s="280"/>
    </row>
    <row r="108" spans="1:24">
      <c r="A108" s="231"/>
      <c r="B108" s="231"/>
      <c r="C108" s="7"/>
      <c r="D108" s="7"/>
      <c r="E108" s="7"/>
      <c r="F108" s="7"/>
      <c r="G108" s="7"/>
      <c r="H108" s="6"/>
      <c r="I108" s="6"/>
      <c r="J108" s="6"/>
      <c r="M108" s="221"/>
      <c r="N108" s="39"/>
      <c r="W108" s="7"/>
      <c r="X108" s="280"/>
    </row>
    <row r="109" spans="1:24">
      <c r="A109" s="231"/>
      <c r="B109" s="231"/>
      <c r="C109" s="7"/>
      <c r="D109" s="7"/>
      <c r="E109" s="7"/>
      <c r="F109" s="7"/>
      <c r="G109" s="7"/>
      <c r="H109" s="6"/>
      <c r="I109" s="6"/>
      <c r="J109" s="6"/>
      <c r="M109" s="221"/>
      <c r="N109" s="39"/>
      <c r="W109" s="7"/>
      <c r="X109" s="280"/>
    </row>
    <row r="110" spans="1:24">
      <c r="A110" s="231"/>
      <c r="B110" s="231"/>
      <c r="C110" s="7"/>
      <c r="D110" s="7"/>
      <c r="E110" s="7"/>
      <c r="F110" s="7"/>
      <c r="G110" s="7"/>
      <c r="H110" s="6"/>
      <c r="I110" s="6"/>
      <c r="J110" s="6"/>
      <c r="M110" s="221"/>
      <c r="N110" s="39"/>
      <c r="W110" s="7"/>
      <c r="X110" s="280"/>
    </row>
    <row r="111" spans="1:24">
      <c r="A111" s="231"/>
      <c r="B111" s="231"/>
      <c r="C111" s="7"/>
      <c r="D111" s="7"/>
      <c r="E111" s="7"/>
      <c r="F111" s="7"/>
      <c r="G111" s="7"/>
      <c r="H111" s="6"/>
      <c r="I111" s="6"/>
      <c r="J111" s="6"/>
      <c r="M111" s="221"/>
      <c r="N111" s="39"/>
      <c r="W111" s="7"/>
      <c r="X111" s="280"/>
    </row>
    <row r="112" spans="1:24">
      <c r="A112" s="231"/>
      <c r="B112" s="231"/>
      <c r="C112" s="7"/>
      <c r="D112" s="7"/>
      <c r="E112" s="7"/>
      <c r="F112" s="7"/>
      <c r="G112" s="7"/>
      <c r="H112" s="6"/>
      <c r="I112" s="6"/>
      <c r="J112" s="6"/>
      <c r="M112" s="221"/>
      <c r="N112" s="39"/>
      <c r="W112" s="7"/>
      <c r="X112" s="280"/>
    </row>
    <row r="113" spans="1:24">
      <c r="A113" s="231"/>
      <c r="B113" s="231"/>
      <c r="C113" s="7"/>
      <c r="D113" s="7"/>
      <c r="E113" s="7"/>
      <c r="F113" s="7"/>
      <c r="G113" s="7"/>
      <c r="H113" s="6"/>
      <c r="I113" s="6"/>
      <c r="J113" s="6"/>
    </row>
    <row r="114" spans="1:24">
      <c r="A114" s="231"/>
      <c r="B114" s="231"/>
      <c r="C114" s="7"/>
      <c r="D114" s="7"/>
      <c r="E114" s="7"/>
      <c r="F114" s="7"/>
      <c r="G114" s="7"/>
      <c r="H114" s="6"/>
      <c r="I114" s="6"/>
      <c r="J114" s="6"/>
    </row>
    <row r="115" spans="1:24">
      <c r="A115" s="231"/>
      <c r="B115" s="231"/>
      <c r="C115" s="7"/>
      <c r="D115" s="7"/>
      <c r="E115" s="7"/>
      <c r="F115" s="7"/>
      <c r="G115" s="7"/>
      <c r="H115" s="6"/>
      <c r="I115" s="6"/>
      <c r="J115" s="6"/>
    </row>
    <row r="116" spans="1:24">
      <c r="A116" s="231"/>
      <c r="B116" s="231"/>
      <c r="C116" s="7"/>
      <c r="D116" s="7"/>
      <c r="E116" s="7"/>
      <c r="F116" s="7"/>
      <c r="G116" s="7"/>
      <c r="H116" s="6"/>
      <c r="I116" s="6"/>
      <c r="J116" s="6"/>
    </row>
    <row r="117" spans="1:24">
      <c r="A117" s="231"/>
      <c r="B117" s="231"/>
      <c r="C117" s="7"/>
      <c r="D117" s="7"/>
      <c r="E117" s="7"/>
      <c r="F117" s="7"/>
      <c r="G117" s="7"/>
      <c r="H117" s="6"/>
      <c r="I117" s="6"/>
      <c r="J117" s="6"/>
    </row>
    <row r="118" spans="1:24">
      <c r="A118" s="231"/>
      <c r="B118" s="231"/>
      <c r="C118" s="7"/>
      <c r="D118" s="7"/>
      <c r="E118" s="7"/>
      <c r="F118" s="7"/>
      <c r="G118" s="7"/>
      <c r="H118" s="6"/>
      <c r="I118" s="6"/>
      <c r="J118" s="6"/>
    </row>
    <row r="119" spans="1:24">
      <c r="A119" s="231"/>
      <c r="B119" s="231"/>
      <c r="C119" s="7"/>
      <c r="D119" s="7"/>
      <c r="E119" s="7"/>
      <c r="F119" s="7"/>
      <c r="G119" s="7"/>
      <c r="H119" s="6"/>
      <c r="I119" s="6"/>
      <c r="J119" s="6"/>
    </row>
    <row r="120" spans="1:24" ht="17.25">
      <c r="A120" s="228"/>
      <c r="B120" s="228"/>
      <c r="C120" s="101"/>
      <c r="D120" s="101"/>
      <c r="E120" s="101"/>
      <c r="F120" s="101"/>
      <c r="G120" s="101"/>
      <c r="H120" s="229"/>
      <c r="I120" s="229"/>
      <c r="J120" s="229"/>
    </row>
    <row r="121" spans="1:24" ht="17.25">
      <c r="A121" s="228"/>
      <c r="B121" s="228"/>
      <c r="C121" s="101"/>
      <c r="D121" s="101"/>
      <c r="E121" s="101"/>
      <c r="F121" s="101"/>
      <c r="G121" s="101"/>
      <c r="H121" s="229"/>
      <c r="I121" s="229"/>
      <c r="J121" s="229"/>
    </row>
    <row r="122" spans="1:24" ht="17.25">
      <c r="A122" s="228"/>
      <c r="B122" s="228"/>
      <c r="C122" s="101"/>
      <c r="D122" s="101"/>
      <c r="E122" s="101"/>
      <c r="F122" s="101"/>
      <c r="G122" s="101"/>
      <c r="H122" s="229"/>
      <c r="I122" s="229"/>
      <c r="J122" s="229"/>
    </row>
    <row r="123" spans="1:24" ht="17.25">
      <c r="A123" s="228"/>
      <c r="B123" s="228"/>
      <c r="C123" s="101"/>
      <c r="D123" s="101"/>
      <c r="E123" s="101"/>
      <c r="F123" s="101"/>
      <c r="G123" s="101"/>
      <c r="H123" s="229"/>
      <c r="I123" s="229"/>
      <c r="J123" s="229"/>
    </row>
    <row r="124" spans="1:24" ht="17.25">
      <c r="A124" s="228"/>
      <c r="B124" s="228"/>
      <c r="C124" s="101"/>
      <c r="D124" s="101"/>
      <c r="E124" s="101"/>
      <c r="F124" s="101"/>
      <c r="G124" s="101"/>
      <c r="H124" s="229"/>
      <c r="I124" s="229"/>
      <c r="J124" s="229"/>
    </row>
    <row r="125" spans="1:24" ht="17.25">
      <c r="A125" s="228"/>
      <c r="B125" s="228"/>
      <c r="C125" s="101"/>
      <c r="D125" s="101"/>
      <c r="E125" s="101"/>
      <c r="F125" s="101"/>
      <c r="G125" s="101"/>
      <c r="H125" s="229"/>
      <c r="I125" s="229"/>
      <c r="J125" s="229"/>
    </row>
    <row r="126" spans="1:24" ht="17.25">
      <c r="A126" s="228"/>
      <c r="B126" s="228"/>
      <c r="C126" s="101"/>
      <c r="D126" s="101"/>
      <c r="E126" s="101"/>
      <c r="F126" s="101"/>
      <c r="G126" s="101"/>
      <c r="H126" s="229"/>
      <c r="I126" s="229"/>
      <c r="J126" s="229"/>
    </row>
    <row r="127" spans="1:24" ht="17.25">
      <c r="A127" s="228"/>
      <c r="B127" s="228"/>
      <c r="C127" s="101"/>
      <c r="D127" s="101"/>
      <c r="E127" s="101"/>
      <c r="F127" s="101"/>
      <c r="G127" s="101"/>
      <c r="H127" s="229"/>
      <c r="I127" s="229"/>
      <c r="J127" s="229"/>
    </row>
    <row r="128" spans="1:24" s="89" customFormat="1" ht="17.25">
      <c r="A128" s="228"/>
      <c r="B128" s="228"/>
      <c r="C128" s="101"/>
      <c r="D128" s="101"/>
      <c r="E128" s="101"/>
      <c r="F128" s="101"/>
      <c r="G128" s="101"/>
      <c r="H128" s="229"/>
      <c r="I128" s="229"/>
      <c r="J128" s="229"/>
      <c r="K128" s="220"/>
      <c r="L128" s="220"/>
      <c r="M128" s="39"/>
      <c r="N128" s="220"/>
      <c r="O128" s="221"/>
      <c r="P128" s="97"/>
      <c r="Q128" s="97"/>
      <c r="R128" s="97"/>
      <c r="S128" s="97"/>
      <c r="T128" s="97"/>
      <c r="U128" s="97"/>
      <c r="V128" s="97"/>
      <c r="W128" s="97"/>
      <c r="X128" s="97"/>
    </row>
    <row r="129" spans="1:24" s="89" customFormat="1" ht="17.25">
      <c r="A129" s="228"/>
      <c r="B129" s="228"/>
      <c r="C129" s="101"/>
      <c r="D129" s="101"/>
      <c r="E129" s="101"/>
      <c r="F129" s="101"/>
      <c r="G129" s="101"/>
      <c r="H129" s="229"/>
      <c r="I129" s="229"/>
      <c r="J129" s="229"/>
      <c r="K129" s="220"/>
      <c r="L129" s="220"/>
      <c r="M129" s="39"/>
      <c r="N129" s="220"/>
      <c r="O129" s="221"/>
      <c r="P129" s="97"/>
      <c r="Q129" s="97"/>
      <c r="R129" s="97"/>
      <c r="S129" s="97"/>
      <c r="T129" s="97"/>
      <c r="U129" s="97"/>
      <c r="V129" s="97"/>
      <c r="W129" s="97"/>
      <c r="X129" s="97"/>
    </row>
    <row r="130" spans="1:24" s="89" customFormat="1" ht="17.25">
      <c r="A130" s="228"/>
      <c r="B130" s="228"/>
      <c r="C130" s="101"/>
      <c r="D130" s="101"/>
      <c r="E130" s="101"/>
      <c r="F130" s="101"/>
      <c r="G130" s="101"/>
      <c r="H130" s="229"/>
      <c r="I130" s="229"/>
      <c r="J130" s="229"/>
      <c r="K130" s="220"/>
      <c r="L130" s="220"/>
      <c r="M130" s="39"/>
      <c r="N130" s="220"/>
      <c r="O130" s="221"/>
      <c r="P130" s="97"/>
      <c r="Q130" s="97"/>
      <c r="R130" s="97"/>
      <c r="S130" s="97"/>
      <c r="T130" s="97"/>
      <c r="U130" s="97"/>
      <c r="V130" s="97"/>
      <c r="W130" s="97"/>
      <c r="X130" s="97"/>
    </row>
    <row r="131" spans="1:24" s="89" customFormat="1" ht="17.25">
      <c r="A131" s="228"/>
      <c r="B131" s="228"/>
      <c r="C131" s="101"/>
      <c r="D131" s="101"/>
      <c r="E131" s="101"/>
      <c r="F131" s="101"/>
      <c r="G131" s="101"/>
      <c r="H131" s="229"/>
      <c r="I131" s="229"/>
      <c r="J131" s="229"/>
      <c r="K131" s="220"/>
      <c r="L131" s="220"/>
      <c r="M131" s="39"/>
      <c r="N131" s="220"/>
      <c r="O131" s="221"/>
      <c r="P131" s="97"/>
      <c r="Q131" s="97"/>
      <c r="R131" s="97"/>
      <c r="S131" s="97"/>
      <c r="T131" s="97"/>
      <c r="U131" s="97"/>
      <c r="V131" s="97"/>
      <c r="W131" s="97"/>
      <c r="X131" s="97"/>
    </row>
    <row r="132" spans="1:24" s="89" customFormat="1" ht="17.25">
      <c r="A132" s="228"/>
      <c r="B132" s="228"/>
      <c r="C132" s="101"/>
      <c r="D132" s="101"/>
      <c r="E132" s="101"/>
      <c r="F132" s="101"/>
      <c r="G132" s="101"/>
      <c r="H132" s="229"/>
      <c r="I132" s="229"/>
      <c r="J132" s="229"/>
      <c r="K132" s="220"/>
      <c r="L132" s="220"/>
      <c r="M132" s="39"/>
      <c r="N132" s="220"/>
      <c r="O132" s="221"/>
      <c r="P132" s="97"/>
      <c r="Q132" s="97"/>
      <c r="R132" s="97"/>
      <c r="S132" s="97"/>
      <c r="T132" s="97"/>
      <c r="U132" s="97"/>
      <c r="V132" s="97"/>
      <c r="W132" s="97"/>
      <c r="X132" s="97"/>
    </row>
    <row r="133" spans="1:24" s="89" customFormat="1" ht="17.25">
      <c r="A133" s="228"/>
      <c r="B133" s="228"/>
      <c r="C133" s="101"/>
      <c r="D133" s="101"/>
      <c r="E133" s="101"/>
      <c r="F133" s="101"/>
      <c r="G133" s="101"/>
      <c r="H133" s="229"/>
      <c r="I133" s="229"/>
      <c r="J133" s="229"/>
      <c r="K133" s="220"/>
      <c r="L133" s="220"/>
      <c r="M133" s="39"/>
      <c r="N133" s="220"/>
      <c r="O133" s="221"/>
      <c r="P133" s="97"/>
      <c r="Q133" s="97"/>
      <c r="R133" s="97"/>
      <c r="S133" s="97"/>
      <c r="T133" s="97"/>
      <c r="U133" s="97"/>
      <c r="V133" s="97"/>
      <c r="W133" s="97"/>
      <c r="X133" s="97"/>
    </row>
  </sheetData>
  <dataConsolidate/>
  <mergeCells count="6">
    <mergeCell ref="A5:J5"/>
    <mergeCell ref="A6:J6"/>
    <mergeCell ref="D9:F9"/>
    <mergeCell ref="H9:J9"/>
    <mergeCell ref="D74:F74"/>
    <mergeCell ref="H74:J74"/>
  </mergeCells>
  <conditionalFormatting sqref="A137:A138">
    <cfRule type="cellIs" dxfId="67" priority="43" stopIfTrue="1" operator="equal">
      <formula>0</formula>
    </cfRule>
  </conditionalFormatting>
  <conditionalFormatting sqref="H1:J8 C32:J33 C36:J37 C19:J26 J11:J12 H11:H12 H88:J65359 H14:J18 I11:I13 H38:J42 H64:J66 H73:J73 H68:J71">
    <cfRule type="cellIs" dxfId="66" priority="42" stopIfTrue="1" operator="between">
      <formula>-0.5</formula>
      <formula>0.5</formula>
    </cfRule>
  </conditionalFormatting>
  <conditionalFormatting sqref="J10">
    <cfRule type="cellIs" dxfId="65" priority="32" stopIfTrue="1" operator="between">
      <formula>-0.5</formula>
      <formula>0.5</formula>
    </cfRule>
  </conditionalFormatting>
  <conditionalFormatting sqref="H9">
    <cfRule type="cellIs" dxfId="64" priority="41" stopIfTrue="1" operator="between">
      <formula>-0.5</formula>
      <formula>0.5</formula>
    </cfRule>
  </conditionalFormatting>
  <conditionalFormatting sqref="D9:D10">
    <cfRule type="cellIs" dxfId="63" priority="40" stopIfTrue="1" operator="between">
      <formula>-0.5</formula>
      <formula>0.5</formula>
    </cfRule>
  </conditionalFormatting>
  <conditionalFormatting sqref="E13">
    <cfRule type="cellIs" dxfId="62" priority="39" stopIfTrue="1" operator="between">
      <formula>-0.5</formula>
      <formula>0.5</formula>
    </cfRule>
  </conditionalFormatting>
  <conditionalFormatting sqref="F10">
    <cfRule type="cellIs" dxfId="61" priority="34" stopIfTrue="1" operator="between">
      <formula>-0.5</formula>
      <formula>0.5</formula>
    </cfRule>
  </conditionalFormatting>
  <conditionalFormatting sqref="J13">
    <cfRule type="cellIs" dxfId="60" priority="38" stopIfTrue="1" operator="between">
      <formula>-0.5</formula>
      <formula>0.5</formula>
    </cfRule>
  </conditionalFormatting>
  <conditionalFormatting sqref="H13">
    <cfRule type="cellIs" dxfId="59" priority="37" stopIfTrue="1" operator="between">
      <formula>-0.5</formula>
      <formula>0.5</formula>
    </cfRule>
  </conditionalFormatting>
  <conditionalFormatting sqref="F13">
    <cfRule type="cellIs" dxfId="58" priority="36" stopIfTrue="1" operator="between">
      <formula>-0.5</formula>
      <formula>0.5</formula>
    </cfRule>
  </conditionalFormatting>
  <conditionalFormatting sqref="D13">
    <cfRule type="cellIs" dxfId="57" priority="35" stopIfTrue="1" operator="between">
      <formula>-0.5</formula>
      <formula>0.5</formula>
    </cfRule>
  </conditionalFormatting>
  <conditionalFormatting sqref="H10">
    <cfRule type="cellIs" dxfId="56" priority="33" stopIfTrue="1" operator="between">
      <formula>-0.5</formula>
      <formula>0.5</formula>
    </cfRule>
  </conditionalFormatting>
  <conditionalFormatting sqref="C28:J28 C29:I31">
    <cfRule type="cellIs" dxfId="55" priority="30" stopIfTrue="1" operator="between">
      <formula>-0.5</formula>
      <formula>0.5</formula>
    </cfRule>
  </conditionalFormatting>
  <conditionalFormatting sqref="C27:J27">
    <cfRule type="cellIs" dxfId="54" priority="31" stopIfTrue="1" operator="between">
      <formula>-0.5</formula>
      <formula>0.5</formula>
    </cfRule>
  </conditionalFormatting>
  <conditionalFormatting sqref="C35:J35">
    <cfRule type="cellIs" dxfId="53" priority="29" stopIfTrue="1" operator="between">
      <formula>-0.5</formula>
      <formula>0.5</formula>
    </cfRule>
  </conditionalFormatting>
  <conditionalFormatting sqref="I34">
    <cfRule type="cellIs" dxfId="52" priority="28" stopIfTrue="1" operator="between">
      <formula>-0.5</formula>
      <formula>0.5</formula>
    </cfRule>
  </conditionalFormatting>
  <conditionalFormatting sqref="J29:J31">
    <cfRule type="cellIs" dxfId="51" priority="27" stopIfTrue="1" operator="between">
      <formula>-0.5</formula>
      <formula>0.5</formula>
    </cfRule>
  </conditionalFormatting>
  <conditionalFormatting sqref="C34">
    <cfRule type="cellIs" dxfId="50" priority="26" stopIfTrue="1" operator="between">
      <formula>-0.5</formula>
      <formula>0.5</formula>
    </cfRule>
  </conditionalFormatting>
  <conditionalFormatting sqref="D34:H34">
    <cfRule type="cellIs" dxfId="49" priority="25" stopIfTrue="1" operator="between">
      <formula>-0.5</formula>
      <formula>0.5</formula>
    </cfRule>
  </conditionalFormatting>
  <conditionalFormatting sqref="J34">
    <cfRule type="cellIs" dxfId="48" priority="24" stopIfTrue="1" operator="between">
      <formula>-0.5</formula>
      <formula>0.5</formula>
    </cfRule>
  </conditionalFormatting>
  <conditionalFormatting sqref="C58:J59 C62:J63 C45:J52 H43:J44">
    <cfRule type="cellIs" dxfId="47" priority="23" stopIfTrue="1" operator="between">
      <formula>-0.5</formula>
      <formula>0.5</formula>
    </cfRule>
  </conditionalFormatting>
  <conditionalFormatting sqref="C54:J54 C55:I57">
    <cfRule type="cellIs" dxfId="46" priority="21" stopIfTrue="1" operator="between">
      <formula>-0.5</formula>
      <formula>0.5</formula>
    </cfRule>
  </conditionalFormatting>
  <conditionalFormatting sqref="C53:J53">
    <cfRule type="cellIs" dxfId="45" priority="22" stopIfTrue="1" operator="between">
      <formula>-0.5</formula>
      <formula>0.5</formula>
    </cfRule>
  </conditionalFormatting>
  <conditionalFormatting sqref="C61:J61">
    <cfRule type="cellIs" dxfId="44" priority="20" stopIfTrue="1" operator="between">
      <formula>-0.5</formula>
      <formula>0.5</formula>
    </cfRule>
  </conditionalFormatting>
  <conditionalFormatting sqref="I60">
    <cfRule type="cellIs" dxfId="43" priority="19" stopIfTrue="1" operator="between">
      <formula>-0.5</formula>
      <formula>0.5</formula>
    </cfRule>
  </conditionalFormatting>
  <conditionalFormatting sqref="J55:J57">
    <cfRule type="cellIs" dxfId="42" priority="18" stopIfTrue="1" operator="between">
      <formula>-0.5</formula>
      <formula>0.5</formula>
    </cfRule>
  </conditionalFormatting>
  <conditionalFormatting sqref="C60">
    <cfRule type="cellIs" dxfId="41" priority="17" stopIfTrue="1" operator="between">
      <formula>-0.5</formula>
      <formula>0.5</formula>
    </cfRule>
  </conditionalFormatting>
  <conditionalFormatting sqref="D60:H60">
    <cfRule type="cellIs" dxfId="40" priority="16" stopIfTrue="1" operator="between">
      <formula>-0.5</formula>
      <formula>0.5</formula>
    </cfRule>
  </conditionalFormatting>
  <conditionalFormatting sqref="J60">
    <cfRule type="cellIs" dxfId="39" priority="15" stopIfTrue="1" operator="between">
      <formula>-0.5</formula>
      <formula>0.5</formula>
    </cfRule>
  </conditionalFormatting>
  <conditionalFormatting sqref="H79:J79">
    <cfRule type="cellIs" dxfId="38" priority="14" stopIfTrue="1" operator="between">
      <formula>-0.5</formula>
      <formula>0.5</formula>
    </cfRule>
  </conditionalFormatting>
  <conditionalFormatting sqref="H87:J87">
    <cfRule type="cellIs" dxfId="37" priority="13" stopIfTrue="1" operator="between">
      <formula>-0.5</formula>
      <formula>0.5</formula>
    </cfRule>
  </conditionalFormatting>
  <conditionalFormatting sqref="H76:J78">
    <cfRule type="cellIs" dxfId="36" priority="12" stopIfTrue="1" operator="between">
      <formula>-0.5</formula>
      <formula>0.5</formula>
    </cfRule>
  </conditionalFormatting>
  <conditionalFormatting sqref="H82:J86">
    <cfRule type="cellIs" dxfId="35" priority="11" stopIfTrue="1" operator="between">
      <formula>-0.5</formula>
      <formula>0.5</formula>
    </cfRule>
  </conditionalFormatting>
  <conditionalFormatting sqref="N77:P78">
    <cfRule type="cellIs" dxfId="34" priority="10" stopIfTrue="1" operator="between">
      <formula>-0.5</formula>
      <formula>0.5</formula>
    </cfRule>
  </conditionalFormatting>
  <conditionalFormatting sqref="F79">
    <cfRule type="cellIs" dxfId="33" priority="2" stopIfTrue="1" operator="between">
      <formula>-0.5</formula>
      <formula>0.5</formula>
    </cfRule>
  </conditionalFormatting>
  <conditionalFormatting sqref="H74">
    <cfRule type="cellIs" dxfId="32" priority="9" stopIfTrue="1" operator="between">
      <formula>-0.5</formula>
      <formula>0.5</formula>
    </cfRule>
  </conditionalFormatting>
  <conditionalFormatting sqref="D74">
    <cfRule type="cellIs" dxfId="31" priority="8" stopIfTrue="1" operator="between">
      <formula>-0.5</formula>
      <formula>0.5</formula>
    </cfRule>
  </conditionalFormatting>
  <conditionalFormatting sqref="D77:D78">
    <cfRule type="cellIs" dxfId="30" priority="7" stopIfTrue="1" operator="between">
      <formula>-0.5</formula>
      <formula>0.5</formula>
    </cfRule>
  </conditionalFormatting>
  <conditionalFormatting sqref="F77:F78">
    <cfRule type="cellIs" dxfId="29" priority="6" stopIfTrue="1" operator="between">
      <formula>-0.5</formula>
      <formula>0.5</formula>
    </cfRule>
  </conditionalFormatting>
  <conditionalFormatting sqref="D79">
    <cfRule type="cellIs" dxfId="28" priority="5" stopIfTrue="1" operator="between">
      <formula>-0.5</formula>
      <formula>0.5</formula>
    </cfRule>
  </conditionalFormatting>
  <conditionalFormatting sqref="D76">
    <cfRule type="cellIs" dxfId="27" priority="4" stopIfTrue="1" operator="between">
      <formula>-0.5</formula>
      <formula>0.5</formula>
    </cfRule>
  </conditionalFormatting>
  <conditionalFormatting sqref="F76">
    <cfRule type="cellIs" dxfId="26" priority="3" stopIfTrue="1" operator="between">
      <formula>-0.5</formula>
      <formula>0.5</formula>
    </cfRule>
  </conditionalFormatting>
  <conditionalFormatting sqref="H72:J72">
    <cfRule type="cellIs" dxfId="25" priority="1" stopIfTrue="1" operator="between">
      <formula>-0.5</formula>
      <formula>0.5</formula>
    </cfRule>
  </conditionalFormatting>
  <pageMargins left="0.55118110236220497" right="0.196850393700787" top="0.39370078740157499" bottom="0.43307086614173201" header="0.27559055118110198" footer="0.196850393700787"/>
  <pageSetup paperSize="9" scale="95" firstPageNumber="21" orientation="portrait" useFirstPageNumber="1" r:id="rId1"/>
  <headerFooter>
    <oddFooter>&amp;C&amp;P</oddFooter>
  </headerFooter>
  <rowBreaks count="1" manualBreakCount="1">
    <brk id="40" max="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19</vt:i4>
      </vt:variant>
    </vt:vector>
  </HeadingPairs>
  <TitlesOfParts>
    <vt:vector size="34" baseType="lpstr">
      <vt:lpstr>LAI DU THU</vt:lpstr>
      <vt:lpstr>BTĐC</vt:lpstr>
      <vt:lpstr>CDKT</vt:lpstr>
      <vt:lpstr>BCKQKD</vt:lpstr>
      <vt:lpstr>LCTT</vt:lpstr>
      <vt:lpstr>ptlctt 6tcn</vt:lpstr>
      <vt:lpstr>TM1 19</vt:lpstr>
      <vt:lpstr>TM 1 20</vt:lpstr>
      <vt:lpstr>TM1 21 22</vt:lpstr>
      <vt:lpstr>TM2 23</vt:lpstr>
      <vt:lpstr>TM4 24</vt:lpstr>
      <vt:lpstr>TM5 25</vt:lpstr>
      <vt:lpstr>TM6 26 28</vt:lpstr>
      <vt:lpstr>TM7 29</vt:lpstr>
      <vt:lpstr>TM8 30 31</vt:lpstr>
      <vt:lpstr>BCKQKD!Print_Area</vt:lpstr>
      <vt:lpstr>CDKT!Print_Area</vt:lpstr>
      <vt:lpstr>LCTT!Print_Area</vt:lpstr>
      <vt:lpstr>'TM 1 20'!Print_Area</vt:lpstr>
      <vt:lpstr>'TM1 19'!Print_Area</vt:lpstr>
      <vt:lpstr>'TM1 21 22'!Print_Area</vt:lpstr>
      <vt:lpstr>'TM2 23'!Print_Area</vt:lpstr>
      <vt:lpstr>'TM4 24'!Print_Area</vt:lpstr>
      <vt:lpstr>'TM5 25'!Print_Area</vt:lpstr>
      <vt:lpstr>'TM6 26 28'!Print_Area</vt:lpstr>
      <vt:lpstr>'TM8 30 31'!Print_Area</vt:lpstr>
      <vt:lpstr>CDKT!Print_Titles</vt:lpstr>
      <vt:lpstr>LCTT!Print_Titles</vt:lpstr>
      <vt:lpstr>'TM1 19'!Print_Titles</vt:lpstr>
      <vt:lpstr>'TM1 21 22'!Print_Titles</vt:lpstr>
      <vt:lpstr>'TM2 23'!Print_Titles</vt:lpstr>
      <vt:lpstr>'TM4 24'!Print_Titles</vt:lpstr>
      <vt:lpstr>'TM6 26 28'!Print_Titles</vt:lpstr>
      <vt:lpstr>'TM8 30 31'!Print_Titles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 Tuan Viet</dc:creator>
  <cp:lastModifiedBy>5</cp:lastModifiedBy>
  <cp:lastPrinted>2016-03-14T09:03:52Z</cp:lastPrinted>
  <dcterms:created xsi:type="dcterms:W3CDTF">2015-10-05T02:51:33Z</dcterms:created>
  <dcterms:modified xsi:type="dcterms:W3CDTF">2016-03-19T10:57:06Z</dcterms:modified>
</cp:coreProperties>
</file>

<file path=package/services/digital-signature/_rels/origin.psdsor.rels>&#65279;<?xml version="1.0" encoding="utf-8"?><Relationships xmlns="http://schemas.openxmlformats.org/package/2006/relationships"><Relationship Type="http://schemas.openxmlformats.org/package/2006/relationships/digital-signature/signature" Target="/package/services/digital-signature/xml-signature/d7318720935f4ecfa972b94f6dc745fc.psdsxs" Id="R108f0807e0324b90" /></Relationships>
</file>