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bookViews>
  <sheets>
    <sheet name="Bia" sheetId="5" r:id="rId1"/>
    <sheet name="DN - BẢNG CÂN ĐỐI KẾ TOÁN" sheetId="1" r:id="rId2"/>
    <sheet name="Thuyết Minh" sheetId="4" r:id="rId3"/>
    <sheet name="DN-Báo cáo kết quả SXKD" sheetId="2" r:id="rId4"/>
    <sheet name="DN - Báo cáo LCTT" sheetId="3" r:id="rId5"/>
    <sheet name="CDPS" sheetId="6" state="hidden" r:id="rId6"/>
    <sheet name="Sheet1" sheetId="7" state="hidden" r:id="rId7"/>
    <sheet name="Sheet2" sheetId="8"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_??">BlankMacro1</definedName>
    <definedName name="_10_0xoa_" hidden="1">#REF!</definedName>
    <definedName name="_11DATA_DATA2_L">'[1]#REF'!#REF!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'[2]#REF'!#REF!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'[3]CT -THVLNC'!#REF!</definedName>
    <definedName name="_a2" hidden="1">{"'Sheet1'!$L$16"}</definedName>
    <definedName name="_Coc39" hidden="1">{"'Sheet1'!$L$16"}</definedName>
    <definedName name="_CT250">'[4]dongia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TOÁN'!$A$1:$F$134</definedName>
    <definedName name="_xlnm.Print_Area" localSheetId="2">'Thuyết Minh'!$A$1:$H$730</definedName>
    <definedName name="_xlnm.Print_Area">'[8]B-B'!$A$1:$K$63</definedName>
    <definedName name="_xlnm.Print_Titles" localSheetId="5">CDPS!$4:$5</definedName>
    <definedName name="_xlnm.Print_Titles" localSheetId="1">'DN - BẢNG CÂN ĐỐI KẾ TOÁN'!$10:$10</definedName>
    <definedName name="_xlnm.Print_Titles" localSheetId="3">'DN-Báo cáo kết quả SXKD'!$8:$8</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E29" i="2"/>
  <c r="D29"/>
  <c r="D12" i="3"/>
  <c r="D38"/>
  <c r="D32"/>
  <c r="D33"/>
  <c r="D21"/>
  <c r="D15"/>
  <c r="E233" i="4"/>
  <c r="E105" i="1"/>
  <c r="G495" i="4"/>
  <c r="G489"/>
  <c r="E31" i="1"/>
  <c r="E62"/>
  <c r="E19"/>
  <c r="G378" i="4"/>
  <c r="G369"/>
  <c r="H378"/>
  <c r="H376"/>
  <c r="G376"/>
  <c r="F69" i="1"/>
  <c r="F68" s="1"/>
  <c r="F37" s="1"/>
  <c r="F62"/>
  <c r="E59"/>
  <c r="F59"/>
  <c r="F46"/>
  <c r="F38"/>
  <c r="F44"/>
  <c r="E78" l="1"/>
  <c r="F78"/>
  <c r="E120"/>
  <c r="F105"/>
  <c r="E98"/>
  <c r="F98"/>
  <c r="G385" i="4"/>
  <c r="C398"/>
  <c r="F398"/>
  <c r="H398"/>
  <c r="G398"/>
  <c r="E85" i="1"/>
  <c r="F85"/>
  <c r="H684" i="4"/>
  <c r="G666"/>
  <c r="H644"/>
  <c r="G643"/>
  <c r="G601"/>
  <c r="G593"/>
  <c r="H593"/>
  <c r="H542"/>
  <c r="H541"/>
  <c r="H540"/>
  <c r="H459"/>
  <c r="H453"/>
  <c r="G453"/>
  <c r="E449"/>
  <c r="D397"/>
  <c r="D396"/>
  <c r="C397"/>
  <c r="C396"/>
  <c r="D400"/>
  <c r="D399"/>
  <c r="C400"/>
  <c r="C399"/>
  <c r="D394"/>
  <c r="C394"/>
  <c r="D392"/>
  <c r="E392"/>
  <c r="F392"/>
  <c r="C392"/>
  <c r="D393"/>
  <c r="C393"/>
  <c r="D388"/>
  <c r="E388"/>
  <c r="F388"/>
  <c r="C388"/>
  <c r="D390"/>
  <c r="D389"/>
  <c r="C389"/>
  <c r="C390"/>
  <c r="D387"/>
  <c r="D386"/>
  <c r="C386"/>
  <c r="C387"/>
  <c r="H388"/>
  <c r="G388"/>
  <c r="G401" s="1"/>
  <c r="H391"/>
  <c r="G391"/>
  <c r="H395"/>
  <c r="G395"/>
  <c r="H369"/>
  <c r="G272"/>
  <c r="E226"/>
  <c r="E44" i="1" s="1"/>
  <c r="E38" s="1"/>
  <c r="G221" i="4"/>
  <c r="E221"/>
  <c r="G29" i="2"/>
  <c r="G25"/>
  <c r="F25"/>
  <c r="G22"/>
  <c r="G21"/>
  <c r="G16"/>
  <c r="G17"/>
  <c r="G18"/>
  <c r="G19"/>
  <c r="G15"/>
  <c r="G13"/>
  <c r="G10"/>
  <c r="F22"/>
  <c r="F21"/>
  <c r="F16"/>
  <c r="F18"/>
  <c r="F19"/>
  <c r="F15"/>
  <c r="F13"/>
  <c r="F10"/>
  <c r="E453" i="4"/>
  <c r="F453"/>
  <c r="E398"/>
  <c r="F226"/>
  <c r="G226"/>
  <c r="E219"/>
  <c r="G219"/>
  <c r="D22" i="3"/>
  <c r="E69" i="1"/>
  <c r="E249" i="4"/>
  <c r="H643"/>
  <c r="D398" l="1"/>
  <c r="E234"/>
  <c r="G234"/>
  <c r="G684"/>
  <c r="D23" i="2" l="1"/>
  <c r="F391" i="4"/>
  <c r="E385"/>
  <c r="G249"/>
  <c r="H216"/>
  <c r="G216"/>
  <c r="E179"/>
  <c r="G164"/>
  <c r="H164"/>
  <c r="D36" i="3" l="1"/>
  <c r="E25" i="1"/>
  <c r="F25"/>
  <c r="G631" i="4"/>
  <c r="H631"/>
  <c r="G624"/>
  <c r="B13" i="8"/>
  <c r="E12"/>
  <c r="E8"/>
  <c r="E5"/>
  <c r="B8"/>
  <c r="H458" i="4"/>
  <c r="H460"/>
  <c r="E391" l="1"/>
  <c r="C395" l="1"/>
  <c r="E65" i="1"/>
  <c r="E64"/>
  <c r="E32"/>
  <c r="E18"/>
  <c r="F64"/>
  <c r="H549" i="4"/>
  <c r="H550"/>
  <c r="H551"/>
  <c r="H552"/>
  <c r="H547"/>
  <c r="H543"/>
  <c r="H544"/>
  <c r="H545"/>
  <c r="C546"/>
  <c r="C553" s="1"/>
  <c r="E106" i="1" s="1"/>
  <c r="H539" i="4"/>
  <c r="H546" s="1"/>
  <c r="G449"/>
  <c r="F76" i="1" s="1"/>
  <c r="F106" l="1"/>
  <c r="E20"/>
  <c r="D391" i="4" l="1"/>
  <c r="F32" i="1"/>
  <c r="C391" i="4" l="1"/>
  <c r="E29" i="1"/>
  <c r="F249" i="4"/>
  <c r="H249"/>
  <c r="F29" i="1"/>
  <c r="F234" i="4"/>
  <c r="H234"/>
  <c r="F20" i="1"/>
  <c r="H687" i="4"/>
  <c r="G687"/>
  <c r="H533"/>
  <c r="G533"/>
  <c r="G528"/>
  <c r="H528"/>
  <c r="H520"/>
  <c r="G520"/>
  <c r="H514"/>
  <c r="G514"/>
  <c r="H495"/>
  <c r="F96" i="1" s="1"/>
  <c r="E96"/>
  <c r="H489" i="4"/>
  <c r="F97" i="1" s="1"/>
  <c r="E97"/>
  <c r="H485" i="4"/>
  <c r="G485"/>
  <c r="H473"/>
  <c r="G473"/>
  <c r="F461"/>
  <c r="G461"/>
  <c r="H461"/>
  <c r="E461"/>
  <c r="F463"/>
  <c r="G463"/>
  <c r="H463"/>
  <c r="E463"/>
  <c r="F449"/>
  <c r="H449"/>
  <c r="E76" i="1"/>
  <c r="F395" i="4"/>
  <c r="E395"/>
  <c r="E401" s="1"/>
  <c r="D395"/>
  <c r="D385"/>
  <c r="F385"/>
  <c r="H385"/>
  <c r="H401" s="1"/>
  <c r="C385"/>
  <c r="H382"/>
  <c r="G382"/>
  <c r="H258"/>
  <c r="G258"/>
  <c r="F179"/>
  <c r="G179"/>
  <c r="H179"/>
  <c r="F31" i="1"/>
  <c r="E15"/>
  <c r="C401" i="4" l="1"/>
  <c r="F401"/>
  <c r="F90" i="1"/>
  <c r="D401" i="4"/>
  <c r="E75" i="1"/>
  <c r="F75"/>
  <c r="E90"/>
  <c r="G650" i="4"/>
  <c r="E17" i="2"/>
  <c r="D28" i="3" l="1"/>
  <c r="E74" i="1"/>
  <c r="G563" i="4"/>
  <c r="G566" s="1"/>
  <c r="G567" s="1"/>
  <c r="G568" s="1"/>
  <c r="F23" i="2" l="1"/>
  <c r="F277" i="4"/>
  <c r="E19" i="3"/>
  <c r="E28" i="1"/>
  <c r="F28"/>
  <c r="H573" i="4"/>
  <c r="H592" s="1"/>
  <c r="D546"/>
  <c r="D12" i="2"/>
  <c r="H650" i="4"/>
  <c r="E13" i="1"/>
  <c r="E12" s="1"/>
  <c r="H271" i="4"/>
  <c r="F49" i="1" s="1"/>
  <c r="D269" i="4"/>
  <c r="E269"/>
  <c r="G269"/>
  <c r="F269"/>
  <c r="H262"/>
  <c r="F48" i="1" s="1"/>
  <c r="G622" i="4"/>
  <c r="G644"/>
  <c r="E68" i="1"/>
  <c r="H622" i="4"/>
  <c r="D279"/>
  <c r="E279"/>
  <c r="F279"/>
  <c r="G279"/>
  <c r="F324"/>
  <c r="D248" i="6"/>
  <c r="H295" i="4"/>
  <c r="F55" i="1" s="1"/>
  <c r="F300" i="4"/>
  <c r="G300"/>
  <c r="H286"/>
  <c r="F54" i="1" s="1"/>
  <c r="H318" i="4"/>
  <c r="F52" i="1" s="1"/>
  <c r="H314" i="4"/>
  <c r="H310"/>
  <c r="F51" i="1" s="1"/>
  <c r="H319" i="4"/>
  <c r="H322"/>
  <c r="G277"/>
  <c r="D277"/>
  <c r="H263"/>
  <c r="H264"/>
  <c r="H265"/>
  <c r="H266"/>
  <c r="H267"/>
  <c r="H268"/>
  <c r="G23" i="2"/>
  <c r="G12"/>
  <c r="G14" s="1"/>
  <c r="G248" i="6"/>
  <c r="H248"/>
  <c r="G253"/>
  <c r="E248"/>
  <c r="F248"/>
  <c r="E253" s="1"/>
  <c r="C250"/>
  <c r="C248"/>
  <c r="G573" i="4"/>
  <c r="G574" s="1"/>
  <c r="G592" s="1"/>
  <c r="H273"/>
  <c r="H274"/>
  <c r="H275"/>
  <c r="H276"/>
  <c r="H311"/>
  <c r="H312"/>
  <c r="H313"/>
  <c r="H315"/>
  <c r="H320"/>
  <c r="H321"/>
  <c r="H323"/>
  <c r="H287"/>
  <c r="H288"/>
  <c r="H289"/>
  <c r="H290"/>
  <c r="H291"/>
  <c r="H292"/>
  <c r="H296"/>
  <c r="H297"/>
  <c r="H298"/>
  <c r="H299"/>
  <c r="G546"/>
  <c r="F118" i="1" s="1"/>
  <c r="F546" i="4"/>
  <c r="F553" s="1"/>
  <c r="D17" i="2"/>
  <c r="F17" s="1"/>
  <c r="E12"/>
  <c r="E14" s="1"/>
  <c r="E20" s="1"/>
  <c r="E23"/>
  <c r="E546" i="4"/>
  <c r="E277"/>
  <c r="F13" i="1"/>
  <c r="F12" s="1"/>
  <c r="G668" i="4"/>
  <c r="H603"/>
  <c r="G293"/>
  <c r="F293"/>
  <c r="G302"/>
  <c r="F302"/>
  <c r="G316"/>
  <c r="F316"/>
  <c r="G324"/>
  <c r="G327" s="1"/>
  <c r="G326"/>
  <c r="F326"/>
  <c r="F15" i="1"/>
  <c r="E28" i="3"/>
  <c r="E36"/>
  <c r="H668" i="4"/>
  <c r="H637"/>
  <c r="G637"/>
  <c r="H629"/>
  <c r="G629"/>
  <c r="G603"/>
  <c r="H582"/>
  <c r="G582"/>
  <c r="H557"/>
  <c r="G557"/>
  <c r="F12" i="2"/>
  <c r="F14" l="1"/>
  <c r="F20" s="1"/>
  <c r="E553" i="4"/>
  <c r="E115" i="1" s="1"/>
  <c r="F115"/>
  <c r="D553" i="4"/>
  <c r="E109" i="1" s="1"/>
  <c r="F109"/>
  <c r="F112"/>
  <c r="H279" i="4"/>
  <c r="D280"/>
  <c r="F280"/>
  <c r="H574"/>
  <c r="H272"/>
  <c r="H277" s="1"/>
  <c r="H326"/>
  <c r="H300"/>
  <c r="E55" i="1" s="1"/>
  <c r="E280" i="4"/>
  <c r="H293"/>
  <c r="E54" i="1" s="1"/>
  <c r="H316" i="4"/>
  <c r="E51" i="1" s="1"/>
  <c r="H302" i="4"/>
  <c r="F303"/>
  <c r="F74" i="1"/>
  <c r="F327" i="4"/>
  <c r="G280"/>
  <c r="G303"/>
  <c r="F53" i="1"/>
  <c r="H269" i="4"/>
  <c r="E48" i="1" s="1"/>
  <c r="H324" i="4"/>
  <c r="E52" i="1" s="1"/>
  <c r="E11"/>
  <c r="E37" i="3"/>
  <c r="E40" s="1"/>
  <c r="D14" i="2"/>
  <c r="E24"/>
  <c r="E27" s="1"/>
  <c r="G20"/>
  <c r="G24" s="1"/>
  <c r="G27" s="1"/>
  <c r="H591" i="4"/>
  <c r="F47" i="1"/>
  <c r="F50"/>
  <c r="F24" i="2" l="1"/>
  <c r="F27" s="1"/>
  <c r="E53" i="1"/>
  <c r="D20" i="2"/>
  <c r="F104" i="1"/>
  <c r="F125" s="1"/>
  <c r="E49"/>
  <c r="E47" s="1"/>
  <c r="H303" i="4"/>
  <c r="E50" i="1"/>
  <c r="F19"/>
  <c r="F11" s="1"/>
  <c r="H327" i="4"/>
  <c r="H280"/>
  <c r="D24" i="2" l="1"/>
  <c r="E46" i="1"/>
  <c r="E37" s="1"/>
  <c r="E73" s="1"/>
  <c r="F73"/>
  <c r="F129" s="1"/>
  <c r="D27" i="2" l="1"/>
  <c r="F29"/>
  <c r="G589" i="4"/>
  <c r="G591" s="1"/>
  <c r="G548"/>
  <c r="G553" s="1"/>
  <c r="E118" i="1" s="1"/>
  <c r="D19" i="3"/>
  <c r="D37" s="1"/>
  <c r="D40" s="1"/>
  <c r="E104" i="1" l="1"/>
  <c r="E125" s="1"/>
  <c r="H548" i="4"/>
  <c r="H553" s="1"/>
</calcChain>
</file>

<file path=xl/sharedStrings.xml><?xml version="1.0" encoding="utf-8"?>
<sst xmlns="http://schemas.openxmlformats.org/spreadsheetml/2006/main" count="1514" uniqueCount="1200">
  <si>
    <t>Mã chỉ tiêu</t>
  </si>
  <si>
    <t>Số đầu năm</t>
  </si>
  <si>
    <t>TÀI SẢN</t>
  </si>
  <si>
    <t>100</t>
  </si>
  <si>
    <t>110</t>
  </si>
  <si>
    <t>111</t>
  </si>
  <si>
    <t>112</t>
  </si>
  <si>
    <t>120</t>
  </si>
  <si>
    <t>121</t>
  </si>
  <si>
    <t>130</t>
  </si>
  <si>
    <t>131</t>
  </si>
  <si>
    <t>132</t>
  </si>
  <si>
    <t>133</t>
  </si>
  <si>
    <t>134</t>
  </si>
  <si>
    <t>135</t>
  </si>
  <si>
    <t>139</t>
  </si>
  <si>
    <t>140</t>
  </si>
  <si>
    <t>141</t>
  </si>
  <si>
    <t>149</t>
  </si>
  <si>
    <t>150</t>
  </si>
  <si>
    <t>151</t>
  </si>
  <si>
    <t>152</t>
  </si>
  <si>
    <t>154</t>
  </si>
  <si>
    <t>200</t>
  </si>
  <si>
    <t>210</t>
  </si>
  <si>
    <t>211</t>
  </si>
  <si>
    <t>212</t>
  </si>
  <si>
    <t>213</t>
  </si>
  <si>
    <t>219</t>
  </si>
  <si>
    <t>220</t>
  </si>
  <si>
    <t>221</t>
  </si>
  <si>
    <t xml:space="preserve">    - Nguyên giá</t>
  </si>
  <si>
    <t>222</t>
  </si>
  <si>
    <t>223</t>
  </si>
  <si>
    <t>224</t>
  </si>
  <si>
    <t>225</t>
  </si>
  <si>
    <t>226</t>
  </si>
  <si>
    <t>227</t>
  </si>
  <si>
    <t>228</t>
  </si>
  <si>
    <t>229</t>
  </si>
  <si>
    <t>260</t>
  </si>
  <si>
    <t>261</t>
  </si>
  <si>
    <t>262</t>
  </si>
  <si>
    <t>268</t>
  </si>
  <si>
    <t>TỔNG CỘNG TÀI SẢN</t>
  </si>
  <si>
    <t>270</t>
  </si>
  <si>
    <t>300</t>
  </si>
  <si>
    <t>310</t>
  </si>
  <si>
    <t>311</t>
  </si>
  <si>
    <t>312</t>
  </si>
  <si>
    <t>313</t>
  </si>
  <si>
    <t>314</t>
  </si>
  <si>
    <t>315</t>
  </si>
  <si>
    <t>316</t>
  </si>
  <si>
    <t>330</t>
  </si>
  <si>
    <t>400</t>
  </si>
  <si>
    <t>410</t>
  </si>
  <si>
    <t>411</t>
  </si>
  <si>
    <t>TỔNG CỘNG NGUỒN VỐN</t>
  </si>
  <si>
    <t>440</t>
  </si>
  <si>
    <t>01</t>
  </si>
  <si>
    <t>02</t>
  </si>
  <si>
    <t>03</t>
  </si>
  <si>
    <t>04</t>
  </si>
  <si>
    <t>05</t>
  </si>
  <si>
    <t>06</t>
  </si>
  <si>
    <t>Thuyết
 minh</t>
  </si>
  <si>
    <t>CÔNG TY: CÔNG TY CỔ PHẦN HOÀNG HÀ</t>
  </si>
  <si>
    <t>Tel: (036) 3848 648      Fax: (036) 3 848 648</t>
  </si>
  <si>
    <t>BÁO CÁO TÀI CHÍNH</t>
  </si>
  <si>
    <t>V.01</t>
  </si>
  <si>
    <t>V.02</t>
  </si>
  <si>
    <t>V.03</t>
  </si>
  <si>
    <t>V.04</t>
  </si>
  <si>
    <t>V.08</t>
  </si>
  <si>
    <t>V.09</t>
  </si>
  <si>
    <t>V.13</t>
  </si>
  <si>
    <t>Năm nay</t>
  </si>
  <si>
    <t>Năm trước</t>
  </si>
  <si>
    <t>1. Doanh thu bán hàng và cung cấp dịch vụ</t>
  </si>
  <si>
    <t>2. Các khoản giảm trừ doanh thu</t>
  </si>
  <si>
    <t>10</t>
  </si>
  <si>
    <t>4. Giá vốn hàng bán</t>
  </si>
  <si>
    <t>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</si>
  <si>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</si>
  <si>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</si>
  <si>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</si>
  <si>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</si>
  <si>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</si>
  <si>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</si>
  <si>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</si>
  <si>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</si>
  <si>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</si>
  <si>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</si>
  <si>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</si>
  <si>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</si>
  <si>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</si>
  <si>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</si>
  <si>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</si>
  <si>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</si>
  <si>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40</t>
  </si>
  <si>
    <t>50</t>
  </si>
  <si>
    <t>51</t>
  </si>
  <si>
    <t>52</t>
  </si>
  <si>
    <t>60</t>
  </si>
  <si>
    <t>61</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</si>
  <si>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</si>
  <si>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</si>
  <si>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</si>
  <si>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</si>
  <si>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</si>
  <si>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</si>
  <si>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</si>
  <si>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</si>
  <si>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</si>
  <si>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</si>
  <si>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</si>
  <si>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</si>
  <si>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</si>
  <si>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</si>
  <si>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ngày 20/03/2006 của Bộ trưởng BTC)   </t>
  </si>
  <si>
    <t>THUYẾT MINH</t>
  </si>
  <si>
    <t>Mã số thuế: 1000272301</t>
  </si>
  <si>
    <t>THUYẾT MINH BÁO CÁO TÀI CHÍNH</t>
  </si>
  <si>
    <t>I. Đặc điểm hoạt động của doanh nghiệp.</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</si>
  <si>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</si>
  <si>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</si>
  <si>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</si>
  <si>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</si>
  <si>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</si>
  <si>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</si>
  <si>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</si>
  <si>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</si>
  <si>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</si>
  <si>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</si>
  <si>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</si>
  <si>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đang chuyển:</t>
  </si>
  <si>
    <t>Cộng</t>
  </si>
  <si>
    <t xml:space="preserve">    - Nguyên liệu, vật liệu.</t>
  </si>
  <si>
    <t xml:space="preserve">    - Thành phẩm.</t>
  </si>
  <si>
    <t xml:space="preserve">    - Hàng hoá.</t>
  </si>
  <si>
    <t>Cộng giá gốc hàng tồn kho</t>
  </si>
  <si>
    <t>Khoản mục</t>
  </si>
  <si>
    <t>Nhà cửa, vật kiến trúc</t>
  </si>
  <si>
    <t>Máy móc, thiết bị</t>
  </si>
  <si>
    <t>Phương tiện vận tải, truyền dẫn</t>
  </si>
  <si>
    <t>Thiết bị dụng cụ quản lý</t>
  </si>
  <si>
    <t>Tổng cộng</t>
  </si>
  <si>
    <t>Nguyên giá TSCĐ hữu hình.</t>
  </si>
  <si>
    <t>Số dư đầu năm.</t>
  </si>
  <si>
    <t xml:space="preserve"> - Mua trong năm.</t>
  </si>
  <si>
    <t xml:space="preserve"> - Đầu tư cơ bản hoàn thành.</t>
  </si>
  <si>
    <t xml:space="preserve"> - Tăng khác.</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</si>
  <si>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</si>
  <si>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</si>
  <si>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</si>
  <si>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</si>
  <si>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</si>
  <si>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</si>
  <si>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</si>
  <si>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</si>
  <si>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TSCĐ hữu hình khác</t>
  </si>
  <si>
    <t>Nguyên giá TSCĐ thuê tài chính.</t>
  </si>
  <si>
    <t xml:space="preserve"> - Thuê tài chính trong năm.</t>
  </si>
  <si>
    <t xml:space="preserve"> - Mua lại TSCĐ thuê tài chính.</t>
  </si>
  <si>
    <t>Giá trị còn lại của TSCĐ thuê TC</t>
  </si>
  <si>
    <t xml:space="preserve">   * Tiền thuê phát sinh thêm được ghi nhận là chi phi trong năm.</t>
  </si>
  <si>
    <t xml:space="preserve">   * Căn cứ để xác định tiền thuê phát sinh thêm.</t>
  </si>
  <si>
    <t xml:space="preserve">   * Điều khoản gia hạn thêm hoặc quyền được mua tài sản.</t>
  </si>
  <si>
    <t>Quyền sử dụng đất</t>
  </si>
  <si>
    <t>Nguyên giá TSCĐ vô hình.</t>
  </si>
  <si>
    <t xml:space="preserve"> - Tạo ra từ nội bộ doanh nghiệp.</t>
  </si>
  <si>
    <t xml:space="preserve"> - Tăng do hợp nhất kinh doanh.</t>
  </si>
  <si>
    <t>Giá trị còn lại của TSCĐ vô hình</t>
  </si>
  <si>
    <t>Tăng trong năm</t>
  </si>
  <si>
    <t>Giảm trong năm</t>
  </si>
  <si>
    <t>Số cuối năm</t>
  </si>
  <si>
    <t xml:space="preserve"> - Các khoản phải trả, phải nộp khác.</t>
  </si>
  <si>
    <t>a. Bảng đối chiếu biến động của vốn chủ sở hữu.</t>
  </si>
  <si>
    <t>Quỹ khác thuộc vốn chủ sở hữu</t>
  </si>
  <si>
    <t>Cổ phiếu quỹ</t>
  </si>
  <si>
    <t>Lợi nhuận sau thuế chưa phân phối</t>
  </si>
  <si>
    <t>A</t>
  </si>
  <si>
    <t xml:space="preserve"> - Giảm vốn trong năm trước.</t>
  </si>
  <si>
    <t xml:space="preserve"> - Lãi trong năm nay.</t>
  </si>
  <si>
    <t>Só dư cuối năm nay</t>
  </si>
  <si>
    <t>b. Chi tiết vốn đầu tư của chủ sở hữu.</t>
  </si>
  <si>
    <t xml:space="preserve"> - Vốn góp của các đối cổ đông.</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</si>
  <si>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</si>
  <si>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</si>
  <si>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</si>
  <si>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</si>
  <si>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</si>
  <si>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</si>
  <si>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</si>
  <si>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</si>
  <si>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</si>
  <si>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</si>
  <si>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</si>
  <si>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</si>
  <si>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</si>
  <si>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</si>
  <si>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</si>
  <si>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</si>
  <si>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</si>
  <si>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</si>
  <si>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</si>
  <si>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</si>
  <si>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</si>
  <si>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</si>
  <si>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</si>
  <si>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</si>
  <si>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</si>
  <si>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</si>
  <si>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</si>
  <si>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</si>
  <si>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</si>
  <si>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</si>
  <si>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</si>
  <si>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</si>
  <si>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</si>
  <si>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 xml:space="preserve"> - Chiết khấu thương mại.</t>
  </si>
  <si>
    <t xml:space="preserve"> - Giảm giá hàng bán.</t>
  </si>
  <si>
    <t xml:space="preserve"> - Hàng bán bị trả lại.</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</si>
  <si>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</si>
  <si>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</si>
  <si>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</si>
  <si>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</si>
  <si>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</si>
  <si>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</si>
  <si>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</si>
  <si>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</si>
  <si>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</si>
  <si>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</si>
  <si>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</si>
  <si>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</si>
  <si>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</si>
  <si>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</si>
  <si>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 xml:space="preserve"> - Mua doanh nghiệp thông qua phát hành cổ phiếu.</t>
  </si>
  <si>
    <t xml:space="preserve"> - Chuyển nợ thành vốn chủ sở hữu.</t>
  </si>
  <si>
    <t>Người lập biểu</t>
  </si>
  <si>
    <t>Kế toán trưởng</t>
  </si>
  <si>
    <t>CÔNG TY CỔ PHẦN HOÀNG HÀ</t>
  </si>
  <si>
    <t>(Ký, họ tên)</t>
  </si>
  <si>
    <t>Năm 2010</t>
  </si>
  <si>
    <t>3. Doanh thu thuần về bán hàng và cung cấp dịch vụ 
(10 = 01 - 02)</t>
  </si>
  <si>
    <t>VI.25</t>
  </si>
  <si>
    <t>VI.28</t>
  </si>
  <si>
    <t>VI.30</t>
  </si>
  <si>
    <t>10. Lợi nhuận thuần từ hoạt động kinh doanh
{30=20+(21-22) - (24+25)}</t>
  </si>
  <si>
    <t>Người lập biểu                                                    Kế toán trưởng</t>
  </si>
  <si>
    <t>Địa chỉ:  Số 368, Lý Bôn, Tiền Phong, TP Thái Bình, Tỉnh Thái Bình</t>
  </si>
  <si>
    <t>Địa chỉ: Số 368, Lý Bôn, Tiền Phong, TP Thái Bình, tỉnh Thái Bình</t>
  </si>
  <si>
    <t>Giá trị</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</si>
  <si>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</si>
  <si>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</si>
  <si>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</si>
  <si>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</si>
  <si>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</si>
  <si>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</si>
  <si>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</si>
  <si>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</si>
  <si>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</si>
  <si>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</si>
  <si>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</si>
  <si>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</si>
  <si>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</si>
  <si>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</si>
  <si>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</si>
  <si>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</si>
  <si>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</si>
  <si>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</si>
  <si>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</si>
  <si>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</si>
  <si>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</si>
  <si>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</si>
  <si>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</si>
  <si>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</si>
  <si>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</si>
  <si>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</si>
  <si>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</si>
  <si>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</si>
  <si>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Phần mềm
 khác</t>
  </si>
  <si>
    <t>1. Doanh thu bán hàng và cung cấp dịch vụ (Mã số: 01).</t>
  </si>
  <si>
    <t>4. Doanh thu tài chính.</t>
  </si>
  <si>
    <t>5. Chi phí tài chính</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</si>
  <si>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</si>
  <si>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</si>
  <si>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</si>
  <si>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Phạm Ngọc Thắng</t>
  </si>
  <si>
    <t>Trần Thị Hằng</t>
  </si>
  <si>
    <t>V.07</t>
  </si>
  <si>
    <t xml:space="preserve">3. Ngành nghề kinh doanh: </t>
  </si>
  <si>
    <t xml:space="preserve">1. Chế độ kế toán áp dụng: </t>
  </si>
  <si>
    <t>Các khoản  tiền bao gồm tiền mặt, tiền gửi ngân hàng, tiền đang chuyển.</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</si>
  <si>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</si>
  <si>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</si>
  <si>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</si>
  <si>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</si>
  <si>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</si>
  <si>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</si>
  <si>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</si>
  <si>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</si>
  <si>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</si>
  <si>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</si>
  <si>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</si>
  <si>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</si>
  <si>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</si>
  <si>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</si>
  <si>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</si>
  <si>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</si>
  <si>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</si>
  <si>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</si>
  <si>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</si>
  <si>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</si>
  <si>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</si>
  <si>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</si>
  <si>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</si>
  <si>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</si>
  <si>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</si>
  <si>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</si>
  <si>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</si>
  <si>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</si>
  <si>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</si>
  <si>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</si>
  <si>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</si>
  <si>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</si>
  <si>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</si>
  <si>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</si>
  <si>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</si>
  <si>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</si>
  <si>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</si>
  <si>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</si>
  <si>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</si>
  <si>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</si>
  <si>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</si>
  <si>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</si>
  <si>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</si>
  <si>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</si>
  <si>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</si>
  <si>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</si>
  <si>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</si>
  <si>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</si>
  <si>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</si>
  <si>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</si>
  <si>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</si>
  <si>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</si>
  <si>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</si>
  <si>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</si>
  <si>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</si>
  <si>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</si>
  <si>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</si>
  <si>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</si>
  <si>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</si>
  <si>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</si>
  <si>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</si>
  <si>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</si>
  <si>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</si>
  <si>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</si>
  <si>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</si>
  <si>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</si>
  <si>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</si>
  <si>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</si>
  <si>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</si>
  <si>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</si>
  <si>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</si>
  <si>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</si>
  <si>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</si>
  <si>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</si>
  <si>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</si>
  <si>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</si>
  <si>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</si>
  <si>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</si>
  <si>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</si>
  <si>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</si>
  <si>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</si>
  <si>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</si>
  <si>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</si>
  <si>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</si>
  <si>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</si>
  <si>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</si>
  <si>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</si>
  <si>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</si>
  <si>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</si>
  <si>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</si>
  <si>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</si>
  <si>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</si>
  <si>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</si>
  <si>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</si>
  <si>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</si>
  <si>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</si>
  <si>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</si>
  <si>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</si>
  <si>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</si>
  <si>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</si>
  <si>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</si>
  <si>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</si>
  <si>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</si>
  <si>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</si>
  <si>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</si>
  <si>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</si>
  <si>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</si>
  <si>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</si>
  <si>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</si>
  <si>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</si>
  <si>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</si>
  <si>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</si>
  <si>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</si>
  <si>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</si>
  <si>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</si>
  <si>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</si>
  <si>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</si>
  <si>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</si>
  <si>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</si>
  <si>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</si>
  <si>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</si>
  <si>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</si>
  <si>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</si>
  <si>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</si>
  <si>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</si>
  <si>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</si>
  <si>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</si>
  <si>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</si>
  <si>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</si>
  <si>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</si>
  <si>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</si>
  <si>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</si>
  <si>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</si>
  <si>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</si>
  <si>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</si>
  <si>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</si>
  <si>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</si>
  <si>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</si>
  <si>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</si>
  <si>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</si>
  <si>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</si>
  <si>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</si>
  <si>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</si>
  <si>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</si>
  <si>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</si>
  <si>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</si>
  <si>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</si>
  <si>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</si>
  <si>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</si>
  <si>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</si>
  <si>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</si>
  <si>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</si>
  <si>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</si>
  <si>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</si>
  <si>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</si>
  <si>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</si>
  <si>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</si>
  <si>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</si>
  <si>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</si>
  <si>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</si>
  <si>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</si>
  <si>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</si>
  <si>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</si>
  <si>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</si>
  <si>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</si>
  <si>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</si>
  <si>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</si>
  <si>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</si>
  <si>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</si>
  <si>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</si>
  <si>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</si>
  <si>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</si>
  <si>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</si>
  <si>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</si>
  <si>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</si>
  <si>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</si>
  <si>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</si>
  <si>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</si>
  <si>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</si>
  <si>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</si>
  <si>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</si>
  <si>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</si>
  <si>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</si>
  <si>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</si>
  <si>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</si>
  <si>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</si>
  <si>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</si>
  <si>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</si>
  <si>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</si>
  <si>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</si>
  <si>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</si>
  <si>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</si>
  <si>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</si>
  <si>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</si>
  <si>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</si>
  <si>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</si>
  <si>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</si>
  <si>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</si>
  <si>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</si>
  <si>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</si>
  <si>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</si>
  <si>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</si>
  <si>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</si>
  <si>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</si>
  <si>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</si>
  <si>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</si>
  <si>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</si>
  <si>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</si>
  <si>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</si>
  <si>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</si>
  <si>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</si>
  <si>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</si>
  <si>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</si>
  <si>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</si>
  <si>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</si>
  <si>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</si>
  <si>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</si>
  <si>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</si>
  <si>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</si>
  <si>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</si>
  <si>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</si>
  <si>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</si>
  <si>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</si>
  <si>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</si>
  <si>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</si>
  <si>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</si>
  <si>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</si>
  <si>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</si>
  <si>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</si>
  <si>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</si>
  <si>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</si>
  <si>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</si>
  <si>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</si>
  <si>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</si>
  <si>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</si>
  <si>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</si>
  <si>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</si>
  <si>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</si>
  <si>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</si>
  <si>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</si>
  <si>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</si>
  <si>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</si>
  <si>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</si>
  <si>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</si>
  <si>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</si>
  <si>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</si>
  <si>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</si>
  <si>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</si>
  <si>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</si>
  <si>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</si>
  <si>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</si>
  <si>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</si>
  <si>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</si>
  <si>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</si>
  <si>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</si>
  <si>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</si>
  <si>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</si>
  <si>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</si>
  <si>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</si>
  <si>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</si>
  <si>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</si>
  <si>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</si>
  <si>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</si>
  <si>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</si>
  <si>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</si>
  <si>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</si>
  <si>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</si>
  <si>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</si>
  <si>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</si>
  <si>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</si>
  <si>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</si>
  <si>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</si>
  <si>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</si>
  <si>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</si>
  <si>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</si>
  <si>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</si>
  <si>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</si>
  <si>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</si>
  <si>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</si>
  <si>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</si>
  <si>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</si>
  <si>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</si>
  <si>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</si>
  <si>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</si>
  <si>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</si>
  <si>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</si>
  <si>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</si>
  <si>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</si>
  <si>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</si>
  <si>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</si>
  <si>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</si>
  <si>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</si>
  <si>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</si>
  <si>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</si>
  <si>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</si>
  <si>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</si>
  <si>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</si>
  <si>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</si>
  <si>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</si>
  <si>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</si>
  <si>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Tiền và các khoản tương đương tiền</t>
  </si>
  <si>
    <t>Phải trả dài hạn khác</t>
  </si>
  <si>
    <t>3. Báo cáo kết quả sản xuất kinh doanh</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</si>
  <si>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</si>
  <si>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</si>
  <si>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</si>
  <si>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</si>
  <si>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</si>
  <si>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</si>
  <si>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</si>
  <si>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</si>
  <si>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Chỉ tiêu</t>
  </si>
  <si>
    <t>10 – 50 năm</t>
  </si>
  <si>
    <t xml:space="preserve"> - Doanh thu kinh doanh bất động sản</t>
  </si>
  <si>
    <t>6. Thu nhập khác</t>
  </si>
  <si>
    <t xml:space="preserve"> - Thu thanh lý nhượng bán tài sản</t>
  </si>
  <si>
    <t>7. Chi phí khác</t>
  </si>
  <si>
    <t>8. Chi phí sản xuất kinh doanh theo yếu tố.</t>
  </si>
  <si>
    <t>Điện thoại: (036) 3 658 999 - 124</t>
  </si>
  <si>
    <t>STT</t>
  </si>
  <si>
    <t>Mã số</t>
  </si>
  <si>
    <t>A.</t>
  </si>
  <si>
    <t>TÀI SẢN NGẮN HẠN</t>
  </si>
  <si>
    <t>I.</t>
  </si>
  <si>
    <t>Các khoản tương đương tiền</t>
  </si>
  <si>
    <t>Tiền</t>
  </si>
  <si>
    <t>II.</t>
  </si>
  <si>
    <t>Chứng khoán kinh doanh</t>
  </si>
  <si>
    <t>Đầu tư nắm giữ đến ngày đáo hạn</t>
  </si>
  <si>
    <t>122</t>
  </si>
  <si>
    <t>123</t>
  </si>
  <si>
    <t xml:space="preserve"> Các khoản phải thu ngắn hạn</t>
  </si>
  <si>
    <t>III.</t>
  </si>
  <si>
    <t>Phải thu ngắn hạn của khách hàng</t>
  </si>
  <si>
    <t>Trả trước cho người bán ngắn hạn</t>
  </si>
  <si>
    <t>Phải thu nội bộ ngắn hạn</t>
  </si>
  <si>
    <t>Phải thu theo tiến độ kế hoạch hợp đồng xây dựng</t>
  </si>
  <si>
    <t>Phải thu về cho vay ngắn hạn</t>
  </si>
  <si>
    <t>136</t>
  </si>
  <si>
    <t>137</t>
  </si>
  <si>
    <t>Phải thu ngắn hạn khác</t>
  </si>
  <si>
    <t>Dự phòng phải thu ngắn hạn khó đòi (*)</t>
  </si>
  <si>
    <t>Tài sản thiếu chờ xử lý</t>
  </si>
  <si>
    <t>IV.</t>
  </si>
  <si>
    <t>Hàng tồn kho</t>
  </si>
  <si>
    <t>V.</t>
  </si>
  <si>
    <t>Tài sản ngắn hạn khác</t>
  </si>
  <si>
    <t>Chi phí trả trước ngắn hạn</t>
  </si>
  <si>
    <t>Thuế GTGT được khấu trừ</t>
  </si>
  <si>
    <t>Thuế và các khoản khác phải thu Nhà nước</t>
  </si>
  <si>
    <t>Giao dịch mua bán trái phiếu Chính Phủ</t>
  </si>
  <si>
    <t>153</t>
  </si>
  <si>
    <t>155</t>
  </si>
  <si>
    <t>B.</t>
  </si>
  <si>
    <t xml:space="preserve">TÀI SẢN DÀI HẠN </t>
  </si>
  <si>
    <t>Các khoản phải thu dài hạn</t>
  </si>
  <si>
    <t>Phải thu dài hạn của khách hàng</t>
  </si>
  <si>
    <t>Trả trước cho người bán dài hạn</t>
  </si>
  <si>
    <t>Vốn kinh doanh ở đơn vị trực thuộc</t>
  </si>
  <si>
    <t>Phải thu dài hạn nội bộ dài hạn</t>
  </si>
  <si>
    <t>Phải thu về cho vay dài hạn</t>
  </si>
  <si>
    <t>Phải thu dài hạn khác</t>
  </si>
  <si>
    <t>Dự phòng các khoản phải thu dài hạn khó đòi (*)</t>
  </si>
  <si>
    <t>214</t>
  </si>
  <si>
    <t>215</t>
  </si>
  <si>
    <t>216</t>
  </si>
  <si>
    <t>Tài sản cố định</t>
  </si>
  <si>
    <t>Tài sản cố định hữu hình</t>
  </si>
  <si>
    <t xml:space="preserve">    - Giá trị hao mòn lũy kế (*)</t>
  </si>
  <si>
    <t>Tài sản cố định thuê tài chính</t>
  </si>
  <si>
    <t>Tài sản cố định vô hình</t>
  </si>
  <si>
    <t>Bất động sản đầu tư</t>
  </si>
  <si>
    <t>VI.</t>
  </si>
  <si>
    <t>Tài sản dở dang dài hạn</t>
  </si>
  <si>
    <t>Chi phí sản xuất, kinh doanh dở dang dài hạn</t>
  </si>
  <si>
    <t>Chi phí xây dựng cơ bản dở dang</t>
  </si>
  <si>
    <t>Đầu tư tài chính dài hạn</t>
  </si>
  <si>
    <t>Tài sản dài hạn khác</t>
  </si>
  <si>
    <t>Chi phí trả trước dài hạn</t>
  </si>
  <si>
    <t>Tài sản thuế thu nhập hoàn lại</t>
  </si>
  <si>
    <t>Thiết bị, vật tư, phụ tùng thay thế dài hạn</t>
  </si>
  <si>
    <t>263</t>
  </si>
  <si>
    <t>C.</t>
  </si>
  <si>
    <t>NỢ PHẢI TRẢ</t>
  </si>
  <si>
    <t>Nợ ngắn hạn</t>
  </si>
  <si>
    <t>Phải trả người bán ngắn hạn</t>
  </si>
  <si>
    <t>Người mua trả tiền trước ngắn hạn</t>
  </si>
  <si>
    <t>Thuế và các khoản phải nộp nhà nước</t>
  </si>
  <si>
    <t>Phải trả người lao động</t>
  </si>
  <si>
    <t>Chi phí phải trả ngắn hạn</t>
  </si>
  <si>
    <t>Phải trả nội bộ ngắn hạn</t>
  </si>
  <si>
    <t>Phải trả ngắn hạn khác</t>
  </si>
  <si>
    <t>Vay và nợ thuê tài chính ngắn hạn</t>
  </si>
  <si>
    <t>Quỹ khen thưởng phúc lợi</t>
  </si>
  <si>
    <t>Nợ dài hạn</t>
  </si>
  <si>
    <t>Vay và nợ thuê tài chính dài hạn</t>
  </si>
  <si>
    <t>D.</t>
  </si>
  <si>
    <t>VỐN CHỦ SỞ HỮU</t>
  </si>
  <si>
    <t>Vốn chủ sở hữu</t>
  </si>
  <si>
    <t>Vốn góp của chủ sở hữu</t>
  </si>
  <si>
    <t>Thặng dư vốn cổ phần</t>
  </si>
  <si>
    <t>Quỹ đầu tư phát triển</t>
  </si>
  <si>
    <t>Nguồn kinh phí và quỹ khác</t>
  </si>
  <si>
    <t xml:space="preserve"> - Cổ phiếu phổ thông có quyền biểu quyết</t>
  </si>
  <si>
    <t>411b</t>
  </si>
  <si>
    <t>411a</t>
  </si>
  <si>
    <t xml:space="preserve"> - Cổ phiếu ưu đãi</t>
  </si>
  <si>
    <t>421a</t>
  </si>
  <si>
    <t>421b</t>
  </si>
  <si>
    <t xml:space="preserve">      (Ban hành theo Thông tư số 200/2014/TT-BTC
          Ngày 22/12/2014 của Bộ Tài chính)
</t>
  </si>
  <si>
    <t>(Ban hành theo Thông tư số 200/2014/TT-BTC
          Ngày 22/12/2014 của Bộ Tài chính)</t>
  </si>
  <si>
    <t>5. Thuế thu nhập doanh nghiệp đã nộp</t>
  </si>
  <si>
    <t>3.Tiền thu từ đi vay</t>
  </si>
  <si>
    <t>4.Tiền trả nợ gốc vay</t>
  </si>
  <si>
    <t>5.Tiền chi trả nợ gốc thuê tài chính</t>
  </si>
  <si>
    <t>15. Chi phí thuế TNDN hiện hành</t>
  </si>
  <si>
    <t>16. Chi phí thuế TNDN hoãn lại</t>
  </si>
  <si>
    <t>17. Lợi nhuận sau thuế thu nhập doanh nghiệp (60=50-51-52)</t>
  </si>
  <si>
    <t>19. Lãi suy giảm trên cổ phiếu (*)</t>
  </si>
  <si>
    <t>18. Lãi cơ bản trên cổ phiếu (*)</t>
  </si>
  <si>
    <t xml:space="preserve"> Hoạt động chính của Công ty trong kỳ kế toán từ ngày 01 tháng 01 năm 2015 đến ngày 30 tháng 9 năm 2015 là kinh doanh dịch vụ vận tải hành khách bằng xe buýt, taxi, xe chạy tuyến cố định, xe chạy hợp đồng, chuyển phát nhanh, kinh doanh dịch vụ cho thuê văn phòng, bến bãi đỗ xe, sửa chữa và bảo dưỡng xe ô tô, kinh doanh xe ô tô ....</t>
  </si>
  <si>
    <t>Công ty có Chi nhánh Công ty cổ phần Hoàng Hà tại Hà Nội hạch toán phụ thuộc</t>
  </si>
  <si>
    <t>Công ty đầu tư góp vốn liên doanh, liên kết với Công ty cổ phần bến xe khách trung tâm Cẩm Phả với tỷ lệ góp vốn 34,67% vốn điều lệ.</t>
  </si>
  <si>
    <t>Công ty cổ phần Hoàng Hà ký hợp đồng hợp tác kinh doanh số 148/2015/HĐHT với Công ty cổ phần Đầu tư XNK Thăng Long thực hiện đầu tư Dự án BT đường Kỳ Đồng kéo dài và 02 dự án đối ứng với tỷ lệ góp vốn là 15%</t>
  </si>
  <si>
    <t>4. Đặc điểm hoạt động của doanh nghiệp trong năm tài chính có ảnh hưởng đến Báo cáo tài chính</t>
  </si>
  <si>
    <t>5. Cấu trúc doanh nghiệp</t>
  </si>
  <si>
    <t>Công ty áp dụng chế độ kế toán doanh nghiệp Việt Nam ban hành theo thông tư số 200/2014/TT-BTC ngày 22 tháng 12 năm 2014, các chuẩn mực kế toán Việt Nam do Bộ Tài chính ban hành và các văn bản sửa đổi, bổ sung, hướng dẫn thực hiện kèm theo.</t>
  </si>
  <si>
    <t>Báo cáo tài chính riêng được lập và trình bày phù hợp với các chuẩn mực kế toán, chế độ kế toán doanh nghiệp Việt Nam hiện hành.</t>
  </si>
  <si>
    <t>Các khoản tương đương tiền là các khoản đầu tư ngắn hạn không quá 03 tháng có khả năng chuyển đổi dễ dàng thành tiền và không có nhiều rủi ro trong chuyển đổi thành tiền kể từ ngày mua khoản đầu tư đó.</t>
  </si>
  <si>
    <t>Các khoản phải thu được theo dõi chi tiết theo kỳ hạn phải thu, đối tượng phải thu, loại nguyên tệ phải thu và các yếu tố khác theo nhu cầu quản lý của Công ty.</t>
  </si>
  <si>
    <t>Dự phòng nợ phải thu khó đòi được trích lập cho các khoản: nợ phải thu quá hạn thanh toán ghi trong hợp đồng kinh tế và nợ phải thu chưa đến hạn thanh toán nhưng khó có khả năng thu hồi. Trong đó, việc trích lập dự phòng nợ phải thu quá hạn thanh toán được căn cứ vào thời gian trả nợ gốc theo hợp đồng mua bán ban đầu, không tính đến việc gia hạn nợ giữa các bên và nợ phải thu chưa đến hạn thanh toán nhưng khách nợ đã lâm vào tình trạng phá sản hoặc đang làm thủ tục giải thể, mất tích, bỏ trốn.</t>
  </si>
  <si>
    <t xml:space="preserve">   - Nguyên tắc ghi nhận TSCĐ hữu hình, vô hình.</t>
  </si>
  <si>
    <t xml:space="preserve">Các khoản cho vay: </t>
  </si>
  <si>
    <t>2. Nguyên tắc kế toán các khoản đầu tư tài chính</t>
  </si>
  <si>
    <t>3. Các khoản nợ phải thu</t>
  </si>
  <si>
    <t>4. Nguyên tắc ghi nhận hàng tồn kho.</t>
  </si>
  <si>
    <t>Mẫu số B 09/CDHĐ – DNKLT</t>
  </si>
  <si>
    <t>Nguồn kinh phí</t>
  </si>
  <si>
    <t>Nguồn kinh phí đã hình thành tài sản cố định</t>
  </si>
  <si>
    <t>Mẫu số: B 01a-DN</t>
  </si>
  <si>
    <t>DN - BẢNG CÂN ĐỐI KẾ TOÁN GiỮA NIÊN ĐỘ</t>
  </si>
  <si>
    <t>Đầu tư tài chính ngắn hạn</t>
  </si>
  <si>
    <t>Dự phòng giảm giá chứng khoán kinh doanh (*)</t>
  </si>
  <si>
    <t>Dự phòng giảm giá hàng tồn kho (*)</t>
  </si>
  <si>
    <t>Đầu tư vào công ty con</t>
  </si>
  <si>
    <t>Đầu tư vào công ty liên doanh, liên kết</t>
  </si>
  <si>
    <t>Đầu tư góp vốn vào đơn vị khác</t>
  </si>
  <si>
    <t>Dự phòng đầu tư tài chính dài hạn (*)</t>
  </si>
  <si>
    <t>Phải trả theo tiến độ kế hoạch hợp đồng xây dựng</t>
  </si>
  <si>
    <t>Doanh thu chưa thực hiện ngắn hạn</t>
  </si>
  <si>
    <t>Dự phòng phải trả ngắn hạn</t>
  </si>
  <si>
    <t>Quỹ bình ổn giá</t>
  </si>
  <si>
    <t>Giao dịch mua bán lại trái phiếu Chính Phủ</t>
  </si>
  <si>
    <t>317</t>
  </si>
  <si>
    <t>318</t>
  </si>
  <si>
    <t>319</t>
  </si>
  <si>
    <t>320</t>
  </si>
  <si>
    <t>321</t>
  </si>
  <si>
    <t>322</t>
  </si>
  <si>
    <t>323</t>
  </si>
  <si>
    <t>324</t>
  </si>
  <si>
    <t>Phải trả người bán dài hạn</t>
  </si>
  <si>
    <t>Người mua trả tiền trước dài hạn</t>
  </si>
  <si>
    <t>Chi phí phải trả dài hạn</t>
  </si>
  <si>
    <t>Phải trả nội bộ về vốn kinh doanh</t>
  </si>
  <si>
    <t>Phải trả nội bộ dài hạn</t>
  </si>
  <si>
    <t>Doanh thu chưa thực hiện dài hạn</t>
  </si>
  <si>
    <t>Trái phiếu chuyển đổi</t>
  </si>
  <si>
    <t>Cổ phiếu ưu đãi</t>
  </si>
  <si>
    <t>Thuế thu nhập hoãn lại phải trả</t>
  </si>
  <si>
    <t>Dự phòng phải trả dài hạn</t>
  </si>
  <si>
    <t>Quỹ phát triển khoa học và công nghệ</t>
  </si>
  <si>
    <t>Quyền chọn chuyển đổi trái phiếu</t>
  </si>
  <si>
    <t>Vốn khác của chủ sở hữu</t>
  </si>
  <si>
    <t>Cổ phiếu quỹ (*)</t>
  </si>
  <si>
    <t>Chênh lệch đánh giá lại tài sản</t>
  </si>
  <si>
    <t>Chênh lệch tỷ giá hối đoái</t>
  </si>
  <si>
    <t>Quỹ hỗ trợ sắp xếp doanh nghiệp</t>
  </si>
  <si>
    <t>LNST chưa phân phối lũy kế đến cuối kỳ trước</t>
  </si>
  <si>
    <t>LNST chưa phân phối kỳ này</t>
  </si>
  <si>
    <t>Nguồn vốn đầu tư xây dựng cơ bản</t>
  </si>
  <si>
    <t xml:space="preserve"> - </t>
  </si>
  <si>
    <t>BÁO CÁO KẾT QUẢ HOẠT ĐỘNG KINH DOANH GIỮA NIÊN ĐỘ</t>
  </si>
  <si>
    <t xml:space="preserve"> (Ban hành theo Thông tư số 200/2014/TT-BTC
          Ngày 22/12/2014 của Bộ Tài chính)</t>
  </si>
  <si>
    <t>Đơn vị tính: Đồng VN</t>
  </si>
  <si>
    <t xml:space="preserve">Lũy kế từ đầu năm đến cuối quý này </t>
  </si>
  <si>
    <t>5. Lợi nhuận gộp về bán hàng và cung cấp dịch vụ (20=10-11)</t>
  </si>
  <si>
    <t>13. Lợi nhuận khác (40=31-32)</t>
  </si>
  <si>
    <t>14. Tổng lợi nhuận kế toán trước thuế (50=30+40)</t>
  </si>
  <si>
    <t>Mẫu số: B02a-DN</t>
  </si>
  <si>
    <t>Mẫu số: B03A-DN</t>
  </si>
  <si>
    <t>BÁO CÁO LƯU CHUYỂN TIỀN TỆ GIỮA NIÊN ĐỘ</t>
  </si>
  <si>
    <t>(Theo phương pháp trực tiếp)</t>
  </si>
  <si>
    <t>5. Nguyên tắc ghi nhận và khấu hao TSCĐ.</t>
  </si>
  <si>
    <t>6. Nguyên tắc kế toán các hợp đồng hợp tác kinh doanh.</t>
  </si>
  <si>
    <t>Hợp đồng hợp tác kinh doanh là thỏa thuận bằng hợp đồng của hai hoặc nhiều bên để cùng thực hiện hoạt động kinh tế nhưng không hình thành pháp nhân độc lập. Hoạt động này có thể được đồng kiểm soát bởi các bên góp vốn theo thỏa thuận liên doanh hoặc kiểm soát bởi một trong số các bên tham gia.</t>
  </si>
  <si>
    <t>7. Nguyên tắc kế toán thuế TNDN hoãn lại.</t>
  </si>
  <si>
    <t>Tài khoản này dùng để phản ánh giá trị hiện có và tình hình biến động tăng, giảm của thuế thu nhập hoãn lại phải trả. Thuế thu nhập hoãn lại phải trả được xác định trên cơ sở các khoản chênh lệch tạm thời phải chịu thuế phát sinh trong năm và thuế suất thuế thu nhập hiện hành</t>
  </si>
  <si>
    <t>8. Nguyên tắc kế toán chi phí trả trước.</t>
  </si>
  <si>
    <t>Tài khoản này dùng để phản ánh các chi phí thực tế đã phát sinh nhưng có liên quan đến kết quả hoạt động SXKD của nhiều kỳ kế toán và việc kết chuyển các khoản chi phí này vào chi phí SXKD của các kỳ kế toán sau.</t>
  </si>
  <si>
    <t>9. Nguyên tắc kế toán nợ phải trả.</t>
  </si>
  <si>
    <t>Các khoản nợ phải trả được theo dõi chi tiết theo kỳ hạn phải trả, đối tượng phải trả, loại nguyên tệ phải trả và các yếu tố khác theo nhu cầu quản lý của doanh nghiệp</t>
  </si>
  <si>
    <t>10. Nguyên tắc ghi nhận vay và nợ phải trả thuê tài chính.</t>
  </si>
  <si>
    <t>Tài khoản này dùng để phản ánh các khoản tiền vay, nợ thuê tài chính và tình hình thanh toán các khoản tiền vay, nợ thuê tài chính của doanh nghiệp. Không phản ánh vào tài khoản này các khoản vay dưới hình thức phát hành trái phiếu hoặc phát hành cổ phiếu ưu đãi có điều khoản bắt buộc bên phát hành phải mua lại tại một thời điểm nhất định trong tương lai.</t>
  </si>
  <si>
    <t>11. Nguyên tắc ghi nhận và vốn hoá các khoản chi phí đi vay.</t>
  </si>
  <si>
    <t>12. Nguyên tắc ghi nhận chi phí phải trả.</t>
  </si>
  <si>
    <t>Tài khoản này dùng để phản ánh các khoản được ghi nhận vào chi phí sản xuất kinh doanh trong kỳ nhưng thực tế chưa chi trả trong kỳ này.</t>
  </si>
  <si>
    <t>Tài khoản này dùng để hạch toán những khoản chi phí thực tế chưa phát sinh, nhưng được tính trước vào chi phí sản xuất, kinh doanh kỳ này cho các đối tượng chịu chi phí để đảm bảo khi các khoản chi trả phát sinh thực tế không gây đột biến cho chi phí sản xuất, kinh doanh. Việc hạch toán các khoản chi phí phải trả vào chi phí sản xuất, kinh doanh trong kỳ phải thực hiện theo nguyên tắc phù hợp giữa doanh thu và chi phí phát sinh trong kỳ.</t>
  </si>
  <si>
    <t>13. Nguyên tắc và phương pháp ghi nhận các khoản dự phòng phải trả.</t>
  </si>
  <si>
    <t>Tài khoản này dùng để phản ánh các khoản dự phòng phải trả hiện có, tình hình trích lập và sử dụng dự phòng phải trả của doanh nghiệp</t>
  </si>
  <si>
    <t>14. Nguyên tắc ghi nhận doanh thu chưa thực hiện.</t>
  </si>
  <si>
    <t>Phản ánh số hiện có và tình hình tăng, giảm doanh thu chưa thực hiện của doanh nghiệp của doanh nghiệp trong kỳ kế toán. Hạch toán vào tài khoản này số tiền của khách hàng đã trả trước cho một hoặc nhiều kỳ kế toán về cho thuê tài sản; Khoản lãi nhận trước khi cho vay vốn hoặc mua các công cụ nợ; Khoản chênh lệch giữa giá bán hàng trả chậm, trả góp theo cam kết với giá bán trả tiền ngay; Lãi tỷ giá hối đoái phát sinh và đánh giá lại các khoản mục tiền tệ có gốc ngoại tệ của hoạt động đầu tư xây dựng cơ bản (giai đoạn trước hoạt động) khi hoàn thành đầu tư để phân bổ dần; Khoản chênh lệch giữa giá đánh giá lại lớn hơn giá trị ghi sổ của tài sản đưa đi góp vốn liên doanh tương ứng với phần lợi ích của bên góp vốn liên doanh;</t>
  </si>
  <si>
    <t>15. Nguyên tắc ghi nhận trái phiếu chuyển đổi.</t>
  </si>
  <si>
    <t>Tài khoản này dùng để phản ánh tình hình phát hành trái phiếu, bao gồm cả trái phiếu chuyển đổi và tình hình thanh toán trái phiếu của doanh nghiệp. Tài khoản này cũng dùng để phản ánh các khoản chiết khấu, phụ trội trái phiếu phát sinh khi phát hành trái phiếu và tình hình phân bổ các khoản chiết khấu, phụ trội khi xác định chi phí đi vay tính vào chi phí sản xuất, kinh doanh hoặc vốn hóa theo từng kỳ.</t>
  </si>
  <si>
    <t>16. Nguyên tắc ghi nhận vốn chủ sở hữu.</t>
  </si>
  <si>
    <t>Tài khoản này dùng để phản ánh số chênh lệch do đánh giá lại tài sản hiện có và tình hình xử lý số chênh lệch đó của doanh nghiệp</t>
  </si>
  <si>
    <t>Tài khoản này dùng để phản ánh số chênh lệch tỷ giá hối đoái phát sinh trong hoạt động đầu tư XDCB (giai đoạn trước hoạt động); chênh lệch tỷ giá hối đoái do đánh giá lại các khoản mục tiền tệ có gốc ngoại tệ cuối năm tài chính và tình hình xử lý số chênh lệch tỷ giá hối đoái đó. Chênh lệch tỷ giá hối đoái là chênh lệch phát sinh từ việc trao đổi thực tế hoặc quy đổi cùng một số lượng ngoại tệ sang đơn vị tiền tệ kế toán theo tỷ giá hối đoái khác nhau</t>
  </si>
  <si>
    <t>17. Nguyên tắc và phương pháp ghi nhận doanh thu.</t>
  </si>
  <si>
    <t>Tài khoản này dùng để phản ánh các khoản thu nhập khác, các khoản doanh thu ngoài hoạt động sản xuất, kinh doanh của doanh nghiệp.</t>
  </si>
  <si>
    <t>Thu nhập khác</t>
  </si>
  <si>
    <t>18. Nguyên tắc kế toán các khoản giảm trừ doanh thu.</t>
  </si>
  <si>
    <t>Tài khoản này dùng để phản ánh các khoản được điều chỉnh giảm trừ vào doanh thu bán hàng, cung cấp dịch vụ phát sinh trong kỳ, gồm: Chiết khấu thương mại, giảm giá hàng bán và hàng bán bị trả lại. Tài khoản này không phản ánh các khoản thuế được giảm trừ vào doanh thu như thuế GTGT đầu ra phải nộp tính theo phương pháp trực tiếp.</t>
  </si>
  <si>
    <t>19. Nguyên tắc kế toán giá vốn hàng bán.</t>
  </si>
  <si>
    <t>Tài khoản này dùng để phản ánh trị giá vốn của sản phẩm, hàng hoá, dịch vụ, bất động sản đầu tư; giá thành sản xuất của sản phẩm xây lắp (Đối với doanh nghiệp xây lắp) bán trong kỳ</t>
  </si>
  <si>
    <t>20. Nguyên tắc kế toán chi phí tài chính.</t>
  </si>
  <si>
    <t>Tài khoản này phản ánh những khoản chi phí hoạt động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 .; Dự phòng giảm giá đầu tư chứng khoán, khoản lỗ phát sinh khi bán ngoại tệ, lỗ tỷ giá hối đoái. . .</t>
  </si>
  <si>
    <t>21. Nguyên tắc kế toán chi phí bán hàng, chi phí quản lý doanh nghiệp.</t>
  </si>
  <si>
    <t>Tài khoản này dùng để phản ánh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t>
  </si>
  <si>
    <t>Tài khoản này dùng để phản ánh các chi phí quản lý chung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t>
  </si>
  <si>
    <t>22. Nguyên tắc và phương pháp ghi nhận chi phí thuế TNDN hiện hành, chi phí thuế TNDN hoãn lại.</t>
  </si>
  <si>
    <t>23. Các nguyên tắc và phương pháp kế toán khác.</t>
  </si>
  <si>
    <t xml:space="preserve">    - Tiền gửi ngân hàng không kỳ hạn:</t>
  </si>
  <si>
    <t>02 - Các khoản đầu tư tài chính:</t>
  </si>
  <si>
    <t xml:space="preserve">    + Đầu tư góp vốn vào đơn vị khác</t>
  </si>
  <si>
    <t xml:space="preserve"> - Đầu tư vào công ty con.</t>
  </si>
  <si>
    <t xml:space="preserve"> - Đầu tư vào công ty liên doanh, liên kết.</t>
  </si>
  <si>
    <t xml:space="preserve"> - Đầu tư vào đơn vị khác.</t>
  </si>
  <si>
    <t xml:space="preserve"> - Tóm tắt tình hình hoạt động của các công ty con, công ty liên doanh, liên kết trong kỳ.</t>
  </si>
  <si>
    <t>Giá gốc</t>
  </si>
  <si>
    <t>Dự phòng</t>
  </si>
  <si>
    <t xml:space="preserve"> - Các giao dịch trọng yếu giữa doanh nghiệp và công ty con, công ty liên doanh, liên kết trong kỳ.</t>
  </si>
  <si>
    <t xml:space="preserve"> - Trường hợp không xác định được giá trị hợp lý thì giải trình lý do.</t>
  </si>
  <si>
    <t>03. Phải thu của khách hàng</t>
  </si>
  <si>
    <t>a, Phải thu của khách hàng ngắn hạn</t>
  </si>
  <si>
    <t xml:space="preserve"> - Chi tiết các khoản thu của khách hàng chiếm từ 10% trở lên trên tổng phải thu khách hàng.</t>
  </si>
  <si>
    <t xml:space="preserve"> - Các khoản phải thu khách hàng khác.</t>
  </si>
  <si>
    <t>b, Phải thu của khách hàng dài hạn</t>
  </si>
  <si>
    <t>c, Phải thu của khách hàng là các bên liên quan (chi tiết từng đối tượng).</t>
  </si>
  <si>
    <t>04, Phải thu khác.</t>
  </si>
  <si>
    <t>a, Ngắn hạn.</t>
  </si>
  <si>
    <t xml:space="preserve"> - Phải thu về cổ phần hóa;</t>
  </si>
  <si>
    <t xml:space="preserve"> - Phải thu về cổ tức và lợi nhuận được chia;</t>
  </si>
  <si>
    <t xml:space="preserve"> - Phải thu người lao động;</t>
  </si>
  <si>
    <t xml:space="preserve"> - Ký cược, ký quỹ;</t>
  </si>
  <si>
    <t xml:space="preserve"> - Cho mượn;</t>
  </si>
  <si>
    <t xml:space="preserve"> - Các khoản chi hộ;</t>
  </si>
  <si>
    <t xml:space="preserve"> - Phải thu khác.</t>
  </si>
  <si>
    <t>05, Tài sản thiếu chờ xử lý</t>
  </si>
  <si>
    <t xml:space="preserve">    - Công cụ dụng cụ;</t>
  </si>
  <si>
    <t xml:space="preserve">    - Chi phí sản xuất KD dở dang;</t>
  </si>
  <si>
    <t>Giá trị hàng tồn kho ứ đọng, kém, mất phẩm chất không có khả năng tiêu thụ tại thời điểm cuối kỳ; Nguyên nhân và hướng xử lý đối với hàng tồn kho ứ đọng, kém, mất phẩm chất;</t>
  </si>
  <si>
    <t xml:space="preserve"> - Giá trị hàng tồn kho dùng để thế chấp, cầm cố bảo đảm các khoản nợ phải trả tại thời điểm cuối kỳ;</t>
  </si>
  <si>
    <t xml:space="preserve"> - Lý do dẫn đến việc trích lập thêm hoặc hoàn nhập dự phòng giảm giá hàng tồn kho. </t>
  </si>
  <si>
    <t xml:space="preserve">    - Hàng đang đi trên đường.</t>
  </si>
  <si>
    <t xml:space="preserve"> a, Chi phí sản xuất, kinh doanh dở dang dài hạn</t>
  </si>
  <si>
    <t>(Chi tiết cho từng loại, nêu lí do vì sao không hoàn thành trong một chu kỳ sản xuất, kinh doanh thông thường)</t>
  </si>
  <si>
    <t>Giá trị có thể thu hồi</t>
  </si>
  <si>
    <t>b) Xây dựng cơ bản dở dang (Chi tiết cho các công trình chiếm từ 10% trên tổng giá trị XDCB)</t>
  </si>
  <si>
    <t xml:space="preserve"> - Mua sắm;</t>
  </si>
  <si>
    <t xml:space="preserve"> - Sửa chữa;</t>
  </si>
  <si>
    <t xml:space="preserve"> - Thuyết minh số liệu và giải trình khác;</t>
  </si>
  <si>
    <t xml:space="preserve"> - Nguyên giá TSCĐ vô hình cuối năm đã khấu hao hết nhưng vẫn còn sử dụng;</t>
  </si>
  <si>
    <t xml:space="preserve"> - Giá trị còn lại cuối năm của TSCĐ vô hình dùng để thế chấp, cầm cố đảm bảo các khoản cho vay;</t>
  </si>
  <si>
    <t>Quyền phát hành</t>
  </si>
  <si>
    <t>TSCĐ vô hình khác</t>
  </si>
  <si>
    <t>a) Bất động sản đầu tư cho thuê</t>
  </si>
  <si>
    <t xml:space="preserve"> - Quyền sử dụng đất</t>
  </si>
  <si>
    <t xml:space="preserve"> - Nhà và quyền sử dụng đất</t>
  </si>
  <si>
    <t xml:space="preserve"> - Nhà</t>
  </si>
  <si>
    <t xml:space="preserve"> - Cơ sở hạ tầng</t>
  </si>
  <si>
    <t xml:space="preserve">   Nguyên giá</t>
  </si>
  <si>
    <t xml:space="preserve"> Giá trị hao mòn lũy kế</t>
  </si>
  <si>
    <t xml:space="preserve"> Giá trị còn lại</t>
  </si>
  <si>
    <t xml:space="preserve"> b) Bất động sản đầu tư năm giữ chờ tăng giá</t>
  </si>
  <si>
    <t xml:space="preserve"> Tổn thất do suy giảm giá trị</t>
  </si>
  <si>
    <t xml:space="preserve"> - Giá trị còn lại cuối kỳ của BĐSĐT dùng để thế chấp, cầm cố đảm bảo khoản vay;</t>
  </si>
  <si>
    <t xml:space="preserve"> - Nguyên giá BĐSĐT  đã khấu hao hết nhưng vẫn cho thuê hoặc nắm giữ chờ tăng giá;</t>
  </si>
  <si>
    <t xml:space="preserve"> - Thuyết minh số liệu và giải trình khác.</t>
  </si>
  <si>
    <t>a) Ngắn hạn (chi tiết theo từng khoản mục)</t>
  </si>
  <si>
    <t xml:space="preserve"> - Công cụ, dụng cụ xuất dùng;</t>
  </si>
  <si>
    <t xml:space="preserve"> - Chi phí đi vay;</t>
  </si>
  <si>
    <t>b) Dài hạn</t>
  </si>
  <si>
    <t>a, Ngắn hạn (chi tiết theo từng khoản mục)</t>
  </si>
  <si>
    <t>b, Dài hạn (chi tiết theo từng khoản mục)</t>
  </si>
  <si>
    <t>Trong năm</t>
  </si>
  <si>
    <t>Tăng</t>
  </si>
  <si>
    <t>Giảm</t>
  </si>
  <si>
    <t>Số có khả năng trả nợ</t>
  </si>
  <si>
    <t>a, Vay ngắn hạn</t>
  </si>
  <si>
    <t>Ngân hàng VCB Thái Bình</t>
  </si>
  <si>
    <t>Ngân hàng BIDV Thái Bình</t>
  </si>
  <si>
    <t>a) Các khoản phải trả người bán ngắn hạn</t>
  </si>
  <si>
    <t xml:space="preserve"> - Phải trả cho các đối tượng khác</t>
  </si>
  <si>
    <t>b) Các khoản phải trả người bán dài hạn (chi tiết tương tự ngắn hạn)</t>
  </si>
  <si>
    <t>Số phải nộp trong năm</t>
  </si>
  <si>
    <t>Số thực nộp trong năm</t>
  </si>
  <si>
    <t>a, Phải nộp</t>
  </si>
  <si>
    <t xml:space="preserve"> - Thuế môn bài</t>
  </si>
  <si>
    <t xml:space="preserve"> - Thuế GTGT</t>
  </si>
  <si>
    <t xml:space="preserve"> - Thuế nhà đất, tiền thuê đất</t>
  </si>
  <si>
    <t xml:space="preserve"> - Thuế thu nhập doanh nghiệp</t>
  </si>
  <si>
    <t xml:space="preserve"> - Thuế khác</t>
  </si>
  <si>
    <t>b, Phải thu (chi tiết từng loại thuế)</t>
  </si>
  <si>
    <t>a, Ngắn hạn</t>
  </si>
  <si>
    <t xml:space="preserve"> - Trích trước chi phí tiền lương trong thời gian nghỉ phép;</t>
  </si>
  <si>
    <t xml:space="preserve"> - Chi phí trong thời gian ngừng kinh doanh;     </t>
  </si>
  <si>
    <t xml:space="preserve"> - Chi phí trích trước tạm tính giá vốn hàng hóa, thành phẩm BĐS đã bán;   </t>
  </si>
  <si>
    <t xml:space="preserve"> - Các khoản trích trước khác;</t>
  </si>
  <si>
    <t>b, Dài hạn</t>
  </si>
  <si>
    <t xml:space="preserve"> - Lãi vay</t>
  </si>
  <si>
    <t xml:space="preserve"> - Các khoản khác (chi tiết từng khoản)</t>
  </si>
  <si>
    <t xml:space="preserve"> - Tài sản thừa chờ giải quyết;</t>
  </si>
  <si>
    <t xml:space="preserve"> - Kinh phí công đoàn; </t>
  </si>
  <si>
    <t xml:space="preserve"> - Bảo hiểm xã hội;</t>
  </si>
  <si>
    <t xml:space="preserve"> - Bảo hiểm y tế;</t>
  </si>
  <si>
    <t xml:space="preserve"> - Bảo hiểm thất nghiệp;</t>
  </si>
  <si>
    <t xml:space="preserve"> - Phải trả về cổ phần hoá;</t>
  </si>
  <si>
    <t xml:space="preserve"> - Nhận ký quỹ, ký cược ngắn hạn;</t>
  </si>
  <si>
    <t xml:space="preserve"> - Cổ tức, lợi nhuận phải trả;</t>
  </si>
  <si>
    <t>b) Dài hạn (chi tiết từng khoản mục)</t>
  </si>
  <si>
    <t xml:space="preserve"> - Nhận ký quỹ, ký cược dài hạn</t>
  </si>
  <si>
    <t xml:space="preserve"> - Các khoản phải trả, phải nộp khác</t>
  </si>
  <si>
    <t xml:space="preserve"> - Doanh thu nhận trước;</t>
  </si>
  <si>
    <t xml:space="preserve"> - Doanh thu từ chương trình khách hàng truyền thống;</t>
  </si>
  <si>
    <t xml:space="preserve"> - Các khoản doanh thu chưa thực hiện khác.</t>
  </si>
  <si>
    <t>c) Khả năng không thực hiện được hợp đồng với khách hàng (chi tiết từng khoản mục, lý do không có khả năng thực hiện).</t>
  </si>
  <si>
    <t xml:space="preserve"> - Mệnh giá;</t>
  </si>
  <si>
    <t xml:space="preserve"> - Đối tượng được phát hành (ban lãnh đạo, cán bộ, nhân viên, đối tượng khác);</t>
  </si>
  <si>
    <t xml:space="preserve"> - Điều khoản mua lại (Thời gian, giá mua lại, các điều khoản cơ bản khác trong hợp đồng phát hành)</t>
  </si>
  <si>
    <t xml:space="preserve"> - Giá trị đã mua lại trong kỳ;</t>
  </si>
  <si>
    <t xml:space="preserve"> - Các thuyết minh khác.</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</si>
  <si>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</si>
  <si>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</si>
  <si>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</si>
  <si>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</si>
  <si>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a. Tài sản thuế thu nhập hoãn lại:</t>
  </si>
  <si>
    <t xml:space="preserve"> - Thuế suất thuế TNDN sử dụng để xác định giá trị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</si>
  <si>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</si>
  <si>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</si>
  <si>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</si>
  <si>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Số bù trừ với thuế thu nhập hoãn lại phải trả</t>
  </si>
  <si>
    <t>b- Thuế thu nhập hoãn lại phải trả</t>
  </si>
  <si>
    <t xml:space="preserve"> - Thuế suất thuế TNDN sử dụng để xác định giá trị thuế thu nhập hoãn lại phải trả</t>
  </si>
  <si>
    <t xml:space="preserve"> - Thuế thu nhập hoãn lại phải trả phát sinh từ các khoản chênh lệch tạm thời chịu thuế</t>
  </si>
  <si>
    <t xml:space="preserve"> - Số bù trừ với tài sản thuế thu nhập hoãn lại</t>
  </si>
  <si>
    <t>Các khoản mục thuộc vốn chủ sở hữu</t>
  </si>
  <si>
    <t xml:space="preserve"> - Tăng vốn trong năm trước</t>
  </si>
  <si>
    <t xml:space="preserve"> - Lỗ trong năm trước</t>
  </si>
  <si>
    <t>Số dư đầu năm trước</t>
  </si>
  <si>
    <t xml:space="preserve"> - Lãi trong năm trước</t>
  </si>
  <si>
    <t>Lợi nhuận sau thuế chưa phân phối và các quỹ</t>
  </si>
  <si>
    <t>Số dư đầu năm nay.</t>
  </si>
  <si>
    <t xml:space="preserve"> - Tăng vốn trong năm nay</t>
  </si>
  <si>
    <t xml:space="preserve"> - Giảm vốn trong năm nay</t>
  </si>
  <si>
    <t xml:space="preserve"> - Lỗ trong năm nay</t>
  </si>
  <si>
    <t xml:space="preserve"> - Vốn góp của công ty mẹ (nếu là công ty con)</t>
  </si>
  <si>
    <t xml:space="preserve"> + Vốn góp giảm trong năm.</t>
  </si>
  <si>
    <t>d. Cổ phiếu</t>
  </si>
  <si>
    <t>đ. Cổ tức.</t>
  </si>
  <si>
    <t xml:space="preserve"> - Quỹ khác thuộc vốn chủ sở hữu</t>
  </si>
  <si>
    <t xml:space="preserve">VII. Thông tin bổ sung cho các khoản mục trình bày trong Báo cáo kết quả hoạt động kinh doanh                                    </t>
  </si>
  <si>
    <t>b) Doanh thu đối với các bên liên quan (chi tiết từng đối tượng).</t>
  </si>
  <si>
    <t>a, Doanh thu</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</si>
  <si>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</si>
  <si>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 xml:space="preserve">2. Các khoản giảm trừ doanh thu </t>
  </si>
  <si>
    <t xml:space="preserve">3. Giá vốn hàng bán </t>
  </si>
  <si>
    <t xml:space="preserve"> - Giá trị hàng tồn kho mất mát trong kỳ;</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</si>
  <si>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</si>
  <si>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</si>
  <si>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</si>
  <si>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 xml:space="preserve"> - Lãi bán các khoản đầu tư;</t>
  </si>
  <si>
    <t xml:space="preserve"> - Lãi chênh lệch tỷ giá</t>
  </si>
  <si>
    <t xml:space="preserve"> - Cổ tức, lợi nhuận được chia;</t>
  </si>
  <si>
    <t xml:space="preserve"> - Doanh thu hoạt động tài chính khác.</t>
  </si>
  <si>
    <t xml:space="preserve"> - Chiết khấu thanh toán, lãi bán hàng trả chậm; </t>
  </si>
  <si>
    <t xml:space="preserve"> - Lỗ do thanh lý các khoản đầu tư tài chính;</t>
  </si>
  <si>
    <t xml:space="preserve"> - Dự phòng giảm giá chứng khoán kinh doanh và tổn thất đầu tư;</t>
  </si>
  <si>
    <t xml:space="preserve"> - Các khoản ghi giảm chi phí tài chính.</t>
  </si>
  <si>
    <t xml:space="preserve"> - Lãi do đánh giá lại tài sản;</t>
  </si>
  <si>
    <t xml:space="preserve"> - Thuế được giảm;</t>
  </si>
  <si>
    <t xml:space="preserve"> - Tiền phạt thu được;</t>
  </si>
  <si>
    <t xml:space="preserve"> - Các khoản khác</t>
  </si>
  <si>
    <t xml:space="preserve"> - Giá trị còn lại TSCĐ và chi phí thanh lý, nhượng bán TSCĐ;</t>
  </si>
  <si>
    <t xml:space="preserve"> - Lỗ do đánh giá lại tài sản;</t>
  </si>
  <si>
    <t xml:space="preserve"> - Các khoản bị phạt;</t>
  </si>
  <si>
    <t xml:space="preserve">8. Chi phí bán hàng và chi phí quản lý doanh nghiệp </t>
  </si>
  <si>
    <t>a) Các khoản chi phí quản lý doanh nghiệp phát sinh trong kỳ</t>
  </si>
  <si>
    <t xml:space="preserve"> - Chi tiết các khoản chiếm từ 10% trở lên trên tổng chi phí QLDN;</t>
  </si>
  <si>
    <t xml:space="preserve"> - Các khoản chi phí QLDN khác.</t>
  </si>
  <si>
    <t>b) Các khoản chi phí bán hàng phát sinh trong kỳ</t>
  </si>
  <si>
    <t xml:space="preserve"> - Chi tiết các khoản chiếm từ 10% trở lên trên tỏng chi phí bán hàng;</t>
  </si>
  <si>
    <t xml:space="preserve"> - Các khoản chi phí bán hàng khác.</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</si>
  <si>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</si>
  <si>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</si>
  <si>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</si>
  <si>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</si>
  <si>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Ghi chú: Chỉ tiêu “Chi phí sản xuất kinh doanh theo yếu tố” là các chi phí phát sinh trong kỳ được phản ánh trong Bảng Cân đối kế toán và Báo cáo kết quả kinh doanh.</t>
  </si>
  <si>
    <t xml:space="preserve"> - Đối với các doanh nghiệp sản xuất, việc thuyết minh chi phí theo yếu tố được căn cứ vào số phát sinh trên các tài khoản sau:</t>
  </si>
  <si>
    <t xml:space="preserve"> + Tài khoản 621 – Chi phí nguyên vật liệu trực tiếp;</t>
  </si>
  <si>
    <t xml:space="preserve"> + Tài khoản 622 – Chi phí nhân công trực tiếp;</t>
  </si>
  <si>
    <t xml:space="preserve"> + Tài khoản 623 – Chi phí sử dụng máy thi công;</t>
  </si>
  <si>
    <t xml:space="preserve"> + Tài khoản 627 – Chi phí sản xuất chung;</t>
  </si>
  <si>
    <t xml:space="preserve"> + Tài khoản 641 – Chi phí bán hàng;</t>
  </si>
  <si>
    <t xml:space="preserve"> + Tài khoản 642 – Chi phí quản lý doanh nghiệp.</t>
  </si>
  <si>
    <t xml:space="preserve"> - Đối với các doanh nghiệp thương mại, việc thuyết minh chi phí theo yếu tố được căn cứ vào số phát sinh trên các tài khoản sau (không bao gồm giá mua hàng hóa):</t>
  </si>
  <si>
    <t xml:space="preserve"> + Tài khoản 156 – Hàng hóa;</t>
  </si>
  <si>
    <t xml:space="preserve"> + Tài khoản 632 – Giá vốn hàng bán;</t>
  </si>
  <si>
    <t xml:space="preserve"> - Doanh nghiệp có quyền lựa chọn căn cứ khác nhưng phải đảm bảo thuyết minh đầy đủ chi phí theo yếu tố.</t>
  </si>
  <si>
    <t xml:space="preserve"> - Chi phí thuế thu nhập doanh nghiệp tính trên thu nhập chịu thuế năm hiện hành</t>
  </si>
  <si>
    <t xml:space="preserve"> - Điều chỉnh chi phí thuế thu nhập doanh nghiệp của các năm   trước vào chi phí thuế thu nhập hiện hành năm nay</t>
  </si>
  <si>
    <t xml:space="preserve"> - Tổng chi phí thuế thu nhập doanh nghiệp hiện hành </t>
  </si>
  <si>
    <t xml:space="preserve">9. Chi phí thuế thu nhập doanh nghiệp hiện hành </t>
  </si>
  <si>
    <t>10. Chi phí thuế thu nhập doanh nghiệp hoãn lại</t>
  </si>
  <si>
    <t xml:space="preserve"> - Chi phí thuế thu nhập doanh nghiệp hoãn lại phát sinh từ các khoản chênh lệch tạm thời phải chịu thuế;</t>
  </si>
  <si>
    <t xml:space="preserve"> - Chi phí thuế thu nhập doanh nghiệp hoãn lại phát sinh từ việc hoàn nhập tài sản thuế thu nhập hoãn lại;</t>
  </si>
  <si>
    <t xml:space="preserve"> - Thu nhập thuế thu nhập doanh nghiệp hoãn lại phát sinh từ các khoản chênh lệch tạm thời được khấu trừ;</t>
  </si>
  <si>
    <t xml:space="preserve"> - Thu nhập thuế thu nhập doanh nghiệp hoãn lại phát sinh từ các khoản lỗ tính thuế và ưu đãi thuế chưa sử dụng;</t>
  </si>
  <si>
    <t xml:space="preserve"> - Thu nhập thuế thu nhập doanh nghiệp hoãn lại phát sinh từ việc hoàn nhập thuế thu nhập hoãn lại phải trả;</t>
  </si>
  <si>
    <t xml:space="preserve"> - Tổng chi phí thuế thu nhập doanh nghiệp hoãn lại.</t>
  </si>
  <si>
    <t>(………..)</t>
  </si>
  <si>
    <t>VIII. Thông tin bổ xung cho các khoản mục trình bầy trong Báo cáo lưu chuyển tiền tệ.</t>
  </si>
  <si>
    <t xml:space="preserve">1. Các giao dịch không bằng tiền ảnh hưởng đến báo cáo lưu chuyển tiền tệ trong tương lai </t>
  </si>
  <si>
    <t xml:space="preserve"> - Mua tài sản bằng cách nhận các khoản nợ liên quan trực tiếp hoặc thông qua nghiệp vụ cho thuê tài chính:</t>
  </si>
  <si>
    <t xml:space="preserve"> - Các giao dịch phi tiền tệ khác</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</si>
  <si>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</si>
  <si>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3. Số tiền đi vay thực thu trong kỳ:</t>
  </si>
  <si>
    <t xml:space="preserve"> - Tiền thu từ đi vay theo khế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</si>
  <si>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</si>
  <si>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</si>
  <si>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</si>
  <si>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lại trái phiếu Chính phủ và REPO chứng khoán; </t>
  </si>
  <si>
    <t xml:space="preserve"> - Tiền thu từ đi vay dưới hình thức khác.</t>
  </si>
  <si>
    <t>4. Số tiền đã thực trả gốc vay trong kỳ:</t>
  </si>
  <si>
    <t xml:space="preserve"> - Tiền trả nợ gốc vay theo khế ước thông thường;</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</si>
  <si>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</si>
  <si>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</si>
  <si>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</si>
  <si>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lại trái  phiếu Chính phủ và REPO chứng khoán;</t>
  </si>
  <si>
    <t xml:space="preserve"> - Tiền trả nợ vay dưới hình thức khác </t>
  </si>
  <si>
    <t>IX. Những thông tin khác.</t>
  </si>
  <si>
    <t>1. Những khoản nợ tiềm tàng, khoản cam kết và những thông tin tài chính khác: …………</t>
  </si>
  <si>
    <t>2. Những sự kiện phát sinh sau ngày kết thúc kỳ kế toán năm:………………………………</t>
  </si>
  <si>
    <t>3. Thông tin về các bên liên quan (ngoài các thông tin đã được thuyết minh ở các phần trên).</t>
  </si>
  <si>
    <t>4. Trình bày tài sản, doanh thu, kết quả kinh doanh theo bộ phận (theo lĩnh vực kinh doanh hoặc khu vực địa lý) theo quy định của Chuẩn mực kế toán số 28 “Báo cáo bộ phận”(1):.</t>
  </si>
  <si>
    <t>5. Thông tin so sánh (những thay đổi về thông tin trong Báo cáo tài chính của các niên độ kế toán trước): ……………………………..………...................………………………………</t>
  </si>
  <si>
    <t>6. Thông tin về hoạt động liên tục.</t>
  </si>
  <si>
    <r>
      <t xml:space="preserve">1. Hình thức sở hữu vốn: </t>
    </r>
    <r>
      <rPr>
        <sz val="9"/>
        <rFont val="Arial"/>
        <family val="2"/>
        <charset val="163"/>
      </rPr>
      <t>Là Công ty cổ phần.</t>
    </r>
  </si>
  <si>
    <r>
      <t xml:space="preserve">2. Lĩnh vực kinh doanh: </t>
    </r>
    <r>
      <rPr>
        <sz val="9"/>
        <rFont val="Arial"/>
        <family val="2"/>
        <charset val="163"/>
      </rPr>
      <t>Kinh doanh dịch vụ vận tải hành khách theo tuyến cố định và hợp đồng; taxi; Sửa chữa và bảo dưỡng xe ôtô;  …</t>
    </r>
  </si>
  <si>
    <r>
      <t xml:space="preserve">1. Kỳ kế toán năm: </t>
    </r>
    <r>
      <rPr>
        <sz val="9"/>
        <rFont val="Arial"/>
        <family val="2"/>
        <charset val="163"/>
      </rPr>
      <t>Năm tài chính của Công ty bắt đầu từ ngày 01 tháng 01 đến ngày 31 tháng 12 hàng năm.</t>
    </r>
  </si>
  <si>
    <r>
      <t>2. Đơn vị tiền tệ sử dụng trong kế toán:</t>
    </r>
    <r>
      <rPr>
        <sz val="9"/>
        <rFont val="Arial"/>
        <family val="2"/>
        <charset val="163"/>
      </rPr>
      <t xml:space="preserve"> Tiền Việt nam đồng.</t>
    </r>
  </si>
  <si>
    <t xml:space="preserve"> + Công ty cổ phần du lịch thương mại Tiến Bình</t>
  </si>
  <si>
    <t xml:space="preserve"> (*) Là khoản đầu tư theo hợp đồng ngày 02/4/2015 với thời hạn 12 tháng kể từ ngày ký hợp đồng, lãi được tính bằng 12%/năm trên vốn gốc.</t>
  </si>
  <si>
    <t xml:space="preserve"> + Công ty cổ phần bến xe khách trung tâm Cẩm Phả</t>
  </si>
  <si>
    <t xml:space="preserve"> (*) Công ty góp vốn vào Công ty cổ phần bến xe khách trung tâm Cẩm Phả 17.332.570.000 đồng, tương đương 34,67% vốn điều lệ. Công ty đã góp đủ vốn theo Giấy chứng nhận đăng ký doanh nghiệp</t>
  </si>
  <si>
    <t xml:space="preserve"> + Công ty cổ phần đầu tư XNK Thăng Long</t>
  </si>
  <si>
    <t xml:space="preserve"> (*) Là khoản đầu tư theo hợp đồng hợp tác kinh doanh số 148/2015/HĐKT ngày 04/7/2015 để thực hiện dự án BT đường Kỳ Đồng kéo dài và hai dự án đối ứng với tỷ lệ góp vốn bằng 15% tổng vốn đầu tư thực hiện Dự án</t>
  </si>
  <si>
    <t xml:space="preserve"> - Công ty cổ phần đầu tư XNK Kim Long</t>
  </si>
  <si>
    <t xml:space="preserve"> - CN Công ty CP sản xuất hàng thể thao Maxport</t>
  </si>
  <si>
    <t xml:space="preserve"> - Công ty Bảo Minh Thái Bình</t>
  </si>
  <si>
    <t xml:space="preserve"> - Công ty CP sản xuất thương mại XNK Viễn thông A</t>
  </si>
  <si>
    <t xml:space="preserve"> - Công ty cổ phần bảo hiểm PJICO - CN Thái Bình</t>
  </si>
  <si>
    <t xml:space="preserve"> - CN Công ty TNHH điện tử Woolley Việt Nam</t>
  </si>
  <si>
    <t xml:space="preserve"> - Công ty TNHH AN Bình Đắc Lộc</t>
  </si>
  <si>
    <t xml:space="preserve"> - Công ty TNHH Hưng Thành</t>
  </si>
  <si>
    <t xml:space="preserve"> - Công ty TNHH kỹ thuật điện tử Fuhong Việt Nam</t>
  </si>
  <si>
    <t xml:space="preserve"> - Công ty TNHH Mol Logistics Việt Nam</t>
  </si>
  <si>
    <t xml:space="preserve"> - Công ty TNHH SXTM Hòa Bình</t>
  </si>
  <si>
    <t xml:space="preserve"> - Lê Khắc Khánh</t>
  </si>
  <si>
    <t xml:space="preserve"> - Phòng thương mại và công nghiệp VN</t>
  </si>
  <si>
    <t xml:space="preserve"> - Đỗ Văn Tùng</t>
  </si>
  <si>
    <t>b, Dài hạn.</t>
  </si>
  <si>
    <t>06. Nợ xấu.</t>
  </si>
  <si>
    <t>07 - Hàng tồn kho</t>
  </si>
  <si>
    <t>08, Tài sản dở dang dài hạn.</t>
  </si>
  <si>
    <t>09 - Tăng, giảm tài sản cố định hữu hình.</t>
  </si>
  <si>
    <t>10 - Tài sản cố định vô hình.</t>
  </si>
  <si>
    <t>11 - Tăng, giảm tài sản cố định thuê tài chính.</t>
  </si>
  <si>
    <t>12. Tăng, giảm bất động sản đầu tư:</t>
  </si>
  <si>
    <t>13, Chi phí trả trước</t>
  </si>
  <si>
    <t>14. Tài sản khác</t>
  </si>
  <si>
    <t>15. Vay và nợ thuê tài chính</t>
  </si>
  <si>
    <t>16. Phải trả người bán</t>
  </si>
  <si>
    <t>17. Thuế và các khoản phải nộp nhà nước</t>
  </si>
  <si>
    <t>18. Chi phí phải trả</t>
  </si>
  <si>
    <t>19. Phải trả khác</t>
  </si>
  <si>
    <t>20. Doanh thu chưa thực hiện</t>
  </si>
  <si>
    <t>21. Cổ phiếu ưu đãi phân loại là nợ phải trả</t>
  </si>
  <si>
    <t>22. Dự phòng phải trả</t>
  </si>
  <si>
    <t>23. Tài sản thuế thu nhập hoãn lại và thuế thu nhập hoãn lại phải trả</t>
  </si>
  <si>
    <t>24 - Vốn chủ sở hữu.</t>
  </si>
  <si>
    <t xml:space="preserve"> - Phí kiểm định, phí đường bộ</t>
  </si>
  <si>
    <t xml:space="preserve"> - Phí BH xe ô tô</t>
  </si>
  <si>
    <t xml:space="preserve"> - Các khoản khác </t>
  </si>
  <si>
    <t xml:space="preserve"> - Công cụ dụng cụ khác</t>
  </si>
  <si>
    <t>b, Nợ dài hạn đến hạn trả</t>
  </si>
  <si>
    <t>c, Vay dài hạn</t>
  </si>
  <si>
    <t>C.ty CTTC TNHH MTV Ngân hàng Công thương VN</t>
  </si>
  <si>
    <t>C.ty TNHH MTV CTTC Ngân hàng  Á Châu</t>
  </si>
  <si>
    <t xml:space="preserve"> - Nợ thuê tài chính.</t>
  </si>
  <si>
    <t>Công ty cho thuế tài chính TNHH MTV ngân hàng TMCP Công thương VN</t>
  </si>
  <si>
    <t>Công ty cho thuế tài chính TNHH MTV ngân hàng TMCP Á Châu</t>
  </si>
  <si>
    <t xml:space="preserve"> - Công ty CP vận tải TM&amp;XD Xuân Thiệu</t>
  </si>
  <si>
    <t xml:space="preserve"> - Công ty CP đầu tư và phát triển kỹ thuật Nagakawa</t>
  </si>
  <si>
    <t xml:space="preserve"> - Công ty CP đầu tư XNK Kim Long</t>
  </si>
  <si>
    <t xml:space="preserve"> - Công ty TNHH TM&amp;DV ô tô Hậu Cường</t>
  </si>
  <si>
    <t xml:space="preserve"> - CN Tổng Công ty cơ khí GTVT Sài Gòn tại Hà Nội</t>
  </si>
  <si>
    <t xml:space="preserve"> - Công ty CP đầu tư và phát triển Thụy Dương</t>
  </si>
  <si>
    <t xml:space="preserve"> - Công ty CP đầu tư XNK Thăng Long</t>
  </si>
  <si>
    <t xml:space="preserve"> - Công ty TNHH Hạnh Thơm</t>
  </si>
  <si>
    <t xml:space="preserve"> - Công ty TNHH MTV Thụy Dương</t>
  </si>
  <si>
    <t xml:space="preserve"> - Công ty TNHH TM và du lịch Minh Ngọc</t>
  </si>
  <si>
    <t xml:space="preserve"> - Công ty TNHH Đại Đức An</t>
  </si>
  <si>
    <t xml:space="preserve"> - Mạc Đình Bính</t>
  </si>
  <si>
    <t xml:space="preserve"> - Trung tâm kiểm định chất lượng công trình XDTB</t>
  </si>
  <si>
    <t xml:space="preserve"> - Vương Thị Hòa</t>
  </si>
  <si>
    <t xml:space="preserve"> - Nguyễn Thị Sáu</t>
  </si>
  <si>
    <t xml:space="preserve"> - Công ty bảo hiểm BIDV Bắc Bộ</t>
  </si>
  <si>
    <t xml:space="preserve"> - Công ty TNHH TM dầu khí Phương Bắc</t>
  </si>
  <si>
    <t xml:space="preserve"> - Bán lại cổ phiếu quỹ</t>
  </si>
  <si>
    <t>V.10</t>
  </si>
  <si>
    <t>V.11</t>
  </si>
  <si>
    <t xml:space="preserve"> - CN Công ty CP bảo hiểm bưu điện tại HP</t>
  </si>
  <si>
    <t xml:space="preserve"> - CN TCT Cơ khí GTVTSG-TNHH MTV - XN CK ôtô An Lạc                                                    </t>
  </si>
  <si>
    <t xml:space="preserve"> - Công ty bảo hiểm PVI Nam Sông Hồng                                                                  </t>
  </si>
  <si>
    <t xml:space="preserve"> - Công ty CP Du lịch Thương mại Tiến Bình                                                             </t>
  </si>
  <si>
    <t xml:space="preserve"> - Công ty cổ phần Hoàng Tân                                                                           </t>
  </si>
  <si>
    <t xml:space="preserve"> - Phòng lao động thương binh xã hội huyện Hưng Hà</t>
  </si>
  <si>
    <t xml:space="preserve"> - Trần Văn Ngân</t>
  </si>
  <si>
    <t xml:space="preserve"> - Công ty CP thiết bị Tân Phát</t>
  </si>
  <si>
    <t xml:space="preserve"> - Công ty CP thương mại ô tô KACHI</t>
  </si>
  <si>
    <t xml:space="preserve"> - Công ty TNHH Hoàng Tín Thành</t>
  </si>
  <si>
    <t xml:space="preserve"> - Công ty cổ phần cơ điện lạnh Hồng Phúc</t>
  </si>
  <si>
    <t xml:space="preserve"> - Công ty TNHH MTV xăng dầu Thái Bình</t>
  </si>
  <si>
    <t>Quý 3/2015</t>
  </si>
  <si>
    <t>V.15</t>
  </si>
  <si>
    <t>V.19</t>
  </si>
  <si>
    <t>V.20</t>
  </si>
  <si>
    <t>V.24</t>
  </si>
  <si>
    <t xml:space="preserve"> - Công ty CP xây dựng và thương mại Phú Thành An                                                        </t>
  </si>
  <si>
    <t xml:space="preserve"> - Lương Quốc Tiến</t>
  </si>
  <si>
    <t xml:space="preserve"> - Phòng cảnh sát điều tra tội phạm kinh tế - Công an tỉnh Thái Bình</t>
  </si>
  <si>
    <t xml:space="preserve"> - Công ty cổ phần hoàng Tân                                                                           </t>
  </si>
  <si>
    <t xml:space="preserve"> - Công ty TNHH Thành Công AUTO</t>
  </si>
  <si>
    <t xml:space="preserve"> - Công ty TNHH TMDV cơ khí Việt Đăng</t>
  </si>
  <si>
    <t>Nguyễn Thị Cương                                            Phạm Ngọc Thắng</t>
  </si>
  <si>
    <t>Nguyễn Thị Cương</t>
  </si>
  <si>
    <t>Nguyễn Thị Cương                                                    Phạm Ngọc Thắng</t>
  </si>
  <si>
    <t xml:space="preserve">                Nguyễn Thị Cương                                            Phạm Ngọc Thắng</t>
  </si>
  <si>
    <t xml:space="preserve"> + Thuế GTGT của tài sản thuê tài chính</t>
  </si>
  <si>
    <t xml:space="preserve"> + Công ty CP chứng khoán FPT</t>
  </si>
  <si>
    <t xml:space="preserve"> - Tạm ứng</t>
  </si>
  <si>
    <t xml:space="preserve"> + Các khoản phải thu khác</t>
  </si>
  <si>
    <t>(*):  Là khoản góp vốn theo hợp đồng hợp tác kinh doanh ngày 02 tháng 4 năm 2015 đồng để mở rộng sản xuất kinh doanh, đảm bảo hiệu quả và phù hợp với quy định của pháp luật với thời gian hợp tác là 01 năm. Công ty Cổ phần Du lịch Thương mại Tiến Bình có trách nhiệm tạm phân chia lợi nhuận cho Công ty với số tiền tương đương là 12% của số vốn đầu tư. Khi hết thời hạn của hợp đồng hoặc khi chấm dứt hợp tác, hai bên sẽ quyết toán lợi nhuận còn được hưởng trên cơ sở số lợi nhuận thực tế nhận được từ việc kinh doanh.</t>
  </si>
  <si>
    <t>(**): Là khoản đầu tư theo hợp đồng hợp tác kinh doanh số 148/2015/HĐHT ngày 04 tháng 7 năm 2015 giữa Công ty Cổ phần Hoàng Hà và Công ty Cổ phần Đầu tư Xuất nhập khẩu Thăng Long. Theo đó, hai bên cùng nhau hợp tác kinh doanh thực hiện dự án BT đường Kỳ Đồng kéo dài và 02 dự án đối ứng là: Dự án phát triển khu nhà ở 02 bên đường Kỳ Đồng kéo dài, dự án khu dân cư mới xã Vũ Phúc, thành phố Thái Bình. Tỷ lệ góp vốn của Công ty là 15% tổng vốn đầu tư của dự án. Kết quả kinh doanh cũng như các quyền lợi khác của dự án được phân chia cho Công ty với tỷ lệ 15% trên cơ sở phạm vi công việc 02 bên cùng hợp tác kinh doanh.</t>
  </si>
  <si>
    <t xml:space="preserve"> - Phân loại lại khoản mục</t>
  </si>
  <si>
    <t xml:space="preserve"> Nguyên giá tài sản cố định đã khấu hao hết nhưng vẫn còn sử dụng 15.203.779.311 đồng.</t>
  </si>
  <si>
    <t xml:space="preserve"> Một số tài sản cố định hữu hình có nguyên giá và giá trị còn lại theo sổ sách lần lượt là 227.868.070.375 VND và 157.142.615.638 VND đã được thế chấp để đảm bảo cho các khoản vay của Ngân hàng TMCP Đầu tư và Phát triển Việt Nam – Chi nhánh Thái Bình và Ngân hàng TMCP Ngoại thương Việt Nam – Chi nhánh Thái Bình. </t>
  </si>
  <si>
    <t xml:space="preserve"> - Mua lại TSCĐ thuê tài chính</t>
  </si>
  <si>
    <t xml:space="preserve"> - Phí bảo hiểm, phí đăng kiểm xe…</t>
  </si>
  <si>
    <t>d, Nợ thuê tài chính</t>
  </si>
  <si>
    <t>Thông tin chi tiết liên quan đến các khoản vay ngắn hạn:</t>
  </si>
  <si>
    <t xml:space="preserve"> - (a) Khoản vay Ngân hàng Thương mại Cổ phần Ngoại thương Việt Nam - Chi nhánh Thái Bình theo Hợp đồng hạn mức tín dụng số 021/050/15/0000201/VCB-TB ngày 05 tháng 11 năm 2015 với hạn mức cho vay là 20 tỷ đồng để thanh toán các chi phí kinh doanh vận tải hành khách, kinh doanh ô tô và các dịch vụ khác. Khoản vay này được đảm bảo bằng việc thế chấp một phần tài sản cố định là phương tiện vận tải của bên vay có nguyên giá và giá trị còn lại lần lượt là 35.582.870.258 đồng và  8.034.194.694 đồng.</t>
  </si>
  <si>
    <t xml:space="preserve"> - (b) Khoản vay Ngân hàng Thương mại Cổ phần Đầu tư và Phát triển Việt Nam - Chi nhánh Thái Bình theo Hợp đồng hạn mức tín dụng số 01/2015/416446/HĐTD ngày 02 tháng 10 năm 2015 với hạn mức cho vay là 10 tỷ đồng để bổ sung vốn lưu động. Khoản vay này được đảm bảo bằng việc thế chấp một phần tài sản cố định là phương tiện vận tải của bên vay có nguyên giá và giá trị còn lại lần lượt là 25.805.046.749 đồng và 7.820.307.905 đồng.</t>
  </si>
  <si>
    <t xml:space="preserve">Thông tin chi tiết liên quan đến các khoản vay dài hạn:  </t>
  </si>
  <si>
    <t xml:space="preserve"> - (c) Khoản vay Ngân hàng Thương mại Cổ phần Ngoại thương Việt Nam - Chi nhánh Thái Bình để thực hiện phương án kinh doanh vận tải hành khách và các dịch vụ khác. Khoản vay này được đảm bảo bằng việc thế chấp một phần tài sản cố định là phương tiện vận tải, tòa nhà văn phòng – bến xe khách Hoàng Hà của bên vay có nguyên giá và giá trị còn lại lần lượt là 150.711.230.912 đồng và  130.265.616.925 đồng.</t>
  </si>
  <si>
    <t xml:space="preserve"> - (d) Khoản vay Ngân hàng Thương mại Cổ phần Đầu tư và Phát triển Việt Nam - Chi nhánh Thái Bình để đầu tư bổ sung tài sản cố định. Khoản vay này được đảm bảo bằng việc thế chấp một phần tài sản cố định là phương tiện vận tải của bên vay có nguyên giá và giá trị còn lại lần lượt là 15.768.922.729 đồng và 11.022.496.114 đồng.</t>
  </si>
  <si>
    <t>Thông tin chi tiết liên quan đến trả nợ gốc các khoản nợ thuê tài chính:</t>
  </si>
  <si>
    <t xml:space="preserve"> - (e) Khoản nợ thuê tài chỉnh Công ty cho thuê tài chính TNHH MTV Ngân hàng Công thương Việt Nam theo Hợp đồng cho thuê tài chính (hợp đồng không hủy ngang) số 01.046/2015/TSC-CTTC ngày 06/08/2015, thời hạn thuê là 72 tháng với mức lãi suất thuê là 8,5%/năm áp dụng trong 6 tháng từ ngày ký hợp đồng, sau đó được thả nổi.</t>
  </si>
  <si>
    <t xml:space="preserve"> - (f) Khoản nợ thuê tài chính Công ty TNHH MTV cho thuê tài chính Ngân hàng Á Châu (ACB Leasing) theo các hợp đồng sau:</t>
  </si>
  <si>
    <t xml:space="preserve"> + Hợp đồng cho thuê tài chính số 02.0915/HĐCTTC-HH2 ngày 29/09/2015 thuê xe ô tô phục vụ đi lại của ban lãnh đạo công ty, thời hạn thuê là 60 tháng, lãi suất theo từng thời kỳ do ngân hàng thông báo. Số dư nợ thuê tài chính phải trả tại 31 tháng 12 năm 2015 là 4.951.389.150 đồng;</t>
  </si>
  <si>
    <t xml:space="preserve"> + Hợp đồng cho thuê tài chính số 02.0915/HĐCTTC-HH1 ngày 17/09/2015 thuê xe ô tô phục vụ hoạt động kinh doanh của công ty, thời hạn thuê là 60 tháng, lãi suất theo từng thời kỳ do ngân hàng thông báo. Số dư nợ thuê tài chính phải trả tại 31 tháng 12 năm 2015 là 6.878.954.680 đồng;</t>
  </si>
  <si>
    <t xml:space="preserve"> + Hợp đồng cho thuê tài chính số 01.1214/HĐCTTC-HH ngày 18/12/2014 thuê xe ô tô phục vụ hoạt động kinh doanh vận tải hành khách, thời hạn thuê là 36 tháng, lãi suất theo từng thời kỳ do Công ty ACB Leasing thông báo. Số dư nợ thuê tài chính phải trả tại 31 tháng 12 năm 2015 là 6.581.144.597 đồng;</t>
  </si>
  <si>
    <t xml:space="preserve"> + Hợp đồng cho thuê tài chính số 11.09.13/HĐCTTC-HH2 ngày 13/03/2014 thuê xe ô tô phục vụ hoạt động kinh doanh vận tải hành khách theo tuyến cố định, thời hạn thuê là 84 tháng, lãi suất theo từng thời kỳ do Công ty ACB Leasing thông báo. Số dư nợ thuê tài chính phải trả tại 31 tháng 12 năm 2015 là 10.053.698.608 đồng;</t>
  </si>
  <si>
    <t xml:space="preserve"> + Hợp đồng cho thuê tài chính số 11.09.13/HĐCTTC-HH ngày 14/09/2013 thuê xe ô tô phục vụ hoạt động kinh doanh vận tải hành khách theo tuyến cố định, thời hạn thuê là 36 tháng, lãi suất theo từng thời kỳ do Công ty ACB Leasing thông báo. Số dư nợ thuê tài chính phải trả tại 31 tháng 12 năm 2015 là 1.164.381.265 đồng.</t>
  </si>
  <si>
    <t>c, Phải trả người bán là các bên liên quan</t>
  </si>
  <si>
    <t xml:space="preserve"> - Công ty Cổ phần Bến xe Trung tâm Cẩm Phả</t>
  </si>
  <si>
    <t>Quý 01</t>
  </si>
  <si>
    <t>Thái Bình, ngày 15/04/2016</t>
  </si>
  <si>
    <t>Quý 01/2016</t>
  </si>
  <si>
    <t>Quý 01 năm 2016</t>
  </si>
  <si>
    <t>Quý 01 năm 2016 (1)</t>
  </si>
  <si>
    <t xml:space="preserve"> - Cty TNHH Thương Mại và Vận Tải Hảo Trường Sơn                                                       </t>
  </si>
  <si>
    <t xml:space="preserve"> - Dương Văn Ba</t>
  </si>
  <si>
    <t xml:space="preserve"> - Nguyễn Văn Độ</t>
  </si>
  <si>
    <t xml:space="preserve"> - Nhâm Văn Lượng</t>
  </si>
  <si>
    <t xml:space="preserve"> - Phạm Văn Cường</t>
  </si>
  <si>
    <t xml:space="preserve"> - Xây dựng cơ bản (xây showroom ô tô TMT, cửa hàng bán vật tư, phụ tùng)</t>
  </si>
  <si>
    <t xml:space="preserve"> - Vay dài hạn đến hạn trả</t>
  </si>
  <si>
    <t>Quỹ dự đầu tư phát triển</t>
  </si>
  <si>
    <t>Từ 01/01/2016-31/03/2016</t>
  </si>
  <si>
    <t>Từ 01/01/2015-31/03/2015</t>
  </si>
  <si>
    <t>Lập, ngày 15 tháng 04 năm 2016.</t>
  </si>
  <si>
    <t>Tại ngày 31/03/2016</t>
  </si>
  <si>
    <t>Thái Bình, ngày 16/04/2016</t>
  </si>
  <si>
    <t xml:space="preserve"> </t>
  </si>
</sst>
</file>

<file path=xl/styles.xml><?xml version="1.0" encoding="utf-8"?>
<styleSheet xmlns="http://schemas.openxmlformats.org/spreadsheetml/2006/main">
  <numFmts count="8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 numFmtId="240" formatCode="_-* #,##0\ _₫_-;\-* #,##0\ _₫_-;_-* &quot;-&quot;??\ _₫_-;_-@_-"/>
  </numFmts>
  <fonts count="220">
    <font>
      <sz val="10"/>
      <name val="Arial"/>
    </font>
    <font>
      <sz val="11"/>
      <color theme="1"/>
      <name val="Calibri"/>
      <family val="2"/>
      <scheme val="minor"/>
    </font>
    <font>
      <sz val="10"/>
      <name val="Arial"/>
      <family val="2"/>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i/>
      <sz val="9"/>
      <name val="Arial"/>
      <family val="2"/>
    </font>
    <font>
      <b/>
      <u/>
      <sz val="9"/>
      <name val="Arial"/>
      <family val="2"/>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i/>
      <sz val="9"/>
      <name val="Times New Roman"/>
      <family val="1"/>
    </font>
    <font>
      <b/>
      <u val="singleAccounting"/>
      <sz val="9"/>
      <name val="Times New Roman"/>
      <family val="1"/>
    </font>
    <font>
      <b/>
      <sz val="14"/>
      <name val="Times New Roman"/>
      <family val="1"/>
    </font>
    <font>
      <i/>
      <sz val="12"/>
      <name val="Times New Roman"/>
      <family val="1"/>
    </font>
    <font>
      <b/>
      <sz val="10"/>
      <name val="Times New Roman"/>
      <family val="1"/>
    </font>
    <font>
      <b/>
      <u val="singleAccounting"/>
      <sz val="8.5"/>
      <name val="Arial"/>
      <family val="2"/>
    </font>
    <font>
      <b/>
      <sz val="14"/>
      <name val="Arial"/>
      <family val="2"/>
      <charset val="163"/>
    </font>
    <font>
      <b/>
      <u/>
      <sz val="9"/>
      <name val="Arial"/>
      <family val="2"/>
      <charset val="163"/>
    </font>
    <font>
      <b/>
      <sz val="8"/>
      <name val="Arial"/>
      <family val="2"/>
      <charset val="163"/>
    </font>
    <font>
      <b/>
      <u val="singleAccounting"/>
      <sz val="8"/>
      <name val="Arial"/>
      <family val="2"/>
      <charset val="163"/>
    </font>
    <font>
      <b/>
      <sz val="9"/>
      <name val="Times New Roman"/>
      <family val="1"/>
      <charset val="163"/>
    </font>
    <font>
      <sz val="8"/>
      <name val="Times New Roman"/>
      <family val="1"/>
    </font>
    <font>
      <b/>
      <u val="singleAccounting"/>
      <sz val="8"/>
      <name val="Times New Roman"/>
      <family val="1"/>
    </font>
    <font>
      <sz val="11"/>
      <color theme="1"/>
      <name val="Calibri"/>
      <family val="2"/>
      <charset val="163"/>
      <scheme val="minor"/>
    </font>
    <font>
      <sz val="8"/>
      <name val="Calibri"/>
      <family val="2"/>
      <scheme val="minor"/>
    </font>
    <font>
      <b/>
      <i/>
      <sz val="10"/>
      <name val="Times New Roman"/>
      <family val="1"/>
    </font>
    <font>
      <b/>
      <i/>
      <sz val="9"/>
      <name val="Arial"/>
      <family val="2"/>
    </font>
    <font>
      <b/>
      <i/>
      <sz val="9"/>
      <name val="Arial"/>
      <family val="2"/>
      <charset val="163"/>
    </font>
    <font>
      <sz val="8.5"/>
      <name val="Arial"/>
      <family val="2"/>
      <charset val="163"/>
    </font>
    <font>
      <b/>
      <u val="singleAccounting"/>
      <sz val="9"/>
      <name val="Arial"/>
      <family val="2"/>
    </font>
    <font>
      <b/>
      <sz val="8"/>
      <name val="Times New Roman"/>
      <family val="1"/>
    </font>
    <font>
      <b/>
      <sz val="9"/>
      <color rgb="FFFF0000"/>
      <name val="Arial"/>
      <family val="2"/>
    </font>
    <font>
      <sz val="9"/>
      <color rgb="FFFF0000"/>
      <name val="Arial"/>
      <family val="2"/>
    </font>
  </fonts>
  <fills count="59">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hair">
        <color indexed="8"/>
      </top>
      <bottom/>
      <diagonal/>
    </border>
    <border>
      <left/>
      <right/>
      <top style="hair">
        <color auto="1"/>
      </top>
      <bottom style="hair">
        <color auto="1"/>
      </bottom>
      <diagonal/>
    </border>
    <border>
      <left/>
      <right/>
      <top style="hair">
        <color auto="1"/>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331">
    <xf numFmtId="0" fontId="0" fillId="0" borderId="0"/>
    <xf numFmtId="179" fontId="15" fillId="0" borderId="0" applyFont="0" applyFill="0" applyBorder="0" applyAlignment="0" applyProtection="0"/>
    <xf numFmtId="0" fontId="16" fillId="0" borderId="0" applyNumberFormat="0" applyFill="0" applyBorder="0" applyAlignment="0" applyProtection="0"/>
    <xf numFmtId="3" fontId="17" fillId="0" borderId="1"/>
    <xf numFmtId="0" fontId="18" fillId="0" borderId="0"/>
    <xf numFmtId="203" fontId="19" fillId="0" borderId="2">
      <alignment horizontal="center"/>
      <protection hidden="1"/>
    </xf>
    <xf numFmtId="38" fontId="20" fillId="0" borderId="0" applyFont="0" applyFill="0" applyBorder="0" applyAlignment="0" applyProtection="0"/>
    <xf numFmtId="180" fontId="21" fillId="0" borderId="0" applyFont="0" applyFill="0" applyBorder="0" applyAlignment="0" applyProtection="0"/>
    <xf numFmtId="0" fontId="22" fillId="0" borderId="0" applyFont="0" applyFill="0" applyBorder="0" applyAlignment="0" applyProtection="0"/>
    <xf numFmtId="183" fontId="23" fillId="0" borderId="0" applyFont="0" applyFill="0" applyBorder="0" applyAlignment="0" applyProtection="0"/>
    <xf numFmtId="0" fontId="23" fillId="0" borderId="0" applyNumberFormat="0" applyFill="0" applyBorder="0" applyAlignment="0" applyProtection="0"/>
    <xf numFmtId="168" fontId="22" fillId="0" borderId="0" applyFont="0" applyFill="0" applyBorder="0" applyAlignment="0" applyProtection="0"/>
    <xf numFmtId="0" fontId="24" fillId="0" borderId="3"/>
    <xf numFmtId="167" fontId="22" fillId="0" borderId="0" applyFont="0" applyFill="0" applyBorder="0" applyAlignment="0" applyProtection="0"/>
    <xf numFmtId="172" fontId="25" fillId="0" borderId="0" applyFont="0" applyFill="0" applyBorder="0" applyAlignment="0" applyProtection="0"/>
    <xf numFmtId="174" fontId="25" fillId="0" borderId="0" applyFont="0" applyFill="0" applyBorder="0" applyAlignment="0" applyProtection="0"/>
    <xf numFmtId="174" fontId="21" fillId="0" borderId="0" applyFont="0" applyFill="0" applyBorder="0" applyAlignment="0" applyProtection="0"/>
    <xf numFmtId="6" fontId="26"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7" fillId="0" borderId="0"/>
    <xf numFmtId="40" fontId="28" fillId="0" borderId="0" applyFont="0" applyFill="0" applyBorder="0" applyAlignment="0" applyProtection="0"/>
    <xf numFmtId="38" fontId="29" fillId="0" borderId="0" applyFont="0" applyFill="0" applyBorder="0" applyAlignment="0" applyProtection="0"/>
    <xf numFmtId="0" fontId="23" fillId="0" borderId="0" applyNumberFormat="0" applyFill="0" applyBorder="0" applyAlignment="0" applyProtection="0"/>
    <xf numFmtId="0" fontId="23" fillId="0" borderId="0"/>
    <xf numFmtId="215" fontId="16" fillId="0" borderId="0" applyFont="0" applyFill="0" applyBorder="0" applyAlignment="0" applyProtection="0"/>
    <xf numFmtId="0" fontId="30" fillId="0" borderId="0"/>
    <xf numFmtId="0" fontId="30" fillId="0" borderId="0" applyFont="0" applyFill="0" applyBorder="0" applyAlignment="0" applyProtection="0"/>
    <xf numFmtId="0" fontId="31" fillId="0" borderId="0" applyNumberFormat="0" applyFill="0" applyBorder="0" applyAlignment="0" applyProtection="0"/>
    <xf numFmtId="42" fontId="32"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9" fillId="0" borderId="0"/>
    <xf numFmtId="0" fontId="33" fillId="0" borderId="0"/>
    <xf numFmtId="42" fontId="32" fillId="0" borderId="0" applyFont="0" applyFill="0" applyBorder="0" applyAlignment="0" applyProtection="0"/>
    <xf numFmtId="179" fontId="15" fillId="0" borderId="0" applyFont="0" applyFill="0" applyBorder="0" applyAlignment="0" applyProtection="0"/>
    <xf numFmtId="174" fontId="15" fillId="0" borderId="0" applyFont="0" applyFill="0" applyBorder="0" applyAlignment="0" applyProtection="0"/>
    <xf numFmtId="237" fontId="32" fillId="0" borderId="0" applyFont="0" applyFill="0" applyBorder="0" applyAlignment="0" applyProtection="0"/>
    <xf numFmtId="172" fontId="15"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174" fontId="15" fillId="0" borderId="0" applyFont="0" applyFill="0" applyBorder="0" applyAlignment="0" applyProtection="0"/>
    <xf numFmtId="236" fontId="32" fillId="0" borderId="0" applyFont="0" applyFill="0" applyBorder="0" applyAlignment="0" applyProtection="0"/>
    <xf numFmtId="172" fontId="15" fillId="0" borderId="0" applyFont="0" applyFill="0" applyBorder="0" applyAlignment="0" applyProtection="0"/>
    <xf numFmtId="174" fontId="15"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172" fontId="15" fillId="0" borderId="0" applyFont="0" applyFill="0" applyBorder="0" applyAlignment="0" applyProtection="0"/>
    <xf numFmtId="179" fontId="15" fillId="0" borderId="0" applyFont="0" applyFill="0" applyBorder="0" applyAlignment="0" applyProtection="0"/>
    <xf numFmtId="172" fontId="15"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179" fontId="15" fillId="0" borderId="0" applyFont="0" applyFill="0" applyBorder="0" applyAlignment="0" applyProtection="0"/>
    <xf numFmtId="174" fontId="15" fillId="0" borderId="0" applyFont="0" applyFill="0" applyBorder="0" applyAlignment="0" applyProtection="0"/>
    <xf numFmtId="0" fontId="31" fillId="0" borderId="0" applyNumberFormat="0" applyFill="0" applyBorder="0" applyAlignment="0" applyProtection="0"/>
    <xf numFmtId="212" fontId="34" fillId="0" borderId="0" applyFont="0" applyFill="0" applyBorder="0" applyAlignment="0" applyProtection="0"/>
    <xf numFmtId="232" fontId="35" fillId="0" borderId="0" applyFont="0" applyFill="0" applyBorder="0" applyAlignment="0" applyProtection="0"/>
    <xf numFmtId="6" fontId="26" fillId="0" borderId="0" applyFont="0" applyFill="0" applyBorder="0" applyAlignment="0" applyProtection="0"/>
    <xf numFmtId="180" fontId="7" fillId="0" borderId="0" applyFont="0" applyFill="0" applyBorder="0" applyAlignment="0" applyProtection="0"/>
    <xf numFmtId="179" fontId="7" fillId="0" borderId="0" applyFont="0" applyFill="0" applyBorder="0" applyAlignment="0" applyProtection="0"/>
    <xf numFmtId="6" fontId="26" fillId="0" borderId="0" applyFont="0" applyFill="0" applyBorder="0" applyAlignment="0" applyProtection="0"/>
    <xf numFmtId="180" fontId="7" fillId="0" borderId="0" applyFont="0" applyFill="0" applyBorder="0" applyAlignment="0" applyProtection="0"/>
    <xf numFmtId="182" fontId="36" fillId="0" borderId="0" applyFont="0" applyFill="0" applyBorder="0" applyAlignment="0" applyProtection="0"/>
    <xf numFmtId="181" fontId="36" fillId="0" borderId="0" applyFont="0" applyFill="0" applyBorder="0" applyAlignment="0" applyProtection="0"/>
    <xf numFmtId="229" fontId="31" fillId="0" borderId="0" applyFont="0" applyFill="0" applyBorder="0" applyAlignment="0" applyProtection="0"/>
    <xf numFmtId="181" fontId="37" fillId="0" borderId="0" applyFont="0" applyFill="0" applyBorder="0" applyAlignment="0" applyProtection="0"/>
    <xf numFmtId="0" fontId="39" fillId="0" borderId="0"/>
    <xf numFmtId="0" fontId="38" fillId="0" borderId="0"/>
    <xf numFmtId="0" fontId="130" fillId="0" borderId="0"/>
    <xf numFmtId="1" fontId="40" fillId="0" borderId="1" applyBorder="0" applyAlignment="0">
      <alignment horizontal="center"/>
    </xf>
    <xf numFmtId="0" fontId="41" fillId="0" borderId="0"/>
    <xf numFmtId="3" fontId="17" fillId="0" borderId="1"/>
    <xf numFmtId="3" fontId="17" fillId="0" borderId="1"/>
    <xf numFmtId="212" fontId="34" fillId="0" borderId="0" applyFont="0" applyFill="0" applyBorder="0" applyAlignment="0" applyProtection="0"/>
    <xf numFmtId="0" fontId="42" fillId="2" borderId="0"/>
    <xf numFmtId="0" fontId="42" fillId="2" borderId="0"/>
    <xf numFmtId="0" fontId="43" fillId="2" borderId="0"/>
    <xf numFmtId="0" fontId="42" fillId="2" borderId="0"/>
    <xf numFmtId="0" fontId="42" fillId="2" borderId="0"/>
    <xf numFmtId="0" fontId="43" fillId="2" borderId="0"/>
    <xf numFmtId="0" fontId="44" fillId="0" borderId="4" applyFont="0" applyAlignment="0">
      <alignment horizontal="left"/>
    </xf>
    <xf numFmtId="0" fontId="43" fillId="2" borderId="0"/>
    <xf numFmtId="0" fontId="43"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3" fillId="2" borderId="0"/>
    <xf numFmtId="0" fontId="42" fillId="2" borderId="0"/>
    <xf numFmtId="0" fontId="43" fillId="2" borderId="0"/>
    <xf numFmtId="0" fontId="42" fillId="2" borderId="0"/>
    <xf numFmtId="0" fontId="43" fillId="2" borderId="0"/>
    <xf numFmtId="0" fontId="16" fillId="2" borderId="0"/>
    <xf numFmtId="0" fontId="43" fillId="2" borderId="0"/>
    <xf numFmtId="0" fontId="44" fillId="0" borderId="4" applyFont="0" applyAlignment="0">
      <alignment horizontal="left"/>
    </xf>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3" fillId="2" borderId="0"/>
    <xf numFmtId="0" fontId="43"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3" fillId="2" borderId="0"/>
    <xf numFmtId="0" fontId="42" fillId="2" borderId="0"/>
    <xf numFmtId="0" fontId="42" fillId="2" borderId="0"/>
    <xf numFmtId="0" fontId="43" fillId="2" borderId="0"/>
    <xf numFmtId="0" fontId="43" fillId="2" borderId="0"/>
    <xf numFmtId="0" fontId="42" fillId="2" borderId="0"/>
    <xf numFmtId="0" fontId="43" fillId="2" borderId="0"/>
    <xf numFmtId="0" fontId="42" fillId="2" borderId="0"/>
    <xf numFmtId="0" fontId="43" fillId="2" borderId="0"/>
    <xf numFmtId="0" fontId="42" fillId="2" borderId="0"/>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0" borderId="4" applyFont="0" applyAlignment="0">
      <alignment horizontal="left"/>
    </xf>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3" fillId="2" borderId="0"/>
    <xf numFmtId="0" fontId="43" fillId="2" borderId="0"/>
    <xf numFmtId="0" fontId="44" fillId="0" borderId="4" applyFont="0" applyAlignment="0">
      <alignment horizontal="left"/>
    </xf>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2" fillId="3" borderId="0"/>
    <xf numFmtId="0" fontId="43" fillId="2" borderId="0"/>
    <xf numFmtId="0" fontId="43" fillId="2" borderId="0"/>
    <xf numFmtId="0" fontId="43" fillId="2" borderId="0"/>
    <xf numFmtId="0" fontId="42" fillId="3" borderId="0"/>
    <xf numFmtId="0" fontId="43" fillId="2" borderId="0"/>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3" borderId="0"/>
    <xf numFmtId="0" fontId="42" fillId="3" borderId="0"/>
    <xf numFmtId="0" fontId="42" fillId="2" borderId="0"/>
    <xf numFmtId="0" fontId="42" fillId="2" borderId="0"/>
    <xf numFmtId="0" fontId="42" fillId="2" borderId="0"/>
    <xf numFmtId="0" fontId="43" fillId="2" borderId="0"/>
    <xf numFmtId="0" fontId="42" fillId="2" borderId="0"/>
    <xf numFmtId="0" fontId="43" fillId="2" borderId="0"/>
    <xf numFmtId="0" fontId="43" fillId="2" borderId="0"/>
    <xf numFmtId="0" fontId="43" fillId="2" borderId="0"/>
    <xf numFmtId="0" fontId="43" fillId="2" borderId="0"/>
    <xf numFmtId="0" fontId="42" fillId="2" borderId="0"/>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2" fillId="2" borderId="0"/>
    <xf numFmtId="0" fontId="42" fillId="2" borderId="0"/>
    <xf numFmtId="0" fontId="45" fillId="0" borderId="1" applyNumberFormat="0" applyFont="0" applyBorder="0">
      <alignment horizontal="left" indent="2"/>
    </xf>
    <xf numFmtId="9" fontId="46" fillId="0" borderId="0" applyFont="0" applyFill="0" applyBorder="0" applyAlignment="0" applyProtection="0"/>
    <xf numFmtId="9" fontId="47" fillId="0" borderId="0" applyFont="0" applyFill="0" applyBorder="0" applyAlignment="0" applyProtection="0"/>
    <xf numFmtId="9" fontId="48" fillId="0" borderId="0" applyBorder="0" applyAlignment="0" applyProtection="0"/>
    <xf numFmtId="0" fontId="49" fillId="2" borderId="0"/>
    <xf numFmtId="0" fontId="49" fillId="2" borderId="0"/>
    <xf numFmtId="0" fontId="49" fillId="2" borderId="0"/>
    <xf numFmtId="0" fontId="43"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3" fillId="2" borderId="0"/>
    <xf numFmtId="0" fontId="49" fillId="2" borderId="0"/>
    <xf numFmtId="0" fontId="43" fillId="2" borderId="0"/>
    <xf numFmtId="0" fontId="49" fillId="2" borderId="0"/>
    <xf numFmtId="0" fontId="43" fillId="2" borderId="0"/>
    <xf numFmtId="0" fontId="16" fillId="2" borderId="0"/>
    <xf numFmtId="0" fontId="43"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3" fillId="2" borderId="0"/>
    <xf numFmtId="0" fontId="43"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3" fillId="2" borderId="0"/>
    <xf numFmtId="0" fontId="49" fillId="2" borderId="0"/>
    <xf numFmtId="0" fontId="49" fillId="2" borderId="0"/>
    <xf numFmtId="0" fontId="43" fillId="2" borderId="0"/>
    <xf numFmtId="0" fontId="43" fillId="2" borderId="0"/>
    <xf numFmtId="0" fontId="49" fillId="2" borderId="0"/>
    <xf numFmtId="0" fontId="43" fillId="2" borderId="0"/>
    <xf numFmtId="0" fontId="49" fillId="2" borderId="0"/>
    <xf numFmtId="0" fontId="43"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3" borderId="0"/>
    <xf numFmtId="0" fontId="43" fillId="2" borderId="0"/>
    <xf numFmtId="0" fontId="43" fillId="2" borderId="0"/>
    <xf numFmtId="0" fontId="43" fillId="2" borderId="0"/>
    <xf numFmtId="0" fontId="49" fillId="3"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3" borderId="0"/>
    <xf numFmtId="0" fontId="49" fillId="3" borderId="0"/>
    <xf numFmtId="0" fontId="49" fillId="2" borderId="0"/>
    <xf numFmtId="0" fontId="49" fillId="2" borderId="0"/>
    <xf numFmtId="0" fontId="49" fillId="2" borderId="0"/>
    <xf numFmtId="0" fontId="43" fillId="2" borderId="0"/>
    <xf numFmtId="0" fontId="49" fillId="2" borderId="0"/>
    <xf numFmtId="0" fontId="43" fillId="2" borderId="0"/>
    <xf numFmtId="0" fontId="43" fillId="2" borderId="0"/>
    <xf numFmtId="0" fontId="43" fillId="2" borderId="0"/>
    <xf numFmtId="0" fontId="43" fillId="2" borderId="0"/>
    <xf numFmtId="0" fontId="49" fillId="2" borderId="0"/>
    <xf numFmtId="0" fontId="49"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9" fillId="2" borderId="0"/>
    <xf numFmtId="0" fontId="49" fillId="2" borderId="0"/>
    <xf numFmtId="0" fontId="45" fillId="0" borderId="1" applyNumberFormat="0" applyFont="0" applyBorder="0" applyAlignment="0">
      <alignment horizontal="center"/>
    </xf>
    <xf numFmtId="0" fontId="16" fillId="0" borderId="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0" fontId="51" fillId="2" borderId="0"/>
    <xf numFmtId="0" fontId="51" fillId="2" borderId="0"/>
    <xf numFmtId="0" fontId="51" fillId="2" borderId="0"/>
    <xf numFmtId="0" fontId="43"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43" fillId="2" borderId="0"/>
    <xf numFmtId="0" fontId="51" fillId="2" borderId="0"/>
    <xf numFmtId="0" fontId="43" fillId="2" borderId="0"/>
    <xf numFmtId="0" fontId="51" fillId="2" borderId="0"/>
    <xf numFmtId="0" fontId="43" fillId="2" borderId="0"/>
    <xf numFmtId="0" fontId="16" fillId="2" borderId="0"/>
    <xf numFmtId="0" fontId="43"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43" fillId="2" borderId="0"/>
    <xf numFmtId="0" fontId="43"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43" fillId="2" borderId="0"/>
    <xf numFmtId="0" fontId="51" fillId="2" borderId="0"/>
    <xf numFmtId="0" fontId="51" fillId="2" borderId="0"/>
    <xf numFmtId="0" fontId="43" fillId="2" borderId="0"/>
    <xf numFmtId="0" fontId="43" fillId="2" borderId="0"/>
    <xf numFmtId="0" fontId="51" fillId="2" borderId="0"/>
    <xf numFmtId="0" fontId="43" fillId="2" borderId="0"/>
    <xf numFmtId="0" fontId="51" fillId="2" borderId="0"/>
    <xf numFmtId="0" fontId="43"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3" borderId="0"/>
    <xf numFmtId="0" fontId="43" fillId="2" borderId="0"/>
    <xf numFmtId="0" fontId="43" fillId="2" borderId="0"/>
    <xf numFmtId="0" fontId="43" fillId="2" borderId="0"/>
    <xf numFmtId="0" fontId="51" fillId="3"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3" borderId="0"/>
    <xf numFmtId="0" fontId="51" fillId="3" borderId="0"/>
    <xf numFmtId="0" fontId="51" fillId="2" borderId="0"/>
    <xf numFmtId="0" fontId="51" fillId="2" borderId="0"/>
    <xf numFmtId="0" fontId="51" fillId="2" borderId="0"/>
    <xf numFmtId="0" fontId="43" fillId="2" borderId="0"/>
    <xf numFmtId="0" fontId="51" fillId="2" borderId="0"/>
    <xf numFmtId="0" fontId="43" fillId="2" borderId="0"/>
    <xf numFmtId="0" fontId="43" fillId="2" borderId="0"/>
    <xf numFmtId="0" fontId="43"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16"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0" fillId="8" borderId="0" applyNumberFormat="0" applyBorder="0" applyAlignment="0" applyProtection="0"/>
    <xf numFmtId="0" fontId="50" fillId="5"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175" fontId="53" fillId="0" borderId="5" applyNumberFormat="0" applyFont="0" applyBorder="0" applyAlignment="0">
      <alignment horizontal="center" vertical="center"/>
    </xf>
    <xf numFmtId="0" fontId="16" fillId="0" borderId="0"/>
    <xf numFmtId="0" fontId="54" fillId="8"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5" borderId="0" applyNumberFormat="0" applyBorder="0" applyAlignment="0" applyProtection="0"/>
    <xf numFmtId="0" fontId="28" fillId="0" borderId="0" applyFont="0" applyFill="0" applyBorder="0" applyAlignment="0" applyProtection="0"/>
    <xf numFmtId="0" fontId="29" fillId="0" borderId="0" applyFont="0" applyFill="0" applyBorder="0" applyAlignment="0" applyProtection="0"/>
    <xf numFmtId="0" fontId="54"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4" fillId="11"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6" fillId="18" borderId="0" applyNumberFormat="0" applyBorder="0" applyAlignment="0" applyProtection="0"/>
    <xf numFmtId="0" fontId="54" fillId="12" borderId="0" applyNumberFormat="0" applyBorder="0" applyAlignment="0" applyProtection="0"/>
    <xf numFmtId="0" fontId="55" fillId="16" borderId="0" applyNumberFormat="0" applyBorder="0" applyAlignment="0" applyProtection="0"/>
    <xf numFmtId="0" fontId="55" fillId="19" borderId="0" applyNumberFormat="0" applyBorder="0" applyAlignment="0" applyProtection="0"/>
    <xf numFmtId="0" fontId="56" fillId="17" borderId="0" applyNumberFormat="0" applyBorder="0" applyAlignment="0" applyProtection="0"/>
    <xf numFmtId="0" fontId="54" fillId="20"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6" fillId="17" borderId="0" applyNumberFormat="0" applyBorder="0" applyAlignment="0" applyProtection="0"/>
    <xf numFmtId="0" fontId="54" fillId="21" borderId="0" applyNumberFormat="0" applyBorder="0" applyAlignment="0" applyProtection="0"/>
    <xf numFmtId="0" fontId="55" fillId="22"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4" fillId="23" borderId="0" applyNumberFormat="0" applyBorder="0" applyAlignment="0" applyProtection="0"/>
    <xf numFmtId="0" fontId="55" fillId="16" borderId="0" applyNumberFormat="0" applyBorder="0" applyAlignment="0" applyProtection="0"/>
    <xf numFmtId="0" fontId="55" fillId="24" borderId="0" applyNumberFormat="0" applyBorder="0" applyAlignment="0" applyProtection="0"/>
    <xf numFmtId="0" fontId="56" fillId="24" borderId="0" applyNumberFormat="0" applyBorder="0" applyAlignment="0" applyProtection="0"/>
    <xf numFmtId="218" fontId="57" fillId="0" borderId="0" applyFont="0" applyFill="0" applyBorder="0" applyAlignment="0" applyProtection="0"/>
    <xf numFmtId="0" fontId="58" fillId="0" borderId="0" applyFont="0" applyFill="0" applyBorder="0" applyAlignment="0" applyProtection="0"/>
    <xf numFmtId="212" fontId="59" fillId="0" borderId="0" applyFont="0" applyFill="0" applyBorder="0" applyAlignment="0" applyProtection="0"/>
    <xf numFmtId="219" fontId="57" fillId="0" borderId="0" applyFont="0" applyFill="0" applyBorder="0" applyAlignment="0" applyProtection="0"/>
    <xf numFmtId="0" fontId="58" fillId="0" borderId="0" applyFont="0" applyFill="0" applyBorder="0" applyAlignment="0" applyProtection="0"/>
    <xf numFmtId="238" fontId="2" fillId="0" borderId="0" applyFont="0" applyFill="0" applyBorder="0" applyAlignment="0" applyProtection="0"/>
    <xf numFmtId="0" fontId="60" fillId="0" borderId="6" applyFont="0" applyFill="0" applyBorder="0" applyAlignment="0" applyProtection="0">
      <alignment horizontal="center" vertical="center"/>
    </xf>
    <xf numFmtId="0" fontId="61" fillId="0" borderId="0">
      <alignment horizontal="center" wrapText="1"/>
      <protection locked="0"/>
    </xf>
    <xf numFmtId="167" fontId="62" fillId="0" borderId="0" applyFont="0" applyFill="0" applyBorder="0" applyAlignment="0" applyProtection="0"/>
    <xf numFmtId="0" fontId="58" fillId="0" borderId="0" applyFont="0" applyFill="0" applyBorder="0" applyAlignment="0" applyProtection="0"/>
    <xf numFmtId="167" fontId="62" fillId="0" borderId="0" applyFont="0" applyFill="0" applyBorder="0" applyAlignment="0" applyProtection="0"/>
    <xf numFmtId="168" fontId="62" fillId="0" borderId="0" applyFont="0" applyFill="0" applyBorder="0" applyAlignment="0" applyProtection="0"/>
    <xf numFmtId="0" fontId="58" fillId="0" borderId="0" applyFont="0" applyFill="0" applyBorder="0" applyAlignment="0" applyProtection="0"/>
    <xf numFmtId="168" fontId="62" fillId="0" borderId="0" applyFont="0" applyFill="0" applyBorder="0" applyAlignment="0" applyProtection="0"/>
    <xf numFmtId="179" fontId="15" fillId="0" borderId="0" applyFont="0" applyFill="0" applyBorder="0" applyAlignment="0" applyProtection="0"/>
    <xf numFmtId="0" fontId="63" fillId="25" borderId="0" applyNumberFormat="0" applyBorder="0" applyAlignment="0" applyProtection="0"/>
    <xf numFmtId="0" fontId="64" fillId="0" borderId="0"/>
    <xf numFmtId="0" fontId="65" fillId="0" borderId="0" applyNumberFormat="0" applyFill="0" applyBorder="0" applyAlignment="0" applyProtection="0"/>
    <xf numFmtId="0" fontId="66" fillId="0" borderId="0"/>
    <xf numFmtId="0" fontId="2" fillId="0" borderId="0"/>
    <xf numFmtId="0" fontId="67" fillId="0" borderId="0"/>
    <xf numFmtId="0" fontId="68" fillId="0" borderId="0"/>
    <xf numFmtId="0" fontId="43" fillId="0" borderId="0"/>
    <xf numFmtId="176" fontId="2" fillId="0" borderId="0" applyFill="0" applyBorder="0" applyAlignment="0"/>
    <xf numFmtId="219" fontId="2" fillId="0" borderId="0" applyFill="0" applyBorder="0" applyAlignment="0"/>
    <xf numFmtId="177" fontId="23" fillId="0" borderId="0" applyFill="0" applyBorder="0" applyAlignment="0"/>
    <xf numFmtId="186" fontId="23" fillId="0" borderId="0" applyFill="0" applyBorder="0" applyAlignment="0"/>
    <xf numFmtId="220"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69" fillId="26" borderId="7" applyNumberFormat="0" applyAlignment="0" applyProtection="0"/>
    <xf numFmtId="0" fontId="70" fillId="0" borderId="0"/>
    <xf numFmtId="202" fontId="71" fillId="0" borderId="3" applyBorder="0"/>
    <xf numFmtId="202" fontId="72" fillId="0" borderId="4">
      <protection locked="0"/>
    </xf>
    <xf numFmtId="216" fontId="32" fillId="0" borderId="0" applyFont="0" applyFill="0" applyBorder="0" applyAlignment="0" applyProtection="0"/>
    <xf numFmtId="205" fontId="73" fillId="0" borderId="4"/>
    <xf numFmtId="0" fontId="74" fillId="27" borderId="8" applyNumberFormat="0" applyAlignment="0" applyProtection="0"/>
    <xf numFmtId="175" fontId="75" fillId="0" borderId="0" applyFont="0" applyFill="0" applyBorder="0" applyAlignment="0" applyProtection="0"/>
    <xf numFmtId="43" fontId="2" fillId="0" borderId="0" applyFont="0" applyFill="0" applyBorder="0" applyAlignment="0" applyProtection="0"/>
    <xf numFmtId="217" fontId="2" fillId="0" borderId="0"/>
    <xf numFmtId="217" fontId="2" fillId="0" borderId="0"/>
    <xf numFmtId="217" fontId="2" fillId="0" borderId="0"/>
    <xf numFmtId="217" fontId="2" fillId="0" borderId="0"/>
    <xf numFmtId="217" fontId="2" fillId="0" borderId="0"/>
    <xf numFmtId="217" fontId="2" fillId="0" borderId="0"/>
    <xf numFmtId="217" fontId="2" fillId="0" borderId="0"/>
    <xf numFmtId="217" fontId="2" fillId="0" borderId="0"/>
    <xf numFmtId="218" fontId="2" fillId="0" borderId="0" applyFont="0" applyFill="0" applyBorder="0" applyAlignment="0" applyProtection="0"/>
    <xf numFmtId="189" fontId="76" fillId="0" borderId="0"/>
    <xf numFmtId="3" fontId="23" fillId="0" borderId="0" applyFont="0" applyFill="0" applyBorder="0" applyAlignment="0" applyProtection="0"/>
    <xf numFmtId="0" fontId="77" fillId="0" borderId="0" applyNumberFormat="0" applyAlignment="0">
      <alignment horizontal="left"/>
    </xf>
    <xf numFmtId="165" fontId="78" fillId="0" borderId="0" applyFont="0" applyFill="0" applyBorder="0" applyAlignment="0" applyProtection="0"/>
    <xf numFmtId="166" fontId="79" fillId="0" borderId="0" applyFont="0" applyFill="0" applyBorder="0" applyAlignment="0" applyProtection="0"/>
    <xf numFmtId="233" fontId="35" fillId="0" borderId="0" applyFont="0" applyFill="0" applyBorder="0" applyAlignment="0" applyProtection="0"/>
    <xf numFmtId="174" fontId="7" fillId="0" borderId="0" applyFont="0" applyFill="0" applyBorder="0" applyAlignment="0" applyProtection="0"/>
    <xf numFmtId="210" fontId="80" fillId="0" borderId="0">
      <protection locked="0"/>
    </xf>
    <xf numFmtId="209" fontId="80" fillId="0" borderId="0">
      <protection locked="0"/>
    </xf>
    <xf numFmtId="211" fontId="81" fillId="0" borderId="9">
      <protection locked="0"/>
    </xf>
    <xf numFmtId="208" fontId="80" fillId="0" borderId="0">
      <protection locked="0"/>
    </xf>
    <xf numFmtId="207" fontId="80" fillId="0" borderId="0">
      <protection locked="0"/>
    </xf>
    <xf numFmtId="208" fontId="80" fillId="0" borderId="0" applyNumberFormat="0">
      <protection locked="0"/>
    </xf>
    <xf numFmtId="208" fontId="80" fillId="0" borderId="0">
      <protection locked="0"/>
    </xf>
    <xf numFmtId="202" fontId="82" fillId="0" borderId="2"/>
    <xf numFmtId="206" fontId="82" fillId="0" borderId="2"/>
    <xf numFmtId="219" fontId="2" fillId="0" borderId="0" applyFont="0" applyFill="0" applyBorder="0" applyAlignment="0" applyProtection="0"/>
    <xf numFmtId="178" fontId="23" fillId="0" borderId="0" applyFont="0" applyFill="0" applyBorder="0" applyAlignment="0" applyProtection="0"/>
    <xf numFmtId="187" fontId="76" fillId="0" borderId="0"/>
    <xf numFmtId="202" fontId="19" fillId="0" borderId="2">
      <alignment horizontal="center"/>
      <protection hidden="1"/>
    </xf>
    <xf numFmtId="204" fontId="83" fillId="0" borderId="2">
      <alignment horizontal="center"/>
      <protection hidden="1"/>
    </xf>
    <xf numFmtId="2" fontId="19" fillId="0" borderId="2">
      <alignment horizontal="center"/>
      <protection hidden="1"/>
    </xf>
    <xf numFmtId="0" fontId="23" fillId="0" borderId="0" applyFont="0" applyFill="0" applyBorder="0" applyAlignment="0" applyProtection="0"/>
    <xf numFmtId="14" fontId="84" fillId="0" borderId="0" applyFill="0" applyBorder="0" applyAlignment="0"/>
    <xf numFmtId="172" fontId="2" fillId="0" borderId="0" applyFont="0" applyFill="0" applyBorder="0" applyAlignment="0" applyProtection="0"/>
    <xf numFmtId="174" fontId="2" fillId="0" borderId="0" applyFont="0" applyFill="0" applyBorder="0" applyAlignment="0" applyProtection="0"/>
    <xf numFmtId="231" fontId="35" fillId="0" borderId="0" applyFont="0" applyFill="0" applyBorder="0" applyAlignment="0" applyProtection="0"/>
    <xf numFmtId="224" fontId="23" fillId="0" borderId="0" applyFont="0" applyFill="0" applyBorder="0" applyAlignment="0" applyProtection="0"/>
    <xf numFmtId="188" fontId="76" fillId="0" borderId="0"/>
    <xf numFmtId="0" fontId="85" fillId="0" borderId="0">
      <alignment vertical="top" wrapText="1"/>
    </xf>
    <xf numFmtId="172" fontId="86" fillId="0" borderId="0" applyFont="0" applyFill="0" applyBorder="0" applyAlignment="0" applyProtection="0"/>
    <xf numFmtId="174"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41"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3" fontId="87" fillId="0" borderId="0" applyFont="0" applyBorder="0" applyAlignment="0"/>
    <xf numFmtId="0" fontId="88" fillId="28" borderId="0" applyNumberFormat="0" applyBorder="0" applyAlignment="0" applyProtection="0"/>
    <xf numFmtId="0" fontId="88" fillId="29" borderId="0" applyNumberFormat="0" applyBorder="0" applyAlignment="0" applyProtection="0"/>
    <xf numFmtId="0" fontId="88" fillId="30" borderId="0" applyNumberFormat="0" applyBorder="0" applyAlignment="0" applyProtection="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89" fillId="0" borderId="0" applyNumberFormat="0" applyAlignment="0">
      <alignment horizontal="left"/>
    </xf>
    <xf numFmtId="194" fontId="33" fillId="0" borderId="0" applyFont="0" applyFill="0" applyBorder="0" applyAlignment="0" applyProtection="0"/>
    <xf numFmtId="0" fontId="90" fillId="0" borderId="0" applyNumberFormat="0" applyFill="0" applyBorder="0" applyAlignment="0" applyProtection="0"/>
    <xf numFmtId="3" fontId="87" fillId="0" borderId="0" applyFont="0" applyBorder="0" applyAlignment="0"/>
    <xf numFmtId="2" fontId="23"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Protection="0">
      <alignment vertical="center"/>
    </xf>
    <xf numFmtId="0" fontId="93" fillId="0" borderId="0" applyNumberFormat="0" applyFill="0" applyBorder="0" applyAlignment="0" applyProtection="0"/>
    <xf numFmtId="0" fontId="94" fillId="0" borderId="0" applyNumberFormat="0" applyFill="0" applyBorder="0" applyProtection="0">
      <alignment vertical="center"/>
    </xf>
    <xf numFmtId="0" fontId="95" fillId="0" borderId="0" applyNumberFormat="0" applyFill="0" applyBorder="0" applyAlignment="0" applyProtection="0"/>
    <xf numFmtId="0" fontId="96" fillId="0" borderId="0" applyNumberFormat="0" applyFill="0" applyBorder="0" applyAlignment="0" applyProtection="0"/>
    <xf numFmtId="239" fontId="2" fillId="0" borderId="10" applyNumberFormat="0" applyFill="0" applyBorder="0" applyAlignment="0" applyProtection="0"/>
    <xf numFmtId="0" fontId="97" fillId="0" borderId="0" applyNumberFormat="0" applyFill="0" applyBorder="0" applyAlignment="0" applyProtection="0"/>
    <xf numFmtId="0" fontId="98" fillId="8" borderId="0" applyNumberFormat="0" applyBorder="0" applyAlignment="0" applyProtection="0"/>
    <xf numFmtId="38" fontId="8" fillId="2" borderId="0" applyNumberFormat="0" applyBorder="0" applyAlignment="0" applyProtection="0"/>
    <xf numFmtId="0" fontId="99" fillId="0" borderId="11" applyNumberFormat="0" applyFill="0" applyBorder="0" applyAlignment="0" applyProtection="0">
      <alignment horizontal="center" vertical="center"/>
    </xf>
    <xf numFmtId="0" fontId="100" fillId="0" borderId="0" applyNumberFormat="0" applyFont="0" applyBorder="0" applyAlignment="0">
      <alignment horizontal="left" vertical="center"/>
    </xf>
    <xf numFmtId="0" fontId="101" fillId="31" borderId="0"/>
    <xf numFmtId="0" fontId="70" fillId="0" borderId="0">
      <alignment horizontal="left"/>
    </xf>
    <xf numFmtId="0" fontId="102" fillId="0" borderId="12" applyNumberFormat="0" applyAlignment="0" applyProtection="0">
      <alignment horizontal="left" vertical="center"/>
    </xf>
    <xf numFmtId="0" fontId="102" fillId="0" borderId="13">
      <alignment horizontal="left" vertical="center"/>
    </xf>
    <xf numFmtId="0" fontId="103" fillId="0" borderId="14" applyNumberFormat="0" applyFill="0" applyAlignment="0" applyProtection="0"/>
    <xf numFmtId="0" fontId="104" fillId="0" borderId="15" applyNumberFormat="0" applyFill="0" applyAlignment="0" applyProtection="0"/>
    <xf numFmtId="0" fontId="105" fillId="0" borderId="16" applyNumberFormat="0" applyFill="0" applyAlignment="0" applyProtection="0"/>
    <xf numFmtId="0" fontId="105" fillId="0" borderId="0" applyNumberFormat="0" applyFill="0" applyBorder="0" applyAlignment="0" applyProtection="0"/>
    <xf numFmtId="0" fontId="106" fillId="0" borderId="0" applyProtection="0"/>
    <xf numFmtId="0" fontId="107" fillId="0" borderId="0" applyProtection="0"/>
    <xf numFmtId="0" fontId="108" fillId="0" borderId="17">
      <alignment horizontal="center"/>
    </xf>
    <xf numFmtId="0" fontId="108" fillId="0" borderId="0">
      <alignment horizontal="center"/>
    </xf>
    <xf numFmtId="169" fontId="109" fillId="32" borderId="1" applyNumberFormat="0" applyAlignment="0">
      <alignment horizontal="left" vertical="top"/>
    </xf>
    <xf numFmtId="191" fontId="60" fillId="0" borderId="0" applyFont="0" applyFill="0" applyBorder="0" applyAlignment="0" applyProtection="0">
      <alignment horizontal="center" vertical="center"/>
    </xf>
    <xf numFmtId="49" fontId="110" fillId="0" borderId="1">
      <alignment vertical="center"/>
    </xf>
    <xf numFmtId="0" fontId="111" fillId="0" borderId="0"/>
    <xf numFmtId="0" fontId="112" fillId="0" borderId="0" applyFont="0" applyFill="0" applyBorder="0" applyAlignment="0" applyProtection="0"/>
    <xf numFmtId="0" fontId="113" fillId="0" borderId="0" applyFont="0" applyFill="0" applyBorder="0" applyAlignment="0" applyProtection="0"/>
    <xf numFmtId="0" fontId="114" fillId="9" borderId="7" applyNumberFormat="0" applyAlignment="0" applyProtection="0"/>
    <xf numFmtId="10" fontId="8" fillId="33" borderId="1" applyNumberFormat="0" applyBorder="0" applyAlignment="0" applyProtection="0"/>
    <xf numFmtId="2" fontId="115" fillId="0" borderId="18" applyBorder="0"/>
    <xf numFmtId="0" fontId="87" fillId="0" borderId="0"/>
    <xf numFmtId="0" fontId="61" fillId="0" borderId="19">
      <alignment horizontal="centerContinuous"/>
    </xf>
    <xf numFmtId="0" fontId="116" fillId="0" borderId="0"/>
    <xf numFmtId="0" fontId="33" fillId="0" borderId="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117" fillId="0" borderId="20" applyNumberFormat="0" applyFill="0" applyAlignment="0" applyProtection="0"/>
    <xf numFmtId="202" fontId="8" fillId="0" borderId="3" applyFont="0"/>
    <xf numFmtId="3" fontId="2" fillId="0" borderId="21"/>
    <xf numFmtId="0" fontId="60" fillId="0" borderId="0" applyFont="0" applyFill="0" applyBorder="0" applyProtection="0">
      <alignment horizontal="center" vertical="center"/>
    </xf>
    <xf numFmtId="176" fontId="118" fillId="0" borderId="22" applyNumberFormat="0" applyFont="0" applyFill="0" applyBorder="0">
      <alignment horizontal="center"/>
    </xf>
    <xf numFmtId="38" fontId="33" fillId="0" borderId="0" applyFont="0" applyFill="0" applyBorder="0" applyAlignment="0" applyProtection="0"/>
    <xf numFmtId="4" fontId="119" fillId="0" borderId="0" applyFont="0" applyFill="0" applyBorder="0" applyAlignment="0" applyProtection="0"/>
    <xf numFmtId="222" fontId="2" fillId="0" borderId="0" applyFont="0" applyFill="0" applyBorder="0" applyAlignment="0" applyProtection="0"/>
    <xf numFmtId="170" fontId="2" fillId="0" borderId="0" applyFont="0" applyFill="0" applyBorder="0" applyAlignment="0" applyProtection="0"/>
    <xf numFmtId="164" fontId="120" fillId="0" borderId="0" applyFont="0" applyFill="0" applyBorder="0" applyAlignment="0" applyProtection="0"/>
    <xf numFmtId="165" fontId="120" fillId="0" borderId="0" applyFont="0" applyFill="0" applyBorder="0" applyAlignment="0" applyProtection="0"/>
    <xf numFmtId="0" fontId="70" fillId="0" borderId="17"/>
    <xf numFmtId="171" fontId="2" fillId="0" borderId="22"/>
    <xf numFmtId="0" fontId="23" fillId="0" borderId="0" applyFont="0" applyFill="0" applyBorder="0" applyAlignment="0" applyProtection="0"/>
    <xf numFmtId="0" fontId="23" fillId="0" borderId="0" applyFont="0" applyFill="0" applyBorder="0" applyAlignment="0" applyProtection="0"/>
    <xf numFmtId="42" fontId="120" fillId="0" borderId="0" applyFont="0" applyFill="0" applyBorder="0" applyAlignment="0" applyProtection="0"/>
    <xf numFmtId="44" fontId="120" fillId="0" borderId="0" applyFont="0" applyFill="0" applyBorder="0" applyAlignment="0" applyProtection="0"/>
    <xf numFmtId="0" fontId="121" fillId="0" borderId="0" applyNumberFormat="0" applyFont="0" applyFill="0" applyAlignment="0"/>
    <xf numFmtId="0" fontId="82" fillId="0" borderId="0">
      <alignment horizontal="justify" vertical="top"/>
    </xf>
    <xf numFmtId="0" fontId="122" fillId="0" borderId="23" applyNumberFormat="0" applyFont="0" applyFill="0" applyAlignment="0">
      <alignment horizontal="center" vertical="top"/>
    </xf>
    <xf numFmtId="0" fontId="123" fillId="9" borderId="0" applyNumberFormat="0" applyBorder="0" applyAlignment="0" applyProtection="0"/>
    <xf numFmtId="0" fontId="124" fillId="0" borderId="1"/>
    <xf numFmtId="0" fontId="125" fillId="0" borderId="0"/>
    <xf numFmtId="37" fontId="126" fillId="0" borderId="0"/>
    <xf numFmtId="185" fontId="127" fillId="0" borderId="0"/>
    <xf numFmtId="0" fontId="128"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16" fillId="0" borderId="0"/>
    <xf numFmtId="0" fontId="87" fillId="0" borderId="0"/>
    <xf numFmtId="0" fontId="119" fillId="34" borderId="0"/>
    <xf numFmtId="0" fontId="86" fillId="0" borderId="0"/>
    <xf numFmtId="0" fontId="23" fillId="6" borderId="24" applyNumberFormat="0" applyFont="0" applyAlignment="0" applyProtection="0"/>
    <xf numFmtId="174" fontId="39" fillId="0" borderId="0" applyFont="0" applyFill="0" applyBorder="0" applyAlignment="0" applyProtection="0"/>
    <xf numFmtId="172" fontId="39" fillId="0" borderId="0" applyFont="0" applyFill="0" applyBorder="0" applyAlignment="0" applyProtection="0"/>
    <xf numFmtId="0" fontId="129" fillId="0" borderId="0" applyNumberFormat="0" applyFill="0" applyBorder="0" applyAlignment="0" applyProtection="0"/>
    <xf numFmtId="0" fontId="79" fillId="0" borderId="0" applyNumberFormat="0" applyFill="0" applyBorder="0" applyAlignment="0" applyProtection="0"/>
    <xf numFmtId="0" fontId="16" fillId="0" borderId="0" applyNumberFormat="0" applyFill="0" applyBorder="0" applyAlignment="0" applyProtection="0"/>
    <xf numFmtId="0" fontId="23" fillId="0" borderId="0" applyFont="0" applyFill="0" applyBorder="0" applyAlignment="0" applyProtection="0"/>
    <xf numFmtId="0" fontId="130" fillId="0" borderId="0"/>
    <xf numFmtId="0" fontId="131" fillId="26" borderId="25" applyNumberFormat="0" applyAlignment="0" applyProtection="0"/>
    <xf numFmtId="14" fontId="61" fillId="0" borderId="0">
      <alignment horizontal="center" wrapText="1"/>
      <protection locked="0"/>
    </xf>
    <xf numFmtId="9" fontId="2" fillId="0" borderId="0" applyFont="0" applyFill="0" applyBorder="0" applyAlignment="0" applyProtection="0"/>
    <xf numFmtId="220" fontId="2" fillId="0" borderId="0" applyFont="0" applyFill="0" applyBorder="0" applyAlignment="0" applyProtection="0"/>
    <xf numFmtId="223" fontId="2" fillId="0" borderId="0" applyFont="0" applyFill="0" applyBorder="0" applyAlignment="0" applyProtection="0"/>
    <xf numFmtId="10" fontId="2" fillId="0" borderId="0" applyFont="0" applyFill="0" applyBorder="0" applyAlignment="0" applyProtection="0"/>
    <xf numFmtId="9" fontId="33" fillId="0" borderId="26" applyNumberFormat="0" applyBorder="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132" fillId="0" borderId="0"/>
    <xf numFmtId="0" fontId="30" fillId="0" borderId="0" applyNumberFormat="0" applyFont="0" applyFill="0" applyBorder="0" applyAlignment="0" applyProtection="0">
      <alignment horizontal="left"/>
    </xf>
    <xf numFmtId="0" fontId="133" fillId="0" borderId="17">
      <alignment horizontal="center"/>
    </xf>
    <xf numFmtId="0" fontId="134" fillId="35" borderId="0" applyNumberFormat="0" applyFont="0" applyBorder="0" applyAlignment="0">
      <alignment horizontal="center"/>
    </xf>
    <xf numFmtId="14" fontId="135" fillId="0" borderId="0" applyNumberFormat="0" applyFill="0" applyBorder="0" applyAlignment="0" applyProtection="0">
      <alignment horizontal="left"/>
    </xf>
    <xf numFmtId="0" fontId="16" fillId="0" borderId="0" applyNumberFormat="0" applyFill="0" applyBorder="0" applyAlignment="0" applyProtection="0"/>
    <xf numFmtId="4" fontId="136" fillId="36" borderId="27" applyNumberFormat="0" applyProtection="0">
      <alignment vertical="center"/>
    </xf>
    <xf numFmtId="4" fontId="137" fillId="36" borderId="27" applyNumberFormat="0" applyProtection="0">
      <alignment vertical="center"/>
    </xf>
    <xf numFmtId="4" fontId="138" fillId="36" borderId="27" applyNumberFormat="0" applyProtection="0">
      <alignment horizontal="left" vertical="center" indent="1"/>
    </xf>
    <xf numFmtId="4" fontId="138" fillId="37" borderId="0" applyNumberFormat="0" applyProtection="0">
      <alignment horizontal="left" vertical="center" indent="1"/>
    </xf>
    <xf numFmtId="4" fontId="138" fillId="38" borderId="27" applyNumberFormat="0" applyProtection="0">
      <alignment horizontal="right" vertical="center"/>
    </xf>
    <xf numFmtId="4" fontId="138" fillId="39" borderId="27" applyNumberFormat="0" applyProtection="0">
      <alignment horizontal="right" vertical="center"/>
    </xf>
    <xf numFmtId="4" fontId="138" fillId="40" borderId="27" applyNumberFormat="0" applyProtection="0">
      <alignment horizontal="right" vertical="center"/>
    </xf>
    <xf numFmtId="4" fontId="138" fillId="41" borderId="27" applyNumberFormat="0" applyProtection="0">
      <alignment horizontal="right" vertical="center"/>
    </xf>
    <xf numFmtId="4" fontId="138" fillId="42" borderId="27" applyNumberFormat="0" applyProtection="0">
      <alignment horizontal="right" vertical="center"/>
    </xf>
    <xf numFmtId="4" fontId="138" fillId="43" borderId="27" applyNumberFormat="0" applyProtection="0">
      <alignment horizontal="right" vertical="center"/>
    </xf>
    <xf numFmtId="4" fontId="138" fillId="44" borderId="27" applyNumberFormat="0" applyProtection="0">
      <alignment horizontal="right" vertical="center"/>
    </xf>
    <xf numFmtId="4" fontId="138" fillId="45" borderId="27" applyNumberFormat="0" applyProtection="0">
      <alignment horizontal="right" vertical="center"/>
    </xf>
    <xf numFmtId="4" fontId="138" fillId="46" borderId="27" applyNumberFormat="0" applyProtection="0">
      <alignment horizontal="right" vertical="center"/>
    </xf>
    <xf numFmtId="4" fontId="136" fillId="47" borderId="28" applyNumberFormat="0" applyProtection="0">
      <alignment horizontal="left" vertical="center" indent="1"/>
    </xf>
    <xf numFmtId="4" fontId="136" fillId="48" borderId="0" applyNumberFormat="0" applyProtection="0">
      <alignment horizontal="left" vertical="center" indent="1"/>
    </xf>
    <xf numFmtId="4" fontId="136" fillId="37" borderId="0" applyNumberFormat="0" applyProtection="0">
      <alignment horizontal="left" vertical="center" indent="1"/>
    </xf>
    <xf numFmtId="4" fontId="138" fillId="48" borderId="27" applyNumberFormat="0" applyProtection="0">
      <alignment horizontal="right" vertical="center"/>
    </xf>
    <xf numFmtId="4" fontId="139" fillId="48" borderId="0" applyNumberFormat="0" applyProtection="0">
      <alignment horizontal="left" vertical="center" indent="1"/>
    </xf>
    <xf numFmtId="4" fontId="139" fillId="37" borderId="0" applyNumberFormat="0" applyProtection="0">
      <alignment horizontal="left" vertical="center" indent="1"/>
    </xf>
    <xf numFmtId="4" fontId="138" fillId="49" borderId="27" applyNumberFormat="0" applyProtection="0">
      <alignment vertical="center"/>
    </xf>
    <xf numFmtId="4" fontId="140" fillId="49" borderId="27" applyNumberFormat="0" applyProtection="0">
      <alignment vertical="center"/>
    </xf>
    <xf numFmtId="4" fontId="136" fillId="48" borderId="29" applyNumberFormat="0" applyProtection="0">
      <alignment horizontal="left" vertical="center" indent="1"/>
    </xf>
    <xf numFmtId="4" fontId="138" fillId="49" borderId="27" applyNumberFormat="0" applyProtection="0">
      <alignment horizontal="right" vertical="center"/>
    </xf>
    <xf numFmtId="4" fontId="140" fillId="49" borderId="27" applyNumberFormat="0" applyProtection="0">
      <alignment horizontal="right" vertical="center"/>
    </xf>
    <xf numFmtId="4" fontId="136" fillId="48" borderId="27" applyNumberFormat="0" applyProtection="0">
      <alignment horizontal="left" vertical="center" indent="1"/>
    </xf>
    <xf numFmtId="4" fontId="141" fillId="32" borderId="29" applyNumberFormat="0" applyProtection="0">
      <alignment horizontal="left" vertical="center" indent="1"/>
    </xf>
    <xf numFmtId="4" fontId="142" fillId="49" borderId="27" applyNumberFormat="0" applyProtection="0">
      <alignment horizontal="right" vertical="center"/>
    </xf>
    <xf numFmtId="0" fontId="9" fillId="0" borderId="0">
      <alignment vertical="center"/>
    </xf>
    <xf numFmtId="235" fontId="143" fillId="0" borderId="0" applyFont="0" applyFill="0" applyBorder="0" applyAlignment="0" applyProtection="0"/>
    <xf numFmtId="0" fontId="134" fillId="1" borderId="13" applyNumberFormat="0" applyFont="0" applyAlignment="0">
      <alignment horizontal="center"/>
    </xf>
    <xf numFmtId="0" fontId="144" fillId="0" borderId="0" applyNumberFormat="0" applyFill="0" applyBorder="0" applyAlignment="0" applyProtection="0"/>
    <xf numFmtId="0" fontId="145" fillId="0" borderId="0" applyNumberFormat="0" applyFill="0" applyBorder="0" applyAlignment="0" applyProtection="0">
      <alignment vertical="top"/>
      <protection locked="0"/>
    </xf>
    <xf numFmtId="3" fontId="15" fillId="0" borderId="0"/>
    <xf numFmtId="0" fontId="146" fillId="0" borderId="0" applyNumberFormat="0" applyFill="0" applyBorder="0" applyAlignment="0">
      <alignment horizontal="center"/>
    </xf>
    <xf numFmtId="0" fontId="2" fillId="50" borderId="0"/>
    <xf numFmtId="175" fontId="147" fillId="0" borderId="0" applyNumberFormat="0" applyBorder="0" applyAlignment="0">
      <alignment horizontal="centerContinuous"/>
    </xf>
    <xf numFmtId="0" fontId="30" fillId="0" borderId="0"/>
    <xf numFmtId="0" fontId="102" fillId="0" borderId="13">
      <alignment horizontal="left" vertical="center"/>
    </xf>
    <xf numFmtId="0" fontId="102" fillId="0" borderId="12" applyNumberFormat="0" applyAlignment="0" applyProtection="0">
      <alignment horizontal="left" vertical="center"/>
    </xf>
    <xf numFmtId="0" fontId="102" fillId="0" borderId="0" applyNumberFormat="0" applyFill="0" applyBorder="0" applyAlignment="0" applyProtection="0"/>
    <xf numFmtId="0" fontId="148" fillId="0" borderId="0" applyNumberFormat="0" applyFill="0" applyBorder="0" applyAlignment="0" applyProtection="0"/>
    <xf numFmtId="0" fontId="43" fillId="0" borderId="0"/>
    <xf numFmtId="0" fontId="149" fillId="0" borderId="0"/>
    <xf numFmtId="0" fontId="79" fillId="0" borderId="0"/>
    <xf numFmtId="0" fontId="79" fillId="0" borderId="0"/>
    <xf numFmtId="236" fontId="32" fillId="0" borderId="0" applyFont="0" applyFill="0" applyBorder="0" applyAlignment="0" applyProtection="0"/>
    <xf numFmtId="42" fontId="32" fillId="0" borderId="0" applyFont="0" applyFill="0" applyBorder="0" applyAlignment="0" applyProtection="0"/>
    <xf numFmtId="0" fontId="121" fillId="0" borderId="0" applyNumberFormat="0" applyFont="0" applyFill="0" applyAlignment="0"/>
    <xf numFmtId="0" fontId="23" fillId="0" borderId="30" applyNumberFormat="0" applyFont="0" applyFill="0" applyAlignment="0" applyProtection="0"/>
    <xf numFmtId="234" fontId="79" fillId="0" borderId="0" applyFont="0" applyFill="0" applyBorder="0" applyAlignment="0" applyProtection="0"/>
    <xf numFmtId="0" fontId="79" fillId="0" borderId="0"/>
    <xf numFmtId="0" fontId="79" fillId="0" borderId="0"/>
    <xf numFmtId="236" fontId="32" fillId="0" borderId="0" applyFont="0" applyFill="0" applyBorder="0" applyAlignment="0" applyProtection="0"/>
    <xf numFmtId="42" fontId="32" fillId="0" borderId="0" applyFont="0" applyFill="0" applyBorder="0" applyAlignment="0" applyProtection="0"/>
    <xf numFmtId="0" fontId="23" fillId="0" borderId="30" applyNumberFormat="0" applyFont="0" applyFill="0" applyAlignment="0" applyProtection="0"/>
    <xf numFmtId="234" fontId="79" fillId="0" borderId="0" applyFont="0" applyFill="0" applyBorder="0" applyAlignment="0" applyProtection="0"/>
    <xf numFmtId="236" fontId="32" fillId="0" borderId="0" applyFont="0" applyFill="0" applyBorder="0" applyAlignment="0" applyProtection="0"/>
    <xf numFmtId="3" fontId="23" fillId="0" borderId="0" applyFont="0" applyFill="0" applyBorder="0" applyAlignment="0" applyProtection="0"/>
    <xf numFmtId="178" fontId="23" fillId="0" borderId="0" applyFont="0" applyFill="0" applyBorder="0" applyAlignment="0" applyProtection="0"/>
    <xf numFmtId="228" fontId="31" fillId="0" borderId="0" applyFont="0" applyFill="0" applyBorder="0" applyAlignment="0" applyProtection="0"/>
    <xf numFmtId="230" fontId="31" fillId="0" borderId="0" applyFont="0" applyFill="0" applyBorder="0" applyAlignment="0" applyProtection="0"/>
    <xf numFmtId="0" fontId="23" fillId="0" borderId="0" applyFont="0" applyFill="0" applyBorder="0" applyAlignment="0" applyProtection="0"/>
    <xf numFmtId="2" fontId="23" fillId="0" borderId="0" applyFont="0" applyFill="0" applyBorder="0" applyAlignment="0" applyProtection="0"/>
    <xf numFmtId="0" fontId="150" fillId="0" borderId="0"/>
    <xf numFmtId="0" fontId="70" fillId="0" borderId="0"/>
    <xf numFmtId="40" fontId="151" fillId="0" borderId="0" applyBorder="0">
      <alignment horizontal="right"/>
    </xf>
    <xf numFmtId="198" fontId="32" fillId="0" borderId="18">
      <alignment horizontal="right" vertical="center"/>
    </xf>
    <xf numFmtId="201" fontId="79" fillId="0" borderId="18">
      <alignment horizontal="right" vertical="center"/>
    </xf>
    <xf numFmtId="199" fontId="16" fillId="0" borderId="18">
      <alignment horizontal="right" vertical="center"/>
    </xf>
    <xf numFmtId="196" fontId="2" fillId="0" borderId="18">
      <alignment horizontal="right" vertical="center"/>
    </xf>
    <xf numFmtId="173" fontId="31" fillId="0" borderId="18">
      <alignment horizontal="right" vertical="center"/>
    </xf>
    <xf numFmtId="173" fontId="31" fillId="0" borderId="18">
      <alignment horizontal="right" vertical="center"/>
    </xf>
    <xf numFmtId="173" fontId="31" fillId="0" borderId="18">
      <alignment horizontal="right" vertical="center"/>
    </xf>
    <xf numFmtId="199" fontId="16" fillId="0" borderId="18">
      <alignment horizontal="right" vertical="center"/>
    </xf>
    <xf numFmtId="199" fontId="16" fillId="0" borderId="18">
      <alignment horizontal="right" vertical="center"/>
    </xf>
    <xf numFmtId="170" fontId="152" fillId="0" borderId="18">
      <alignment horizontal="right" vertical="center"/>
    </xf>
    <xf numFmtId="201" fontId="79" fillId="0" borderId="18">
      <alignment horizontal="right" vertical="center"/>
    </xf>
    <xf numFmtId="198" fontId="32" fillId="0" borderId="18">
      <alignment horizontal="right" vertical="center"/>
    </xf>
    <xf numFmtId="199" fontId="16" fillId="0" borderId="18">
      <alignment horizontal="right" vertical="center"/>
    </xf>
    <xf numFmtId="199" fontId="16" fillId="0" borderId="18">
      <alignment horizontal="right" vertical="center"/>
    </xf>
    <xf numFmtId="170" fontId="152" fillId="0" borderId="18">
      <alignment horizontal="right" vertical="center"/>
    </xf>
    <xf numFmtId="227" fontId="16" fillId="0" borderId="18">
      <alignment horizontal="right" vertical="center"/>
    </xf>
    <xf numFmtId="227" fontId="16" fillId="0" borderId="18">
      <alignment horizontal="right" vertical="center"/>
    </xf>
    <xf numFmtId="201" fontId="79" fillId="0" borderId="18">
      <alignment horizontal="right" vertical="center"/>
    </xf>
    <xf numFmtId="199" fontId="16" fillId="0" borderId="18">
      <alignment horizontal="right" vertical="center"/>
    </xf>
    <xf numFmtId="199" fontId="16" fillId="0" borderId="18">
      <alignment horizontal="right" vertical="center"/>
    </xf>
    <xf numFmtId="169" fontId="79" fillId="0" borderId="18">
      <alignment horizontal="right" vertical="center"/>
    </xf>
    <xf numFmtId="201" fontId="79" fillId="0" borderId="18">
      <alignment horizontal="right" vertical="center"/>
    </xf>
    <xf numFmtId="169" fontId="79" fillId="0" borderId="18">
      <alignment horizontal="right" vertical="center"/>
    </xf>
    <xf numFmtId="199" fontId="16" fillId="0" borderId="18">
      <alignment horizontal="right" vertical="center"/>
    </xf>
    <xf numFmtId="201" fontId="79" fillId="0" borderId="18">
      <alignment horizontal="right" vertical="center"/>
    </xf>
    <xf numFmtId="226" fontId="16" fillId="0" borderId="18">
      <alignment horizontal="right" vertical="center"/>
    </xf>
    <xf numFmtId="227" fontId="16" fillId="0" borderId="18">
      <alignment horizontal="right" vertical="center"/>
    </xf>
    <xf numFmtId="170" fontId="152" fillId="0" borderId="18">
      <alignment horizontal="right" vertical="center"/>
    </xf>
    <xf numFmtId="201" fontId="79" fillId="0" borderId="18">
      <alignment horizontal="right" vertical="center"/>
    </xf>
    <xf numFmtId="173" fontId="31" fillId="0" borderId="18">
      <alignment horizontal="right" vertical="center"/>
    </xf>
    <xf numFmtId="225" fontId="152" fillId="0" borderId="18">
      <alignment horizontal="right" vertical="center"/>
    </xf>
    <xf numFmtId="199" fontId="16" fillId="0" borderId="18">
      <alignment horizontal="right" vertical="center"/>
    </xf>
    <xf numFmtId="214" fontId="79" fillId="0" borderId="18">
      <alignment horizontal="right" vertical="center"/>
    </xf>
    <xf numFmtId="173" fontId="31" fillId="0" borderId="18">
      <alignment horizontal="right" vertical="center"/>
    </xf>
    <xf numFmtId="200" fontId="2" fillId="0" borderId="18">
      <alignment horizontal="right" vertical="center"/>
    </xf>
    <xf numFmtId="198" fontId="32" fillId="0" borderId="18">
      <alignment horizontal="right" vertical="center"/>
    </xf>
    <xf numFmtId="199" fontId="16" fillId="0" borderId="18">
      <alignment horizontal="right" vertical="center"/>
    </xf>
    <xf numFmtId="201" fontId="79" fillId="0" borderId="18">
      <alignment horizontal="right" vertical="center"/>
    </xf>
    <xf numFmtId="173" fontId="31" fillId="0" borderId="18">
      <alignment horizontal="right" vertical="center"/>
    </xf>
    <xf numFmtId="201" fontId="79" fillId="0" borderId="18">
      <alignment horizontal="right" vertical="center"/>
    </xf>
    <xf numFmtId="214" fontId="79" fillId="0" borderId="18">
      <alignment horizontal="right" vertical="center"/>
    </xf>
    <xf numFmtId="3" fontId="153" fillId="51" borderId="1" applyFill="0" applyAlignment="0" applyProtection="0">
      <alignment horizontal="justify" vertical="center"/>
    </xf>
    <xf numFmtId="1" fontId="154" fillId="0" borderId="0">
      <alignment horizontal="center"/>
    </xf>
    <xf numFmtId="202" fontId="82" fillId="0" borderId="2">
      <protection hidden="1"/>
    </xf>
    <xf numFmtId="49" fontId="84" fillId="0" borderId="0" applyFill="0" applyBorder="0" applyAlignment="0"/>
    <xf numFmtId="0" fontId="2" fillId="0" borderId="0" applyFill="0" applyBorder="0" applyAlignment="0"/>
    <xf numFmtId="15" fontId="2" fillId="0" borderId="0" applyFill="0" applyBorder="0" applyAlignment="0"/>
    <xf numFmtId="197" fontId="155" fillId="0" borderId="18">
      <alignment horizontal="center"/>
    </xf>
    <xf numFmtId="0" fontId="16" fillId="0" borderId="31"/>
    <xf numFmtId="0" fontId="79" fillId="0" borderId="0" applyNumberFormat="0" applyFill="0" applyBorder="0" applyAlignment="0" applyProtection="0"/>
    <xf numFmtId="0" fontId="2" fillId="0" borderId="0" applyNumberFormat="0" applyFill="0" applyBorder="0" applyAlignment="0" applyProtection="0"/>
    <xf numFmtId="0" fontId="129" fillId="0" borderId="0" applyNumberFormat="0" applyFill="0" applyBorder="0" applyAlignment="0" applyProtection="0"/>
    <xf numFmtId="0" fontId="156" fillId="0" borderId="4" applyNumberFormat="0" applyBorder="0" applyAlignment="0"/>
    <xf numFmtId="0" fontId="157" fillId="0" borderId="22" applyNumberFormat="0" applyBorder="0" applyAlignment="0">
      <alignment horizontal="center"/>
    </xf>
    <xf numFmtId="3" fontId="158" fillId="0" borderId="11" applyNumberFormat="0" applyBorder="0" applyAlignment="0"/>
    <xf numFmtId="3" fontId="159" fillId="0" borderId="0" applyNumberFormat="0" applyFill="0" applyBorder="0" applyAlignment="0" applyProtection="0">
      <alignment horizontal="center" wrapText="1"/>
    </xf>
    <xf numFmtId="0" fontId="160" fillId="0" borderId="32" applyBorder="0" applyAlignment="0">
      <alignment horizontal="center" vertical="center"/>
    </xf>
    <xf numFmtId="0" fontId="161" fillId="0" borderId="0" applyNumberFormat="0" applyFill="0" applyBorder="0" applyAlignment="0" applyProtection="0">
      <alignment horizontal="centerContinuous"/>
    </xf>
    <xf numFmtId="0" fontId="99" fillId="0" borderId="33" applyNumberFormat="0" applyFill="0" applyBorder="0" applyAlignment="0" applyProtection="0">
      <alignment horizontal="center" vertical="center" wrapText="1"/>
    </xf>
    <xf numFmtId="0" fontId="162" fillId="0" borderId="0" applyNumberFormat="0" applyFill="0" applyBorder="0" applyAlignment="0" applyProtection="0"/>
    <xf numFmtId="0" fontId="163" fillId="0" borderId="34" applyNumberFormat="0" applyBorder="0" applyAlignment="0">
      <alignment vertical="center"/>
    </xf>
    <xf numFmtId="0" fontId="164" fillId="0" borderId="35" applyNumberFormat="0" applyFill="0" applyAlignment="0" applyProtection="0"/>
    <xf numFmtId="3" fontId="165" fillId="0" borderId="0" applyFill="0">
      <alignment vertical="center"/>
    </xf>
    <xf numFmtId="192" fontId="33" fillId="0" borderId="0" applyFont="0" applyFill="0" applyBorder="0" applyAlignment="0" applyProtection="0"/>
    <xf numFmtId="193" fontId="119" fillId="0" borderId="0" applyFont="0" applyFill="0" applyBorder="0" applyAlignment="0" applyProtection="0"/>
    <xf numFmtId="0" fontId="102" fillId="0" borderId="21">
      <alignment horizontal="center"/>
    </xf>
    <xf numFmtId="0" fontId="87" fillId="0" borderId="1"/>
    <xf numFmtId="190" fontId="166" fillId="0" borderId="0"/>
    <xf numFmtId="195" fontId="166" fillId="0" borderId="1"/>
    <xf numFmtId="0" fontId="167" fillId="0" borderId="0"/>
    <xf numFmtId="3" fontId="124" fillId="0" borderId="0" applyNumberFormat="0" applyBorder="0" applyAlignment="0" applyProtection="0">
      <alignment horizontal="centerContinuous"/>
      <protection locked="0"/>
    </xf>
    <xf numFmtId="3" fontId="168" fillId="0" borderId="0">
      <protection locked="0"/>
    </xf>
    <xf numFmtId="0" fontId="167" fillId="0" borderId="0"/>
    <xf numFmtId="0" fontId="169" fillId="0" borderId="36" applyFill="0" applyBorder="0" applyAlignment="0">
      <alignment horizontal="center"/>
    </xf>
    <xf numFmtId="169" fontId="170" fillId="52" borderId="32">
      <alignment vertical="top"/>
    </xf>
    <xf numFmtId="0" fontId="171" fillId="53" borderId="1">
      <alignment horizontal="left" vertical="center"/>
    </xf>
    <xf numFmtId="170" fontId="172" fillId="54" borderId="32"/>
    <xf numFmtId="169" fontId="109" fillId="0" borderId="32">
      <alignment horizontal="left" vertical="top"/>
    </xf>
    <xf numFmtId="0" fontId="173" fillId="55" borderId="0">
      <alignment horizontal="left" vertical="center"/>
    </xf>
    <xf numFmtId="169" fontId="174" fillId="0" borderId="37">
      <alignment horizontal="left" vertical="top"/>
    </xf>
    <xf numFmtId="0" fontId="175" fillId="0" borderId="37">
      <alignment horizontal="left" vertical="center"/>
    </xf>
    <xf numFmtId="171" fontId="2" fillId="0" borderId="0" applyFont="0" applyFill="0" applyBorder="0" applyAlignment="0" applyProtection="0"/>
    <xf numFmtId="173" fontId="2" fillId="0" borderId="0" applyFont="0" applyFill="0" applyBorder="0" applyAlignment="0" applyProtection="0"/>
    <xf numFmtId="42" fontId="86" fillId="0" borderId="0" applyFont="0" applyFill="0" applyBorder="0" applyAlignment="0" applyProtection="0"/>
    <xf numFmtId="44" fontId="86" fillId="0" borderId="0" applyFont="0" applyFill="0" applyBorder="0" applyAlignment="0" applyProtection="0"/>
    <xf numFmtId="0" fontId="117" fillId="0" borderId="0" applyNumberFormat="0" applyFill="0" applyBorder="0" applyAlignment="0" applyProtection="0"/>
    <xf numFmtId="3" fontId="176" fillId="0" borderId="0" applyNumberFormat="0" applyFill="0" applyBorder="0" applyAlignment="0">
      <alignment horizontal="centerContinuous" vertical="center"/>
    </xf>
    <xf numFmtId="0" fontId="177" fillId="0" borderId="38" applyNumberFormat="0" applyFont="0" applyAlignment="0">
      <alignment horizontal="center"/>
    </xf>
    <xf numFmtId="0" fontId="178" fillId="0" borderId="0" applyNumberFormat="0" applyFill="0" applyBorder="0" applyAlignment="0" applyProtection="0"/>
    <xf numFmtId="0" fontId="184" fillId="0" borderId="0" applyFont="0" applyFill="0" applyBorder="0" applyAlignment="0" applyProtection="0"/>
    <xf numFmtId="0" fontId="184" fillId="0" borderId="0" applyFont="0" applyFill="0" applyBorder="0" applyAlignment="0" applyProtection="0"/>
    <xf numFmtId="0" fontId="113" fillId="0" borderId="0" applyFont="0" applyFill="0" applyBorder="0" applyAlignment="0" applyProtection="0"/>
    <xf numFmtId="0" fontId="9" fillId="0" borderId="0">
      <alignment vertical="center"/>
    </xf>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9" fontId="47" fillId="0" borderId="0" applyFont="0" applyFill="0" applyBorder="0" applyAlignment="0" applyProtection="0"/>
    <xf numFmtId="0" fontId="179" fillId="0" borderId="0"/>
    <xf numFmtId="0" fontId="180" fillId="0" borderId="3"/>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28" fillId="0" borderId="0" applyFont="0" applyFill="0" applyBorder="0" applyAlignment="0" applyProtection="0"/>
    <xf numFmtId="0" fontId="128" fillId="0" borderId="0" applyFont="0" applyFill="0" applyBorder="0" applyAlignment="0" applyProtection="0"/>
    <xf numFmtId="212" fontId="128" fillId="0" borderId="0" applyFont="0" applyFill="0" applyBorder="0" applyAlignment="0" applyProtection="0"/>
    <xf numFmtId="213" fontId="128" fillId="0" borderId="0" applyFont="0" applyFill="0" applyBorder="0" applyAlignment="0" applyProtection="0"/>
    <xf numFmtId="0" fontId="128" fillId="0" borderId="0"/>
    <xf numFmtId="0" fontId="121" fillId="0" borderId="0"/>
    <xf numFmtId="172" fontId="7" fillId="0" borderId="0" applyFont="0" applyFill="0" applyBorder="0" applyAlignment="0" applyProtection="0"/>
    <xf numFmtId="174" fontId="7" fillId="0" borderId="0" applyFont="0" applyFill="0" applyBorder="0" applyAlignment="0" applyProtection="0"/>
    <xf numFmtId="43" fontId="23" fillId="0" borderId="0" applyFont="0" applyFill="0" applyBorder="0" applyAlignment="0" applyProtection="0"/>
    <xf numFmtId="38" fontId="182" fillId="0" borderId="0" applyFont="0" applyFill="0" applyBorder="0" applyAlignment="0" applyProtection="0"/>
    <xf numFmtId="0" fontId="183" fillId="0" borderId="0"/>
    <xf numFmtId="179" fontId="7" fillId="0" borderId="0" applyFont="0" applyFill="0" applyBorder="0" applyAlignment="0" applyProtection="0"/>
    <xf numFmtId="184" fontId="26" fillId="0" borderId="0" applyFont="0" applyFill="0" applyBorder="0" applyAlignment="0" applyProtection="0"/>
    <xf numFmtId="180" fontId="7" fillId="0" borderId="0" applyFont="0" applyFill="0" applyBorder="0" applyAlignment="0" applyProtection="0"/>
    <xf numFmtId="182" fontId="183" fillId="0" borderId="0" applyFont="0" applyFill="0" applyBorder="0" applyAlignment="0" applyProtection="0"/>
    <xf numFmtId="181" fontId="183" fillId="0" borderId="0" applyFont="0" applyFill="0" applyBorder="0" applyAlignment="0" applyProtection="0"/>
    <xf numFmtId="191" fontId="182" fillId="0" borderId="18">
      <alignment horizontal="center"/>
    </xf>
    <xf numFmtId="0" fontId="1" fillId="0" borderId="0"/>
  </cellStyleXfs>
  <cellXfs count="446">
    <xf numFmtId="0" fontId="3" fillId="0" borderId="0" xfId="0" applyFont="1"/>
    <xf numFmtId="0" fontId="7" fillId="0" borderId="39" xfId="0" applyFont="1" applyBorder="1"/>
    <xf numFmtId="0" fontId="7" fillId="0" borderId="0" xfId="0" applyFont="1"/>
    <xf numFmtId="175" fontId="7" fillId="0" borderId="39" xfId="0" applyNumberFormat="1" applyFont="1" applyBorder="1"/>
    <xf numFmtId="0" fontId="7" fillId="0" borderId="40" xfId="0" applyFont="1" applyBorder="1"/>
    <xf numFmtId="0" fontId="7" fillId="0" borderId="41" xfId="0" applyFont="1" applyBorder="1"/>
    <xf numFmtId="175" fontId="8" fillId="0" borderId="4" xfId="0" applyNumberFormat="1" applyFont="1" applyBorder="1"/>
    <xf numFmtId="0" fontId="7" fillId="0" borderId="4" xfId="0" applyFont="1" applyBorder="1"/>
    <xf numFmtId="175" fontId="8" fillId="0" borderId="39" xfId="0" applyNumberFormat="1" applyFont="1" applyBorder="1"/>
    <xf numFmtId="175" fontId="8" fillId="0" borderId="0" xfId="0" applyNumberFormat="1" applyFont="1"/>
    <xf numFmtId="175" fontId="7" fillId="0" borderId="0" xfId="0" applyNumberFormat="1" applyFont="1"/>
    <xf numFmtId="0" fontId="7" fillId="0" borderId="42" xfId="0" applyFont="1" applyBorder="1"/>
    <xf numFmtId="0" fontId="7" fillId="0" borderId="43" xfId="0" applyFont="1" applyBorder="1"/>
    <xf numFmtId="0" fontId="4" fillId="0" borderId="40" xfId="0" applyFont="1" applyBorder="1"/>
    <xf numFmtId="0" fontId="4" fillId="0" borderId="0" xfId="0" applyFont="1"/>
    <xf numFmtId="0" fontId="12" fillId="0" borderId="44" xfId="0" applyFont="1" applyFill="1" applyBorder="1"/>
    <xf numFmtId="0" fontId="12" fillId="0" borderId="45" xfId="0" applyFont="1" applyFill="1" applyBorder="1"/>
    <xf numFmtId="175" fontId="12" fillId="0" borderId="45" xfId="0" applyNumberFormat="1" applyFont="1" applyFill="1" applyBorder="1"/>
    <xf numFmtId="175" fontId="12" fillId="0" borderId="45" xfId="943" applyNumberFormat="1" applyFont="1" applyFill="1" applyBorder="1"/>
    <xf numFmtId="0" fontId="10" fillId="0" borderId="45" xfId="0" applyFont="1" applyFill="1" applyBorder="1"/>
    <xf numFmtId="175" fontId="12" fillId="0" borderId="0" xfId="943" applyNumberFormat="1" applyFont="1" applyFill="1"/>
    <xf numFmtId="0" fontId="10" fillId="0" borderId="46" xfId="0" applyFont="1" applyFill="1" applyBorder="1"/>
    <xf numFmtId="0" fontId="10" fillId="0" borderId="47" xfId="0" applyFont="1" applyFill="1" applyBorder="1"/>
    <xf numFmtId="175" fontId="10" fillId="0" borderId="47" xfId="943" applyNumberFormat="1" applyFont="1" applyFill="1" applyBorder="1"/>
    <xf numFmtId="0" fontId="12" fillId="0" borderId="47" xfId="0" applyFont="1" applyFill="1" applyBorder="1" applyAlignment="1">
      <alignment vertical="center"/>
    </xf>
    <xf numFmtId="175" fontId="12" fillId="0" borderId="47" xfId="943" applyNumberFormat="1" applyFont="1" applyFill="1" applyBorder="1" applyAlignment="1">
      <alignment vertical="center"/>
    </xf>
    <xf numFmtId="0" fontId="12" fillId="0" borderId="47" xfId="0" applyFont="1" applyFill="1" applyBorder="1"/>
    <xf numFmtId="175" fontId="12" fillId="0" borderId="47" xfId="943" applyNumberFormat="1" applyFont="1" applyFill="1" applyBorder="1"/>
    <xf numFmtId="0" fontId="10" fillId="0" borderId="48" xfId="0" applyFont="1" applyFill="1" applyBorder="1"/>
    <xf numFmtId="175" fontId="10" fillId="0" borderId="48" xfId="943" applyNumberFormat="1" applyFont="1" applyFill="1" applyBorder="1"/>
    <xf numFmtId="175" fontId="185" fillId="0" borderId="4" xfId="0" applyNumberFormat="1" applyFont="1" applyBorder="1"/>
    <xf numFmtId="175" fontId="185" fillId="0" borderId="11" xfId="0" applyNumberFormat="1" applyFont="1" applyBorder="1"/>
    <xf numFmtId="175" fontId="185" fillId="0" borderId="50" xfId="0" applyNumberFormat="1" applyFont="1" applyBorder="1"/>
    <xf numFmtId="175" fontId="187" fillId="0" borderId="39" xfId="0" applyNumberFormat="1" applyFont="1" applyBorder="1"/>
    <xf numFmtId="0" fontId="188" fillId="0" borderId="0" xfId="0" applyFont="1"/>
    <xf numFmtId="175" fontId="8" fillId="0" borderId="0" xfId="0" applyNumberFormat="1" applyFont="1" applyBorder="1"/>
    <xf numFmtId="0" fontId="8" fillId="0" borderId="4" xfId="0" applyFont="1" applyBorder="1"/>
    <xf numFmtId="0" fontId="191" fillId="0" borderId="0" xfId="1109" applyFont="1" applyFill="1" applyBorder="1" applyAlignment="1">
      <alignment horizontal="left" vertical="center"/>
    </xf>
    <xf numFmtId="0" fontId="9" fillId="0" borderId="51" xfId="1109" applyFont="1" applyBorder="1"/>
    <xf numFmtId="0" fontId="9" fillId="0" borderId="30" xfId="1109" applyFont="1" applyBorder="1"/>
    <xf numFmtId="0" fontId="9" fillId="0" borderId="52" xfId="1109" applyFont="1" applyBorder="1"/>
    <xf numFmtId="0" fontId="9" fillId="0" borderId="53" xfId="1109" applyFont="1" applyBorder="1"/>
    <xf numFmtId="0" fontId="9" fillId="0" borderId="0" xfId="1109" applyFont="1" applyBorder="1"/>
    <xf numFmtId="0" fontId="9" fillId="0" borderId="54" xfId="1109" applyFont="1" applyBorder="1"/>
    <xf numFmtId="0" fontId="191" fillId="0" borderId="53" xfId="1109" applyFont="1" applyBorder="1"/>
    <xf numFmtId="0" fontId="191" fillId="0" borderId="0" xfId="1109" applyFont="1" applyBorder="1"/>
    <xf numFmtId="0" fontId="9" fillId="0" borderId="0" xfId="1109" applyFont="1"/>
    <xf numFmtId="0" fontId="195" fillId="0" borderId="0" xfId="1109" applyFont="1" applyBorder="1"/>
    <xf numFmtId="0" fontId="196" fillId="0" borderId="0" xfId="1109" applyFont="1" applyBorder="1"/>
    <xf numFmtId="0" fontId="9" fillId="0" borderId="55" xfId="1109" applyFont="1" applyBorder="1"/>
    <xf numFmtId="0" fontId="9" fillId="0" borderId="56" xfId="1109" applyFont="1" applyBorder="1"/>
    <xf numFmtId="0" fontId="9" fillId="0" borderId="57" xfId="1109" applyFont="1" applyBorder="1"/>
    <xf numFmtId="175" fontId="7" fillId="0" borderId="0" xfId="943" applyNumberFormat="1" applyFont="1"/>
    <xf numFmtId="0" fontId="7" fillId="0" borderId="0" xfId="0" applyFont="1" applyBorder="1"/>
    <xf numFmtId="175" fontId="186" fillId="0" borderId="39" xfId="0" applyNumberFormat="1" applyFont="1" applyBorder="1"/>
    <xf numFmtId="175" fontId="4" fillId="0" borderId="0" xfId="0" applyNumberFormat="1" applyFont="1"/>
    <xf numFmtId="0" fontId="191" fillId="0" borderId="0" xfId="1109" applyFont="1" applyFill="1" applyBorder="1" applyAlignment="1">
      <alignment vertical="center"/>
    </xf>
    <xf numFmtId="175" fontId="12" fillId="0" borderId="0" xfId="0" applyNumberFormat="1" applyFont="1" applyFill="1"/>
    <xf numFmtId="175" fontId="10" fillId="0" borderId="45" xfId="943" applyNumberFormat="1" applyFont="1" applyFill="1" applyBorder="1"/>
    <xf numFmtId="0" fontId="7" fillId="0" borderId="0" xfId="0" applyFont="1" applyBorder="1" applyAlignment="1">
      <alignment horizontal="left"/>
    </xf>
    <xf numFmtId="0" fontId="9" fillId="0" borderId="0" xfId="0" applyFont="1"/>
    <xf numFmtId="0" fontId="200" fillId="0" borderId="0" xfId="0" applyFont="1"/>
    <xf numFmtId="0" fontId="201" fillId="41" borderId="1" xfId="0" applyFont="1" applyFill="1" applyBorder="1" applyAlignment="1">
      <alignment horizontal="center" vertical="center"/>
    </xf>
    <xf numFmtId="0" fontId="201" fillId="0" borderId="22" xfId="0" applyFont="1" applyBorder="1" applyAlignment="1">
      <alignment horizontal="left"/>
    </xf>
    <xf numFmtId="3" fontId="201" fillId="0" borderId="22" xfId="0" applyNumberFormat="1" applyFont="1" applyBorder="1" applyAlignment="1">
      <alignment horizontal="right"/>
    </xf>
    <xf numFmtId="0" fontId="191" fillId="0" borderId="0" xfId="0" applyFont="1"/>
    <xf numFmtId="0" fontId="130" fillId="0" borderId="4" xfId="0" applyFont="1" applyBorder="1" applyAlignment="1">
      <alignment horizontal="left"/>
    </xf>
    <xf numFmtId="3" fontId="130" fillId="0" borderId="4" xfId="0" applyNumberFormat="1" applyFont="1" applyBorder="1" applyAlignment="1">
      <alignment horizontal="right"/>
    </xf>
    <xf numFmtId="0" fontId="201" fillId="0" borderId="4" xfId="0" applyFont="1" applyBorder="1" applyAlignment="1">
      <alignment horizontal="left"/>
    </xf>
    <xf numFmtId="3" fontId="201" fillId="0" borderId="4" xfId="0" applyNumberFormat="1" applyFont="1" applyBorder="1" applyAlignment="1">
      <alignment horizontal="right"/>
    </xf>
    <xf numFmtId="0" fontId="130" fillId="0" borderId="50" xfId="0" applyFont="1" applyBorder="1" applyAlignment="1">
      <alignment horizontal="left"/>
    </xf>
    <xf numFmtId="3" fontId="130" fillId="0" borderId="50" xfId="0" applyNumberFormat="1" applyFont="1" applyBorder="1" applyAlignment="1">
      <alignment horizontal="right"/>
    </xf>
    <xf numFmtId="0" fontId="191" fillId="0" borderId="1" xfId="0" applyFont="1" applyBorder="1"/>
    <xf numFmtId="3" fontId="201" fillId="0" borderId="1" xfId="0" applyNumberFormat="1" applyFont="1" applyBorder="1"/>
    <xf numFmtId="3" fontId="9" fillId="0" borderId="0" xfId="0" applyNumberFormat="1" applyFont="1"/>
    <xf numFmtId="0" fontId="191" fillId="0" borderId="0" xfId="0" applyFont="1" applyAlignment="1">
      <alignment horizontal="center"/>
    </xf>
    <xf numFmtId="3" fontId="191" fillId="0" borderId="0" xfId="0" applyNumberFormat="1" applyFont="1" applyAlignment="1">
      <alignment horizontal="center"/>
    </xf>
    <xf numFmtId="0" fontId="200" fillId="0" borderId="0" xfId="0" applyFont="1" applyAlignment="1">
      <alignment horizontal="center"/>
    </xf>
    <xf numFmtId="0" fontId="9" fillId="0" borderId="0" xfId="0" applyFont="1" applyAlignment="1">
      <alignment horizontal="center"/>
    </xf>
    <xf numFmtId="0" fontId="200" fillId="0" borderId="0" xfId="0" applyFont="1" applyAlignment="1"/>
    <xf numFmtId="0" fontId="191" fillId="0" borderId="0" xfId="0" applyFont="1" applyAlignment="1"/>
    <xf numFmtId="175" fontId="186" fillId="0" borderId="0" xfId="0" applyNumberFormat="1" applyFont="1" applyBorder="1"/>
    <xf numFmtId="175" fontId="202" fillId="0" borderId="39" xfId="0" applyNumberFormat="1" applyFont="1" applyBorder="1"/>
    <xf numFmtId="175" fontId="10" fillId="0" borderId="39" xfId="943" applyNumberFormat="1" applyFont="1" applyBorder="1"/>
    <xf numFmtId="0" fontId="4" fillId="0" borderId="0" xfId="0" applyFont="1" applyAlignment="1">
      <alignment horizontal="left"/>
    </xf>
    <xf numFmtId="175" fontId="205" fillId="0" borderId="4" xfId="0" applyNumberFormat="1" applyFont="1" applyBorder="1"/>
    <xf numFmtId="175" fontId="205" fillId="0" borderId="22" xfId="0" applyNumberFormat="1" applyFont="1" applyBorder="1"/>
    <xf numFmtId="175" fontId="205" fillId="0" borderId="50" xfId="0" applyNumberFormat="1" applyFont="1" applyBorder="1"/>
    <xf numFmtId="175" fontId="205" fillId="0" borderId="1" xfId="0" applyNumberFormat="1" applyFont="1" applyBorder="1"/>
    <xf numFmtId="175" fontId="206" fillId="0" borderId="58" xfId="0" applyNumberFormat="1" applyFont="1" applyBorder="1"/>
    <xf numFmtId="0" fontId="204" fillId="0" borderId="0" xfId="0" applyFont="1" applyBorder="1" applyAlignment="1">
      <alignment horizontal="center"/>
    </xf>
    <xf numFmtId="3" fontId="211" fillId="0" borderId="0" xfId="1103" applyNumberFormat="1" applyFont="1"/>
    <xf numFmtId="9" fontId="12" fillId="0" borderId="0" xfId="1123" applyFont="1" applyFill="1"/>
    <xf numFmtId="175" fontId="207" fillId="0" borderId="59" xfId="943" applyNumberFormat="1" applyFont="1" applyBorder="1"/>
    <xf numFmtId="175" fontId="3" fillId="0" borderId="0" xfId="0" applyNumberFormat="1" applyFont="1"/>
    <xf numFmtId="0" fontId="3" fillId="0" borderId="5" xfId="0" applyFont="1" applyBorder="1" applyAlignment="1">
      <alignment horizontal="center" vertical="center"/>
    </xf>
    <xf numFmtId="175" fontId="3" fillId="0" borderId="0" xfId="943" applyNumberFormat="1" applyFont="1"/>
    <xf numFmtId="0" fontId="3" fillId="0" borderId="22" xfId="0" applyFont="1" applyBorder="1"/>
    <xf numFmtId="0" fontId="3" fillId="0" borderId="40" xfId="0" applyFont="1" applyBorder="1"/>
    <xf numFmtId="0" fontId="3" fillId="0" borderId="39" xfId="0" applyFont="1" applyBorder="1"/>
    <xf numFmtId="0" fontId="3" fillId="0" borderId="41" xfId="0" applyFont="1" applyBorder="1"/>
    <xf numFmtId="0" fontId="3" fillId="0" borderId="60" xfId="0" applyFont="1" applyBorder="1"/>
    <xf numFmtId="0" fontId="3" fillId="0" borderId="59" xfId="0" applyFont="1" applyBorder="1"/>
    <xf numFmtId="0" fontId="3" fillId="0" borderId="61" xfId="0" applyFont="1" applyBorder="1"/>
    <xf numFmtId="0" fontId="3" fillId="0" borderId="11" xfId="0" applyFont="1" applyBorder="1"/>
    <xf numFmtId="0" fontId="3" fillId="0" borderId="62" xfId="0" applyFont="1" applyBorder="1"/>
    <xf numFmtId="0" fontId="3" fillId="0" borderId="63" xfId="0" applyFont="1" applyBorder="1"/>
    <xf numFmtId="0" fontId="3" fillId="0" borderId="4" xfId="0" applyFont="1" applyBorder="1"/>
    <xf numFmtId="0" fontId="3" fillId="0" borderId="50" xfId="0" applyFont="1" applyBorder="1"/>
    <xf numFmtId="0" fontId="3" fillId="0" borderId="64" xfId="0" applyFont="1" applyBorder="1"/>
    <xf numFmtId="0" fontId="3" fillId="0" borderId="18" xfId="0" applyFont="1" applyBorder="1"/>
    <xf numFmtId="0" fontId="3" fillId="0" borderId="13" xfId="0" applyFont="1" applyBorder="1"/>
    <xf numFmtId="0" fontId="3" fillId="0" borderId="0" xfId="0" applyFont="1" applyAlignment="1">
      <alignment vertical="center"/>
    </xf>
    <xf numFmtId="0" fontId="3" fillId="0" borderId="0" xfId="0" applyFont="1" applyBorder="1" applyAlignment="1">
      <alignment horizontal="left"/>
    </xf>
    <xf numFmtId="0" fontId="3" fillId="0" borderId="0" xfId="0" applyFont="1" applyBorder="1"/>
    <xf numFmtId="175" fontId="10" fillId="0" borderId="46" xfId="943" applyNumberFormat="1" applyFont="1" applyFill="1" applyBorder="1"/>
    <xf numFmtId="175" fontId="208" fillId="0" borderId="39" xfId="0" applyNumberFormat="1" applyFont="1" applyBorder="1"/>
    <xf numFmtId="175" fontId="10" fillId="0" borderId="39" xfId="0" applyNumberFormat="1" applyFont="1" applyBorder="1"/>
    <xf numFmtId="175" fontId="208" fillId="0" borderId="3" xfId="0" applyNumberFormat="1" applyFont="1" applyBorder="1"/>
    <xf numFmtId="175" fontId="209" fillId="0" borderId="39" xfId="0" applyNumberFormat="1" applyFont="1" applyBorder="1"/>
    <xf numFmtId="175" fontId="12" fillId="0" borderId="4" xfId="0" applyNumberFormat="1" applyFont="1" applyBorder="1"/>
    <xf numFmtId="175" fontId="10" fillId="0" borderId="4" xfId="0" applyNumberFormat="1" applyFont="1" applyBorder="1"/>
    <xf numFmtId="0" fontId="10" fillId="0" borderId="4" xfId="0" applyFont="1" applyBorder="1"/>
    <xf numFmtId="175" fontId="12" fillId="0" borderId="50" xfId="0" applyNumberFormat="1" applyFont="1" applyBorder="1"/>
    <xf numFmtId="175" fontId="10" fillId="0" borderId="4" xfId="0" applyNumberFormat="1" applyFont="1" applyFill="1" applyBorder="1"/>
    <xf numFmtId="175" fontId="12" fillId="0" borderId="4" xfId="0" applyNumberFormat="1" applyFont="1" applyFill="1" applyBorder="1"/>
    <xf numFmtId="175" fontId="12" fillId="0" borderId="50" xfId="0" applyNumberFormat="1" applyFont="1" applyFill="1" applyBorder="1"/>
    <xf numFmtId="0" fontId="14" fillId="0" borderId="0" xfId="0" applyFont="1"/>
    <xf numFmtId="0" fontId="3" fillId="42" borderId="0" xfId="0" applyFont="1" applyFill="1"/>
    <xf numFmtId="240" fontId="3" fillId="0" borderId="0" xfId="0" applyNumberFormat="1" applyFont="1"/>
    <xf numFmtId="175" fontId="12" fillId="0" borderId="0" xfId="943" applyNumberFormat="1" applyFont="1" applyFill="1" applyBorder="1" applyAlignment="1">
      <alignment horizontal="center" vertical="center"/>
    </xf>
    <xf numFmtId="240" fontId="7" fillId="0" borderId="0" xfId="0" applyNumberFormat="1" applyFont="1"/>
    <xf numFmtId="175" fontId="198" fillId="0" borderId="0" xfId="943" applyNumberFormat="1" applyFont="1" applyBorder="1"/>
    <xf numFmtId="0" fontId="10" fillId="0" borderId="0" xfId="0" applyFont="1" applyFill="1" applyBorder="1" applyAlignment="1"/>
    <xf numFmtId="0" fontId="10" fillId="0" borderId="45" xfId="0" quotePrefix="1" applyFont="1" applyFill="1" applyBorder="1"/>
    <xf numFmtId="0" fontId="10" fillId="0" borderId="68" xfId="0" applyFont="1" applyFill="1" applyBorder="1"/>
    <xf numFmtId="0" fontId="10" fillId="0" borderId="1" xfId="0" applyFont="1" applyFill="1" applyBorder="1"/>
    <xf numFmtId="0" fontId="12" fillId="0" borderId="68" xfId="0" applyFont="1" applyFill="1" applyBorder="1"/>
    <xf numFmtId="0" fontId="12" fillId="0" borderId="1" xfId="0" applyFont="1" applyFill="1" applyBorder="1"/>
    <xf numFmtId="175" fontId="12" fillId="0" borderId="68" xfId="943" applyNumberFormat="1" applyFont="1" applyFill="1" applyBorder="1"/>
    <xf numFmtId="175" fontId="10" fillId="0" borderId="68" xfId="943" applyNumberFormat="1" applyFont="1" applyFill="1" applyBorder="1"/>
    <xf numFmtId="0" fontId="12" fillId="0" borderId="66" xfId="0" applyFont="1" applyFill="1" applyBorder="1"/>
    <xf numFmtId="0" fontId="12" fillId="0" borderId="69" xfId="0" applyFont="1" applyFill="1" applyBorder="1"/>
    <xf numFmtId="0" fontId="12" fillId="0" borderId="44" xfId="0" applyFont="1" applyFill="1" applyBorder="1" applyAlignment="1">
      <alignment horizontal="left"/>
    </xf>
    <xf numFmtId="0" fontId="10" fillId="0" borderId="45" xfId="0" applyFont="1" applyFill="1" applyBorder="1" applyAlignment="1">
      <alignment horizontal="left"/>
    </xf>
    <xf numFmtId="0" fontId="12" fillId="0" borderId="45" xfId="0" applyFont="1" applyFill="1" applyBorder="1" applyAlignment="1">
      <alignment horizontal="left"/>
    </xf>
    <xf numFmtId="0" fontId="12" fillId="0" borderId="70" xfId="0" applyFont="1" applyFill="1" applyBorder="1"/>
    <xf numFmtId="0" fontId="10" fillId="0" borderId="65" xfId="0" applyFont="1" applyFill="1" applyBorder="1"/>
    <xf numFmtId="0" fontId="12" fillId="0" borderId="1" xfId="0" applyFont="1" applyFill="1" applyBorder="1" applyAlignment="1">
      <alignment horizontal="center"/>
    </xf>
    <xf numFmtId="0" fontId="10" fillId="0" borderId="1" xfId="0" applyFont="1" applyFill="1" applyBorder="1" applyAlignment="1">
      <alignment horizontal="center"/>
    </xf>
    <xf numFmtId="0" fontId="10" fillId="0" borderId="68" xfId="0" applyFont="1" applyFill="1" applyBorder="1" applyAlignment="1">
      <alignment horizontal="left"/>
    </xf>
    <xf numFmtId="0" fontId="12" fillId="0" borderId="32" xfId="0" applyFont="1" applyFill="1" applyBorder="1" applyAlignment="1">
      <alignment horizontal="center"/>
    </xf>
    <xf numFmtId="0" fontId="197" fillId="0" borderId="1" xfId="0" applyFont="1" applyFill="1" applyBorder="1"/>
    <xf numFmtId="0" fontId="12" fillId="0" borderId="71" xfId="0" applyFont="1" applyFill="1" applyBorder="1"/>
    <xf numFmtId="175" fontId="12" fillId="0" borderId="71" xfId="943" applyNumberFormat="1" applyFont="1" applyFill="1" applyBorder="1"/>
    <xf numFmtId="0" fontId="12" fillId="0" borderId="71" xfId="0" applyFont="1" applyFill="1" applyBorder="1" applyAlignment="1">
      <alignment horizontal="left"/>
    </xf>
    <xf numFmtId="0" fontId="10" fillId="0" borderId="48" xfId="0" applyFont="1" applyFill="1" applyBorder="1" applyAlignment="1">
      <alignment horizontal="left"/>
    </xf>
    <xf numFmtId="0" fontId="12" fillId="0" borderId="0" xfId="0" applyFont="1" applyFill="1" applyBorder="1" applyAlignment="1"/>
    <xf numFmtId="0" fontId="12" fillId="56" borderId="0" xfId="0" applyFont="1" applyFill="1"/>
    <xf numFmtId="175" fontId="12" fillId="56" borderId="0" xfId="943" applyNumberFormat="1" applyFont="1" applyFill="1"/>
    <xf numFmtId="0" fontId="12" fillId="0" borderId="0" xfId="0" applyFont="1" applyFill="1" applyBorder="1" applyAlignment="1">
      <alignment horizontal="left"/>
    </xf>
    <xf numFmtId="0" fontId="11" fillId="0" borderId="0" xfId="0" applyFont="1" applyFill="1" applyBorder="1" applyAlignment="1"/>
    <xf numFmtId="175" fontId="201" fillId="0" borderId="0" xfId="943" applyNumberFormat="1" applyFont="1" applyFill="1"/>
    <xf numFmtId="0" fontId="130" fillId="0" borderId="49" xfId="0" applyFont="1" applyFill="1" applyBorder="1" applyAlignment="1">
      <alignment horizontal="center"/>
    </xf>
    <xf numFmtId="0" fontId="130" fillId="0" borderId="49" xfId="0" applyFont="1" applyFill="1" applyBorder="1"/>
    <xf numFmtId="175" fontId="201" fillId="0" borderId="0" xfId="0" applyNumberFormat="1" applyFont="1" applyFill="1"/>
    <xf numFmtId="0" fontId="130" fillId="0" borderId="47" xfId="0" applyFont="1" applyFill="1" applyBorder="1" applyAlignment="1">
      <alignment horizontal="center"/>
    </xf>
    <xf numFmtId="0" fontId="130" fillId="0" borderId="47" xfId="0" applyFont="1" applyFill="1" applyBorder="1"/>
    <xf numFmtId="175" fontId="130" fillId="0" borderId="47" xfId="943" applyNumberFormat="1" applyFont="1" applyFill="1" applyBorder="1"/>
    <xf numFmtId="0" fontId="201" fillId="0" borderId="45" xfId="0" applyFont="1" applyFill="1" applyBorder="1" applyAlignment="1">
      <alignment horizontal="center"/>
    </xf>
    <xf numFmtId="0" fontId="201" fillId="0" borderId="45" xfId="0" applyFont="1" applyFill="1" applyBorder="1"/>
    <xf numFmtId="175" fontId="201" fillId="0" borderId="45" xfId="0" applyNumberFormat="1" applyFont="1" applyFill="1" applyBorder="1"/>
    <xf numFmtId="0" fontId="130" fillId="0" borderId="49" xfId="0" applyFont="1" applyFill="1" applyBorder="1" applyAlignment="1">
      <alignment horizontal="center" vertical="center"/>
    </xf>
    <xf numFmtId="0" fontId="130" fillId="0" borderId="49" xfId="0" applyFont="1" applyFill="1" applyBorder="1" applyAlignment="1">
      <alignment vertical="center"/>
    </xf>
    <xf numFmtId="175" fontId="130" fillId="0" borderId="49" xfId="943" applyNumberFormat="1" applyFont="1" applyFill="1" applyBorder="1" applyAlignment="1">
      <alignment vertical="center"/>
    </xf>
    <xf numFmtId="175" fontId="130" fillId="0" borderId="47" xfId="943" applyNumberFormat="1" applyFont="1" applyFill="1" applyBorder="1" applyAlignment="1">
      <alignment vertical="center"/>
    </xf>
    <xf numFmtId="0" fontId="130" fillId="0" borderId="48" xfId="0" applyFont="1" applyFill="1" applyBorder="1" applyAlignment="1">
      <alignment horizontal="center"/>
    </xf>
    <xf numFmtId="0" fontId="130" fillId="0" borderId="48" xfId="0" applyFont="1" applyFill="1" applyBorder="1"/>
    <xf numFmtId="175" fontId="130" fillId="0" borderId="48" xfId="943" applyNumberFormat="1" applyFont="1" applyFill="1" applyBorder="1"/>
    <xf numFmtId="175" fontId="130" fillId="0" borderId="49" xfId="943" applyNumberFormat="1" applyFont="1" applyFill="1" applyBorder="1"/>
    <xf numFmtId="0" fontId="130" fillId="0" borderId="47" xfId="0" applyFont="1" applyFill="1" applyBorder="1" applyAlignment="1">
      <alignment horizontal="center" vertical="center"/>
    </xf>
    <xf numFmtId="0" fontId="130" fillId="0" borderId="47" xfId="0" applyFont="1" applyFill="1" applyBorder="1" applyAlignment="1">
      <alignment vertical="center"/>
    </xf>
    <xf numFmtId="175" fontId="201" fillId="0" borderId="45" xfId="943" applyNumberFormat="1" applyFont="1" applyFill="1" applyBorder="1"/>
    <xf numFmtId="0" fontId="130" fillId="0" borderId="0" xfId="0" applyFont="1" applyFill="1" applyBorder="1" applyAlignment="1"/>
    <xf numFmtId="175" fontId="199" fillId="0" borderId="0" xfId="943" applyNumberFormat="1" applyFont="1" applyFill="1"/>
    <xf numFmtId="0" fontId="199" fillId="0" borderId="0" xfId="0" applyFont="1" applyFill="1"/>
    <xf numFmtId="0" fontId="201" fillId="0" borderId="1" xfId="0" applyFont="1" applyFill="1" applyBorder="1" applyAlignment="1">
      <alignment horizontal="center" vertical="center" wrapText="1"/>
    </xf>
    <xf numFmtId="0" fontId="201" fillId="0" borderId="46" xfId="0" applyFont="1" applyFill="1" applyBorder="1" applyAlignment="1">
      <alignment horizontal="center"/>
    </xf>
    <xf numFmtId="0" fontId="201" fillId="0" borderId="46" xfId="0" applyFont="1" applyFill="1" applyBorder="1"/>
    <xf numFmtId="3" fontId="130" fillId="0" borderId="47" xfId="1102" applyNumberFormat="1" applyFont="1" applyBorder="1"/>
    <xf numFmtId="0" fontId="7" fillId="0" borderId="0" xfId="0" applyFont="1" applyAlignment="1">
      <alignment horizontal="center"/>
    </xf>
    <xf numFmtId="0" fontId="4" fillId="0" borderId="0" xfId="0" applyFont="1" applyBorder="1"/>
    <xf numFmtId="175" fontId="205" fillId="0" borderId="11" xfId="0" applyNumberFormat="1" applyFont="1" applyBorder="1"/>
    <xf numFmtId="175" fontId="12" fillId="0" borderId="11" xfId="0" applyNumberFormat="1" applyFont="1" applyBorder="1"/>
    <xf numFmtId="175" fontId="205" fillId="0" borderId="63" xfId="0" applyNumberFormat="1" applyFont="1" applyBorder="1"/>
    <xf numFmtId="175" fontId="205" fillId="0" borderId="41" xfId="0" applyNumberFormat="1" applyFont="1" applyBorder="1"/>
    <xf numFmtId="0" fontId="7" fillId="0" borderId="60" xfId="0" applyFont="1" applyBorder="1"/>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left"/>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3" xfId="0" applyFont="1" applyBorder="1"/>
    <xf numFmtId="0" fontId="7" fillId="0" borderId="72" xfId="0" applyFont="1" applyBorder="1"/>
    <xf numFmtId="0" fontId="7" fillId="0" borderId="73" xfId="0" applyFont="1" applyBorder="1"/>
    <xf numFmtId="175" fontId="7" fillId="0" borderId="72" xfId="0" applyNumberFormat="1" applyFont="1" applyBorder="1"/>
    <xf numFmtId="175" fontId="186" fillId="0" borderId="73" xfId="0" applyNumberFormat="1" applyFont="1" applyBorder="1"/>
    <xf numFmtId="175" fontId="186" fillId="0" borderId="72" xfId="0" applyNumberFormat="1" applyFont="1" applyBorder="1"/>
    <xf numFmtId="175" fontId="187" fillId="0" borderId="72" xfId="0" applyNumberFormat="1" applyFont="1" applyBorder="1"/>
    <xf numFmtId="175" fontId="8" fillId="0" borderId="72" xfId="0" applyNumberFormat="1" applyFont="1" applyBorder="1"/>
    <xf numFmtId="175" fontId="10" fillId="0" borderId="72" xfId="943" applyNumberFormat="1" applyFont="1" applyBorder="1"/>
    <xf numFmtId="175" fontId="186" fillId="0" borderId="64" xfId="0" applyNumberFormat="1" applyFont="1" applyBorder="1"/>
    <xf numFmtId="175" fontId="8" fillId="0" borderId="0" xfId="0" applyNumberFormat="1" applyFont="1" applyBorder="1" applyAlignment="1">
      <alignment horizontal="center"/>
    </xf>
    <xf numFmtId="175" fontId="8" fillId="0" borderId="64" xfId="0" applyNumberFormat="1" applyFont="1" applyBorder="1"/>
    <xf numFmtId="0" fontId="213" fillId="0" borderId="0" xfId="0" applyFont="1"/>
    <xf numFmtId="0" fontId="7" fillId="0" borderId="0" xfId="0" applyFont="1" applyAlignment="1">
      <alignment horizontal="right" wrapText="1"/>
    </xf>
    <xf numFmtId="0" fontId="214" fillId="0" borderId="0" xfId="0" applyFont="1"/>
    <xf numFmtId="175" fontId="10" fillId="0" borderId="3" xfId="943" applyNumberFormat="1" applyFont="1" applyBorder="1"/>
    <xf numFmtId="0" fontId="12" fillId="0" borderId="0" xfId="0" applyFont="1"/>
    <xf numFmtId="175" fontId="3" fillId="0" borderId="22" xfId="0" applyNumberFormat="1" applyFont="1" applyBorder="1"/>
    <xf numFmtId="175" fontId="10" fillId="0" borderId="4" xfId="943" applyNumberFormat="1" applyFont="1" applyBorder="1"/>
    <xf numFmtId="0" fontId="4" fillId="0" borderId="39" xfId="0" applyFont="1" applyBorder="1"/>
    <xf numFmtId="0" fontId="4" fillId="0" borderId="41" xfId="0" applyFont="1" applyBorder="1"/>
    <xf numFmtId="175" fontId="4" fillId="0" borderId="0" xfId="943" applyNumberFormat="1" applyFont="1"/>
    <xf numFmtId="175" fontId="12" fillId="0" borderId="0" xfId="943" applyNumberFormat="1" applyFont="1" applyBorder="1" applyAlignment="1">
      <alignment horizontal="center"/>
    </xf>
    <xf numFmtId="175" fontId="185" fillId="0" borderId="39" xfId="0" applyNumberFormat="1" applyFont="1" applyBorder="1"/>
    <xf numFmtId="175" fontId="14" fillId="0" borderId="0" xfId="943" applyNumberFormat="1" applyFont="1"/>
    <xf numFmtId="175" fontId="215" fillId="0" borderId="72" xfId="0" applyNumberFormat="1" applyFont="1" applyBorder="1"/>
    <xf numFmtId="175" fontId="6" fillId="0" borderId="39" xfId="0" applyNumberFormat="1" applyFont="1" applyBorder="1"/>
    <xf numFmtId="175" fontId="14" fillId="0" borderId="0" xfId="0" applyNumberFormat="1" applyFont="1"/>
    <xf numFmtId="175" fontId="6" fillId="0" borderId="72" xfId="0" applyNumberFormat="1" applyFont="1" applyBorder="1"/>
    <xf numFmtId="0" fontId="14" fillId="0" borderId="0" xfId="0" applyFont="1" applyBorder="1" applyAlignment="1">
      <alignment horizontal="left"/>
    </xf>
    <xf numFmtId="0" fontId="4" fillId="0" borderId="5" xfId="0" applyFont="1" applyBorder="1" applyAlignment="1">
      <alignment horizontal="center" vertical="center"/>
    </xf>
    <xf numFmtId="0" fontId="4" fillId="0" borderId="0" xfId="0" applyFont="1" applyAlignment="1">
      <alignment vertical="center" wrapText="1"/>
    </xf>
    <xf numFmtId="175" fontId="10" fillId="0" borderId="0" xfId="0" applyNumberFormat="1" applyFont="1"/>
    <xf numFmtId="0" fontId="7" fillId="0" borderId="3" xfId="0" applyFont="1" applyBorder="1" applyAlignment="1">
      <alignment horizontal="center"/>
    </xf>
    <xf numFmtId="175" fontId="7" fillId="0" borderId="3" xfId="943" applyNumberFormat="1" applyFont="1" applyBorder="1" applyAlignment="1">
      <alignment horizontal="center"/>
    </xf>
    <xf numFmtId="175" fontId="4" fillId="0" borderId="72" xfId="0" applyNumberFormat="1" applyFont="1" applyBorder="1"/>
    <xf numFmtId="175" fontId="216" fillId="0" borderId="74" xfId="0" applyNumberFormat="1" applyFont="1" applyBorder="1"/>
    <xf numFmtId="175" fontId="10" fillId="0" borderId="73" xfId="943" applyNumberFormat="1" applyFont="1" applyBorder="1"/>
    <xf numFmtId="175" fontId="10" fillId="0" borderId="0" xfId="943" applyNumberFormat="1" applyFont="1" applyBorder="1" applyAlignment="1">
      <alignment horizontal="center" vertical="center"/>
    </xf>
    <xf numFmtId="175" fontId="10" fillId="0" borderId="0" xfId="943" applyNumberFormat="1" applyFont="1" applyBorder="1" applyAlignment="1">
      <alignment horizontal="center" vertical="center" wrapText="1"/>
    </xf>
    <xf numFmtId="175" fontId="12" fillId="0" borderId="72" xfId="943" applyNumberFormat="1" applyFont="1" applyBorder="1"/>
    <xf numFmtId="175" fontId="12" fillId="0" borderId="0" xfId="943" applyNumberFormat="1" applyFont="1" applyAlignment="1">
      <alignment horizontal="center" vertical="center"/>
    </xf>
    <xf numFmtId="175" fontId="217" fillId="0" borderId="22" xfId="0" applyNumberFormat="1" applyFont="1" applyBorder="1"/>
    <xf numFmtId="175" fontId="208" fillId="0" borderId="4" xfId="0" applyNumberFormat="1" applyFont="1" applyBorder="1"/>
    <xf numFmtId="175" fontId="217" fillId="0" borderId="4" xfId="0" applyNumberFormat="1" applyFont="1" applyBorder="1"/>
    <xf numFmtId="175" fontId="208" fillId="0" borderId="42" xfId="0" applyNumberFormat="1" applyFont="1" applyBorder="1"/>
    <xf numFmtId="175" fontId="12" fillId="0" borderId="73" xfId="943" applyNumberFormat="1" applyFont="1" applyBorder="1"/>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xf numFmtId="0" fontId="201" fillId="0" borderId="0" xfId="0" applyFont="1" applyFill="1"/>
    <xf numFmtId="175" fontId="219" fillId="0" borderId="0" xfId="943" applyNumberFormat="1" applyFont="1"/>
    <xf numFmtId="175" fontId="218" fillId="0" borderId="0" xfId="943" applyNumberFormat="1" applyFont="1"/>
    <xf numFmtId="0" fontId="12" fillId="0" borderId="0" xfId="0" applyFont="1" applyBorder="1"/>
    <xf numFmtId="175" fontId="130" fillId="0" borderId="39" xfId="0" applyNumberFormat="1" applyFont="1" applyBorder="1"/>
    <xf numFmtId="3" fontId="130" fillId="0" borderId="0" xfId="1101" applyNumberFormat="1" applyFont="1"/>
    <xf numFmtId="175" fontId="201" fillId="0" borderId="72" xfId="0" applyNumberFormat="1" applyFont="1" applyBorder="1"/>
    <xf numFmtId="175" fontId="130" fillId="0" borderId="0" xfId="943" applyNumberFormat="1" applyFont="1" applyFill="1"/>
    <xf numFmtId="0" fontId="194" fillId="0" borderId="0" xfId="1109" applyFont="1" applyBorder="1"/>
    <xf numFmtId="0" fontId="194" fillId="0" borderId="0" xfId="1109" applyFont="1" applyFill="1" applyBorder="1"/>
    <xf numFmtId="175" fontId="198" fillId="0" borderId="39" xfId="943" applyNumberFormat="1" applyFont="1" applyBorder="1"/>
    <xf numFmtId="175" fontId="7" fillId="0" borderId="3" xfId="943" applyNumberFormat="1" applyFont="1" applyBorder="1"/>
    <xf numFmtId="175" fontId="12" fillId="0" borderId="0" xfId="0" applyNumberFormat="1" applyFont="1"/>
    <xf numFmtId="0" fontId="10" fillId="0" borderId="0" xfId="0" applyFont="1"/>
    <xf numFmtId="175" fontId="12" fillId="0" borderId="5" xfId="0" applyNumberFormat="1" applyFont="1" applyBorder="1"/>
    <xf numFmtId="3" fontId="12" fillId="0" borderId="4" xfId="0" applyNumberFormat="1" applyFont="1" applyBorder="1"/>
    <xf numFmtId="175" fontId="198" fillId="0" borderId="73" xfId="943" applyNumberFormat="1" applyFont="1" applyBorder="1"/>
    <xf numFmtId="0" fontId="12" fillId="0" borderId="1" xfId="0" applyFont="1" applyBorder="1" applyAlignment="1">
      <alignment horizontal="center"/>
    </xf>
    <xf numFmtId="37" fontId="130" fillId="0" borderId="0" xfId="943" applyNumberFormat="1" applyFont="1"/>
    <xf numFmtId="175" fontId="206" fillId="0" borderId="39" xfId="0" applyNumberFormat="1" applyFont="1" applyBorder="1"/>
    <xf numFmtId="0" fontId="12" fillId="57" borderId="1" xfId="0" applyFont="1" applyFill="1" applyBorder="1" applyAlignment="1">
      <alignment horizontal="center" vertical="center" wrapText="1"/>
    </xf>
    <xf numFmtId="0" fontId="12" fillId="0" borderId="47" xfId="0" applyFont="1" applyFill="1" applyBorder="1" applyAlignment="1">
      <alignment vertical="center" wrapText="1"/>
    </xf>
    <xf numFmtId="0" fontId="201" fillId="0" borderId="47" xfId="0" applyFont="1" applyFill="1" applyBorder="1"/>
    <xf numFmtId="0" fontId="201" fillId="0" borderId="47" xfId="0" applyFont="1" applyFill="1" applyBorder="1" applyAlignment="1">
      <alignment horizontal="center"/>
    </xf>
    <xf numFmtId="175" fontId="201" fillId="0" borderId="47" xfId="943" applyNumberFormat="1" applyFont="1" applyFill="1" applyBorder="1"/>
    <xf numFmtId="0" fontId="130" fillId="0" borderId="49" xfId="0" applyFont="1" applyFill="1" applyBorder="1" applyAlignment="1">
      <alignment vertical="center" wrapText="1"/>
    </xf>
    <xf numFmtId="0" fontId="130" fillId="0" borderId="47" xfId="0" applyFont="1" applyFill="1" applyBorder="1" applyAlignment="1">
      <alignment vertical="center" wrapText="1"/>
    </xf>
    <xf numFmtId="0" fontId="10" fillId="0" borderId="44" xfId="0" applyFont="1" applyFill="1" applyBorder="1"/>
    <xf numFmtId="0" fontId="201" fillId="0" borderId="0" xfId="0" applyFont="1" applyFill="1"/>
    <xf numFmtId="0" fontId="201" fillId="0" borderId="0" xfId="0" applyFont="1" applyFill="1" applyBorder="1"/>
    <xf numFmtId="0" fontId="201" fillId="0" borderId="0" xfId="0" applyFont="1" applyFill="1" applyBorder="1" applyAlignment="1">
      <alignment horizontal="center"/>
    </xf>
    <xf numFmtId="175" fontId="201" fillId="0" borderId="67" xfId="0" applyNumberFormat="1" applyFont="1" applyFill="1" applyBorder="1"/>
    <xf numFmtId="0" fontId="130" fillId="0" borderId="0" xfId="0" applyFont="1"/>
    <xf numFmtId="0" fontId="12" fillId="0" borderId="0" xfId="0" applyFont="1" applyFill="1" applyAlignment="1">
      <alignment horizontal="center"/>
    </xf>
    <xf numFmtId="0" fontId="12" fillId="0" borderId="0" xfId="0" applyFont="1" applyFill="1" applyBorder="1"/>
    <xf numFmtId="0" fontId="12" fillId="42" borderId="1" xfId="0" applyFont="1" applyFill="1" applyBorder="1" applyAlignment="1">
      <alignment horizontal="center" vertical="center" wrapText="1"/>
    </xf>
    <xf numFmtId="0" fontId="12" fillId="42" borderId="65" xfId="0" applyFont="1" applyFill="1" applyBorder="1" applyAlignment="1">
      <alignment horizontal="center" vertical="center" wrapText="1"/>
    </xf>
    <xf numFmtId="0" fontId="12" fillId="0" borderId="0" xfId="0" applyFont="1" applyFill="1"/>
    <xf numFmtId="43" fontId="3" fillId="0" borderId="0" xfId="0" applyNumberFormat="1" applyFont="1"/>
    <xf numFmtId="175" fontId="198" fillId="0" borderId="39" xfId="0" applyNumberFormat="1" applyFont="1" applyBorder="1"/>
    <xf numFmtId="175" fontId="8" fillId="0" borderId="3" xfId="0" applyNumberFormat="1" applyFont="1" applyBorder="1"/>
    <xf numFmtId="175" fontId="8" fillId="0" borderId="73" xfId="0" applyNumberFormat="1" applyFont="1" applyBorder="1"/>
    <xf numFmtId="175" fontId="208" fillId="0" borderId="72" xfId="0" applyNumberFormat="1" applyFont="1" applyBorder="1"/>
    <xf numFmtId="175" fontId="12" fillId="0" borderId="39" xfId="0" applyNumberFormat="1" applyFont="1" applyBorder="1"/>
    <xf numFmtId="3" fontId="10" fillId="56" borderId="0" xfId="1104" applyNumberFormat="1" applyFont="1" applyFill="1"/>
    <xf numFmtId="175" fontId="10" fillId="56" borderId="39" xfId="0" applyNumberFormat="1" applyFont="1" applyFill="1" applyBorder="1"/>
    <xf numFmtId="0" fontId="10" fillId="0" borderId="39" xfId="0" applyFont="1" applyBorder="1"/>
    <xf numFmtId="3" fontId="10" fillId="0" borderId="0" xfId="1104" applyNumberFormat="1" applyFont="1"/>
    <xf numFmtId="175" fontId="10" fillId="0" borderId="39" xfId="0" applyNumberFormat="1" applyFont="1" applyFill="1" applyBorder="1"/>
    <xf numFmtId="175" fontId="7" fillId="0" borderId="39" xfId="0" applyNumberFormat="1" applyFont="1" applyFill="1" applyBorder="1"/>
    <xf numFmtId="3" fontId="10" fillId="0" borderId="46" xfId="1105" applyNumberFormat="1" applyFont="1" applyBorder="1"/>
    <xf numFmtId="3" fontId="10" fillId="0" borderId="47" xfId="1106" applyNumberFormat="1" applyFont="1" applyBorder="1"/>
    <xf numFmtId="3" fontId="10" fillId="0" borderId="47" xfId="1097" applyNumberFormat="1" applyFont="1" applyBorder="1"/>
    <xf numFmtId="3" fontId="10" fillId="0" borderId="47" xfId="1108" applyNumberFormat="1" applyFont="1" applyBorder="1"/>
    <xf numFmtId="3" fontId="10" fillId="0" borderId="47" xfId="1107" applyNumberFormat="1" applyFont="1" applyBorder="1"/>
    <xf numFmtId="37" fontId="7" fillId="0" borderId="0" xfId="0" applyNumberFormat="1" applyFont="1"/>
    <xf numFmtId="175" fontId="130" fillId="0" borderId="72" xfId="0" applyNumberFormat="1" applyFont="1" applyBorder="1"/>
    <xf numFmtId="175" fontId="10" fillId="0" borderId="0" xfId="943" applyNumberFormat="1" applyFont="1" applyBorder="1"/>
    <xf numFmtId="175" fontId="12" fillId="0" borderId="3" xfId="0" applyNumberFormat="1" applyFont="1" applyBorder="1"/>
    <xf numFmtId="175" fontId="10" fillId="0" borderId="72" xfId="0" applyNumberFormat="1" applyFont="1" applyBorder="1"/>
    <xf numFmtId="175" fontId="12" fillId="0" borderId="3" xfId="943" applyNumberFormat="1" applyFont="1" applyBorder="1"/>
    <xf numFmtId="175" fontId="208" fillId="0" borderId="22" xfId="0" applyNumberFormat="1" applyFont="1" applyBorder="1"/>
    <xf numFmtId="175" fontId="12" fillId="0" borderId="4" xfId="0" applyNumberFormat="1" applyFont="1" applyBorder="1" applyAlignment="1">
      <alignment wrapText="1"/>
    </xf>
    <xf numFmtId="0" fontId="10" fillId="0" borderId="4" xfId="0" applyFont="1" applyBorder="1" applyAlignment="1">
      <alignment horizontal="left" wrapText="1"/>
    </xf>
    <xf numFmtId="3" fontId="208" fillId="0" borderId="4" xfId="0" applyNumberFormat="1" applyFont="1" applyBorder="1"/>
    <xf numFmtId="0" fontId="10" fillId="0" borderId="4" xfId="0" applyFont="1" applyBorder="1" applyAlignment="1">
      <alignment vertical="justify" wrapText="1"/>
    </xf>
    <xf numFmtId="175" fontId="10" fillId="0" borderId="75" xfId="0" applyNumberFormat="1" applyFont="1" applyBorder="1"/>
    <xf numFmtId="3" fontId="12" fillId="0" borderId="0" xfId="0" applyNumberFormat="1" applyFont="1" applyFill="1"/>
    <xf numFmtId="175" fontId="10" fillId="0" borderId="0" xfId="943" applyNumberFormat="1" applyFont="1" applyFill="1"/>
    <xf numFmtId="0" fontId="12" fillId="0" borderId="0" xfId="0" applyFont="1" applyFill="1" applyBorder="1"/>
    <xf numFmtId="0" fontId="3" fillId="0" borderId="0" xfId="0" applyFont="1" applyAlignment="1">
      <alignment horizontal="center"/>
    </xf>
    <xf numFmtId="0" fontId="7" fillId="0" borderId="0" xfId="0" applyFont="1" applyAlignment="1">
      <alignment horizontal="justify" vertical="center" wrapText="1"/>
    </xf>
    <xf numFmtId="0" fontId="14" fillId="0" borderId="0" xfId="0" applyFont="1" applyAlignment="1">
      <alignment horizontal="justify" vertical="center" wrapText="1"/>
    </xf>
    <xf numFmtId="175" fontId="198" fillId="0" borderId="0" xfId="943" applyNumberFormat="1" applyFont="1" applyBorder="1" applyAlignment="1">
      <alignment horizontal="center"/>
    </xf>
    <xf numFmtId="0" fontId="4" fillId="0" borderId="0" xfId="0" applyFont="1" applyAlignment="1">
      <alignment horizontal="center"/>
    </xf>
    <xf numFmtId="0" fontId="204" fillId="0" borderId="0" xfId="0" applyFont="1" applyAlignment="1">
      <alignment horizontal="center"/>
    </xf>
    <xf numFmtId="0" fontId="7" fillId="0" borderId="0" xfId="0" applyFont="1" applyBorder="1" applyAlignment="1">
      <alignment horizontal="left" vertical="center" wrapText="1"/>
    </xf>
    <xf numFmtId="0" fontId="188" fillId="0" borderId="0" xfId="0" applyFont="1" applyAlignment="1">
      <alignment horizontal="center"/>
    </xf>
    <xf numFmtId="0" fontId="189" fillId="0" borderId="0" xfId="0" applyFont="1" applyAlignment="1">
      <alignment horizontal="center"/>
    </xf>
    <xf numFmtId="0" fontId="12" fillId="42" borderId="1" xfId="0" applyFont="1" applyFill="1" applyBorder="1" applyAlignment="1">
      <alignment horizontal="center" vertical="center" wrapText="1"/>
    </xf>
    <xf numFmtId="0" fontId="12" fillId="0" borderId="0" xfId="0" applyFont="1" applyFill="1"/>
    <xf numFmtId="0" fontId="201" fillId="0" borderId="0" xfId="0" applyFont="1" applyFill="1"/>
    <xf numFmtId="175" fontId="12" fillId="0" borderId="72" xfId="0" applyNumberFormat="1" applyFont="1" applyBorder="1"/>
    <xf numFmtId="175" fontId="12" fillId="0" borderId="3" xfId="0" applyNumberFormat="1" applyFont="1" applyBorder="1" applyAlignment="1">
      <alignment horizontal="center"/>
    </xf>
    <xf numFmtId="175" fontId="12" fillId="0" borderId="3" xfId="943" applyNumberFormat="1" applyFont="1" applyBorder="1" applyAlignment="1">
      <alignment horizontal="center"/>
    </xf>
    <xf numFmtId="175" fontId="4" fillId="0" borderId="3" xfId="943" applyNumberFormat="1" applyFont="1" applyBorder="1" applyAlignment="1">
      <alignment horizontal="center"/>
    </xf>
    <xf numFmtId="175" fontId="198" fillId="0" borderId="74" xfId="0" applyNumberFormat="1" applyFont="1" applyBorder="1"/>
    <xf numFmtId="175" fontId="12" fillId="0" borderId="0" xfId="0" applyNumberFormat="1" applyFont="1" applyBorder="1"/>
    <xf numFmtId="175" fontId="10" fillId="0" borderId="72" xfId="943" applyNumberFormat="1" applyFont="1" applyBorder="1" applyAlignment="1">
      <alignment vertical="center"/>
    </xf>
    <xf numFmtId="175" fontId="10" fillId="0" borderId="73" xfId="943" applyNumberFormat="1" applyFont="1" applyBorder="1" applyAlignment="1">
      <alignment vertical="center"/>
    </xf>
    <xf numFmtId="175" fontId="12" fillId="0" borderId="0" xfId="943" applyNumberFormat="1" applyFont="1" applyBorder="1" applyAlignment="1">
      <alignment horizontal="center" vertical="center" wrapText="1"/>
    </xf>
    <xf numFmtId="0" fontId="194" fillId="0" borderId="0" xfId="1109" applyFont="1" applyBorder="1" applyAlignment="1">
      <alignment horizontal="center"/>
    </xf>
    <xf numFmtId="0" fontId="190" fillId="0" borderId="53" xfId="1109" applyFont="1" applyBorder="1" applyAlignment="1">
      <alignment horizontal="center"/>
    </xf>
    <xf numFmtId="0" fontId="190" fillId="0" borderId="0" xfId="1109" applyFont="1" applyBorder="1" applyAlignment="1">
      <alignment horizontal="center"/>
    </xf>
    <xf numFmtId="0" fontId="190" fillId="0" borderId="54" xfId="1109" applyFont="1" applyBorder="1" applyAlignment="1">
      <alignment horizontal="center"/>
    </xf>
    <xf numFmtId="0" fontId="192" fillId="0" borderId="53" xfId="1109" applyFont="1" applyBorder="1" applyAlignment="1">
      <alignment horizontal="center"/>
    </xf>
    <xf numFmtId="0" fontId="192" fillId="0" borderId="0" xfId="1109" applyFont="1" applyBorder="1" applyAlignment="1">
      <alignment horizontal="center"/>
    </xf>
    <xf numFmtId="0" fontId="192" fillId="0" borderId="54" xfId="1109" applyFont="1" applyBorder="1" applyAlignment="1">
      <alignment horizontal="center"/>
    </xf>
    <xf numFmtId="0" fontId="193" fillId="0" borderId="53" xfId="1109" applyFont="1" applyBorder="1" applyAlignment="1">
      <alignment horizontal="center"/>
    </xf>
    <xf numFmtId="0" fontId="193" fillId="0" borderId="0" xfId="1109" applyFont="1" applyBorder="1" applyAlignment="1">
      <alignment horizontal="center"/>
    </xf>
    <xf numFmtId="0" fontId="193" fillId="0" borderId="54" xfId="1109" applyFont="1" applyBorder="1" applyAlignment="1">
      <alignment horizontal="center"/>
    </xf>
    <xf numFmtId="0" fontId="191" fillId="0" borderId="53" xfId="1109" applyFont="1" applyBorder="1" applyAlignment="1">
      <alignment horizontal="center"/>
    </xf>
    <xf numFmtId="0" fontId="191" fillId="0" borderId="0" xfId="1109" applyFont="1" applyBorder="1" applyAlignment="1">
      <alignment horizontal="center"/>
    </xf>
    <xf numFmtId="0" fontId="191" fillId="0" borderId="54" xfId="1109" applyFont="1" applyBorder="1" applyAlignment="1">
      <alignment horizontal="center"/>
    </xf>
    <xf numFmtId="0" fontId="13" fillId="0" borderId="0" xfId="0" applyFont="1" applyFill="1" applyBorder="1" applyAlignment="1">
      <alignment horizontal="center"/>
    </xf>
    <xf numFmtId="0" fontId="12" fillId="0" borderId="0" xfId="0" applyFont="1" applyFill="1" applyAlignment="1">
      <alignment horizontal="center"/>
    </xf>
    <xf numFmtId="0" fontId="11"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97"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75" fontId="198" fillId="0" borderId="0" xfId="943" applyNumberFormat="1" applyFont="1" applyBorder="1" applyAlignment="1">
      <alignment horizontal="center"/>
    </xf>
    <xf numFmtId="0" fontId="7" fillId="0" borderId="0" xfId="0" applyFont="1" applyAlignment="1">
      <alignment horizontal="justify" vertical="justify" wrapText="1"/>
    </xf>
    <xf numFmtId="0" fontId="10" fillId="0" borderId="72" xfId="0" applyFont="1" applyBorder="1" applyAlignment="1">
      <alignment horizontal="center" wrapText="1"/>
    </xf>
    <xf numFmtId="0" fontId="12" fillId="0" borderId="73" xfId="0" applyFont="1" applyBorder="1" applyAlignment="1">
      <alignment horizontal="center"/>
    </xf>
    <xf numFmtId="0" fontId="204"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left" vertical="center"/>
    </xf>
    <xf numFmtId="0" fontId="7" fillId="0" borderId="40" xfId="0" applyFont="1" applyBorder="1" applyAlignment="1">
      <alignment horizontal="left" wrapText="1"/>
    </xf>
    <xf numFmtId="0" fontId="7" fillId="0" borderId="72" xfId="0" applyFont="1" applyBorder="1" applyAlignment="1">
      <alignment horizontal="left" wrapText="1"/>
    </xf>
    <xf numFmtId="0" fontId="3" fillId="57" borderId="1" xfId="0" applyFont="1" applyFill="1" applyBorder="1" applyAlignment="1">
      <alignment horizontal="center"/>
    </xf>
    <xf numFmtId="0" fontId="3" fillId="57" borderId="1" xfId="0" applyFont="1" applyFill="1" applyBorder="1" applyAlignment="1">
      <alignment horizontal="center" vertical="center"/>
    </xf>
    <xf numFmtId="0" fontId="3" fillId="0" borderId="1" xfId="0" applyFont="1" applyBorder="1" applyAlignment="1">
      <alignment horizontal="center"/>
    </xf>
    <xf numFmtId="0" fontId="185" fillId="0" borderId="0" xfId="0" applyFont="1" applyAlignment="1">
      <alignment horizontal="right"/>
    </xf>
    <xf numFmtId="0" fontId="189" fillId="0" borderId="0" xfId="0" applyFont="1" applyAlignment="1">
      <alignment horizontal="center"/>
    </xf>
    <xf numFmtId="0" fontId="7" fillId="0" borderId="0" xfId="0" applyFont="1" applyAlignment="1">
      <alignment horizontal="justify" vertical="center" wrapText="1"/>
    </xf>
    <xf numFmtId="0" fontId="14" fillId="0" borderId="0" xfId="0" applyFont="1" applyAlignment="1">
      <alignment horizontal="justify" vertical="center" wrapText="1"/>
    </xf>
    <xf numFmtId="0" fontId="188" fillId="0" borderId="0" xfId="0" applyFont="1" applyAlignment="1">
      <alignment horizontal="center"/>
    </xf>
    <xf numFmtId="0" fontId="3" fillId="0" borderId="0" xfId="0" applyFont="1" applyAlignment="1">
      <alignment horizontal="center"/>
    </xf>
    <xf numFmtId="0" fontId="7" fillId="0" borderId="0" xfId="0" applyFont="1" applyAlignment="1">
      <alignment horizontal="left" vertical="center" wrapText="1"/>
    </xf>
    <xf numFmtId="0" fontId="7" fillId="0" borderId="0" xfId="0" applyFont="1" applyAlignment="1">
      <alignment horizontal="justify" wrapText="1"/>
    </xf>
    <xf numFmtId="0" fontId="7" fillId="0" borderId="0" xfId="0" applyFont="1" applyBorder="1" applyAlignment="1">
      <alignment horizontal="left" vertical="center" wrapText="1"/>
    </xf>
    <xf numFmtId="0" fontId="4" fillId="0" borderId="0" xfId="0" applyFont="1" applyAlignment="1">
      <alignment horizontal="justify" vertical="center" wrapText="1"/>
    </xf>
    <xf numFmtId="0" fontId="7" fillId="0" borderId="0" xfId="0" applyFont="1" applyBorder="1" applyAlignment="1">
      <alignment horizontal="left" vertical="center"/>
    </xf>
    <xf numFmtId="0" fontId="3" fillId="42" borderId="0" xfId="0" applyFont="1" applyFill="1" applyAlignment="1">
      <alignment horizontal="center"/>
    </xf>
    <xf numFmtId="0" fontId="203" fillId="0" borderId="0" xfId="0" applyFont="1" applyAlignment="1">
      <alignment horizontal="center"/>
    </xf>
    <xf numFmtId="0" fontId="5" fillId="0" borderId="0" xfId="0" applyFont="1" applyAlignment="1">
      <alignment horizontal="center"/>
    </xf>
    <xf numFmtId="0" fontId="3" fillId="0" borderId="0" xfId="0" applyFont="1" applyAlignment="1">
      <alignment horizontal="justify" vertical="center" wrapText="1"/>
    </xf>
    <xf numFmtId="0" fontId="4" fillId="0" borderId="0" xfId="0" applyFont="1" applyAlignment="1">
      <alignment horizontal="left" vertical="center" wrapText="1"/>
    </xf>
    <xf numFmtId="0" fontId="7" fillId="0" borderId="0" xfId="0" applyFont="1" applyAlignment="1">
      <alignment wrapText="1"/>
    </xf>
    <xf numFmtId="0" fontId="4" fillId="0" borderId="5" xfId="0" applyFont="1" applyBorder="1" applyAlignment="1">
      <alignment horizontal="center"/>
    </xf>
    <xf numFmtId="0" fontId="12" fillId="0" borderId="5" xfId="0" applyFont="1" applyBorder="1" applyAlignment="1">
      <alignment horizontal="center"/>
    </xf>
    <xf numFmtId="0" fontId="7" fillId="0" borderId="0" xfId="0" applyNumberFormat="1" applyFont="1" applyAlignment="1">
      <alignment horizontal="justify" vertical="center" wrapText="1"/>
    </xf>
    <xf numFmtId="0" fontId="7" fillId="0" borderId="0" xfId="0" applyFont="1" applyAlignment="1">
      <alignment horizontal="left" wrapText="1"/>
    </xf>
    <xf numFmtId="0" fontId="12" fillId="0" borderId="59" xfId="0" applyFont="1" applyBorder="1" applyAlignment="1">
      <alignment horizontal="center"/>
    </xf>
    <xf numFmtId="0" fontId="12" fillId="0" borderId="72" xfId="0" applyFont="1" applyBorder="1" applyAlignment="1">
      <alignment horizontal="left" wrapText="1"/>
    </xf>
    <xf numFmtId="0" fontId="12" fillId="0" borderId="72" xfId="0" applyFont="1" applyBorder="1" applyAlignment="1">
      <alignment horizontal="center" wrapText="1"/>
    </xf>
    <xf numFmtId="0" fontId="3" fillId="42" borderId="0" xfId="0" applyFont="1" applyFill="1" applyAlignment="1">
      <alignment horizontal="center" vertical="top" wrapText="1"/>
    </xf>
    <xf numFmtId="0" fontId="7" fillId="0" borderId="0" xfId="0" quotePrefix="1" applyFont="1" applyAlignment="1">
      <alignment wrapText="1"/>
    </xf>
    <xf numFmtId="0" fontId="12" fillId="0" borderId="0" xfId="0" applyFont="1" applyBorder="1" applyAlignment="1">
      <alignment horizontal="center" wrapText="1"/>
    </xf>
    <xf numFmtId="0" fontId="12" fillId="0" borderId="0" xfId="0" applyFont="1" applyAlignment="1">
      <alignment horizontal="center"/>
    </xf>
    <xf numFmtId="0" fontId="197" fillId="0" borderId="5" xfId="0" applyFont="1" applyFill="1" applyBorder="1" applyAlignment="1">
      <alignment horizontal="center"/>
    </xf>
    <xf numFmtId="0" fontId="191" fillId="0" borderId="0" xfId="0" applyFont="1" applyFill="1" applyBorder="1" applyAlignment="1">
      <alignment horizontal="center" vertical="center"/>
    </xf>
    <xf numFmtId="0" fontId="12" fillId="42" borderId="1" xfId="0" applyFont="1" applyFill="1" applyBorder="1" applyAlignment="1">
      <alignment horizontal="center" vertical="center" wrapText="1"/>
    </xf>
    <xf numFmtId="0" fontId="12" fillId="42" borderId="18" xfId="0" applyFont="1" applyFill="1" applyBorder="1" applyAlignment="1">
      <alignment horizontal="center" vertical="center" wrapText="1"/>
    </xf>
    <xf numFmtId="0" fontId="12" fillId="42" borderId="65" xfId="0" applyFont="1" applyFill="1" applyBorder="1" applyAlignment="1">
      <alignment horizontal="center" vertical="center" wrapText="1"/>
    </xf>
    <xf numFmtId="0" fontId="10" fillId="0" borderId="0" xfId="0" applyFont="1" applyFill="1" applyAlignment="1">
      <alignment horizontal="center" wrapText="1"/>
    </xf>
    <xf numFmtId="0" fontId="12" fillId="0" borderId="0" xfId="0" applyFont="1" applyFill="1"/>
    <xf numFmtId="0" fontId="201" fillId="0" borderId="0" xfId="0" applyFont="1" applyFill="1" applyAlignment="1">
      <alignment horizontal="center"/>
    </xf>
    <xf numFmtId="0" fontId="130" fillId="0" borderId="0" xfId="0" applyFont="1" applyFill="1" applyBorder="1"/>
    <xf numFmtId="0" fontId="201" fillId="0" borderId="0" xfId="0" applyFont="1" applyFill="1"/>
    <xf numFmtId="0" fontId="201" fillId="42" borderId="1" xfId="0" applyFont="1" applyFill="1" applyBorder="1" applyAlignment="1">
      <alignment horizontal="center" vertical="center" wrapText="1"/>
    </xf>
    <xf numFmtId="0" fontId="199" fillId="0" borderId="0" xfId="0" applyFont="1" applyFill="1" applyAlignment="1">
      <alignment horizontal="center" vertical="center"/>
    </xf>
    <xf numFmtId="0" fontId="130" fillId="0" borderId="0" xfId="0" applyFont="1" applyFill="1" applyAlignment="1">
      <alignment horizontal="center" vertical="center" wrapText="1"/>
    </xf>
    <xf numFmtId="0" fontId="9" fillId="0" borderId="0" xfId="0" applyFont="1" applyFill="1" applyAlignment="1">
      <alignment horizontal="center" vertical="center"/>
    </xf>
    <xf numFmtId="0" fontId="191" fillId="0" borderId="0" xfId="0" applyFont="1" applyFill="1" applyAlignment="1">
      <alignment horizontal="center" vertical="center"/>
    </xf>
    <xf numFmtId="0" fontId="212" fillId="0" borderId="5" xfId="0" applyFont="1" applyFill="1" applyBorder="1" applyAlignment="1">
      <alignment horizontal="center"/>
    </xf>
    <xf numFmtId="0" fontId="10" fillId="0" borderId="0" xfId="0" applyFont="1" applyAlignment="1"/>
    <xf numFmtId="0" fontId="199" fillId="0" borderId="0" xfId="0" applyFont="1" applyAlignment="1">
      <alignment horizontal="center" vertical="center"/>
    </xf>
    <xf numFmtId="0" fontId="191" fillId="0" borderId="5" xfId="0" applyFont="1" applyBorder="1" applyAlignment="1">
      <alignment horizontal="center"/>
    </xf>
    <xf numFmtId="0" fontId="201" fillId="41" borderId="1" xfId="0" applyFont="1" applyFill="1" applyBorder="1" applyAlignment="1">
      <alignment horizontal="center" vertical="center" wrapText="1"/>
    </xf>
    <xf numFmtId="0" fontId="201" fillId="41" borderId="1" xfId="0" applyFont="1" applyFill="1" applyBorder="1" applyAlignment="1">
      <alignment horizontal="center" vertical="center"/>
    </xf>
    <xf numFmtId="0" fontId="191" fillId="0" borderId="0" xfId="0" applyFont="1" applyAlignment="1">
      <alignment horizontal="center"/>
    </xf>
    <xf numFmtId="0" fontId="200" fillId="0" borderId="0" xfId="0" applyFont="1" applyAlignment="1">
      <alignment horizontal="center"/>
    </xf>
    <xf numFmtId="0" fontId="10" fillId="57" borderId="0" xfId="0" applyFont="1" applyFill="1" applyAlignment="1">
      <alignment horizontal="left" vertical="center" wrapText="1"/>
    </xf>
    <xf numFmtId="0" fontId="10" fillId="57" borderId="0" xfId="0" applyFont="1" applyFill="1" applyAlignment="1">
      <alignment horizontal="justify" vertical="center" wrapText="1"/>
    </xf>
    <xf numFmtId="0" fontId="10" fillId="57" borderId="0" xfId="0" applyFont="1" applyFill="1" applyBorder="1"/>
    <xf numFmtId="0" fontId="12" fillId="57" borderId="0" xfId="0" applyFont="1" applyFill="1"/>
    <xf numFmtId="0" fontId="7" fillId="57" borderId="0" xfId="0" applyFont="1" applyFill="1"/>
    <xf numFmtId="0" fontId="189" fillId="57" borderId="0" xfId="0" applyFont="1" applyFill="1" applyAlignment="1">
      <alignment horizontal="center"/>
    </xf>
    <xf numFmtId="175" fontId="208" fillId="56" borderId="4" xfId="0" applyNumberFormat="1" applyFont="1" applyFill="1" applyBorder="1"/>
    <xf numFmtId="0" fontId="3" fillId="0" borderId="59" xfId="0" applyFont="1" applyBorder="1" applyAlignment="1">
      <alignment horizontal="center" vertical="center" wrapText="1"/>
    </xf>
    <xf numFmtId="175" fontId="197" fillId="0" borderId="45" xfId="943" applyNumberFormat="1" applyFont="1" applyFill="1" applyBorder="1"/>
    <xf numFmtId="0" fontId="3" fillId="58" borderId="1" xfId="0" applyFont="1" applyFill="1" applyBorder="1" applyAlignment="1">
      <alignment horizontal="center" vertical="center"/>
    </xf>
    <xf numFmtId="0" fontId="3" fillId="58" borderId="1" xfId="0" applyFont="1" applyFill="1" applyBorder="1" applyAlignment="1">
      <alignment horizontal="center" vertical="center" wrapText="1"/>
    </xf>
    <xf numFmtId="0" fontId="7" fillId="58" borderId="1" xfId="0" applyFont="1" applyFill="1" applyBorder="1" applyAlignment="1">
      <alignment horizontal="center" vertical="center" wrapText="1"/>
    </xf>
    <xf numFmtId="0" fontId="3" fillId="58" borderId="1" xfId="0" applyFont="1" applyFill="1" applyBorder="1" applyAlignment="1">
      <alignment horizontal="center"/>
    </xf>
    <xf numFmtId="175" fontId="205" fillId="58" borderId="1" xfId="0" applyNumberFormat="1" applyFont="1" applyFill="1" applyBorder="1"/>
    <xf numFmtId="175" fontId="12" fillId="58" borderId="1" xfId="0" applyNumberFormat="1" applyFont="1" applyFill="1" applyBorder="1"/>
    <xf numFmtId="0" fontId="3" fillId="58" borderId="1" xfId="0" applyFont="1" applyFill="1" applyBorder="1" applyAlignment="1">
      <alignment horizontal="center" vertical="center" wrapText="1"/>
    </xf>
    <xf numFmtId="0" fontId="212" fillId="0" borderId="0" xfId="0" applyFont="1" applyFill="1" applyBorder="1" applyAlignment="1">
      <alignment horizontal="center"/>
    </xf>
  </cellXfs>
  <cellStyles count="1331">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2" xfId="498" builtinId="34" customBuiltin="1"/>
    <cellStyle name="20% - Accent3" xfId="499" builtinId="38" customBuiltin="1"/>
    <cellStyle name="20% - Accent4" xfId="500" builtinId="42" customBuiltin="1"/>
    <cellStyle name="20% - Accent5" xfId="501" builtinId="46" customBuiltin="1"/>
    <cellStyle name="20% - Accent6" xfId="502" builtinId="50" customBuiltin="1"/>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2" xfId="865" builtinId="35" customBuiltin="1"/>
    <cellStyle name="40% - Accent3" xfId="866" builtinId="39" customBuiltin="1"/>
    <cellStyle name="40% - Accent4" xfId="867" builtinId="43" customBuiltin="1"/>
    <cellStyle name="40% - Accent5" xfId="868" builtinId="47" customBuiltin="1"/>
    <cellStyle name="40% - Accent6" xfId="869" builtinId="51" customBuiltin="1"/>
    <cellStyle name="52" xfId="870"/>
    <cellStyle name="6" xfId="871"/>
    <cellStyle name="60% - Accent1" xfId="872" builtinId="32" customBuiltin="1"/>
    <cellStyle name="60% - Accent2" xfId="873" builtinId="36" customBuiltin="1"/>
    <cellStyle name="60% - Accent3" xfId="874" builtinId="40" customBuiltin="1"/>
    <cellStyle name="60% - Accent4" xfId="875" builtinId="44" customBuiltin="1"/>
    <cellStyle name="60% - Accent5" xfId="876" builtinId="48" customBuiltin="1"/>
    <cellStyle name="60% - Accent6" xfId="877" builtinId="52" customBuiltin="1"/>
    <cellStyle name="_x0001_Å»_x001e_´ " xfId="878"/>
    <cellStyle name="_x0001_Å»_x001e_´_" xfId="879"/>
    <cellStyle name="Accent1" xfId="880" builtinId="29" customBuiltin="1"/>
    <cellStyle name="Accent1 - 20%" xfId="881"/>
    <cellStyle name="Accent1 - 40%" xfId="882"/>
    <cellStyle name="Accent1 - 60%" xfId="883"/>
    <cellStyle name="Accent2" xfId="884" builtinId="33" customBuiltin="1"/>
    <cellStyle name="Accent2 - 20%" xfId="885"/>
    <cellStyle name="Accent2 - 40%" xfId="886"/>
    <cellStyle name="Accent2 - 60%" xfId="887"/>
    <cellStyle name="Accent3" xfId="888" builtinId="37" customBuiltin="1"/>
    <cellStyle name="Accent3 - 20%" xfId="889"/>
    <cellStyle name="Accent3 - 40%" xfId="890"/>
    <cellStyle name="Accent3 - 60%" xfId="891"/>
    <cellStyle name="Accent4" xfId="892" builtinId="41" customBuiltin="1"/>
    <cellStyle name="Accent4 - 20%" xfId="893"/>
    <cellStyle name="Accent4 - 40%" xfId="894"/>
    <cellStyle name="Accent4 - 60%" xfId="895"/>
    <cellStyle name="Accent5" xfId="896" builtinId="45" customBuiltin="1"/>
    <cellStyle name="Accent5 - 20%" xfId="897"/>
    <cellStyle name="Accent5 - 40%" xfId="898"/>
    <cellStyle name="Accent5 - 60%" xfId="899"/>
    <cellStyle name="Accent6" xfId="900" builtinId="49" customBuiltin="1"/>
    <cellStyle name="Accent6 - 20%" xfId="901"/>
    <cellStyle name="Accent6 - 40%" xfId="902"/>
    <cellStyle name="Accent6 - 60%" xfId="903"/>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1)" xfId="930"/>
    <cellStyle name="Calc Percent (2)" xfId="931"/>
    <cellStyle name="Calc Units (0)" xfId="932"/>
    <cellStyle name="Calc Units (1)" xfId="933"/>
    <cellStyle name="Calc Units (2)" xfId="934"/>
    <cellStyle name="Calculation" xfId="935" builtinId="22" customBuiltin="1"/>
    <cellStyle name="category" xfId="936"/>
    <cellStyle name="CC1" xfId="937"/>
    <cellStyle name="CC2" xfId="938"/>
    <cellStyle name="Cerrency_Sheet2_XANGDAU" xfId="939"/>
    <cellStyle name="chchuyen" xfId="940"/>
    <cellStyle name="Check Cell" xfId="941" builtinId="23" customBuiltin="1"/>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zerodec" xfId="953"/>
    <cellStyle name="Comma0" xfId="954"/>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1" xfId="971"/>
    <cellStyle name="d" xfId="972"/>
    <cellStyle name="d%" xfId="973"/>
    <cellStyle name="d1" xfId="974"/>
    <cellStyle name="Date" xfId="975"/>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xplanatory Text" xfId="1026" builtinId="53" customBuiltin="1"/>
    <cellStyle name="f" xfId="1027"/>
    <cellStyle name="Fixed" xfId="1028"/>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2" xfId="1046" builtinId="17" customBuiltin="1"/>
    <cellStyle name="Heading 3" xfId="1047" builtinId="18" customBuiltin="1"/>
    <cellStyle name="Heading 4" xfId="1048" builtinId="19" customBuiltin="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k" xfId="1061"/>
    <cellStyle name="khanh" xfId="1062"/>
    <cellStyle name="khung" xfId="1063"/>
    <cellStyle name="Kien1" xfId="1064"/>
    <cellStyle name="Ledger 17 x 11 in" xfId="1065"/>
    <cellStyle name="Link Currency (0)" xfId="1066"/>
    <cellStyle name="Link Currency (2)" xfId="1067"/>
    <cellStyle name="Link Units (0)" xfId="1068"/>
    <cellStyle name="Link Units (1)" xfId="1069"/>
    <cellStyle name="Link Units (2)" xfId="1070"/>
    <cellStyle name="Linked Cell" xfId="1071" builtinId="24" customBuiltin="1"/>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eutral" xfId="1091" builtinId="28" customBuiltin="1"/>
    <cellStyle name="New" xfId="1092"/>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7" xfId="1100"/>
    <cellStyle name="Normal 18" xfId="1101"/>
    <cellStyle name="Normal 19" xfId="1102"/>
    <cellStyle name="Normal 2" xfId="1103"/>
    <cellStyle name="Normal 4" xfId="1104"/>
    <cellStyle name="Normal 5" xfId="1330"/>
    <cellStyle name="Normal 6" xfId="1105"/>
    <cellStyle name="Normal 7" xfId="1106"/>
    <cellStyle name="Normal 8" xfId="1107"/>
    <cellStyle name="Normal 9" xfId="1108"/>
    <cellStyle name="Normal_Sheet1" xfId="1109"/>
    <cellStyle name="Normal1" xfId="1110"/>
    <cellStyle name="Normale_ PESO ELETTR." xfId="1111"/>
    <cellStyle name="Normalny_Cennik obowiazuje od 06-08-2001 r (1)" xfId="1112"/>
    <cellStyle name="Note" xfId="1113" builtinId="10" customBuiltin="1"/>
    <cellStyle name="Œ…‹æØ‚è [0.00]_laroux" xfId="1114"/>
    <cellStyle name="Œ…‹æØ‚è_laroux" xfId="1115"/>
    <cellStyle name="oft Excel]_x000d_&#10;Comment=open=/f ‚ðw’è‚·‚é‚ÆAƒ†[ƒU[’è‹`ŠÖ”‚ðŠÖ”“\‚è•t‚¯‚Ìˆê——‚É“o˜^‚·‚é‚±‚Æ‚ª‚Å‚«‚Ü‚·B_x000d_&#10;Maximized" xfId="1116"/>
    <cellStyle name="oft Excel]_x000d_&#10;Comment=The open=/f lines load custom functions into the Paste Function list._x000d_&#10;Maximized=2_x000d_&#10;Basics=1_x000d_&#10;A" xfId="1117"/>
    <cellStyle name="oft Excel]_x000d_&#10;Comment=The open=/f lines load custom functions into the Paste Function list._x000d_&#10;Maximized=3_x000d_&#10;Basics=1_x000d_&#10;A" xfId="1118"/>
    <cellStyle name="omma [0]_Mktg Prog" xfId="1119"/>
    <cellStyle name="ormal_Sheet1_1" xfId="1120"/>
    <cellStyle name="Output" xfId="1121" builtinId="21" customBuiltin="1"/>
    <cellStyle name="per.style" xfId="1122"/>
    <cellStyle name="Percent" xfId="1123" builtinId="5"/>
    <cellStyle name="Percent [0]" xfId="1124"/>
    <cellStyle name="Percent [00]" xfId="1125"/>
    <cellStyle name="Percent [2]" xfId="1126"/>
    <cellStyle name="PERCENTAGE" xfId="1127"/>
    <cellStyle name="PrePop Currency (0)" xfId="1128"/>
    <cellStyle name="PrePop Currency (2)" xfId="1129"/>
    <cellStyle name="PrePop Units (0)" xfId="1130"/>
    <cellStyle name="PrePop Units (1)" xfId="1131"/>
    <cellStyle name="PrePop Units (2)" xfId="1132"/>
    <cellStyle name="pricing" xfId="1133"/>
    <cellStyle name="PSChar" xfId="1134"/>
    <cellStyle name="PSHeading" xfId="1135"/>
    <cellStyle name="regstoresfromspecstores" xfId="1136"/>
    <cellStyle name="RevList" xfId="1137"/>
    <cellStyle name="s]_x000d_&#10;spooler=yes_x000d_&#10;load=_x000d_&#10;Beep=yes_x000d_&#10;NullPort=None_x000d_&#10;BorderWidth=3_x000d_&#10;CursorBlinkRate=1200_x000d_&#10;DoubleClickSpeed=452_x000d_&#10;Programs=co" xfId="1138"/>
    <cellStyle name="SAPBEXaggData" xfId="1139"/>
    <cellStyle name="SAPBEXaggDataEmph" xfId="1140"/>
    <cellStyle name="SAPBEXaggItem" xfId="1141"/>
    <cellStyle name="SAPBEXchaText" xfId="1142"/>
    <cellStyle name="SAPBEXexcBad7" xfId="1143"/>
    <cellStyle name="SAPBEXexcBad8" xfId="1144"/>
    <cellStyle name="SAPBEXexcBad9" xfId="1145"/>
    <cellStyle name="SAPBEXexcCritical4" xfId="1146"/>
    <cellStyle name="SAPBEXexcCritical5" xfId="1147"/>
    <cellStyle name="SAPBEXexcCritical6" xfId="1148"/>
    <cellStyle name="SAPBEXexcGood1" xfId="1149"/>
    <cellStyle name="SAPBEXexcGood2" xfId="1150"/>
    <cellStyle name="SAPBEXexcGood3" xfId="1151"/>
    <cellStyle name="SAPBEXfilterDrill" xfId="1152"/>
    <cellStyle name="SAPBEXfilterItem" xfId="1153"/>
    <cellStyle name="SAPBEXfilterText" xfId="1154"/>
    <cellStyle name="SAPBEXformats" xfId="1155"/>
    <cellStyle name="SAPBEXheaderItem" xfId="1156"/>
    <cellStyle name="SAPBEXheaderText" xfId="1157"/>
    <cellStyle name="SAPBEXresData" xfId="1158"/>
    <cellStyle name="SAPBEXresDataEmph" xfId="1159"/>
    <cellStyle name="SAPBEXresItem" xfId="1160"/>
    <cellStyle name="SAPBEXstdData" xfId="1161"/>
    <cellStyle name="SAPBEXstdDataEmph" xfId="1162"/>
    <cellStyle name="SAPBEXstdItem" xfId="1163"/>
    <cellStyle name="SAPBEXtitle" xfId="1164"/>
    <cellStyle name="SAPBEXundefined" xfId="1165"/>
    <cellStyle name="_x0001_sç?" xfId="1166"/>
    <cellStyle name="serJet 1200 Series PCL 6" xfId="1167"/>
    <cellStyle name="SHADEDSTORES" xfId="1168"/>
    <cellStyle name="Sheet Title" xfId="1169"/>
    <cellStyle name="Siêu nối kết_Bang bieu KH thang 62006" xfId="1170"/>
    <cellStyle name="songuyen" xfId="1171"/>
    <cellStyle name="specstores" xfId="1172"/>
    <cellStyle name="Standard_Anpassen der Amortisation" xfId="1173"/>
    <cellStyle name="STTDG" xfId="1174"/>
    <cellStyle name="Style 1" xfId="1175"/>
    <cellStyle name="Style 10" xfId="1176"/>
    <cellStyle name="Style 11" xfId="1177"/>
    <cellStyle name="Style 12" xfId="1178"/>
    <cellStyle name="Style 13" xfId="1179"/>
    <cellStyle name="Style 14" xfId="1180"/>
    <cellStyle name="Style 15" xfId="1181"/>
    <cellStyle name="Style 16" xfId="1182"/>
    <cellStyle name="Style 17" xfId="1183"/>
    <cellStyle name="Style 18" xfId="1184"/>
    <cellStyle name="Style 19" xfId="1185"/>
    <cellStyle name="Style 2" xfId="1186"/>
    <cellStyle name="Style 20" xfId="1187"/>
    <cellStyle name="Style 21" xfId="1188"/>
    <cellStyle name="Style 22" xfId="1189"/>
    <cellStyle name="Style 23" xfId="1190"/>
    <cellStyle name="Style 24" xfId="1191"/>
    <cellStyle name="Style 25" xfId="1192"/>
    <cellStyle name="Style 26" xfId="1193"/>
    <cellStyle name="Style 27" xfId="1194"/>
    <cellStyle name="Style 3" xfId="1195"/>
    <cellStyle name="Style 4" xfId="1196"/>
    <cellStyle name="Style 5" xfId="1197"/>
    <cellStyle name="Style 6" xfId="1198"/>
    <cellStyle name="Style 7" xfId="1199"/>
    <cellStyle name="Style 8" xfId="1200"/>
    <cellStyle name="Style 9" xfId="1201"/>
    <cellStyle name="style_1" xfId="1202"/>
    <cellStyle name="subhead" xfId="1203"/>
    <cellStyle name="Subtotal" xfId="1204"/>
    <cellStyle name="T" xfId="1205"/>
    <cellStyle name="T_BANG LUONG MOI KSDH va KSDC (co phu cap khu vuc)" xfId="1206"/>
    <cellStyle name="T_Book1" xfId="1207"/>
    <cellStyle name="T_Book1_1" xfId="1208"/>
    <cellStyle name="T_Book1_1_Book1" xfId="1209"/>
    <cellStyle name="T_Book1_1_Du toan khao sat(Km458-Km491)" xfId="1210"/>
    <cellStyle name="T_Book1_1_Du toan KS Km458 - Km491" xfId="1211"/>
    <cellStyle name="T_Book1_1_Du toan TL702D2" xfId="1212"/>
    <cellStyle name="T_Book1_1_Khoi luong cac hang muc chi tiet-702" xfId="1213"/>
    <cellStyle name="T_Book1_1_KL" xfId="1214"/>
    <cellStyle name="T_Book1_2" xfId="1215"/>
    <cellStyle name="T_Book1_2_Book1" xfId="1216"/>
    <cellStyle name="T_Book1_Book1" xfId="1217"/>
    <cellStyle name="T_Book1_Book1_1" xfId="1218"/>
    <cellStyle name="T_Book1_Book1_KL" xfId="1219"/>
    <cellStyle name="T_Book1_Du toan khao sat(Km458-Km491)" xfId="1220"/>
    <cellStyle name="T_Book1_Du toan KS Km458 - Km491" xfId="1221"/>
    <cellStyle name="T_Book1_DuongBL(HM LK Q1.07)" xfId="1222"/>
    <cellStyle name="T_Book1_HECO-NR78-Gui a-Vinh(15-5-07)" xfId="1223"/>
    <cellStyle name="T_Book1_Khao sat buoc TKKT QL37 Km356-Km365sau" xfId="1224"/>
    <cellStyle name="T_Book1_Khoi luong cac hang muc chi tiet-702" xfId="1225"/>
    <cellStyle name="T_Book1_KL" xfId="1226"/>
    <cellStyle name="T_Book1_THKLTL702" xfId="1227"/>
    <cellStyle name="T_Cao do mong cong, phai tuyen" xfId="1228"/>
    <cellStyle name="T_Cau Phu Phuong" xfId="1229"/>
    <cellStyle name="T_CDKT" xfId="1230"/>
    <cellStyle name="T_Cost for DD (summary)" xfId="1231"/>
    <cellStyle name="T_denbu" xfId="1232"/>
    <cellStyle name="T_dtTL598G1." xfId="1233"/>
    <cellStyle name="T_Khao sat buoc TKKT QL37 Km356-Km365sau" xfId="1234"/>
    <cellStyle name="T_Khao satD1" xfId="1235"/>
    <cellStyle name="T_Khoi luong cac hang muc chi tiet-702" xfId="1236"/>
    <cellStyle name="T_Kl VL ranh" xfId="1237"/>
    <cellStyle name="T_KLNMD1" xfId="1238"/>
    <cellStyle name="T_QTQuy2-2005" xfId="1239"/>
    <cellStyle name="T_SuoiTon" xfId="1240"/>
    <cellStyle name="T_THKLTL702" xfId="1241"/>
    <cellStyle name="T_Thong ke" xfId="1242"/>
    <cellStyle name="T_tien2004" xfId="1243"/>
    <cellStyle name="T_TKE-ChoDon-sua" xfId="1244"/>
    <cellStyle name="T_Worksheet in D: ... Hoan thien 5goi theo KL cu 28-06 4.Cong 5goi Coc 33-Km1+490.13 Cong coc 33-km1+490.13" xfId="1245"/>
    <cellStyle name="Tan" xfId="1246"/>
    <cellStyle name="td" xfId="1247"/>
    <cellStyle name="tde" xfId="1248"/>
    <cellStyle name="Text Indent A" xfId="1249"/>
    <cellStyle name="Text Indent B" xfId="1250"/>
    <cellStyle name="Text Indent C" xfId="1251"/>
    <cellStyle name="th" xfId="1252"/>
    <cellStyle name="þ_x001d_ð¤_x000c_¯þ_x0014__x000d_¨þU_x0001_À_x0004_ _x0015__x000f__x0001__x0001_" xfId="1253"/>
    <cellStyle name="þ_x001d_ð·_x000c_æþ'_x000d_ßþU_x0001_Ø_x0005_ü_x0014__x0007__x0001__x0001_" xfId="1254"/>
    <cellStyle name="þ_x001d_ðÇ%Uý—&amp;Hý9_x0008_Ÿ s&#10;_x0007__x0001__x0001_" xfId="1255"/>
    <cellStyle name="þ_x001d_ðK_x000c_Fý_x001b__x000d_9ýU_x0001_Ð_x0008_¦)_x0007__x0001__x0001_" xfId="1256"/>
    <cellStyle name="thuong-10" xfId="1257"/>
    <cellStyle name="thuong-11" xfId="1258"/>
    <cellStyle name="Thuyet minh" xfId="1259"/>
    <cellStyle name="tit1" xfId="1260"/>
    <cellStyle name="tit2" xfId="1261"/>
    <cellStyle name="tit3" xfId="1262"/>
    <cellStyle name="tit4" xfId="1263"/>
    <cellStyle name="Title" xfId="1264" builtinId="15" customBuiltin="1"/>
    <cellStyle name="Tongcong" xfId="1265"/>
    <cellStyle name="Total" xfId="1266" builtinId="25" customBuiltin="1"/>
    <cellStyle name="Tuan" xfId="1267"/>
    <cellStyle name="Valuta (0)_CALPREZZ" xfId="1268"/>
    <cellStyle name="Valuta_ PESO ELETTR." xfId="1269"/>
    <cellStyle name="VANG1" xfId="1270"/>
    <cellStyle name="Vidu1" xfId="1271"/>
    <cellStyle name="viet" xfId="1272"/>
    <cellStyle name="viet2" xfId="1273"/>
    <cellStyle name="VN new romanNormal" xfId="1274"/>
    <cellStyle name="Vn Time 13" xfId="1275"/>
    <cellStyle name="Vn Time 14" xfId="1276"/>
    <cellStyle name="VN time new roman" xfId="1277"/>
    <cellStyle name="vn_time" xfId="1278"/>
    <cellStyle name="vnbo" xfId="1279"/>
    <cellStyle name="vnhead1" xfId="1280"/>
    <cellStyle name="vnhead2" xfId="1281"/>
    <cellStyle name="vnhead3" xfId="1282"/>
    <cellStyle name="vnhead4" xfId="1283"/>
    <cellStyle name="vntxt1" xfId="1284"/>
    <cellStyle name="vntxt2" xfId="1285"/>
    <cellStyle name="Währung [0]_Compiling Utility Macros" xfId="1286"/>
    <cellStyle name="Währung_Compiling Utility Macros" xfId="1287"/>
    <cellStyle name="Walutowy [0]_Invoices2001Slovakia" xfId="1288"/>
    <cellStyle name="Walutowy_Invoices2001Slovakia" xfId="1289"/>
    <cellStyle name="Warning Text" xfId="1290" builtinId="11" customBuiltin="1"/>
    <cellStyle name="x" xfId="1291"/>
    <cellStyle name="xan1" xfId="1292"/>
    <cellStyle name="xuan" xfId="1293"/>
    <cellStyle name=" [0.00]_ Att. 1- Cover" xfId="1294"/>
    <cellStyle name="_ Att. 1- Cover" xfId="1295"/>
    <cellStyle name="猄 Att. 1- Cover" xfId="1296"/>
    <cellStyle name="?_ Att. 1- Cover" xfId="1297"/>
    <cellStyle name="똿뗦먛귟 [0.00]_PRODUCT DETAIL Q1" xfId="1298"/>
    <cellStyle name="똿뗦먛귟_PRODUCT DETAIL Q1" xfId="1299"/>
    <cellStyle name="믅됞 [0.00]_PRODUCT DETAIL Q1" xfId="1300"/>
    <cellStyle name="믅됞_PRODUCT DETAIL Q1" xfId="1301"/>
    <cellStyle name="백분율_95" xfId="1302"/>
    <cellStyle name="뷭?_BOOKSHIP" xfId="1303"/>
    <cellStyle name="안건회계법인" xfId="1304"/>
    <cellStyle name="콤마 [ - 유형1" xfId="1305"/>
    <cellStyle name="콤마 [ - 유형2" xfId="1306"/>
    <cellStyle name="콤마 [ - 유형3" xfId="1307"/>
    <cellStyle name="콤마 [ - 유형4" xfId="1308"/>
    <cellStyle name="콤마 [ - 유형5" xfId="1309"/>
    <cellStyle name="콤마 [ - 유형6" xfId="1310"/>
    <cellStyle name="콤마 [ - 유형7" xfId="1311"/>
    <cellStyle name="콤마 [ - 유형8" xfId="1312"/>
    <cellStyle name="콤마 [0]_ 비목별 월별기술 " xfId="1313"/>
    <cellStyle name="콤마_ 비목별 월별기술 " xfId="1314"/>
    <cellStyle name="통화 [0]_1" xfId="1315"/>
    <cellStyle name="통화_1" xfId="1316"/>
    <cellStyle name="표준_ 97년 경영분석(안)" xfId="1317"/>
    <cellStyle name="一般_00Q3902REV.1" xfId="1318"/>
    <cellStyle name="千分位[0]_00Q3902REV.1" xfId="1319"/>
    <cellStyle name="千分位_00Q3902REV.1" xfId="1320"/>
    <cellStyle name="桁区切り [0.00]_BQ" xfId="1321"/>
    <cellStyle name="桁区切り_08-00 NET Summary" xfId="1322"/>
    <cellStyle name="標準_#265_Rebates and Pricing" xfId="1323"/>
    <cellStyle name="貨幣 [0]_00Q3902REV.1" xfId="1324"/>
    <cellStyle name="貨幣[0]_BRE" xfId="1325"/>
    <cellStyle name="貨幣_00Q3902REV.1" xfId="1326"/>
    <cellStyle name="通貨 [0.00]_CONC-1.xls グラフ 1" xfId="1327"/>
    <cellStyle name="通貨_CONC-1.xls グラフ 1" xfId="1328"/>
    <cellStyle name="非表示" xfId="1329"/>
  </cellStyles>
  <dxfs count="0"/>
  <tableStyles count="0" defaultTableStyle="TableStyleMedium9" defaultPivotStyle="PivotStyleLight16"/>
  <colors>
    <mruColors>
      <color rgb="FFFF7C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7C80"/>
  </sheetPr>
  <dimension ref="A1:L49"/>
  <sheetViews>
    <sheetView tabSelected="1" topLeftCell="A28" workbookViewId="0">
      <selection activeCell="R32" sqref="R32"/>
    </sheetView>
  </sheetViews>
  <sheetFormatPr defaultRowHeight="12"/>
  <cols>
    <col min="2" max="2" width="3.42578125" customWidth="1"/>
    <col min="6" max="6" width="14.140625" customWidth="1"/>
    <col min="8" max="8" width="14.140625" customWidth="1"/>
  </cols>
  <sheetData>
    <row r="1" spans="1:9" ht="16.5" thickTop="1">
      <c r="A1" s="38"/>
      <c r="B1" s="39"/>
      <c r="C1" s="39"/>
      <c r="D1" s="39"/>
      <c r="E1" s="39"/>
      <c r="F1" s="39"/>
      <c r="G1" s="39"/>
      <c r="H1" s="39"/>
      <c r="I1" s="40"/>
    </row>
    <row r="2" spans="1:9" ht="15.75">
      <c r="A2" s="346" t="s">
        <v>605</v>
      </c>
      <c r="B2" s="347"/>
      <c r="C2" s="347"/>
      <c r="D2" s="347"/>
      <c r="E2" s="347"/>
      <c r="F2" s="347"/>
      <c r="G2" s="347"/>
      <c r="H2" s="347"/>
      <c r="I2" s="348"/>
    </row>
    <row r="3" spans="1:9" ht="15.75">
      <c r="A3" s="41"/>
      <c r="B3" s="42"/>
      <c r="C3" s="42"/>
      <c r="D3" s="42"/>
      <c r="E3" s="42"/>
      <c r="F3" s="42"/>
      <c r="G3" s="42"/>
      <c r="H3" s="42"/>
      <c r="I3" s="43"/>
    </row>
    <row r="4" spans="1:9" ht="15.75">
      <c r="A4" s="41"/>
      <c r="B4" s="42"/>
      <c r="C4" s="42"/>
      <c r="D4" s="42"/>
      <c r="E4" s="42"/>
      <c r="F4" s="42"/>
      <c r="G4" s="42"/>
      <c r="H4" s="42"/>
      <c r="I4" s="43"/>
    </row>
    <row r="5" spans="1:9" ht="15.75">
      <c r="A5" s="41"/>
      <c r="B5" s="42"/>
      <c r="C5" s="42"/>
      <c r="D5" s="42"/>
      <c r="E5" s="42"/>
      <c r="F5" s="42"/>
      <c r="G5" s="42"/>
      <c r="H5" s="42"/>
      <c r="I5" s="43"/>
    </row>
    <row r="6" spans="1:9" ht="22.5" customHeight="1">
      <c r="A6" s="44"/>
      <c r="B6" s="45" t="s">
        <v>601</v>
      </c>
      <c r="C6" s="42"/>
      <c r="D6" s="42"/>
      <c r="E6" s="42"/>
      <c r="F6" s="42"/>
      <c r="G6" s="42"/>
      <c r="H6" s="42"/>
      <c r="I6" s="43"/>
    </row>
    <row r="7" spans="1:9" ht="22.5" customHeight="1">
      <c r="A7" s="44"/>
      <c r="B7" s="45" t="s">
        <v>288</v>
      </c>
      <c r="C7" s="42"/>
      <c r="D7" s="42"/>
      <c r="E7" s="42"/>
      <c r="F7" s="42"/>
      <c r="G7" s="42"/>
      <c r="H7" s="42"/>
      <c r="I7" s="43"/>
    </row>
    <row r="8" spans="1:9" ht="22.5" customHeight="1">
      <c r="A8" s="44"/>
      <c r="B8" s="45" t="s">
        <v>613</v>
      </c>
      <c r="C8" s="42"/>
      <c r="D8" s="42"/>
      <c r="E8" s="42"/>
      <c r="F8" s="42"/>
      <c r="G8" s="42"/>
      <c r="H8" s="42"/>
      <c r="I8" s="43"/>
    </row>
    <row r="9" spans="1:9" ht="15.75">
      <c r="A9" s="41"/>
      <c r="F9" s="42"/>
      <c r="G9" s="42"/>
      <c r="H9" s="42"/>
      <c r="I9" s="43"/>
    </row>
    <row r="10" spans="1:9" ht="15.75">
      <c r="A10" s="41"/>
      <c r="B10" s="56" t="s">
        <v>122</v>
      </c>
      <c r="C10" s="56"/>
      <c r="D10" s="56"/>
      <c r="E10" s="56"/>
      <c r="F10" s="42"/>
      <c r="G10" s="42"/>
      <c r="H10" s="42"/>
      <c r="I10" s="43"/>
    </row>
    <row r="11" spans="1:9" ht="15.75">
      <c r="A11" s="41"/>
      <c r="B11" s="37"/>
      <c r="C11" s="37"/>
      <c r="D11" s="37"/>
      <c r="E11" s="37"/>
      <c r="F11" s="42"/>
      <c r="G11" s="42"/>
      <c r="H11" s="42"/>
      <c r="I11" s="43"/>
    </row>
    <row r="12" spans="1:9" ht="15.75">
      <c r="A12" s="41"/>
      <c r="B12" s="37"/>
      <c r="C12" s="37"/>
      <c r="D12" s="37"/>
      <c r="E12" s="37"/>
      <c r="F12" s="42"/>
      <c r="G12" s="42"/>
      <c r="H12" s="42"/>
      <c r="I12" s="43"/>
    </row>
    <row r="13" spans="1:9" ht="15.75">
      <c r="A13" s="41"/>
      <c r="B13" s="37"/>
      <c r="C13" s="37"/>
      <c r="D13" s="37"/>
      <c r="E13" s="37"/>
      <c r="F13" s="42"/>
      <c r="G13" s="42"/>
      <c r="H13" s="42"/>
      <c r="I13" s="43"/>
    </row>
    <row r="14" spans="1:9" ht="15.75">
      <c r="A14" s="41"/>
      <c r="B14" s="37"/>
      <c r="C14" s="37"/>
      <c r="D14" s="37"/>
      <c r="E14" s="37"/>
      <c r="F14" s="42"/>
      <c r="G14" s="42"/>
      <c r="H14" s="42"/>
      <c r="I14" s="43"/>
    </row>
    <row r="15" spans="1:9" ht="15.75">
      <c r="A15" s="41"/>
      <c r="B15" s="46"/>
      <c r="C15" s="42"/>
      <c r="D15" s="42"/>
      <c r="E15" s="42"/>
      <c r="F15" s="42"/>
      <c r="G15" s="42"/>
      <c r="H15" s="42"/>
      <c r="I15" s="43"/>
    </row>
    <row r="16" spans="1:9" ht="15.75">
      <c r="A16" s="41"/>
      <c r="B16" s="46"/>
      <c r="C16" s="42"/>
      <c r="D16" s="42"/>
      <c r="E16" s="42"/>
      <c r="F16" s="42"/>
      <c r="G16" s="42"/>
      <c r="H16" s="42"/>
      <c r="I16" s="43"/>
    </row>
    <row r="17" spans="1:9">
      <c r="A17" s="349" t="s">
        <v>603</v>
      </c>
      <c r="B17" s="350"/>
      <c r="C17" s="350"/>
      <c r="D17" s="350"/>
      <c r="E17" s="350"/>
      <c r="F17" s="350"/>
      <c r="G17" s="350"/>
      <c r="H17" s="350"/>
      <c r="I17" s="351"/>
    </row>
    <row r="18" spans="1:9">
      <c r="A18" s="349"/>
      <c r="B18" s="350"/>
      <c r="C18" s="350"/>
      <c r="D18" s="350"/>
      <c r="E18" s="350"/>
      <c r="F18" s="350"/>
      <c r="G18" s="350"/>
      <c r="H18" s="350"/>
      <c r="I18" s="351"/>
    </row>
    <row r="19" spans="1:9" ht="20.25" customHeight="1">
      <c r="A19" s="349"/>
      <c r="B19" s="350"/>
      <c r="C19" s="350"/>
      <c r="D19" s="350"/>
      <c r="E19" s="350"/>
      <c r="F19" s="350"/>
      <c r="G19" s="350"/>
      <c r="H19" s="350"/>
      <c r="I19" s="351"/>
    </row>
    <row r="20" spans="1:9">
      <c r="A20" s="352" t="s">
        <v>604</v>
      </c>
      <c r="B20" s="353"/>
      <c r="C20" s="353"/>
      <c r="D20" s="353"/>
      <c r="E20" s="353"/>
      <c r="F20" s="353"/>
      <c r="G20" s="353"/>
      <c r="H20" s="353"/>
      <c r="I20" s="354"/>
    </row>
    <row r="21" spans="1:9">
      <c r="A21" s="352"/>
      <c r="B21" s="353"/>
      <c r="C21" s="353"/>
      <c r="D21" s="353"/>
      <c r="E21" s="353"/>
      <c r="F21" s="353"/>
      <c r="G21" s="353"/>
      <c r="H21" s="353"/>
      <c r="I21" s="354"/>
    </row>
    <row r="22" spans="1:9" ht="22.5" customHeight="1">
      <c r="A22" s="352"/>
      <c r="B22" s="353"/>
      <c r="C22" s="353"/>
      <c r="D22" s="353"/>
      <c r="E22" s="353"/>
      <c r="F22" s="353"/>
      <c r="G22" s="353"/>
      <c r="H22" s="353"/>
      <c r="I22" s="354"/>
    </row>
    <row r="23" spans="1:9" ht="21.75" customHeight="1">
      <c r="A23" s="355" t="s">
        <v>1184</v>
      </c>
      <c r="B23" s="356"/>
      <c r="C23" s="356"/>
      <c r="D23" s="356"/>
      <c r="E23" s="356"/>
      <c r="F23" s="356"/>
      <c r="G23" s="356"/>
      <c r="H23" s="356"/>
      <c r="I23" s="357"/>
    </row>
    <row r="24" spans="1:9" ht="15.75">
      <c r="A24" s="41"/>
      <c r="B24" s="42"/>
      <c r="C24" s="42"/>
      <c r="D24" s="42"/>
      <c r="E24" s="42"/>
      <c r="F24" s="42"/>
      <c r="G24" s="42"/>
      <c r="H24" s="42"/>
      <c r="I24" s="43"/>
    </row>
    <row r="25" spans="1:9" ht="15.75">
      <c r="A25" s="41"/>
      <c r="B25" s="42"/>
      <c r="C25" s="42"/>
      <c r="D25" s="42"/>
      <c r="E25" s="42"/>
      <c r="F25" s="42"/>
      <c r="G25" s="42"/>
      <c r="H25" s="42"/>
      <c r="I25" s="43"/>
    </row>
    <row r="26" spans="1:9" ht="15.75">
      <c r="A26" s="41"/>
      <c r="B26" s="42"/>
      <c r="C26" s="42"/>
      <c r="D26" s="42"/>
      <c r="E26" s="42"/>
      <c r="F26" s="42"/>
      <c r="G26" s="42"/>
      <c r="H26" s="42"/>
      <c r="I26" s="43"/>
    </row>
    <row r="27" spans="1:9" ht="15.75">
      <c r="A27" s="41"/>
      <c r="B27" s="42"/>
      <c r="C27" s="42"/>
      <c r="D27" s="42"/>
      <c r="E27" s="42"/>
      <c r="F27" s="42"/>
      <c r="G27" s="42"/>
      <c r="H27" s="42"/>
      <c r="I27" s="43"/>
    </row>
    <row r="28" spans="1:9" ht="15.75">
      <c r="A28" s="41"/>
      <c r="B28" s="42"/>
      <c r="C28" s="42"/>
      <c r="D28" s="42"/>
      <c r="E28" s="42"/>
      <c r="F28" s="42"/>
      <c r="G28" s="42"/>
      <c r="H28" s="42"/>
      <c r="I28" s="43"/>
    </row>
    <row r="29" spans="1:9" ht="15.75">
      <c r="A29" s="41"/>
      <c r="B29" s="42"/>
      <c r="C29" s="42"/>
      <c r="D29" s="42"/>
      <c r="E29" s="42"/>
      <c r="F29" s="42"/>
      <c r="G29" s="42"/>
      <c r="H29" s="42"/>
      <c r="I29" s="43"/>
    </row>
    <row r="30" spans="1:9" ht="15.75">
      <c r="A30" s="41"/>
      <c r="B30" s="42"/>
      <c r="C30" s="42"/>
      <c r="D30" s="42"/>
      <c r="E30" s="42"/>
      <c r="F30" s="42"/>
      <c r="G30" s="42"/>
      <c r="H30" s="42"/>
      <c r="I30" s="43"/>
    </row>
    <row r="31" spans="1:9" ht="15.75">
      <c r="A31" s="41"/>
      <c r="B31" s="42"/>
      <c r="C31" s="42"/>
      <c r="D31" s="42"/>
      <c r="E31" s="42"/>
      <c r="F31" s="42"/>
      <c r="G31" s="42"/>
      <c r="H31" s="42"/>
      <c r="I31" s="43"/>
    </row>
    <row r="32" spans="1:9" ht="15.75">
      <c r="A32" s="41"/>
      <c r="B32" s="42"/>
      <c r="C32" s="42"/>
      <c r="D32" s="42"/>
      <c r="E32" s="42"/>
      <c r="F32" s="42"/>
      <c r="G32" s="42"/>
      <c r="H32" s="42"/>
      <c r="I32" s="43"/>
    </row>
    <row r="33" spans="1:12" ht="15.75">
      <c r="A33" s="41"/>
      <c r="B33" s="42"/>
      <c r="C33" s="42"/>
      <c r="D33" s="42"/>
      <c r="E33" s="42"/>
      <c r="F33" s="42"/>
      <c r="G33" s="42"/>
      <c r="H33" s="42"/>
      <c r="I33" s="43"/>
    </row>
    <row r="34" spans="1:12" ht="15.75">
      <c r="A34" s="41"/>
      <c r="B34" s="42"/>
      <c r="C34" s="42"/>
      <c r="D34" s="42"/>
      <c r="E34" s="42"/>
      <c r="F34" s="42"/>
      <c r="G34" s="42"/>
      <c r="H34" s="42"/>
      <c r="I34" s="43"/>
    </row>
    <row r="35" spans="1:12" ht="15.75">
      <c r="A35" s="41"/>
      <c r="B35" s="42"/>
      <c r="C35" s="42"/>
      <c r="D35" s="42"/>
      <c r="E35" s="42"/>
      <c r="F35" s="42"/>
      <c r="G35" s="42"/>
      <c r="H35" s="42"/>
      <c r="I35" s="43"/>
    </row>
    <row r="36" spans="1:12" ht="8.25" customHeight="1">
      <c r="A36" s="41"/>
      <c r="B36" s="42"/>
      <c r="C36" s="42"/>
      <c r="D36" s="42"/>
      <c r="E36" s="42"/>
      <c r="F36" s="42"/>
      <c r="G36" s="42"/>
      <c r="H36" s="42"/>
      <c r="I36" s="43"/>
    </row>
    <row r="37" spans="1:12" ht="15.75">
      <c r="A37" s="41"/>
      <c r="B37" s="42"/>
      <c r="C37" s="42"/>
      <c r="D37" s="42"/>
      <c r="E37" s="42"/>
      <c r="F37" s="42"/>
      <c r="G37" s="42"/>
      <c r="H37" s="42"/>
      <c r="I37" s="43"/>
    </row>
    <row r="38" spans="1:12" ht="15.75">
      <c r="A38" s="41"/>
      <c r="B38" s="42"/>
      <c r="C38" s="42"/>
      <c r="D38" s="42"/>
      <c r="E38" s="42"/>
      <c r="F38" s="42"/>
      <c r="G38" s="42"/>
      <c r="H38" s="42"/>
      <c r="I38" s="43"/>
    </row>
    <row r="39" spans="1:12" ht="15.75">
      <c r="A39" s="41"/>
      <c r="B39" s="42"/>
      <c r="C39" s="42"/>
      <c r="D39" s="42"/>
      <c r="E39" s="42"/>
      <c r="F39" s="42"/>
      <c r="G39" s="42"/>
      <c r="H39" s="42"/>
      <c r="I39" s="43"/>
    </row>
    <row r="40" spans="1:12" ht="16.5">
      <c r="A40" s="41"/>
      <c r="B40" s="42"/>
      <c r="C40" s="345" t="s">
        <v>599</v>
      </c>
      <c r="D40" s="345"/>
      <c r="E40" s="345"/>
      <c r="F40" s="47"/>
      <c r="G40" s="47"/>
      <c r="H40" s="47"/>
      <c r="I40" s="43"/>
    </row>
    <row r="41" spans="1:12" ht="23.25" customHeight="1">
      <c r="A41" s="41"/>
      <c r="B41" s="42"/>
      <c r="C41" s="262" t="s">
        <v>600</v>
      </c>
      <c r="D41" s="262"/>
      <c r="E41" s="262"/>
      <c r="F41" s="262"/>
      <c r="G41" s="262" t="s">
        <v>734</v>
      </c>
      <c r="H41" s="47"/>
      <c r="I41" s="43"/>
    </row>
    <row r="42" spans="1:12" ht="23.25" customHeight="1">
      <c r="A42" s="41"/>
      <c r="B42" s="42"/>
      <c r="C42" s="262" t="s">
        <v>602</v>
      </c>
      <c r="D42" s="262"/>
      <c r="E42" s="262"/>
      <c r="F42" s="262"/>
      <c r="G42" s="262" t="s">
        <v>731</v>
      </c>
      <c r="H42" s="47"/>
      <c r="I42" s="43"/>
      <c r="L42" t="s">
        <v>1199</v>
      </c>
    </row>
    <row r="43" spans="1:12" ht="23.25" customHeight="1">
      <c r="A43" s="41"/>
      <c r="B43" s="42"/>
      <c r="C43" s="263" t="s">
        <v>597</v>
      </c>
      <c r="D43" s="262"/>
      <c r="E43" s="262"/>
      <c r="F43" s="262"/>
      <c r="G43" s="262" t="s">
        <v>784</v>
      </c>
      <c r="H43" s="47"/>
      <c r="I43" s="43"/>
    </row>
    <row r="44" spans="1:12" ht="22.5" customHeight="1">
      <c r="A44" s="41"/>
      <c r="B44" s="42"/>
      <c r="C44" s="262" t="s">
        <v>598</v>
      </c>
      <c r="D44" s="262"/>
      <c r="E44" s="262"/>
      <c r="F44" s="262"/>
      <c r="G44" s="262" t="s">
        <v>785</v>
      </c>
      <c r="H44" s="47"/>
      <c r="I44" s="43"/>
    </row>
    <row r="45" spans="1:12" ht="23.25" hidden="1" customHeight="1">
      <c r="A45" s="41"/>
      <c r="B45" s="42"/>
      <c r="C45" s="47" t="s">
        <v>324</v>
      </c>
      <c r="D45" s="48"/>
      <c r="E45" s="48"/>
      <c r="F45" s="48"/>
      <c r="G45" s="47" t="s">
        <v>323</v>
      </c>
      <c r="H45" s="47"/>
      <c r="I45" s="43"/>
    </row>
    <row r="46" spans="1:12" ht="23.25" hidden="1" customHeight="1">
      <c r="A46" s="41"/>
      <c r="B46" s="42"/>
      <c r="C46" s="47" t="s">
        <v>325</v>
      </c>
      <c r="D46" s="48"/>
      <c r="E46" s="48"/>
      <c r="F46" s="48"/>
      <c r="G46" s="47" t="s">
        <v>326</v>
      </c>
      <c r="H46" s="47"/>
      <c r="I46" s="43"/>
    </row>
    <row r="47" spans="1:12" ht="23.25" hidden="1" customHeight="1">
      <c r="A47" s="41"/>
      <c r="B47" s="42"/>
      <c r="C47" s="47" t="s">
        <v>577</v>
      </c>
      <c r="D47" s="47"/>
      <c r="E47" s="47"/>
      <c r="F47" s="47"/>
      <c r="G47" s="47" t="s">
        <v>578</v>
      </c>
      <c r="H47" s="47"/>
      <c r="I47" s="43"/>
    </row>
    <row r="48" spans="1:12" ht="23.25" customHeight="1">
      <c r="A48" s="41"/>
      <c r="B48" s="42"/>
      <c r="C48" s="47"/>
      <c r="D48" s="47"/>
      <c r="E48" s="47"/>
      <c r="F48" s="47"/>
      <c r="G48" s="47"/>
      <c r="H48" s="47"/>
      <c r="I48" s="43"/>
    </row>
    <row r="49" spans="1:9" ht="23.25" customHeight="1" thickBot="1">
      <c r="A49" s="49"/>
      <c r="B49" s="50"/>
      <c r="C49" s="50"/>
      <c r="D49" s="50"/>
      <c r="E49" s="50"/>
      <c r="F49" s="50"/>
      <c r="G49" s="50"/>
      <c r="H49" s="50"/>
      <c r="I49" s="51"/>
    </row>
  </sheetData>
  <mergeCells count="5">
    <mergeCell ref="C40:E40"/>
    <mergeCell ref="A2:I2"/>
    <mergeCell ref="A17:I19"/>
    <mergeCell ref="A20:I22"/>
    <mergeCell ref="A23:I23"/>
  </mergeCells>
  <phoneticPr fontId="6"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tabColor rgb="FFFF7C80"/>
  </sheetPr>
  <dimension ref="A1:H134"/>
  <sheetViews>
    <sheetView showZeros="0" view="pageBreakPreview" topLeftCell="A73" zoomScale="115" workbookViewId="0">
      <selection activeCell="E12" sqref="E12"/>
    </sheetView>
  </sheetViews>
  <sheetFormatPr defaultRowHeight="12"/>
  <cols>
    <col min="1" max="1" width="3.5703125" style="287" customWidth="1"/>
    <col min="2" max="2" width="42.85546875" style="291" customWidth="1"/>
    <col min="3" max="4" width="8.5703125" style="291" customWidth="1"/>
    <col min="5" max="6" width="14.85546875" style="334" customWidth="1"/>
    <col min="7" max="7" width="15.5703125" style="20" bestFit="1" customWidth="1"/>
    <col min="8" max="8" width="14.5703125" style="20" customWidth="1"/>
    <col min="9" max="16384" width="9.140625" style="291"/>
  </cols>
  <sheetData>
    <row r="1" spans="1:8" ht="24" customHeight="1">
      <c r="B1" s="133" t="s">
        <v>67</v>
      </c>
      <c r="C1" s="360" t="s">
        <v>69</v>
      </c>
      <c r="D1" s="360"/>
      <c r="E1" s="360"/>
    </row>
    <row r="2" spans="1:8" ht="15" customHeight="1">
      <c r="B2" s="361" t="s">
        <v>251</v>
      </c>
      <c r="C2" s="361"/>
      <c r="D2" s="288"/>
      <c r="E2" s="323"/>
    </row>
    <row r="3" spans="1:8" ht="15" customHeight="1">
      <c r="B3" s="361" t="s">
        <v>68</v>
      </c>
      <c r="C3" s="361"/>
      <c r="D3" s="362" t="s">
        <v>734</v>
      </c>
      <c r="E3" s="362"/>
      <c r="F3" s="362"/>
    </row>
    <row r="4" spans="1:8" ht="12.75" customHeight="1">
      <c r="B4" s="288"/>
      <c r="C4" s="365" t="s">
        <v>704</v>
      </c>
      <c r="D4" s="365"/>
      <c r="E4" s="365"/>
      <c r="F4" s="365"/>
    </row>
    <row r="5" spans="1:8" ht="13.5" customHeight="1">
      <c r="B5" s="288"/>
      <c r="C5" s="365"/>
      <c r="D5" s="365"/>
      <c r="E5" s="365"/>
      <c r="F5" s="365"/>
    </row>
    <row r="6" spans="1:8" ht="20.100000000000001" customHeight="1">
      <c r="A6" s="363" t="s">
        <v>735</v>
      </c>
      <c r="B6" s="363"/>
      <c r="C6" s="363"/>
      <c r="D6" s="363"/>
      <c r="E6" s="363"/>
      <c r="F6" s="363"/>
    </row>
    <row r="7" spans="1:8" ht="15.75" customHeight="1">
      <c r="A7" s="363" t="s">
        <v>1184</v>
      </c>
      <c r="B7" s="363"/>
      <c r="C7" s="363"/>
      <c r="D7" s="363"/>
      <c r="E7" s="363"/>
      <c r="F7" s="363"/>
    </row>
    <row r="8" spans="1:8" ht="14.25" customHeight="1">
      <c r="A8" s="364" t="s">
        <v>1197</v>
      </c>
      <c r="B8" s="364"/>
      <c r="C8" s="364"/>
      <c r="D8" s="364"/>
      <c r="E8" s="364"/>
      <c r="F8" s="364"/>
    </row>
    <row r="9" spans="1:8" s="158" customFormat="1" ht="4.5" customHeight="1">
      <c r="G9" s="159"/>
      <c r="H9" s="159"/>
    </row>
    <row r="10" spans="1:8" ht="32.25" customHeight="1">
      <c r="A10" s="289" t="s">
        <v>614</v>
      </c>
      <c r="B10" s="290" t="s">
        <v>2</v>
      </c>
      <c r="C10" s="289" t="s">
        <v>615</v>
      </c>
      <c r="D10" s="289" t="s">
        <v>66</v>
      </c>
      <c r="E10" s="333" t="s">
        <v>280</v>
      </c>
      <c r="F10" s="333" t="s">
        <v>1</v>
      </c>
      <c r="G10" s="130"/>
    </row>
    <row r="11" spans="1:8" ht="18.75" customHeight="1">
      <c r="A11" s="148" t="s">
        <v>616</v>
      </c>
      <c r="B11" s="137" t="s">
        <v>617</v>
      </c>
      <c r="C11" s="16" t="s">
        <v>3</v>
      </c>
      <c r="D11" s="16"/>
      <c r="E11" s="17">
        <f>E12+E15+E19+E28+E31</f>
        <v>85299869111</v>
      </c>
      <c r="F11" s="17">
        <f>F12+F15+F19+F28+F31</f>
        <v>63006010564</v>
      </c>
    </row>
    <row r="12" spans="1:8" ht="18" customHeight="1">
      <c r="A12" s="148" t="s">
        <v>618</v>
      </c>
      <c r="B12" s="137" t="s">
        <v>595</v>
      </c>
      <c r="C12" s="16" t="s">
        <v>4</v>
      </c>
      <c r="D12" s="16"/>
      <c r="E12" s="18">
        <f>SUM(E13:E14)</f>
        <v>24881440911</v>
      </c>
      <c r="F12" s="18">
        <f>SUM(F13:F14)</f>
        <v>5092002502</v>
      </c>
    </row>
    <row r="13" spans="1:8" ht="18" customHeight="1">
      <c r="A13" s="148">
        <v>1</v>
      </c>
      <c r="B13" s="135" t="s">
        <v>620</v>
      </c>
      <c r="C13" s="19" t="s">
        <v>5</v>
      </c>
      <c r="D13" s="19" t="s">
        <v>70</v>
      </c>
      <c r="E13" s="58">
        <f>+'Thuyết Minh'!G164</f>
        <v>24881440911</v>
      </c>
      <c r="F13" s="58">
        <f>+'Thuyết Minh'!H164</f>
        <v>5092002502</v>
      </c>
    </row>
    <row r="14" spans="1:8" ht="18" customHeight="1">
      <c r="A14" s="148">
        <v>2</v>
      </c>
      <c r="B14" s="135" t="s">
        <v>619</v>
      </c>
      <c r="C14" s="19" t="s">
        <v>6</v>
      </c>
      <c r="D14" s="19"/>
      <c r="E14" s="58"/>
      <c r="F14" s="58"/>
    </row>
    <row r="15" spans="1:8" ht="18" customHeight="1">
      <c r="A15" s="148" t="s">
        <v>621</v>
      </c>
      <c r="B15" s="137" t="s">
        <v>736</v>
      </c>
      <c r="C15" s="16" t="s">
        <v>7</v>
      </c>
      <c r="D15" s="16"/>
      <c r="E15" s="18">
        <f>SUM(E16:E18)</f>
        <v>0</v>
      </c>
      <c r="F15" s="18">
        <f>SUM(F16:F18)</f>
        <v>0</v>
      </c>
    </row>
    <row r="16" spans="1:8" ht="18" customHeight="1">
      <c r="A16" s="148">
        <v>1</v>
      </c>
      <c r="B16" s="135" t="s">
        <v>622</v>
      </c>
      <c r="C16" s="19" t="s">
        <v>8</v>
      </c>
      <c r="D16" s="19"/>
      <c r="E16" s="58"/>
      <c r="F16" s="58"/>
    </row>
    <row r="17" spans="1:6" ht="18" customHeight="1">
      <c r="A17" s="148">
        <v>2</v>
      </c>
      <c r="B17" s="135" t="s">
        <v>737</v>
      </c>
      <c r="C17" s="19" t="s">
        <v>624</v>
      </c>
      <c r="D17" s="19"/>
      <c r="E17" s="58"/>
      <c r="F17" s="58"/>
    </row>
    <row r="18" spans="1:6" ht="18" customHeight="1">
      <c r="A18" s="148">
        <v>3</v>
      </c>
      <c r="B18" s="135" t="s">
        <v>623</v>
      </c>
      <c r="C18" s="19" t="s">
        <v>625</v>
      </c>
      <c r="D18" s="19" t="s">
        <v>71</v>
      </c>
      <c r="E18" s="58">
        <f>+'Thuyết Minh'!E172</f>
        <v>0</v>
      </c>
      <c r="F18" s="58"/>
    </row>
    <row r="19" spans="1:6" ht="18" customHeight="1">
      <c r="A19" s="148" t="s">
        <v>627</v>
      </c>
      <c r="B19" s="137" t="s">
        <v>626</v>
      </c>
      <c r="C19" s="16" t="s">
        <v>9</v>
      </c>
      <c r="D19" s="16"/>
      <c r="E19" s="18">
        <f>SUM(E20:E27)</f>
        <v>44110639365</v>
      </c>
      <c r="F19" s="18">
        <f>SUM(F20:F27)</f>
        <v>42797053680</v>
      </c>
    </row>
    <row r="20" spans="1:6" ht="18" customHeight="1">
      <c r="A20" s="149">
        <v>1</v>
      </c>
      <c r="B20" s="135" t="s">
        <v>628</v>
      </c>
      <c r="C20" s="19" t="s">
        <v>10</v>
      </c>
      <c r="D20" s="19" t="s">
        <v>72</v>
      </c>
      <c r="E20" s="58">
        <f>+'Thuyết Minh'!G216</f>
        <v>5788665340</v>
      </c>
      <c r="F20" s="58">
        <f>+'Thuyết Minh'!H216</f>
        <v>13744426086</v>
      </c>
    </row>
    <row r="21" spans="1:6" ht="18" customHeight="1">
      <c r="A21" s="149">
        <v>2</v>
      </c>
      <c r="B21" s="135" t="s">
        <v>629</v>
      </c>
      <c r="C21" s="19" t="s">
        <v>11</v>
      </c>
      <c r="D21" s="19"/>
      <c r="E21" s="58">
        <v>4898913264</v>
      </c>
      <c r="F21" s="58">
        <v>10206219114</v>
      </c>
    </row>
    <row r="22" spans="1:6" ht="18" customHeight="1">
      <c r="A22" s="149">
        <v>3</v>
      </c>
      <c r="B22" s="135" t="s">
        <v>630</v>
      </c>
      <c r="C22" s="19" t="s">
        <v>12</v>
      </c>
      <c r="D22" s="19"/>
      <c r="E22" s="58"/>
      <c r="F22" s="58"/>
    </row>
    <row r="23" spans="1:6" ht="18" customHeight="1">
      <c r="A23" s="149">
        <v>4</v>
      </c>
      <c r="B23" s="135" t="s">
        <v>631</v>
      </c>
      <c r="C23" s="19" t="s">
        <v>13</v>
      </c>
      <c r="D23" s="19"/>
      <c r="E23" s="58"/>
      <c r="F23" s="58"/>
    </row>
    <row r="24" spans="1:6" ht="18" customHeight="1">
      <c r="A24" s="149">
        <v>5</v>
      </c>
      <c r="B24" s="135" t="s">
        <v>632</v>
      </c>
      <c r="C24" s="19" t="s">
        <v>14</v>
      </c>
      <c r="D24" s="19"/>
      <c r="E24" s="58">
        <v>13000000000</v>
      </c>
      <c r="F24" s="58"/>
    </row>
    <row r="25" spans="1:6" ht="18" customHeight="1">
      <c r="A25" s="149">
        <v>6</v>
      </c>
      <c r="B25" s="135" t="s">
        <v>635</v>
      </c>
      <c r="C25" s="19" t="s">
        <v>633</v>
      </c>
      <c r="D25" s="19" t="s">
        <v>73</v>
      </c>
      <c r="E25" s="58">
        <f>+'Thuyết Minh'!E221</f>
        <v>20423060761</v>
      </c>
      <c r="F25" s="58">
        <f>+'Thuyết Minh'!G221</f>
        <v>18846408480</v>
      </c>
    </row>
    <row r="26" spans="1:6" ht="18" customHeight="1">
      <c r="A26" s="149">
        <v>7</v>
      </c>
      <c r="B26" s="135" t="s">
        <v>636</v>
      </c>
      <c r="C26" s="19" t="s">
        <v>634</v>
      </c>
      <c r="D26" s="19"/>
      <c r="E26" s="58"/>
      <c r="F26" s="58"/>
    </row>
    <row r="27" spans="1:6" ht="18" customHeight="1">
      <c r="A27" s="149">
        <v>8</v>
      </c>
      <c r="B27" s="135" t="s">
        <v>637</v>
      </c>
      <c r="C27" s="134" t="s">
        <v>15</v>
      </c>
      <c r="D27" s="19"/>
      <c r="E27" s="19"/>
      <c r="F27" s="19"/>
    </row>
    <row r="28" spans="1:6" ht="18" customHeight="1">
      <c r="A28" s="148" t="s">
        <v>638</v>
      </c>
      <c r="B28" s="137" t="s">
        <v>639</v>
      </c>
      <c r="C28" s="16" t="s">
        <v>16</v>
      </c>
      <c r="D28" s="16"/>
      <c r="E28" s="18">
        <f>SUM(E29:E30)</f>
        <v>13048956936</v>
      </c>
      <c r="F28" s="18">
        <f>SUM(F29:F30)</f>
        <v>13072735389</v>
      </c>
    </row>
    <row r="29" spans="1:6" ht="18" customHeight="1">
      <c r="A29" s="149">
        <v>1</v>
      </c>
      <c r="B29" s="135" t="s">
        <v>639</v>
      </c>
      <c r="C29" s="19" t="s">
        <v>17</v>
      </c>
      <c r="D29" s="19" t="s">
        <v>291</v>
      </c>
      <c r="E29" s="58">
        <f>+'Thuyết Minh'!E249</f>
        <v>13048956936</v>
      </c>
      <c r="F29" s="58">
        <f>+'Thuyết Minh'!G249</f>
        <v>13072735389</v>
      </c>
    </row>
    <row r="30" spans="1:6" ht="18" customHeight="1">
      <c r="A30" s="149">
        <v>2</v>
      </c>
      <c r="B30" s="135" t="s">
        <v>738</v>
      </c>
      <c r="C30" s="19" t="s">
        <v>18</v>
      </c>
      <c r="D30" s="19"/>
      <c r="E30" s="58"/>
      <c r="F30" s="58"/>
    </row>
    <row r="31" spans="1:6" ht="18" customHeight="1">
      <c r="A31" s="148" t="s">
        <v>640</v>
      </c>
      <c r="B31" s="137" t="s">
        <v>641</v>
      </c>
      <c r="C31" s="16" t="s">
        <v>19</v>
      </c>
      <c r="D31" s="16"/>
      <c r="E31" s="18">
        <f>SUM(E32:E36)</f>
        <v>3258831899</v>
      </c>
      <c r="F31" s="18">
        <f>SUM(F32:F36)</f>
        <v>2044218993</v>
      </c>
    </row>
    <row r="32" spans="1:6" ht="18" customHeight="1">
      <c r="A32" s="149">
        <v>1</v>
      </c>
      <c r="B32" s="135" t="s">
        <v>642</v>
      </c>
      <c r="C32" s="19" t="s">
        <v>20</v>
      </c>
      <c r="D32" s="19" t="s">
        <v>76</v>
      </c>
      <c r="E32" s="58">
        <f>+'Thuyết Minh'!G369</f>
        <v>3031418253</v>
      </c>
      <c r="F32" s="58">
        <f>+'Thuyết Minh'!H369</f>
        <v>2044218993</v>
      </c>
    </row>
    <row r="33" spans="1:6" ht="18" customHeight="1">
      <c r="A33" s="149">
        <v>2</v>
      </c>
      <c r="B33" s="135" t="s">
        <v>643</v>
      </c>
      <c r="C33" s="19" t="s">
        <v>21</v>
      </c>
      <c r="D33" s="16"/>
      <c r="E33" s="58">
        <v>227413646</v>
      </c>
      <c r="F33" s="58"/>
    </row>
    <row r="34" spans="1:6" ht="18" customHeight="1">
      <c r="A34" s="149">
        <v>3</v>
      </c>
      <c r="B34" s="135" t="s">
        <v>644</v>
      </c>
      <c r="C34" s="19" t="s">
        <v>646</v>
      </c>
      <c r="D34" s="19"/>
      <c r="E34" s="58"/>
      <c r="F34" s="58"/>
    </row>
    <row r="35" spans="1:6" ht="18" customHeight="1">
      <c r="A35" s="149">
        <v>4</v>
      </c>
      <c r="B35" s="135" t="s">
        <v>645</v>
      </c>
      <c r="C35" s="19" t="s">
        <v>22</v>
      </c>
      <c r="D35" s="19"/>
      <c r="E35" s="58"/>
      <c r="F35" s="58"/>
    </row>
    <row r="36" spans="1:6" ht="18" customHeight="1">
      <c r="A36" s="149">
        <v>5</v>
      </c>
      <c r="B36" s="135" t="s">
        <v>641</v>
      </c>
      <c r="C36" s="19" t="s">
        <v>647</v>
      </c>
      <c r="D36" s="19"/>
      <c r="E36" s="58"/>
      <c r="F36" s="58"/>
    </row>
    <row r="37" spans="1:6" ht="18" customHeight="1">
      <c r="A37" s="148" t="s">
        <v>648</v>
      </c>
      <c r="B37" s="137" t="s">
        <v>649</v>
      </c>
      <c r="C37" s="16" t="s">
        <v>23</v>
      </c>
      <c r="D37" s="16"/>
      <c r="E37" s="17">
        <f>+E38+E46+E56+E59+E62+E68</f>
        <v>298238812027</v>
      </c>
      <c r="F37" s="17">
        <f>F38+F46+F56+F59+F62+F68</f>
        <v>273088035294</v>
      </c>
    </row>
    <row r="38" spans="1:6" ht="18" customHeight="1">
      <c r="A38" s="148" t="s">
        <v>618</v>
      </c>
      <c r="B38" s="137" t="s">
        <v>650</v>
      </c>
      <c r="C38" s="16" t="s">
        <v>24</v>
      </c>
      <c r="D38" s="16"/>
      <c r="E38" s="18">
        <f>SUM(E39:E45)</f>
        <v>10738375727</v>
      </c>
      <c r="F38" s="18">
        <f>SUM(F39:F45)</f>
        <v>9956452727</v>
      </c>
    </row>
    <row r="39" spans="1:6" ht="18" customHeight="1">
      <c r="A39" s="149">
        <v>1</v>
      </c>
      <c r="B39" s="135" t="s">
        <v>651</v>
      </c>
      <c r="C39" s="19" t="s">
        <v>25</v>
      </c>
      <c r="D39" s="19"/>
      <c r="E39" s="19">
        <v>0</v>
      </c>
      <c r="F39" s="19">
        <v>0</v>
      </c>
    </row>
    <row r="40" spans="1:6" ht="18" customHeight="1">
      <c r="A40" s="149">
        <v>2</v>
      </c>
      <c r="B40" s="135" t="s">
        <v>652</v>
      </c>
      <c r="C40" s="19" t="s">
        <v>26</v>
      </c>
      <c r="D40" s="19"/>
      <c r="E40" s="19"/>
      <c r="F40" s="19"/>
    </row>
    <row r="41" spans="1:6" ht="18" customHeight="1">
      <c r="A41" s="149">
        <v>3</v>
      </c>
      <c r="B41" s="135" t="s">
        <v>653</v>
      </c>
      <c r="C41" s="19" t="s">
        <v>27</v>
      </c>
      <c r="D41" s="19"/>
      <c r="E41" s="19">
        <v>0</v>
      </c>
      <c r="F41" s="19">
        <v>0</v>
      </c>
    </row>
    <row r="42" spans="1:6" ht="18" customHeight="1">
      <c r="A42" s="149">
        <v>4</v>
      </c>
      <c r="B42" s="135" t="s">
        <v>654</v>
      </c>
      <c r="C42" s="19" t="s">
        <v>658</v>
      </c>
      <c r="D42" s="19"/>
      <c r="E42" s="19">
        <v>0</v>
      </c>
      <c r="F42" s="19">
        <v>0</v>
      </c>
    </row>
    <row r="43" spans="1:6" ht="18" customHeight="1">
      <c r="A43" s="149">
        <v>5</v>
      </c>
      <c r="B43" s="135" t="s">
        <v>655</v>
      </c>
      <c r="C43" s="19" t="s">
        <v>659</v>
      </c>
      <c r="D43" s="19"/>
      <c r="E43" s="58"/>
      <c r="F43" s="19">
        <v>0</v>
      </c>
    </row>
    <row r="44" spans="1:6" ht="18" customHeight="1">
      <c r="A44" s="149">
        <v>6</v>
      </c>
      <c r="B44" s="135" t="s">
        <v>656</v>
      </c>
      <c r="C44" s="19" t="s">
        <v>660</v>
      </c>
      <c r="D44" s="19"/>
      <c r="E44" s="58">
        <f>+'Thuyết Minh'!E226</f>
        <v>10738375727</v>
      </c>
      <c r="F44" s="58">
        <f>+'Thuyết Minh'!G226</f>
        <v>9956452727</v>
      </c>
    </row>
    <row r="45" spans="1:6" ht="18" customHeight="1">
      <c r="A45" s="149">
        <v>7</v>
      </c>
      <c r="B45" s="135" t="s">
        <v>657</v>
      </c>
      <c r="C45" s="19" t="s">
        <v>28</v>
      </c>
      <c r="D45" s="19"/>
      <c r="E45" s="19">
        <v>0</v>
      </c>
      <c r="F45" s="19">
        <v>0</v>
      </c>
    </row>
    <row r="46" spans="1:6" ht="18" customHeight="1">
      <c r="A46" s="148" t="s">
        <v>621</v>
      </c>
      <c r="B46" s="142" t="s">
        <v>661</v>
      </c>
      <c r="C46" s="141" t="s">
        <v>29</v>
      </c>
      <c r="D46" s="141"/>
      <c r="E46" s="18">
        <f>+E47+E50+E53</f>
        <v>250819398514</v>
      </c>
      <c r="F46" s="18">
        <f>+F47+F50+F53</f>
        <v>233451928571</v>
      </c>
    </row>
    <row r="47" spans="1:6" ht="18" customHeight="1">
      <c r="A47" s="148">
        <v>1</v>
      </c>
      <c r="B47" s="138" t="s">
        <v>662</v>
      </c>
      <c r="C47" s="138" t="s">
        <v>30</v>
      </c>
      <c r="D47" s="138" t="s">
        <v>75</v>
      </c>
      <c r="E47" s="139">
        <f>SUM(E48:E49)</f>
        <v>192324518533</v>
      </c>
      <c r="F47" s="18">
        <f>SUM(F48:F49)</f>
        <v>194164458627</v>
      </c>
    </row>
    <row r="48" spans="1:6" ht="18" customHeight="1">
      <c r="A48" s="148"/>
      <c r="B48" s="136" t="s">
        <v>31</v>
      </c>
      <c r="C48" s="136" t="s">
        <v>32</v>
      </c>
      <c r="D48" s="136"/>
      <c r="E48" s="140">
        <f>+'Thuyết Minh'!H269</f>
        <v>284377020803</v>
      </c>
      <c r="F48" s="58">
        <f>+'Thuyết Minh'!H262</f>
        <v>282106484303</v>
      </c>
    </row>
    <row r="49" spans="1:6" ht="18" customHeight="1">
      <c r="A49" s="148"/>
      <c r="B49" s="136" t="s">
        <v>663</v>
      </c>
      <c r="C49" s="136" t="s">
        <v>33</v>
      </c>
      <c r="D49" s="136"/>
      <c r="E49" s="140">
        <f>-'Thuyết Minh'!H277</f>
        <v>-92052502270</v>
      </c>
      <c r="F49" s="58">
        <f>-'Thuyết Minh'!H271</f>
        <v>-87942025676</v>
      </c>
    </row>
    <row r="50" spans="1:6" ht="18" customHeight="1">
      <c r="A50" s="148">
        <v>2</v>
      </c>
      <c r="B50" s="138" t="s">
        <v>664</v>
      </c>
      <c r="C50" s="138" t="s">
        <v>34</v>
      </c>
      <c r="D50" s="138" t="s">
        <v>1125</v>
      </c>
      <c r="E50" s="139">
        <f>SUM(E51:E52)</f>
        <v>58492963314</v>
      </c>
      <c r="F50" s="18">
        <f>SUM(F51:F52)</f>
        <v>39283553296</v>
      </c>
    </row>
    <row r="51" spans="1:6" ht="18" customHeight="1">
      <c r="A51" s="148"/>
      <c r="B51" s="136" t="s">
        <v>31</v>
      </c>
      <c r="C51" s="136" t="s">
        <v>35</v>
      </c>
      <c r="D51" s="136"/>
      <c r="E51" s="140">
        <f>+'Thuyết Minh'!H316</f>
        <v>66616879114</v>
      </c>
      <c r="F51" s="58">
        <f>+'Thuyết Minh'!H310</f>
        <v>45730151842</v>
      </c>
    </row>
    <row r="52" spans="1:6" ht="18" customHeight="1">
      <c r="A52" s="148"/>
      <c r="B52" s="136" t="s">
        <v>663</v>
      </c>
      <c r="C52" s="136" t="s">
        <v>36</v>
      </c>
      <c r="D52" s="136"/>
      <c r="E52" s="140">
        <f>-'Thuyết Minh'!H324</f>
        <v>-8123915800</v>
      </c>
      <c r="F52" s="58">
        <f>-'Thuyết Minh'!H318</f>
        <v>-6446598546</v>
      </c>
    </row>
    <row r="53" spans="1:6" ht="18" customHeight="1">
      <c r="A53" s="148">
        <v>3</v>
      </c>
      <c r="B53" s="138" t="s">
        <v>665</v>
      </c>
      <c r="C53" s="138" t="s">
        <v>37</v>
      </c>
      <c r="D53" s="138" t="s">
        <v>1124</v>
      </c>
      <c r="E53" s="139">
        <f>SUM(E54:E55)</f>
        <v>1916667</v>
      </c>
      <c r="F53" s="18">
        <f>SUM(F54:F55)</f>
        <v>3916648</v>
      </c>
    </row>
    <row r="54" spans="1:6" ht="18" customHeight="1">
      <c r="A54" s="148"/>
      <c r="B54" s="136" t="s">
        <v>31</v>
      </c>
      <c r="C54" s="136" t="s">
        <v>38</v>
      </c>
      <c r="D54" s="136"/>
      <c r="E54" s="140">
        <f>+'Thuyết Minh'!H293</f>
        <v>75000000</v>
      </c>
      <c r="F54" s="58">
        <f>+'Thuyết Minh'!H286</f>
        <v>75000000</v>
      </c>
    </row>
    <row r="55" spans="1:6" ht="18" customHeight="1">
      <c r="A55" s="148"/>
      <c r="B55" s="136" t="s">
        <v>663</v>
      </c>
      <c r="C55" s="136" t="s">
        <v>39</v>
      </c>
      <c r="D55" s="136"/>
      <c r="E55" s="140">
        <f>-'Thuyết Minh'!H300</f>
        <v>-73083333</v>
      </c>
      <c r="F55" s="58">
        <f>-'Thuyết Minh'!H295</f>
        <v>-71083352</v>
      </c>
    </row>
    <row r="56" spans="1:6" ht="18" customHeight="1">
      <c r="A56" s="148" t="s">
        <v>627</v>
      </c>
      <c r="B56" s="146" t="s">
        <v>666</v>
      </c>
      <c r="C56" s="143">
        <v>230</v>
      </c>
      <c r="D56" s="15"/>
      <c r="E56" s="16">
        <v>0</v>
      </c>
      <c r="F56" s="16">
        <v>0</v>
      </c>
    </row>
    <row r="57" spans="1:6" ht="18" customHeight="1">
      <c r="A57" s="148"/>
      <c r="B57" s="135" t="s">
        <v>31</v>
      </c>
      <c r="C57" s="144">
        <v>231</v>
      </c>
      <c r="D57" s="19"/>
      <c r="E57" s="19">
        <v>0</v>
      </c>
      <c r="F57" s="19">
        <v>0</v>
      </c>
    </row>
    <row r="58" spans="1:6" ht="18" customHeight="1">
      <c r="A58" s="148"/>
      <c r="B58" s="147" t="s">
        <v>663</v>
      </c>
      <c r="C58" s="144">
        <v>232</v>
      </c>
      <c r="D58" s="19"/>
      <c r="E58" s="19">
        <v>0</v>
      </c>
      <c r="F58" s="19">
        <v>0</v>
      </c>
    </row>
    <row r="59" spans="1:6" ht="18" customHeight="1">
      <c r="A59" s="148" t="s">
        <v>638</v>
      </c>
      <c r="B59" s="137" t="s">
        <v>668</v>
      </c>
      <c r="C59" s="145">
        <v>240</v>
      </c>
      <c r="D59" s="291" t="s">
        <v>74</v>
      </c>
      <c r="E59" s="18">
        <f>SUM(E60:E61)</f>
        <v>18800000000</v>
      </c>
      <c r="F59" s="18">
        <f>SUM(F60:F61)</f>
        <v>11800000000</v>
      </c>
    </row>
    <row r="60" spans="1:6" ht="18" customHeight="1">
      <c r="A60" s="149">
        <v>1</v>
      </c>
      <c r="B60" s="135" t="s">
        <v>669</v>
      </c>
      <c r="C60" s="144">
        <v>241</v>
      </c>
      <c r="D60" s="19"/>
      <c r="E60" s="58"/>
      <c r="F60" s="58"/>
    </row>
    <row r="61" spans="1:6" ht="18" customHeight="1">
      <c r="A61" s="149">
        <v>2</v>
      </c>
      <c r="B61" s="135" t="s">
        <v>670</v>
      </c>
      <c r="C61" s="144">
        <v>242</v>
      </c>
      <c r="D61" s="19"/>
      <c r="E61" s="58">
        <v>18800000000</v>
      </c>
      <c r="F61" s="58">
        <v>11800000000</v>
      </c>
    </row>
    <row r="62" spans="1:6" ht="18" customHeight="1">
      <c r="A62" s="148" t="s">
        <v>640</v>
      </c>
      <c r="B62" s="137" t="s">
        <v>671</v>
      </c>
      <c r="C62" s="145">
        <v>250</v>
      </c>
      <c r="D62" s="16"/>
      <c r="E62" s="18">
        <f>+SUM(E63:E67)</f>
        <v>17332570000</v>
      </c>
      <c r="F62" s="18">
        <f>+SUM(F63:F67)</f>
        <v>17332570000</v>
      </c>
    </row>
    <row r="63" spans="1:6" ht="18" customHeight="1">
      <c r="A63" s="149">
        <v>1</v>
      </c>
      <c r="B63" s="135" t="s">
        <v>739</v>
      </c>
      <c r="C63" s="144">
        <v>251</v>
      </c>
      <c r="D63" s="16"/>
      <c r="E63" s="58"/>
      <c r="F63" s="58"/>
    </row>
    <row r="64" spans="1:6" ht="18" customHeight="1">
      <c r="A64" s="149">
        <v>2</v>
      </c>
      <c r="B64" s="135" t="s">
        <v>740</v>
      </c>
      <c r="C64" s="144">
        <v>252</v>
      </c>
      <c r="D64" s="16"/>
      <c r="E64" s="58">
        <f>+'Thuyết Minh'!E169</f>
        <v>17332570000</v>
      </c>
      <c r="F64" s="58">
        <f>+'Thuyết Minh'!E169</f>
        <v>17332570000</v>
      </c>
    </row>
    <row r="65" spans="1:6" ht="18" customHeight="1">
      <c r="A65" s="149">
        <v>3</v>
      </c>
      <c r="B65" s="135" t="s">
        <v>741</v>
      </c>
      <c r="C65" s="144">
        <v>253</v>
      </c>
      <c r="D65" s="16"/>
      <c r="E65" s="58">
        <f>+'Thuyết Minh'!E174</f>
        <v>0</v>
      </c>
      <c r="F65" s="58"/>
    </row>
    <row r="66" spans="1:6" ht="18" customHeight="1">
      <c r="A66" s="149">
        <v>4</v>
      </c>
      <c r="B66" s="135" t="s">
        <v>742</v>
      </c>
      <c r="C66" s="144">
        <v>254</v>
      </c>
      <c r="D66" s="16"/>
      <c r="E66" s="58"/>
      <c r="F66" s="58"/>
    </row>
    <row r="67" spans="1:6" ht="18" customHeight="1">
      <c r="A67" s="149">
        <v>5</v>
      </c>
      <c r="B67" s="135" t="s">
        <v>623</v>
      </c>
      <c r="C67" s="144">
        <v>255</v>
      </c>
      <c r="D67" s="19"/>
      <c r="E67" s="58"/>
      <c r="F67" s="58"/>
    </row>
    <row r="68" spans="1:6" ht="18" customHeight="1">
      <c r="A68" s="287" t="s">
        <v>667</v>
      </c>
      <c r="B68" s="16" t="s">
        <v>672</v>
      </c>
      <c r="C68" s="16" t="s">
        <v>40</v>
      </c>
      <c r="D68" s="16"/>
      <c r="E68" s="18">
        <f>SUM(E69:E72)</f>
        <v>548467786</v>
      </c>
      <c r="F68" s="18">
        <f>SUM(F69:F72)</f>
        <v>547083996</v>
      </c>
    </row>
    <row r="69" spans="1:6" ht="18" customHeight="1">
      <c r="A69" s="149">
        <v>1</v>
      </c>
      <c r="B69" s="135" t="s">
        <v>673</v>
      </c>
      <c r="C69" s="19" t="s">
        <v>41</v>
      </c>
      <c r="D69" s="19" t="s">
        <v>76</v>
      </c>
      <c r="E69" s="58">
        <f>+'Thuyết Minh'!G377</f>
        <v>548467786</v>
      </c>
      <c r="F69" s="58">
        <f>+'Thuyết Minh'!H377</f>
        <v>547083996</v>
      </c>
    </row>
    <row r="70" spans="1:6" ht="18" customHeight="1">
      <c r="A70" s="149">
        <v>2</v>
      </c>
      <c r="B70" s="135" t="s">
        <v>674</v>
      </c>
      <c r="C70" s="19" t="s">
        <v>42</v>
      </c>
      <c r="D70" s="19"/>
      <c r="E70" s="58">
        <v>0</v>
      </c>
      <c r="F70" s="58">
        <v>0</v>
      </c>
    </row>
    <row r="71" spans="1:6" ht="18" customHeight="1">
      <c r="A71" s="149">
        <v>3</v>
      </c>
      <c r="B71" s="135" t="s">
        <v>675</v>
      </c>
      <c r="C71" s="19" t="s">
        <v>676</v>
      </c>
      <c r="D71" s="19"/>
      <c r="E71" s="58"/>
      <c r="F71" s="58"/>
    </row>
    <row r="72" spans="1:6" ht="18" customHeight="1">
      <c r="A72" s="149">
        <v>4</v>
      </c>
      <c r="B72" s="135" t="s">
        <v>672</v>
      </c>
      <c r="C72" s="19" t="s">
        <v>43</v>
      </c>
      <c r="D72" s="19" t="s">
        <v>73</v>
      </c>
      <c r="E72" s="58"/>
      <c r="F72" s="58"/>
    </row>
    <row r="73" spans="1:6" ht="18.75" customHeight="1">
      <c r="A73" s="151"/>
      <c r="B73" s="142" t="s">
        <v>44</v>
      </c>
      <c r="C73" s="16" t="s">
        <v>45</v>
      </c>
      <c r="D73" s="16"/>
      <c r="E73" s="17">
        <f>E11+E37</f>
        <v>383538681138</v>
      </c>
      <c r="F73" s="17">
        <f>F11+F37</f>
        <v>336094045858</v>
      </c>
    </row>
    <row r="74" spans="1:6" ht="19.5" customHeight="1">
      <c r="A74" s="148" t="s">
        <v>677</v>
      </c>
      <c r="B74" s="138" t="s">
        <v>678</v>
      </c>
      <c r="C74" s="137" t="s">
        <v>46</v>
      </c>
      <c r="D74" s="16"/>
      <c r="E74" s="17">
        <f>+E75+E90</f>
        <v>173354020526</v>
      </c>
      <c r="F74" s="17">
        <f>+F75+F90</f>
        <v>131102778796</v>
      </c>
    </row>
    <row r="75" spans="1:6" ht="18" customHeight="1">
      <c r="A75" s="148" t="s">
        <v>618</v>
      </c>
      <c r="B75" s="138" t="s">
        <v>679</v>
      </c>
      <c r="C75" s="137" t="s">
        <v>47</v>
      </c>
      <c r="D75" s="16"/>
      <c r="E75" s="18">
        <f>SUM(E76:E89)</f>
        <v>46605737234</v>
      </c>
      <c r="F75" s="18">
        <f>SUM(F76:F89)</f>
        <v>41420295195</v>
      </c>
    </row>
    <row r="76" spans="1:6" ht="18" customHeight="1">
      <c r="A76" s="149">
        <v>1</v>
      </c>
      <c r="B76" s="136" t="s">
        <v>680</v>
      </c>
      <c r="C76" s="135" t="s">
        <v>48</v>
      </c>
      <c r="D76" s="19" t="s">
        <v>1139</v>
      </c>
      <c r="E76" s="58">
        <f>+'Thuyết Minh'!E449</f>
        <v>7050545860</v>
      </c>
      <c r="F76" s="58">
        <f>+'Thuyết Minh'!G449</f>
        <v>5711937315</v>
      </c>
    </row>
    <row r="77" spans="1:6" ht="18" customHeight="1">
      <c r="A77" s="149">
        <v>2</v>
      </c>
      <c r="B77" s="136" t="s">
        <v>681</v>
      </c>
      <c r="C77" s="135" t="s">
        <v>49</v>
      </c>
      <c r="D77" s="19"/>
      <c r="E77" s="58">
        <v>258000400</v>
      </c>
      <c r="F77" s="58">
        <v>1286500800</v>
      </c>
    </row>
    <row r="78" spans="1:6" ht="18" customHeight="1">
      <c r="A78" s="149">
        <v>3</v>
      </c>
      <c r="B78" s="136" t="s">
        <v>682</v>
      </c>
      <c r="C78" s="135" t="s">
        <v>50</v>
      </c>
      <c r="D78" s="19"/>
      <c r="E78" s="58">
        <f>+'Thuyết Minh'!H461</f>
        <v>4885914467</v>
      </c>
      <c r="F78" s="58">
        <f>+'Thuyết Minh'!E461</f>
        <v>6685751711</v>
      </c>
    </row>
    <row r="79" spans="1:6" ht="18" customHeight="1">
      <c r="A79" s="149">
        <v>4</v>
      </c>
      <c r="B79" s="136" t="s">
        <v>683</v>
      </c>
      <c r="C79" s="135" t="s">
        <v>51</v>
      </c>
      <c r="D79" s="19"/>
      <c r="E79" s="58"/>
      <c r="F79" s="58"/>
    </row>
    <row r="80" spans="1:6" ht="18" customHeight="1">
      <c r="A80" s="149">
        <v>5</v>
      </c>
      <c r="B80" s="136" t="s">
        <v>684</v>
      </c>
      <c r="C80" s="135" t="s">
        <v>52</v>
      </c>
      <c r="D80" s="19"/>
      <c r="E80" s="58"/>
      <c r="F80" s="58"/>
    </row>
    <row r="81" spans="1:6" ht="18" customHeight="1">
      <c r="A81" s="149">
        <v>6</v>
      </c>
      <c r="B81" s="136" t="s">
        <v>685</v>
      </c>
      <c r="C81" s="135" t="s">
        <v>53</v>
      </c>
      <c r="D81" s="19"/>
      <c r="E81" s="58"/>
      <c r="F81" s="58"/>
    </row>
    <row r="82" spans="1:6" ht="18" customHeight="1">
      <c r="A82" s="149">
        <v>7</v>
      </c>
      <c r="B82" s="136" t="s">
        <v>743</v>
      </c>
      <c r="C82" s="135" t="s">
        <v>748</v>
      </c>
      <c r="D82" s="19"/>
      <c r="E82" s="58"/>
      <c r="F82" s="58"/>
    </row>
    <row r="83" spans="1:6" ht="18" customHeight="1">
      <c r="A83" s="149">
        <v>8</v>
      </c>
      <c r="B83" s="136" t="s">
        <v>744</v>
      </c>
      <c r="C83" s="135" t="s">
        <v>749</v>
      </c>
      <c r="D83" s="19"/>
      <c r="E83" s="58"/>
      <c r="F83" s="58"/>
    </row>
    <row r="84" spans="1:6" ht="18" customHeight="1">
      <c r="A84" s="149">
        <v>9</v>
      </c>
      <c r="B84" s="136" t="s">
        <v>686</v>
      </c>
      <c r="C84" s="135" t="s">
        <v>750</v>
      </c>
      <c r="D84" s="19"/>
      <c r="E84" s="58"/>
      <c r="F84" s="58"/>
    </row>
    <row r="85" spans="1:6" ht="18" customHeight="1">
      <c r="A85" s="149">
        <v>10</v>
      </c>
      <c r="B85" s="136" t="s">
        <v>687</v>
      </c>
      <c r="C85" s="135" t="s">
        <v>751</v>
      </c>
      <c r="D85" s="19" t="s">
        <v>1139</v>
      </c>
      <c r="E85" s="58">
        <f>+'Thuyết Minh'!C385+'Thuyết Minh'!C391</f>
        <v>34388278424</v>
      </c>
      <c r="F85" s="58">
        <f>+'Thuyết Minh'!G385+'Thuyết Minh'!G391</f>
        <v>27713107286</v>
      </c>
    </row>
    <row r="86" spans="1:6" ht="18" customHeight="1">
      <c r="A86" s="149">
        <v>11</v>
      </c>
      <c r="B86" s="136" t="s">
        <v>745</v>
      </c>
      <c r="C86" s="135" t="s">
        <v>752</v>
      </c>
      <c r="D86" s="19"/>
      <c r="E86" s="58"/>
      <c r="F86" s="58"/>
    </row>
    <row r="87" spans="1:6" ht="18" customHeight="1">
      <c r="A87" s="149">
        <v>12</v>
      </c>
      <c r="B87" s="136" t="s">
        <v>688</v>
      </c>
      <c r="C87" s="135" t="s">
        <v>753</v>
      </c>
      <c r="D87" s="19"/>
      <c r="E87" s="58">
        <v>22998083</v>
      </c>
      <c r="F87" s="58">
        <v>22998083</v>
      </c>
    </row>
    <row r="88" spans="1:6" ht="18" customHeight="1">
      <c r="A88" s="149">
        <v>13</v>
      </c>
      <c r="B88" s="136" t="s">
        <v>746</v>
      </c>
      <c r="C88" s="135" t="s">
        <v>754</v>
      </c>
      <c r="D88" s="19"/>
      <c r="E88" s="58"/>
      <c r="F88" s="58"/>
    </row>
    <row r="89" spans="1:6" ht="18" customHeight="1">
      <c r="A89" s="149">
        <v>14</v>
      </c>
      <c r="B89" s="136" t="s">
        <v>747</v>
      </c>
      <c r="C89" s="135" t="s">
        <v>755</v>
      </c>
      <c r="D89" s="19"/>
      <c r="E89" s="58"/>
      <c r="F89" s="58"/>
    </row>
    <row r="90" spans="1:6" ht="18" customHeight="1">
      <c r="A90" s="148" t="s">
        <v>621</v>
      </c>
      <c r="B90" s="138" t="s">
        <v>689</v>
      </c>
      <c r="C90" s="137" t="s">
        <v>54</v>
      </c>
      <c r="D90" s="16"/>
      <c r="E90" s="18">
        <f>SUM(E91:E103)</f>
        <v>126748283292</v>
      </c>
      <c r="F90" s="18">
        <f>SUM(F91:F103)</f>
        <v>89682483601</v>
      </c>
    </row>
    <row r="91" spans="1:6" ht="18" customHeight="1">
      <c r="A91" s="149">
        <v>1</v>
      </c>
      <c r="B91" s="136" t="s">
        <v>756</v>
      </c>
      <c r="C91" s="150">
        <v>331</v>
      </c>
      <c r="D91" s="16"/>
      <c r="E91" s="18"/>
      <c r="F91" s="58"/>
    </row>
    <row r="92" spans="1:6" ht="18" customHeight="1">
      <c r="A92" s="149">
        <v>2</v>
      </c>
      <c r="B92" s="136" t="s">
        <v>757</v>
      </c>
      <c r="C92" s="150">
        <v>332</v>
      </c>
      <c r="D92" s="16"/>
      <c r="E92" s="18"/>
      <c r="F92" s="58"/>
    </row>
    <row r="93" spans="1:6" ht="18" customHeight="1">
      <c r="A93" s="149">
        <v>3</v>
      </c>
      <c r="B93" s="136" t="s">
        <v>758</v>
      </c>
      <c r="C93" s="150">
        <v>333</v>
      </c>
      <c r="D93" s="16"/>
      <c r="E93" s="18"/>
      <c r="F93" s="58"/>
    </row>
    <row r="94" spans="1:6" ht="18" customHeight="1">
      <c r="A94" s="149">
        <v>4</v>
      </c>
      <c r="B94" s="136" t="s">
        <v>759</v>
      </c>
      <c r="C94" s="150">
        <v>334</v>
      </c>
      <c r="D94" s="16"/>
      <c r="E94" s="18"/>
      <c r="F94" s="58"/>
    </row>
    <row r="95" spans="1:6" ht="18" customHeight="1">
      <c r="A95" s="149">
        <v>5</v>
      </c>
      <c r="B95" s="136" t="s">
        <v>760</v>
      </c>
      <c r="C95" s="150">
        <v>335</v>
      </c>
      <c r="D95" s="16"/>
      <c r="E95" s="18"/>
      <c r="F95" s="58"/>
    </row>
    <row r="96" spans="1:6" ht="18" customHeight="1">
      <c r="A96" s="149">
        <v>6</v>
      </c>
      <c r="B96" s="136" t="s">
        <v>761</v>
      </c>
      <c r="C96" s="150">
        <v>336</v>
      </c>
      <c r="D96" s="19" t="s">
        <v>1141</v>
      </c>
      <c r="E96" s="58">
        <f>+'Thuyết Minh'!G495</f>
        <v>495964642</v>
      </c>
      <c r="F96" s="58">
        <f>+'Thuyết Minh'!H495</f>
        <v>590487951</v>
      </c>
    </row>
    <row r="97" spans="1:6" ht="18" customHeight="1">
      <c r="A97" s="149">
        <v>7</v>
      </c>
      <c r="B97" s="136" t="s">
        <v>596</v>
      </c>
      <c r="C97" s="150">
        <v>337</v>
      </c>
      <c r="D97" s="19" t="s">
        <v>1140</v>
      </c>
      <c r="E97" s="58">
        <f>+'Thuyết Minh'!G489</f>
        <v>24269231615</v>
      </c>
      <c r="F97" s="58">
        <f>+'Thuyết Minh'!H489</f>
        <v>3316191615</v>
      </c>
    </row>
    <row r="98" spans="1:6" ht="18" customHeight="1">
      <c r="A98" s="149">
        <v>8</v>
      </c>
      <c r="B98" s="136" t="s">
        <v>690</v>
      </c>
      <c r="C98" s="150">
        <v>338</v>
      </c>
      <c r="D98" s="19" t="s">
        <v>1139</v>
      </c>
      <c r="E98" s="58">
        <f>'Thuyết Minh'!C388+'Thuyết Minh'!C395+'Thuyết Minh'!C398</f>
        <v>101983087035</v>
      </c>
      <c r="F98" s="58">
        <f>'Thuyết Minh'!G388+'Thuyết Minh'!G398+'Thuyết Minh'!G395</f>
        <v>85775804035</v>
      </c>
    </row>
    <row r="99" spans="1:6" ht="18" customHeight="1">
      <c r="A99" s="149">
        <v>9</v>
      </c>
      <c r="B99" s="136" t="s">
        <v>762</v>
      </c>
      <c r="C99" s="150">
        <v>339</v>
      </c>
      <c r="D99" s="16"/>
      <c r="E99" s="18"/>
      <c r="F99" s="58"/>
    </row>
    <row r="100" spans="1:6" ht="18" customHeight="1">
      <c r="A100" s="149">
        <v>10</v>
      </c>
      <c r="B100" s="136" t="s">
        <v>763</v>
      </c>
      <c r="C100" s="150">
        <v>340</v>
      </c>
      <c r="D100" s="16"/>
      <c r="E100" s="18"/>
      <c r="F100" s="58"/>
    </row>
    <row r="101" spans="1:6" ht="18" customHeight="1">
      <c r="A101" s="149">
        <v>11</v>
      </c>
      <c r="B101" s="136" t="s">
        <v>764</v>
      </c>
      <c r="C101" s="150">
        <v>341</v>
      </c>
      <c r="D101" s="16"/>
      <c r="E101" s="18"/>
      <c r="F101" s="58"/>
    </row>
    <row r="102" spans="1:6" ht="18" customHeight="1">
      <c r="A102" s="149">
        <v>12</v>
      </c>
      <c r="B102" s="136" t="s">
        <v>765</v>
      </c>
      <c r="C102" s="150">
        <v>342</v>
      </c>
      <c r="D102" s="16"/>
      <c r="E102" s="18"/>
      <c r="F102" s="58"/>
    </row>
    <row r="103" spans="1:6" ht="18" customHeight="1">
      <c r="A103" s="149">
        <v>13</v>
      </c>
      <c r="B103" s="136" t="s">
        <v>766</v>
      </c>
      <c r="C103" s="150">
        <v>343</v>
      </c>
      <c r="D103" s="19"/>
      <c r="E103" s="58"/>
      <c r="F103" s="58"/>
    </row>
    <row r="104" spans="1:6" ht="19.5" customHeight="1">
      <c r="A104" s="148" t="s">
        <v>691</v>
      </c>
      <c r="B104" s="138" t="s">
        <v>692</v>
      </c>
      <c r="C104" s="137" t="s">
        <v>55</v>
      </c>
      <c r="D104" s="16"/>
      <c r="E104" s="17">
        <f>+E105</f>
        <v>210184660612.20001</v>
      </c>
      <c r="F104" s="17">
        <f>+F105</f>
        <v>204991267062</v>
      </c>
    </row>
    <row r="105" spans="1:6" ht="18" customHeight="1">
      <c r="A105" s="148" t="s">
        <v>618</v>
      </c>
      <c r="B105" s="138" t="s">
        <v>693</v>
      </c>
      <c r="C105" s="137" t="s">
        <v>56</v>
      </c>
      <c r="D105" s="16" t="s">
        <v>1142</v>
      </c>
      <c r="E105" s="18">
        <f>SUM(E106:E118)</f>
        <v>210184660612.20001</v>
      </c>
      <c r="F105" s="18">
        <f>SUM(F106:F118)</f>
        <v>204991267062</v>
      </c>
    </row>
    <row r="106" spans="1:6" ht="18" customHeight="1">
      <c r="A106" s="149">
        <v>1</v>
      </c>
      <c r="B106" s="136" t="s">
        <v>694</v>
      </c>
      <c r="C106" s="135" t="s">
        <v>57</v>
      </c>
      <c r="D106" s="19"/>
      <c r="E106" s="58">
        <f>+'Thuyết Minh'!C553</f>
        <v>170149100000</v>
      </c>
      <c r="F106" s="58">
        <f>+'Thuyết Minh'!C546</f>
        <v>170149100000</v>
      </c>
    </row>
    <row r="107" spans="1:6" ht="18" customHeight="1">
      <c r="A107" s="149"/>
      <c r="B107" s="152" t="s">
        <v>698</v>
      </c>
      <c r="C107" s="135" t="s">
        <v>700</v>
      </c>
      <c r="D107" s="19"/>
      <c r="E107" s="58"/>
    </row>
    <row r="108" spans="1:6" ht="18" customHeight="1">
      <c r="A108" s="149"/>
      <c r="B108" s="152" t="s">
        <v>701</v>
      </c>
      <c r="C108" s="135" t="s">
        <v>699</v>
      </c>
      <c r="D108" s="19"/>
      <c r="E108" s="58"/>
      <c r="F108" s="58"/>
    </row>
    <row r="109" spans="1:6" ht="18" customHeight="1">
      <c r="A109" s="149">
        <v>2</v>
      </c>
      <c r="B109" s="136" t="s">
        <v>695</v>
      </c>
      <c r="C109" s="150">
        <v>412</v>
      </c>
      <c r="D109" s="19"/>
      <c r="E109" s="58">
        <f>+'Thuyết Minh'!D553</f>
        <v>932107220</v>
      </c>
      <c r="F109" s="58">
        <f>+'Thuyết Minh'!D546</f>
        <v>932107220</v>
      </c>
    </row>
    <row r="110" spans="1:6" ht="18" customHeight="1">
      <c r="A110" s="149">
        <v>3</v>
      </c>
      <c r="B110" s="136" t="s">
        <v>767</v>
      </c>
      <c r="C110" s="150">
        <v>413</v>
      </c>
      <c r="D110" s="19"/>
      <c r="E110" s="58"/>
      <c r="F110" s="58"/>
    </row>
    <row r="111" spans="1:6" ht="18" customHeight="1">
      <c r="A111" s="149">
        <v>4</v>
      </c>
      <c r="B111" s="136" t="s">
        <v>768</v>
      </c>
      <c r="C111" s="150">
        <v>414</v>
      </c>
      <c r="D111" s="19"/>
      <c r="E111" s="58"/>
      <c r="F111" s="58"/>
    </row>
    <row r="112" spans="1:6" ht="18" customHeight="1">
      <c r="A112" s="149">
        <v>5</v>
      </c>
      <c r="B112" s="136" t="s">
        <v>769</v>
      </c>
      <c r="C112" s="150">
        <v>415</v>
      </c>
      <c r="D112" s="19"/>
      <c r="E112" s="58"/>
      <c r="F112" s="58">
        <f>'Thuyết Minh'!F546</f>
        <v>0</v>
      </c>
    </row>
    <row r="113" spans="1:6" ht="18" customHeight="1">
      <c r="A113" s="149">
        <v>6</v>
      </c>
      <c r="B113" s="136" t="s">
        <v>770</v>
      </c>
      <c r="C113" s="150">
        <v>416</v>
      </c>
      <c r="D113" s="19"/>
      <c r="E113" s="58"/>
      <c r="F113" s="58"/>
    </row>
    <row r="114" spans="1:6" ht="18" customHeight="1">
      <c r="A114" s="149">
        <v>7</v>
      </c>
      <c r="B114" s="136" t="s">
        <v>771</v>
      </c>
      <c r="C114" s="150">
        <v>417</v>
      </c>
      <c r="D114" s="19"/>
      <c r="E114" s="58"/>
      <c r="F114" s="58"/>
    </row>
    <row r="115" spans="1:6" ht="18" customHeight="1">
      <c r="A115" s="149">
        <v>8</v>
      </c>
      <c r="B115" s="136" t="s">
        <v>696</v>
      </c>
      <c r="C115" s="150">
        <v>418</v>
      </c>
      <c r="D115" s="19"/>
      <c r="E115" s="58">
        <f>+'Thuyết Minh'!E553</f>
        <v>300000000</v>
      </c>
      <c r="F115" s="58">
        <f>+'Thuyết Minh'!E546</f>
        <v>300000000</v>
      </c>
    </row>
    <row r="116" spans="1:6" ht="18" customHeight="1">
      <c r="A116" s="149">
        <v>9</v>
      </c>
      <c r="B116" s="136" t="s">
        <v>772</v>
      </c>
      <c r="C116" s="150">
        <v>419</v>
      </c>
      <c r="D116" s="19"/>
      <c r="E116" s="58"/>
      <c r="F116" s="58"/>
    </row>
    <row r="117" spans="1:6" ht="18" customHeight="1">
      <c r="A117" s="149">
        <v>10</v>
      </c>
      <c r="B117" s="136" t="s">
        <v>179</v>
      </c>
      <c r="C117" s="150">
        <v>420</v>
      </c>
      <c r="D117" s="19"/>
      <c r="E117" s="58"/>
      <c r="F117" s="58"/>
    </row>
    <row r="118" spans="1:6" ht="18" customHeight="1">
      <c r="A118" s="149">
        <v>11</v>
      </c>
      <c r="B118" s="136" t="s">
        <v>181</v>
      </c>
      <c r="C118" s="150">
        <v>421</v>
      </c>
      <c r="D118" s="19"/>
      <c r="E118" s="58">
        <f>+'Thuyết Minh'!G553</f>
        <v>38803453392.199997</v>
      </c>
      <c r="F118" s="58">
        <f>+'Thuyết Minh'!G546</f>
        <v>33610059842</v>
      </c>
    </row>
    <row r="119" spans="1:6" ht="18" customHeight="1">
      <c r="A119" s="149" t="s">
        <v>776</v>
      </c>
      <c r="B119" s="152" t="s">
        <v>773</v>
      </c>
      <c r="C119" s="150" t="s">
        <v>702</v>
      </c>
      <c r="D119" s="19"/>
      <c r="E119" s="437">
        <v>33610059842</v>
      </c>
      <c r="F119" s="437">
        <v>526958910</v>
      </c>
    </row>
    <row r="120" spans="1:6" ht="18" customHeight="1">
      <c r="A120" s="149" t="s">
        <v>776</v>
      </c>
      <c r="B120" s="152" t="s">
        <v>774</v>
      </c>
      <c r="C120" s="150" t="s">
        <v>703</v>
      </c>
      <c r="D120" s="19"/>
      <c r="E120" s="437">
        <f>+'DN-Báo cáo kết quả SXKD'!D27</f>
        <v>5193393550.1999998</v>
      </c>
      <c r="F120" s="437">
        <v>33083100932</v>
      </c>
    </row>
    <row r="121" spans="1:6" ht="18" customHeight="1">
      <c r="A121" s="149">
        <v>12</v>
      </c>
      <c r="B121" s="136" t="s">
        <v>775</v>
      </c>
      <c r="C121" s="150">
        <v>422</v>
      </c>
      <c r="D121" s="19"/>
      <c r="E121" s="58"/>
      <c r="F121" s="58"/>
    </row>
    <row r="122" spans="1:6" ht="18" customHeight="1">
      <c r="A122" s="148" t="s">
        <v>621</v>
      </c>
      <c r="B122" s="136" t="s">
        <v>697</v>
      </c>
      <c r="C122" s="150">
        <v>430</v>
      </c>
      <c r="D122" s="19"/>
      <c r="E122" s="58"/>
      <c r="F122" s="58"/>
    </row>
    <row r="123" spans="1:6" ht="18" customHeight="1">
      <c r="A123" s="149">
        <v>1</v>
      </c>
      <c r="B123" s="136" t="s">
        <v>732</v>
      </c>
      <c r="C123" s="150">
        <v>431</v>
      </c>
      <c r="D123" s="19"/>
      <c r="E123" s="58"/>
      <c r="F123" s="58"/>
    </row>
    <row r="124" spans="1:6" ht="18" customHeight="1">
      <c r="A124" s="149">
        <v>2</v>
      </c>
      <c r="B124" s="136" t="s">
        <v>733</v>
      </c>
      <c r="C124" s="150">
        <v>432</v>
      </c>
      <c r="D124" s="19"/>
      <c r="E124" s="58"/>
      <c r="F124" s="58"/>
    </row>
    <row r="125" spans="1:6" ht="19.5" customHeight="1">
      <c r="A125" s="148"/>
      <c r="B125" s="138" t="s">
        <v>58</v>
      </c>
      <c r="C125" s="137" t="s">
        <v>59</v>
      </c>
      <c r="D125" s="16"/>
      <c r="E125" s="17">
        <f>E104+E74</f>
        <v>383538681138.20001</v>
      </c>
      <c r="F125" s="17">
        <f>F104+F74</f>
        <v>336094045858</v>
      </c>
    </row>
    <row r="126" spans="1:6" ht="6" customHeight="1"/>
    <row r="127" spans="1:6">
      <c r="E127" s="358" t="s">
        <v>1182</v>
      </c>
      <c r="F127" s="358"/>
    </row>
    <row r="128" spans="1:6" ht="15.75" customHeight="1">
      <c r="B128" s="359" t="s">
        <v>250</v>
      </c>
      <c r="C128" s="359"/>
      <c r="D128" s="359"/>
      <c r="E128" s="359" t="s">
        <v>242</v>
      </c>
      <c r="F128" s="359"/>
    </row>
    <row r="129" spans="2:6">
      <c r="E129" s="57"/>
      <c r="F129" s="57">
        <f>+F125-F73</f>
        <v>0</v>
      </c>
    </row>
    <row r="134" spans="2:6" ht="14.25" customHeight="1">
      <c r="B134" s="359" t="s">
        <v>1149</v>
      </c>
      <c r="C134" s="359"/>
      <c r="D134" s="359"/>
    </row>
  </sheetData>
  <mergeCells count="12">
    <mergeCell ref="E127:F127"/>
    <mergeCell ref="B128:D128"/>
    <mergeCell ref="E128:F128"/>
    <mergeCell ref="B134:D134"/>
    <mergeCell ref="C1:E1"/>
    <mergeCell ref="B2:C2"/>
    <mergeCell ref="B3:C3"/>
    <mergeCell ref="D3:F3"/>
    <mergeCell ref="A6:F6"/>
    <mergeCell ref="A7:F7"/>
    <mergeCell ref="A8:F8"/>
    <mergeCell ref="C4:F5"/>
  </mergeCells>
  <phoneticPr fontId="0" type="noConversion"/>
  <pageMargins left="0.5" right="0.25" top="0.25" bottom="0.25"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4">
    <tabColor rgb="FFFF7C80"/>
  </sheetPr>
  <dimension ref="A1:K730"/>
  <sheetViews>
    <sheetView view="pageBreakPreview" topLeftCell="A45" workbookViewId="0">
      <selection activeCell="G662" sqref="G662:H662"/>
    </sheetView>
  </sheetViews>
  <sheetFormatPr defaultRowHeight="18.75" customHeight="1"/>
  <cols>
    <col min="3" max="3" width="13.42578125" customWidth="1"/>
    <col min="4" max="4" width="13.7109375" customWidth="1"/>
    <col min="5" max="6" width="14" customWidth="1"/>
    <col min="7" max="7" width="14.28515625" customWidth="1"/>
    <col min="8" max="8" width="14" customWidth="1"/>
    <col min="9" max="9" width="20.5703125" bestFit="1" customWidth="1"/>
    <col min="10" max="10" width="18.140625" bestFit="1" customWidth="1"/>
    <col min="11" max="11" width="20.5703125" bestFit="1" customWidth="1"/>
  </cols>
  <sheetData>
    <row r="1" spans="1:8" ht="18.75" hidden="1" customHeight="1">
      <c r="A1" t="s">
        <v>115</v>
      </c>
      <c r="F1" s="383" t="s">
        <v>116</v>
      </c>
      <c r="G1" s="383"/>
    </row>
    <row r="2" spans="1:8" ht="18.75" hidden="1" customHeight="1">
      <c r="A2" t="s">
        <v>117</v>
      </c>
      <c r="E2" s="383" t="s">
        <v>118</v>
      </c>
      <c r="F2" s="383"/>
      <c r="G2" s="383"/>
      <c r="H2" s="383"/>
    </row>
    <row r="3" spans="1:8" ht="18.75" hidden="1" customHeight="1">
      <c r="A3" t="s">
        <v>119</v>
      </c>
      <c r="E3" s="383" t="s">
        <v>120</v>
      </c>
      <c r="F3" s="383"/>
      <c r="G3" s="383"/>
      <c r="H3" s="383"/>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390" t="s">
        <v>121</v>
      </c>
      <c r="B17" s="390"/>
      <c r="C17" s="390"/>
      <c r="D17" s="390"/>
      <c r="E17" s="390"/>
      <c r="F17" s="390"/>
      <c r="G17" s="390"/>
    </row>
    <row r="18" spans="1:7" ht="18.75" hidden="1" customHeight="1">
      <c r="A18" s="390" t="s">
        <v>69</v>
      </c>
      <c r="B18" s="390"/>
      <c r="C18" s="390"/>
      <c r="D18" s="390"/>
      <c r="E18" s="390"/>
      <c r="F18" s="390"/>
      <c r="G18" s="390"/>
    </row>
    <row r="19" spans="1:7" ht="18.75" hidden="1" customHeight="1">
      <c r="A19" s="390" t="s">
        <v>244</v>
      </c>
      <c r="B19" s="390"/>
      <c r="C19" s="390"/>
      <c r="D19" s="390"/>
      <c r="E19" s="390"/>
      <c r="F19" s="390"/>
      <c r="G19" s="390"/>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128" t="s">
        <v>115</v>
      </c>
      <c r="B45" s="128"/>
      <c r="C45" s="128"/>
      <c r="D45" s="128"/>
      <c r="E45" s="128"/>
      <c r="F45" s="389" t="s">
        <v>731</v>
      </c>
      <c r="G45" s="389"/>
      <c r="H45" s="128"/>
    </row>
    <row r="46" spans="1:8" ht="18.75" customHeight="1">
      <c r="A46" s="128" t="s">
        <v>117</v>
      </c>
      <c r="B46" s="128"/>
      <c r="C46" s="128"/>
      <c r="D46" s="128"/>
      <c r="E46" s="402" t="s">
        <v>705</v>
      </c>
      <c r="F46" s="402"/>
      <c r="G46" s="402"/>
      <c r="H46" s="402"/>
    </row>
    <row r="47" spans="1:8" ht="18.75" customHeight="1">
      <c r="A47" s="128" t="s">
        <v>122</v>
      </c>
      <c r="B47" s="128"/>
      <c r="C47" s="128"/>
      <c r="D47" s="128"/>
      <c r="E47" s="402"/>
      <c r="F47" s="402"/>
      <c r="G47" s="402"/>
      <c r="H47" s="402"/>
    </row>
    <row r="48" spans="1:8" ht="27.75" customHeight="1">
      <c r="A48" s="391" t="s">
        <v>123</v>
      </c>
      <c r="B48" s="391"/>
      <c r="C48" s="391"/>
      <c r="D48" s="391"/>
      <c r="E48" s="391"/>
      <c r="F48" s="391"/>
      <c r="G48" s="391"/>
    </row>
    <row r="49" spans="1:8" ht="18.75" customHeight="1">
      <c r="A49" s="383" t="s">
        <v>1185</v>
      </c>
      <c r="B49" s="383"/>
      <c r="C49" s="383"/>
      <c r="D49" s="383"/>
      <c r="E49" s="383"/>
      <c r="F49" s="383"/>
      <c r="G49" s="383"/>
    </row>
    <row r="51" spans="1:8" ht="18.75" customHeight="1">
      <c r="A51" t="s">
        <v>124</v>
      </c>
    </row>
    <row r="52" spans="1:8" ht="18.75" customHeight="1">
      <c r="A52" t="s">
        <v>1051</v>
      </c>
    </row>
    <row r="53" spans="1:8" ht="37.5" customHeight="1">
      <c r="A53" s="392" t="s">
        <v>1052</v>
      </c>
      <c r="B53" s="392"/>
      <c r="C53" s="392"/>
      <c r="D53" s="392"/>
      <c r="E53" s="392"/>
      <c r="F53" s="392"/>
      <c r="G53" s="392"/>
      <c r="H53" s="392"/>
    </row>
    <row r="54" spans="1:8" ht="18.75" customHeight="1">
      <c r="A54" s="392" t="s">
        <v>292</v>
      </c>
      <c r="B54" s="392"/>
      <c r="C54" s="392"/>
      <c r="D54" s="392"/>
      <c r="E54" s="392"/>
      <c r="F54" s="392"/>
      <c r="G54" s="392"/>
      <c r="H54" s="392"/>
    </row>
    <row r="55" spans="1:8" ht="45.75" customHeight="1">
      <c r="A55" s="384" t="s">
        <v>715</v>
      </c>
      <c r="B55" s="384"/>
      <c r="C55" s="384"/>
      <c r="D55" s="384"/>
      <c r="E55" s="384"/>
      <c r="F55" s="384"/>
      <c r="G55" s="384"/>
      <c r="H55" s="384"/>
    </row>
    <row r="56" spans="1:8" ht="18.75" customHeight="1">
      <c r="A56" s="393" t="s">
        <v>719</v>
      </c>
      <c r="B56" s="393"/>
      <c r="C56" s="393"/>
      <c r="D56" s="393"/>
      <c r="E56" s="393"/>
      <c r="F56" s="393"/>
      <c r="G56" s="393"/>
      <c r="H56" s="393"/>
    </row>
    <row r="57" spans="1:8" ht="18.75" customHeight="1">
      <c r="A57" t="s">
        <v>720</v>
      </c>
    </row>
    <row r="58" spans="1:8" ht="18.75" customHeight="1">
      <c r="A58" s="2" t="s">
        <v>716</v>
      </c>
    </row>
    <row r="59" spans="1:8" ht="27.75" customHeight="1">
      <c r="A59" s="380" t="s">
        <v>717</v>
      </c>
      <c r="B59" s="380"/>
      <c r="C59" s="380"/>
      <c r="D59" s="380"/>
      <c r="E59" s="380"/>
      <c r="F59" s="380"/>
      <c r="G59" s="380"/>
      <c r="H59" s="380"/>
    </row>
    <row r="60" spans="1:8" ht="30.75" customHeight="1">
      <c r="A60" s="380" t="s">
        <v>718</v>
      </c>
      <c r="B60" s="380"/>
      <c r="C60" s="380"/>
      <c r="D60" s="380"/>
      <c r="E60" s="380"/>
      <c r="F60" s="380"/>
      <c r="G60" s="380"/>
      <c r="H60" s="380"/>
    </row>
    <row r="61" spans="1:8" ht="18.75" customHeight="1">
      <c r="A61" t="s">
        <v>125</v>
      </c>
    </row>
    <row r="62" spans="1:8" ht="18.75" customHeight="1">
      <c r="A62" t="s">
        <v>1053</v>
      </c>
    </row>
    <row r="63" spans="1:8" ht="18.75" customHeight="1">
      <c r="A63" t="s">
        <v>1054</v>
      </c>
    </row>
    <row r="64" spans="1:8" ht="18.75" customHeight="1">
      <c r="A64" t="s">
        <v>126</v>
      </c>
    </row>
    <row r="65" spans="1:8" ht="18.75" customHeight="1">
      <c r="A65" t="s">
        <v>293</v>
      </c>
    </row>
    <row r="66" spans="1:8" ht="43.5" customHeight="1">
      <c r="A66" s="397" t="s">
        <v>721</v>
      </c>
      <c r="B66" s="397"/>
      <c r="C66" s="397"/>
      <c r="D66" s="397"/>
      <c r="E66" s="397"/>
      <c r="F66" s="397"/>
      <c r="G66" s="397"/>
      <c r="H66" s="397"/>
    </row>
    <row r="67" spans="1:8" ht="18.75" customHeight="1">
      <c r="A67" t="s">
        <v>127</v>
      </c>
    </row>
    <row r="68" spans="1:8" ht="30.75" customHeight="1">
      <c r="A68" s="380" t="s">
        <v>722</v>
      </c>
      <c r="B68" s="380"/>
      <c r="C68" s="380"/>
      <c r="D68" s="380"/>
      <c r="E68" s="380"/>
      <c r="F68" s="380"/>
      <c r="G68" s="380"/>
      <c r="H68" s="380"/>
    </row>
    <row r="69" spans="1:8" ht="18.75" customHeight="1">
      <c r="A69" t="s">
        <v>128</v>
      </c>
    </row>
    <row r="70" spans="1:8" ht="18.75" customHeight="1">
      <c r="A70" t="s">
        <v>129</v>
      </c>
    </row>
    <row r="71" spans="1:8" ht="18.75" customHeight="1">
      <c r="A71" s="2" t="s">
        <v>294</v>
      </c>
      <c r="B71" s="14"/>
      <c r="C71" s="14"/>
      <c r="D71" s="14"/>
      <c r="E71" s="14"/>
      <c r="F71" s="14"/>
      <c r="G71" s="14"/>
      <c r="H71" s="14"/>
    </row>
    <row r="72" spans="1:8" ht="31.5" customHeight="1">
      <c r="A72" s="380" t="s">
        <v>723</v>
      </c>
      <c r="B72" s="380"/>
      <c r="C72" s="380"/>
      <c r="D72" s="380"/>
      <c r="E72" s="380"/>
      <c r="F72" s="380"/>
      <c r="G72" s="380"/>
      <c r="H72" s="380"/>
    </row>
    <row r="73" spans="1:8" ht="18.75" customHeight="1">
      <c r="A73" t="s">
        <v>728</v>
      </c>
      <c r="B73" s="325"/>
      <c r="C73" s="325"/>
      <c r="D73" s="325"/>
      <c r="E73" s="325"/>
      <c r="F73" s="325"/>
      <c r="G73" s="325"/>
      <c r="H73" s="325"/>
    </row>
    <row r="74" spans="1:8" ht="18.75" customHeight="1">
      <c r="A74" s="2" t="s">
        <v>727</v>
      </c>
      <c r="B74" s="325"/>
      <c r="C74" s="325"/>
      <c r="D74" s="325"/>
      <c r="E74" s="325"/>
      <c r="F74" s="325"/>
      <c r="G74" s="325"/>
      <c r="H74" s="325"/>
    </row>
    <row r="75" spans="1:8" ht="18.75" customHeight="1">
      <c r="A75" t="s">
        <v>729</v>
      </c>
      <c r="B75" s="325"/>
      <c r="C75" s="325"/>
      <c r="D75" s="325"/>
      <c r="E75" s="325"/>
      <c r="F75" s="325"/>
      <c r="G75" s="325"/>
      <c r="H75" s="325"/>
    </row>
    <row r="76" spans="1:8" ht="31.5" customHeight="1">
      <c r="A76" s="380" t="s">
        <v>724</v>
      </c>
      <c r="B76" s="380"/>
      <c r="C76" s="380"/>
      <c r="D76" s="380"/>
      <c r="E76" s="380"/>
      <c r="F76" s="380"/>
      <c r="G76" s="380"/>
      <c r="H76" s="380"/>
    </row>
    <row r="77" spans="1:8" ht="52.5" customHeight="1">
      <c r="A77" s="380" t="s">
        <v>725</v>
      </c>
      <c r="B77" s="380"/>
      <c r="C77" s="380"/>
      <c r="D77" s="380"/>
      <c r="E77" s="380"/>
      <c r="F77" s="380"/>
      <c r="G77" s="380"/>
      <c r="H77" s="380"/>
    </row>
    <row r="78" spans="1:8" ht="18.75" customHeight="1">
      <c r="A78" t="s">
        <v>730</v>
      </c>
    </row>
    <row r="79" spans="1:8" s="14" customFormat="1" ht="42.75" customHeight="1">
      <c r="A79" s="380" t="s">
        <v>295</v>
      </c>
      <c r="B79" s="380"/>
      <c r="C79" s="380"/>
      <c r="D79" s="380"/>
      <c r="E79" s="380"/>
      <c r="F79" s="380"/>
      <c r="G79" s="380"/>
      <c r="H79" s="380"/>
    </row>
    <row r="80" spans="1:8" s="14" customFormat="1" ht="18.75" customHeight="1">
      <c r="A80" s="2" t="s">
        <v>296</v>
      </c>
    </row>
    <row r="81" spans="1:8" s="14" customFormat="1" ht="18.75" customHeight="1">
      <c r="A81" s="2" t="s">
        <v>297</v>
      </c>
    </row>
    <row r="82" spans="1:8" ht="18.75" customHeight="1">
      <c r="A82" t="s">
        <v>788</v>
      </c>
    </row>
    <row r="83" spans="1:8" ht="18.75" customHeight="1">
      <c r="A83" s="216" t="s">
        <v>726</v>
      </c>
    </row>
    <row r="84" spans="1:8" ht="37.5" customHeight="1">
      <c r="A84" s="380" t="s">
        <v>298</v>
      </c>
      <c r="B84" s="380"/>
      <c r="C84" s="380"/>
      <c r="D84" s="380"/>
      <c r="E84" s="380"/>
      <c r="F84" s="380"/>
      <c r="G84" s="380"/>
      <c r="H84" s="380"/>
    </row>
    <row r="85" spans="1:8" ht="38.25" customHeight="1">
      <c r="A85" s="380" t="s">
        <v>299</v>
      </c>
      <c r="B85" s="380"/>
      <c r="C85" s="380"/>
      <c r="D85" s="380"/>
      <c r="E85" s="380"/>
      <c r="F85" s="380"/>
      <c r="G85" s="380"/>
      <c r="H85" s="380"/>
    </row>
    <row r="86" spans="1:8" ht="18.75" customHeight="1">
      <c r="A86" s="216" t="s">
        <v>300</v>
      </c>
      <c r="B86" s="14"/>
      <c r="C86" s="14"/>
      <c r="D86" s="14"/>
      <c r="E86" s="14"/>
      <c r="F86" s="14"/>
      <c r="G86" s="14"/>
      <c r="H86" s="14"/>
    </row>
    <row r="87" spans="1:8" ht="36.75" customHeight="1">
      <c r="A87" s="380" t="s">
        <v>301</v>
      </c>
      <c r="B87" s="380"/>
      <c r="C87" s="380"/>
      <c r="D87" s="380"/>
      <c r="E87" s="380"/>
      <c r="F87" s="380"/>
      <c r="G87" s="380"/>
      <c r="H87" s="380"/>
    </row>
    <row r="88" spans="1:8" ht="18.75" customHeight="1">
      <c r="A88" s="14"/>
      <c r="B88" s="398" t="s">
        <v>302</v>
      </c>
      <c r="C88" s="398"/>
      <c r="D88" s="398"/>
      <c r="E88" s="398"/>
      <c r="F88" s="217" t="s">
        <v>607</v>
      </c>
      <c r="G88" s="325"/>
      <c r="H88" s="325"/>
    </row>
    <row r="89" spans="1:8" ht="18.75" customHeight="1">
      <c r="A89" s="14"/>
      <c r="B89" s="394" t="s">
        <v>303</v>
      </c>
      <c r="C89" s="394"/>
      <c r="D89" s="394"/>
      <c r="E89" s="394"/>
      <c r="F89" s="217" t="s">
        <v>304</v>
      </c>
      <c r="G89" s="325"/>
      <c r="H89" s="325"/>
    </row>
    <row r="90" spans="1:8" ht="18.75" customHeight="1">
      <c r="A90" s="14"/>
      <c r="B90" s="394" t="s">
        <v>305</v>
      </c>
      <c r="C90" s="394"/>
      <c r="D90" s="394"/>
      <c r="E90" s="394"/>
      <c r="F90" s="217" t="s">
        <v>304</v>
      </c>
      <c r="G90" s="325"/>
      <c r="H90" s="325"/>
    </row>
    <row r="91" spans="1:8" ht="18.75" customHeight="1">
      <c r="A91" s="14"/>
      <c r="B91" s="394" t="s">
        <v>306</v>
      </c>
      <c r="C91" s="394"/>
      <c r="D91" s="394"/>
      <c r="E91" s="394"/>
      <c r="F91" s="217" t="s">
        <v>307</v>
      </c>
      <c r="G91" s="325"/>
      <c r="H91" s="325"/>
    </row>
    <row r="92" spans="1:8" ht="18.75" customHeight="1">
      <c r="A92" s="14"/>
      <c r="B92" s="394" t="s">
        <v>308</v>
      </c>
      <c r="C92" s="394"/>
      <c r="D92" s="394"/>
      <c r="E92" s="394"/>
      <c r="F92" s="217" t="s">
        <v>309</v>
      </c>
      <c r="G92" s="325"/>
      <c r="H92" s="325"/>
    </row>
    <row r="93" spans="1:8" ht="18.75" customHeight="1">
      <c r="A93" s="14"/>
      <c r="B93" s="403" t="s">
        <v>312</v>
      </c>
      <c r="C93" s="394"/>
      <c r="D93" s="394"/>
      <c r="E93" s="394"/>
      <c r="F93" s="217" t="s">
        <v>310</v>
      </c>
      <c r="G93" s="325"/>
      <c r="H93" s="325"/>
    </row>
    <row r="94" spans="1:8" ht="36.75" customHeight="1">
      <c r="A94" s="380" t="s">
        <v>311</v>
      </c>
      <c r="B94" s="380"/>
      <c r="C94" s="380"/>
      <c r="D94" s="380"/>
      <c r="E94" s="380"/>
      <c r="F94" s="380"/>
      <c r="G94" s="380"/>
      <c r="H94" s="380"/>
    </row>
    <row r="95" spans="1:8" ht="19.5" customHeight="1">
      <c r="A95" s="393" t="s">
        <v>789</v>
      </c>
      <c r="B95" s="393"/>
      <c r="C95" s="393"/>
      <c r="D95" s="393"/>
      <c r="E95" s="393"/>
      <c r="F95" s="393"/>
      <c r="G95" s="393"/>
      <c r="H95" s="393"/>
    </row>
    <row r="96" spans="1:8" ht="51.75" customHeight="1">
      <c r="A96" s="380" t="s">
        <v>790</v>
      </c>
      <c r="B96" s="380"/>
      <c r="C96" s="380"/>
      <c r="D96" s="380"/>
      <c r="E96" s="380"/>
      <c r="F96" s="380"/>
      <c r="G96" s="380"/>
      <c r="H96" s="380"/>
    </row>
    <row r="97" spans="1:8" ht="18.75" customHeight="1">
      <c r="A97" s="393" t="s">
        <v>791</v>
      </c>
      <c r="B97" s="393"/>
      <c r="C97" s="393"/>
      <c r="D97" s="393"/>
      <c r="E97" s="393"/>
      <c r="F97" s="393"/>
      <c r="G97" s="393"/>
      <c r="H97" s="393"/>
    </row>
    <row r="98" spans="1:8" ht="42" customHeight="1">
      <c r="A98" s="380" t="s">
        <v>792</v>
      </c>
      <c r="B98" s="380"/>
      <c r="C98" s="380"/>
      <c r="D98" s="380"/>
      <c r="E98" s="380"/>
      <c r="F98" s="380"/>
      <c r="G98" s="380"/>
      <c r="H98" s="380"/>
    </row>
    <row r="99" spans="1:8" ht="18.75" customHeight="1">
      <c r="A99" s="393" t="s">
        <v>793</v>
      </c>
      <c r="B99" s="393"/>
      <c r="C99" s="393"/>
      <c r="D99" s="393"/>
      <c r="E99" s="393"/>
      <c r="F99" s="393"/>
      <c r="G99" s="393"/>
      <c r="H99" s="393"/>
    </row>
    <row r="100" spans="1:8" ht="39" customHeight="1">
      <c r="A100" s="380" t="s">
        <v>794</v>
      </c>
      <c r="B100" s="380"/>
      <c r="C100" s="380"/>
      <c r="D100" s="380"/>
      <c r="E100" s="380"/>
      <c r="F100" s="380"/>
      <c r="G100" s="380"/>
      <c r="H100" s="380"/>
    </row>
    <row r="101" spans="1:8" ht="18.75" customHeight="1">
      <c r="A101" s="393" t="s">
        <v>795</v>
      </c>
      <c r="B101" s="393"/>
      <c r="C101" s="393"/>
      <c r="D101" s="393"/>
      <c r="E101" s="393"/>
      <c r="F101" s="393"/>
      <c r="G101" s="393"/>
      <c r="H101" s="393"/>
    </row>
    <row r="102" spans="1:8" ht="34.5" customHeight="1">
      <c r="A102" s="380" t="s">
        <v>796</v>
      </c>
      <c r="B102" s="380"/>
      <c r="C102" s="380"/>
      <c r="D102" s="380"/>
      <c r="E102" s="380"/>
      <c r="F102" s="380"/>
      <c r="G102" s="380"/>
      <c r="H102" s="380"/>
    </row>
    <row r="103" spans="1:8" ht="18.75" customHeight="1">
      <c r="A103" s="393" t="s">
        <v>797</v>
      </c>
      <c r="B103" s="393"/>
      <c r="C103" s="393"/>
      <c r="D103" s="393"/>
      <c r="E103" s="393"/>
      <c r="F103" s="393"/>
      <c r="G103" s="393"/>
      <c r="H103" s="393"/>
    </row>
    <row r="104" spans="1:8" ht="42" customHeight="1">
      <c r="A104" s="380" t="s">
        <v>798</v>
      </c>
      <c r="B104" s="380"/>
      <c r="C104" s="380"/>
      <c r="D104" s="380"/>
      <c r="E104" s="380"/>
      <c r="F104" s="380"/>
      <c r="G104" s="380"/>
      <c r="H104" s="380"/>
    </row>
    <row r="105" spans="1:8" ht="18.75" customHeight="1">
      <c r="A105" t="s">
        <v>799</v>
      </c>
    </row>
    <row r="106" spans="1:8" ht="42" customHeight="1">
      <c r="A106" s="381" t="s">
        <v>579</v>
      </c>
      <c r="B106" s="381"/>
      <c r="C106" s="381"/>
      <c r="D106" s="381"/>
      <c r="E106" s="381"/>
      <c r="F106" s="381"/>
      <c r="G106" s="381"/>
      <c r="H106" s="381"/>
    </row>
    <row r="107" spans="1:8" ht="42" customHeight="1">
      <c r="A107" s="381" t="s">
        <v>580</v>
      </c>
      <c r="B107" s="381"/>
      <c r="C107" s="381"/>
      <c r="D107" s="381"/>
      <c r="E107" s="381"/>
      <c r="F107" s="381"/>
      <c r="G107" s="381"/>
      <c r="H107" s="381"/>
    </row>
    <row r="108" spans="1:8" ht="18.75" customHeight="1">
      <c r="A108" t="s">
        <v>800</v>
      </c>
      <c r="B108" s="326"/>
      <c r="C108" s="326"/>
      <c r="D108" s="326"/>
      <c r="E108" s="326"/>
      <c r="F108" s="326"/>
      <c r="G108" s="326"/>
      <c r="H108" s="326"/>
    </row>
    <row r="109" spans="1:8" ht="38.25" customHeight="1">
      <c r="A109" s="380" t="s">
        <v>801</v>
      </c>
      <c r="B109" s="380"/>
      <c r="C109" s="380"/>
      <c r="D109" s="380"/>
      <c r="E109" s="380"/>
      <c r="F109" s="380"/>
      <c r="G109" s="380"/>
      <c r="H109" s="380"/>
    </row>
    <row r="110" spans="1:8" ht="58.5" customHeight="1">
      <c r="A110" s="380" t="s">
        <v>802</v>
      </c>
      <c r="B110" s="380"/>
      <c r="C110" s="380"/>
      <c r="D110" s="380"/>
      <c r="E110" s="380"/>
      <c r="F110" s="380"/>
      <c r="G110" s="380"/>
      <c r="H110" s="380"/>
    </row>
    <row r="111" spans="1:8" ht="19.5" customHeight="1">
      <c r="A111" t="s">
        <v>803</v>
      </c>
      <c r="B111" s="326"/>
      <c r="C111" s="326"/>
      <c r="D111" s="326"/>
      <c r="E111" s="326"/>
      <c r="F111" s="326"/>
      <c r="G111" s="326"/>
      <c r="H111" s="326"/>
    </row>
    <row r="112" spans="1:8" ht="32.25" customHeight="1">
      <c r="A112" s="380" t="s">
        <v>804</v>
      </c>
      <c r="B112" s="380"/>
      <c r="C112" s="380"/>
      <c r="D112" s="380"/>
      <c r="E112" s="380"/>
      <c r="F112" s="380"/>
      <c r="G112" s="380"/>
      <c r="H112" s="380"/>
    </row>
    <row r="113" spans="1:8" ht="18.75" customHeight="1">
      <c r="A113" t="s">
        <v>805</v>
      </c>
      <c r="B113" s="325"/>
      <c r="C113" s="325"/>
      <c r="D113" s="325"/>
      <c r="E113" s="325"/>
      <c r="F113" s="325"/>
      <c r="G113" s="325"/>
      <c r="H113" s="325"/>
    </row>
    <row r="114" spans="1:8" ht="81" customHeight="1">
      <c r="A114" s="380" t="s">
        <v>806</v>
      </c>
      <c r="B114" s="380"/>
      <c r="C114" s="380"/>
      <c r="D114" s="380"/>
      <c r="E114" s="380"/>
      <c r="F114" s="380"/>
      <c r="G114" s="380"/>
      <c r="H114" s="380"/>
    </row>
    <row r="115" spans="1:8" ht="19.5" customHeight="1">
      <c r="A115" t="s">
        <v>807</v>
      </c>
      <c r="B115" s="325"/>
      <c r="C115" s="325"/>
      <c r="D115" s="325"/>
      <c r="E115" s="325"/>
      <c r="F115" s="325"/>
      <c r="G115" s="325"/>
      <c r="H115" s="325"/>
    </row>
    <row r="116" spans="1:8" ht="55.5" customHeight="1">
      <c r="A116" s="380" t="s">
        <v>808</v>
      </c>
      <c r="B116" s="380"/>
      <c r="C116" s="380"/>
      <c r="D116" s="380"/>
      <c r="E116" s="380"/>
      <c r="F116" s="380"/>
      <c r="G116" s="380"/>
      <c r="H116" s="380"/>
    </row>
    <row r="117" spans="1:8" ht="18.75" customHeight="1">
      <c r="A117" t="s">
        <v>809</v>
      </c>
    </row>
    <row r="118" spans="1:8" ht="18.75" customHeight="1">
      <c r="A118" s="380" t="s">
        <v>581</v>
      </c>
      <c r="B118" s="380"/>
      <c r="C118" s="380"/>
      <c r="D118" s="380"/>
      <c r="E118" s="380"/>
      <c r="F118" s="380"/>
      <c r="G118" s="380"/>
      <c r="H118" s="380"/>
    </row>
    <row r="119" spans="1:8" ht="30.75" customHeight="1">
      <c r="A119" s="380" t="s">
        <v>582</v>
      </c>
      <c r="B119" s="380"/>
      <c r="C119" s="380"/>
      <c r="D119" s="380"/>
      <c r="E119" s="380"/>
      <c r="F119" s="380"/>
      <c r="G119" s="380"/>
      <c r="H119" s="380"/>
    </row>
    <row r="120" spans="1:8" ht="30.75" customHeight="1">
      <c r="A120" s="380" t="s">
        <v>583</v>
      </c>
      <c r="B120" s="380"/>
      <c r="C120" s="380"/>
      <c r="D120" s="380"/>
      <c r="E120" s="380"/>
      <c r="F120" s="380"/>
      <c r="G120" s="380"/>
      <c r="H120" s="380"/>
    </row>
    <row r="121" spans="1:8" ht="30.75" customHeight="1">
      <c r="A121" s="380" t="s">
        <v>810</v>
      </c>
      <c r="B121" s="380"/>
      <c r="C121" s="380"/>
      <c r="D121" s="380"/>
      <c r="E121" s="380"/>
      <c r="F121" s="380"/>
      <c r="G121" s="380"/>
      <c r="H121" s="380"/>
    </row>
    <row r="122" spans="1:8" ht="51.75" customHeight="1">
      <c r="A122" s="380" t="s">
        <v>811</v>
      </c>
      <c r="B122" s="380"/>
      <c r="C122" s="380"/>
      <c r="D122" s="380"/>
      <c r="E122" s="380"/>
      <c r="F122" s="380"/>
      <c r="G122" s="380"/>
      <c r="H122" s="380"/>
    </row>
    <row r="123" spans="1:8" ht="18.75" customHeight="1">
      <c r="A123" t="s">
        <v>812</v>
      </c>
    </row>
    <row r="124" spans="1:8" ht="18.75" customHeight="1">
      <c r="A124" s="218" t="s">
        <v>586</v>
      </c>
    </row>
    <row r="125" spans="1:8" ht="18.75" customHeight="1">
      <c r="A125" s="381" t="s">
        <v>584</v>
      </c>
      <c r="B125" s="381"/>
      <c r="C125" s="381"/>
      <c r="D125" s="381"/>
      <c r="E125" s="381"/>
      <c r="F125" s="381"/>
      <c r="G125" s="381"/>
      <c r="H125" s="381"/>
    </row>
    <row r="126" spans="1:8" ht="18.75" customHeight="1">
      <c r="A126" s="381" t="s">
        <v>313</v>
      </c>
      <c r="B126" s="381"/>
      <c r="C126" s="381"/>
      <c r="D126" s="381"/>
      <c r="E126" s="381"/>
      <c r="F126" s="381"/>
      <c r="G126" s="381"/>
      <c r="H126" s="381"/>
    </row>
    <row r="127" spans="1:8" ht="18.75" customHeight="1">
      <c r="A127" s="381" t="s">
        <v>314</v>
      </c>
      <c r="B127" s="381"/>
      <c r="C127" s="381"/>
      <c r="D127" s="381"/>
      <c r="E127" s="381"/>
      <c r="F127" s="381"/>
      <c r="G127" s="381"/>
      <c r="H127" s="381"/>
    </row>
    <row r="128" spans="1:8" ht="18.75" customHeight="1">
      <c r="A128" s="381" t="s">
        <v>315</v>
      </c>
      <c r="B128" s="381"/>
      <c r="C128" s="381"/>
      <c r="D128" s="381"/>
      <c r="E128" s="381"/>
      <c r="F128" s="381"/>
      <c r="G128" s="381"/>
      <c r="H128" s="381"/>
    </row>
    <row r="129" spans="1:8" ht="18.75" customHeight="1">
      <c r="A129" s="381" t="s">
        <v>316</v>
      </c>
      <c r="B129" s="381"/>
      <c r="C129" s="381"/>
      <c r="D129" s="381"/>
      <c r="E129" s="381"/>
      <c r="F129" s="381"/>
      <c r="G129" s="381"/>
      <c r="H129" s="381"/>
    </row>
    <row r="130" spans="1:8" ht="18.75" customHeight="1">
      <c r="A130" s="381" t="s">
        <v>587</v>
      </c>
      <c r="B130" s="381"/>
      <c r="C130" s="381"/>
      <c r="D130" s="381"/>
      <c r="E130" s="381"/>
      <c r="F130" s="381"/>
      <c r="G130" s="381"/>
      <c r="H130" s="381"/>
    </row>
    <row r="131" spans="1:8" ht="30.75" customHeight="1">
      <c r="A131" s="381" t="s">
        <v>585</v>
      </c>
      <c r="B131" s="381"/>
      <c r="C131" s="381"/>
      <c r="D131" s="381"/>
      <c r="E131" s="381"/>
      <c r="F131" s="381"/>
      <c r="G131" s="381"/>
      <c r="H131" s="381"/>
    </row>
    <row r="132" spans="1:8" ht="18.75" customHeight="1">
      <c r="A132" t="s">
        <v>588</v>
      </c>
    </row>
    <row r="133" spans="1:8" ht="54.75" customHeight="1">
      <c r="A133" s="381" t="s">
        <v>589</v>
      </c>
      <c r="B133" s="381"/>
      <c r="C133" s="381"/>
      <c r="D133" s="381"/>
      <c r="E133" s="381"/>
      <c r="F133" s="381"/>
      <c r="G133" s="381"/>
      <c r="H133" s="381"/>
    </row>
    <row r="134" spans="1:8" ht="18.75" customHeight="1">
      <c r="A134" s="381" t="s">
        <v>317</v>
      </c>
      <c r="B134" s="381"/>
      <c r="C134" s="381"/>
      <c r="D134" s="381"/>
      <c r="E134" s="381"/>
      <c r="F134" s="381"/>
      <c r="G134" s="381"/>
      <c r="H134" s="381"/>
    </row>
    <row r="135" spans="1:8" ht="18.75" customHeight="1">
      <c r="A135" s="381" t="s">
        <v>318</v>
      </c>
      <c r="B135" s="381"/>
      <c r="C135" s="381"/>
      <c r="D135" s="381"/>
      <c r="E135" s="381"/>
      <c r="F135" s="381"/>
      <c r="G135" s="381"/>
      <c r="H135" s="381"/>
    </row>
    <row r="136" spans="1:8" ht="18.75" customHeight="1">
      <c r="A136" s="381" t="s">
        <v>319</v>
      </c>
      <c r="B136" s="381"/>
      <c r="C136" s="381"/>
      <c r="D136" s="381"/>
      <c r="E136" s="381"/>
      <c r="F136" s="381"/>
      <c r="G136" s="381"/>
      <c r="H136" s="381"/>
    </row>
    <row r="137" spans="1:8" ht="18.75" customHeight="1">
      <c r="A137" s="381" t="s">
        <v>320</v>
      </c>
      <c r="B137" s="381"/>
      <c r="C137" s="381"/>
      <c r="D137" s="381"/>
      <c r="E137" s="381"/>
      <c r="F137" s="381"/>
      <c r="G137" s="381"/>
      <c r="H137" s="381"/>
    </row>
    <row r="138" spans="1:8" ht="18.75" customHeight="1">
      <c r="A138" t="s">
        <v>590</v>
      </c>
    </row>
    <row r="139" spans="1:8" ht="36.75" customHeight="1">
      <c r="A139" s="381" t="s">
        <v>591</v>
      </c>
      <c r="B139" s="381"/>
      <c r="C139" s="381"/>
      <c r="D139" s="381"/>
      <c r="E139" s="381"/>
      <c r="F139" s="381"/>
      <c r="G139" s="381"/>
      <c r="H139" s="381"/>
    </row>
    <row r="140" spans="1:8" ht="18.75" customHeight="1">
      <c r="A140" s="381" t="s">
        <v>321</v>
      </c>
      <c r="B140" s="381"/>
      <c r="C140" s="381"/>
      <c r="D140" s="381"/>
      <c r="E140" s="381"/>
      <c r="F140" s="381"/>
      <c r="G140" s="381"/>
      <c r="H140" s="381"/>
    </row>
    <row r="141" spans="1:8" ht="18.75" customHeight="1">
      <c r="A141" s="381" t="s">
        <v>322</v>
      </c>
      <c r="B141" s="381"/>
      <c r="C141" s="381"/>
      <c r="D141" s="381"/>
      <c r="E141" s="381"/>
      <c r="F141" s="381"/>
      <c r="G141" s="381"/>
      <c r="H141" s="381"/>
    </row>
    <row r="142" spans="1:8" ht="18.75" customHeight="1">
      <c r="A142" s="387" t="s">
        <v>592</v>
      </c>
      <c r="B142" s="387"/>
      <c r="C142" s="387"/>
      <c r="D142" s="387"/>
      <c r="E142" s="387"/>
      <c r="F142" s="387"/>
      <c r="G142" s="387"/>
      <c r="H142" s="387"/>
    </row>
    <row r="143" spans="1:8" ht="18.75" customHeight="1">
      <c r="A143" s="387" t="s">
        <v>814</v>
      </c>
      <c r="B143" s="387"/>
      <c r="C143" s="387"/>
      <c r="D143" s="387"/>
      <c r="E143" s="387"/>
      <c r="F143" s="387"/>
      <c r="G143" s="387"/>
      <c r="H143" s="387"/>
    </row>
    <row r="144" spans="1:8" ht="32.25" customHeight="1">
      <c r="A144" s="381" t="s">
        <v>813</v>
      </c>
      <c r="B144" s="381"/>
      <c r="C144" s="381"/>
      <c r="D144" s="381"/>
      <c r="E144" s="381"/>
      <c r="F144" s="381"/>
      <c r="G144" s="381"/>
      <c r="H144" s="381"/>
    </row>
    <row r="145" spans="1:8" ht="18.75" customHeight="1">
      <c r="A145" s="387" t="s">
        <v>815</v>
      </c>
      <c r="B145" s="387"/>
      <c r="C145" s="387"/>
      <c r="D145" s="387"/>
      <c r="E145" s="387"/>
      <c r="F145" s="387"/>
      <c r="G145" s="387"/>
      <c r="H145" s="387"/>
    </row>
    <row r="146" spans="1:8" ht="43.5" customHeight="1">
      <c r="A146" s="381" t="s">
        <v>816</v>
      </c>
      <c r="B146" s="381"/>
      <c r="C146" s="381"/>
      <c r="D146" s="381"/>
      <c r="E146" s="381"/>
      <c r="F146" s="381"/>
      <c r="G146" s="381"/>
      <c r="H146" s="381"/>
    </row>
    <row r="147" spans="1:8" ht="18.75" customHeight="1">
      <c r="A147" s="387" t="s">
        <v>817</v>
      </c>
      <c r="B147" s="387"/>
      <c r="C147" s="387"/>
      <c r="D147" s="387"/>
      <c r="E147" s="387"/>
      <c r="F147" s="387"/>
      <c r="G147" s="387"/>
      <c r="H147" s="387"/>
    </row>
    <row r="148" spans="1:8" ht="30.75" customHeight="1">
      <c r="A148" s="381" t="s">
        <v>818</v>
      </c>
      <c r="B148" s="381"/>
      <c r="C148" s="381"/>
      <c r="D148" s="381"/>
      <c r="E148" s="381"/>
      <c r="F148" s="381"/>
      <c r="G148" s="381"/>
      <c r="H148" s="381"/>
    </row>
    <row r="149" spans="1:8" ht="18.75" customHeight="1">
      <c r="A149" s="387" t="s">
        <v>819</v>
      </c>
      <c r="B149" s="387"/>
      <c r="C149" s="387"/>
      <c r="D149" s="387"/>
      <c r="E149" s="387"/>
      <c r="F149" s="387"/>
      <c r="G149" s="387"/>
      <c r="H149" s="387"/>
    </row>
    <row r="150" spans="1:8" ht="59.25" customHeight="1">
      <c r="A150" s="381" t="s">
        <v>820</v>
      </c>
      <c r="B150" s="381"/>
      <c r="C150" s="381"/>
      <c r="D150" s="381"/>
      <c r="E150" s="381"/>
      <c r="F150" s="381"/>
      <c r="G150" s="381"/>
      <c r="H150" s="381"/>
    </row>
    <row r="151" spans="1:8" ht="18.75" customHeight="1">
      <c r="A151" s="387" t="s">
        <v>821</v>
      </c>
      <c r="B151" s="387"/>
      <c r="C151" s="387"/>
      <c r="D151" s="387"/>
      <c r="E151" s="387"/>
      <c r="F151" s="387"/>
      <c r="G151" s="387"/>
      <c r="H151" s="387"/>
    </row>
    <row r="152" spans="1:8" ht="39" customHeight="1">
      <c r="A152" s="381" t="s">
        <v>822</v>
      </c>
      <c r="B152" s="381"/>
      <c r="C152" s="381"/>
      <c r="D152" s="381"/>
      <c r="E152" s="381"/>
      <c r="F152" s="381"/>
      <c r="G152" s="381"/>
      <c r="H152" s="381"/>
    </row>
    <row r="153" spans="1:8" ht="65.25" customHeight="1">
      <c r="A153" s="381" t="s">
        <v>823</v>
      </c>
      <c r="B153" s="381"/>
      <c r="C153" s="381"/>
      <c r="D153" s="381"/>
      <c r="E153" s="381"/>
      <c r="F153" s="381"/>
      <c r="G153" s="381"/>
      <c r="H153" s="381"/>
    </row>
    <row r="154" spans="1:8" ht="18.75" customHeight="1">
      <c r="A154" t="s">
        <v>824</v>
      </c>
    </row>
    <row r="155" spans="1:8" ht="30.75" customHeight="1">
      <c r="A155" s="381" t="s">
        <v>593</v>
      </c>
      <c r="B155" s="381"/>
      <c r="C155" s="381"/>
      <c r="D155" s="381"/>
      <c r="E155" s="381"/>
      <c r="F155" s="381"/>
      <c r="G155" s="381"/>
      <c r="H155" s="381"/>
    </row>
    <row r="156" spans="1:8" ht="30.75" customHeight="1">
      <c r="A156" s="381" t="s">
        <v>594</v>
      </c>
      <c r="B156" s="381"/>
      <c r="C156" s="381"/>
      <c r="D156" s="381"/>
      <c r="E156" s="381"/>
      <c r="F156" s="381"/>
      <c r="G156" s="381"/>
      <c r="H156" s="381"/>
    </row>
    <row r="157" spans="1:8" ht="18.75" customHeight="1">
      <c r="A157" t="s">
        <v>825</v>
      </c>
      <c r="B157" s="326"/>
      <c r="C157" s="326"/>
      <c r="D157" s="326"/>
      <c r="E157" s="326"/>
      <c r="F157" s="326"/>
      <c r="G157" s="326"/>
      <c r="H157" s="326"/>
    </row>
    <row r="158" spans="1:8" ht="18.75" customHeight="1">
      <c r="A158" t="s">
        <v>130</v>
      </c>
    </row>
    <row r="159" spans="1:8" ht="18.75" customHeight="1">
      <c r="G159" s="383" t="s">
        <v>131</v>
      </c>
      <c r="H159" s="383"/>
    </row>
    <row r="160" spans="1:8" ht="18.75" customHeight="1">
      <c r="A160" t="s">
        <v>132</v>
      </c>
      <c r="G160" s="324" t="s">
        <v>133</v>
      </c>
      <c r="H160" s="324" t="s">
        <v>134</v>
      </c>
    </row>
    <row r="161" spans="1:8" s="2" customFormat="1" ht="18.75" customHeight="1">
      <c r="A161" s="2" t="s">
        <v>135</v>
      </c>
      <c r="G161" s="83">
        <v>3710936926</v>
      </c>
      <c r="H161" s="83">
        <v>3533652280</v>
      </c>
    </row>
    <row r="162" spans="1:8" s="2" customFormat="1" ht="18.75" customHeight="1">
      <c r="A162" s="2" t="s">
        <v>826</v>
      </c>
      <c r="G162" s="83">
        <v>21170503985</v>
      </c>
      <c r="H162" s="83">
        <v>1558350222</v>
      </c>
    </row>
    <row r="163" spans="1:8" s="2" customFormat="1" ht="18.75" customHeight="1">
      <c r="A163" s="2" t="s">
        <v>136</v>
      </c>
      <c r="G163" s="83"/>
      <c r="H163" s="83"/>
    </row>
    <row r="164" spans="1:8" ht="18.75" customHeight="1">
      <c r="A164" s="370" t="s">
        <v>137</v>
      </c>
      <c r="B164" s="370"/>
      <c r="E164" s="14"/>
      <c r="F164" s="14"/>
      <c r="G164" s="264">
        <f>SUM(G161:G163)</f>
        <v>24881440911</v>
      </c>
      <c r="H164" s="264">
        <f>SUM(H161:H163)</f>
        <v>5092002502</v>
      </c>
    </row>
    <row r="165" spans="1:8" ht="18.75" customHeight="1">
      <c r="A165" t="s">
        <v>827</v>
      </c>
      <c r="E165" s="395" t="s">
        <v>133</v>
      </c>
      <c r="F165" s="395"/>
      <c r="G165" s="399" t="s">
        <v>134</v>
      </c>
      <c r="H165" s="399"/>
    </row>
    <row r="166" spans="1:8" s="2" customFormat="1" ht="18.75" customHeight="1">
      <c r="A166" s="2" t="s">
        <v>828</v>
      </c>
      <c r="E166" s="204" t="s">
        <v>833</v>
      </c>
      <c r="F166" s="265" t="s">
        <v>834</v>
      </c>
      <c r="G166" s="204" t="s">
        <v>833</v>
      </c>
      <c r="H166" s="265" t="s">
        <v>834</v>
      </c>
    </row>
    <row r="167" spans="1:8" s="2" customFormat="1" ht="18.75" customHeight="1">
      <c r="A167" s="2" t="s">
        <v>829</v>
      </c>
      <c r="E167" s="219"/>
      <c r="F167" s="219"/>
      <c r="G167" s="219"/>
      <c r="H167" s="219"/>
    </row>
    <row r="168" spans="1:8" s="2" customFormat="1" ht="18.75" customHeight="1">
      <c r="A168" s="2" t="s">
        <v>830</v>
      </c>
      <c r="E168" s="219"/>
      <c r="F168" s="219"/>
      <c r="G168" s="219"/>
      <c r="H168" s="219"/>
    </row>
    <row r="169" spans="1:8" s="2" customFormat="1" ht="18.75" customHeight="1">
      <c r="A169" s="2" t="s">
        <v>1057</v>
      </c>
      <c r="E169" s="219">
        <v>17332570000</v>
      </c>
      <c r="F169" s="219"/>
      <c r="G169" s="219"/>
      <c r="H169" s="219">
        <v>17332570000</v>
      </c>
    </row>
    <row r="170" spans="1:8" s="2" customFormat="1" ht="52.5" customHeight="1">
      <c r="A170" s="380" t="s">
        <v>1058</v>
      </c>
      <c r="B170" s="380"/>
      <c r="C170" s="380"/>
      <c r="D170" s="380"/>
      <c r="E170" s="219"/>
      <c r="F170" s="219"/>
      <c r="G170" s="219"/>
      <c r="H170" s="219"/>
    </row>
    <row r="171" spans="1:8" s="2" customFormat="1" ht="18.75" customHeight="1">
      <c r="A171" s="2" t="s">
        <v>831</v>
      </c>
      <c r="E171" s="219"/>
      <c r="F171" s="219"/>
      <c r="G171" s="219"/>
      <c r="H171" s="219"/>
    </row>
    <row r="172" spans="1:8" s="2" customFormat="1" ht="18.75" customHeight="1">
      <c r="A172" s="2" t="s">
        <v>1055</v>
      </c>
      <c r="E172" s="219"/>
      <c r="F172" s="219"/>
      <c r="G172" s="219"/>
      <c r="H172" s="219"/>
    </row>
    <row r="173" spans="1:8" s="2" customFormat="1" ht="41.25" customHeight="1">
      <c r="A173" s="380" t="s">
        <v>1056</v>
      </c>
      <c r="B173" s="380"/>
      <c r="C173" s="380"/>
      <c r="D173" s="380"/>
      <c r="E173" s="219"/>
      <c r="F173" s="219"/>
      <c r="G173" s="219"/>
      <c r="H173" s="219"/>
    </row>
    <row r="174" spans="1:8" s="2" customFormat="1" ht="20.25" customHeight="1">
      <c r="A174" s="2" t="s">
        <v>1059</v>
      </c>
      <c r="B174" s="325"/>
      <c r="C174" s="325"/>
      <c r="D174" s="325"/>
      <c r="E174" s="219"/>
      <c r="F174" s="219"/>
      <c r="G174" s="219"/>
      <c r="H174" s="219"/>
    </row>
    <row r="175" spans="1:8" s="2" customFormat="1" ht="54" customHeight="1">
      <c r="A175" s="380" t="s">
        <v>1060</v>
      </c>
      <c r="B175" s="380"/>
      <c r="C175" s="380"/>
      <c r="D175" s="380"/>
      <c r="E175" s="219"/>
      <c r="F175" s="219"/>
      <c r="G175" s="219"/>
      <c r="H175" s="219"/>
    </row>
    <row r="176" spans="1:8" s="2" customFormat="1" ht="33" customHeight="1">
      <c r="A176" s="380" t="s">
        <v>832</v>
      </c>
      <c r="B176" s="380"/>
      <c r="C176" s="380"/>
      <c r="D176" s="380"/>
      <c r="E176" s="219"/>
      <c r="F176" s="219"/>
      <c r="G176" s="219"/>
      <c r="H176" s="219"/>
    </row>
    <row r="177" spans="1:8" s="2" customFormat="1" ht="34.5" customHeight="1">
      <c r="A177" s="380" t="s">
        <v>835</v>
      </c>
      <c r="B177" s="380"/>
      <c r="C177" s="380"/>
      <c r="D177" s="380"/>
      <c r="E177" s="219"/>
      <c r="F177" s="219"/>
      <c r="G177" s="219"/>
      <c r="H177" s="219"/>
    </row>
    <row r="178" spans="1:8" s="2" customFormat="1" ht="33.75" customHeight="1">
      <c r="A178" s="380" t="s">
        <v>836</v>
      </c>
      <c r="B178" s="380"/>
      <c r="C178" s="380"/>
      <c r="D178" s="380"/>
      <c r="E178" s="219"/>
      <c r="F178" s="219"/>
      <c r="G178" s="219"/>
      <c r="H178" s="219"/>
    </row>
    <row r="179" spans="1:8" ht="18.75" customHeight="1">
      <c r="A179" s="370" t="s">
        <v>137</v>
      </c>
      <c r="B179" s="370"/>
      <c r="E179" s="266">
        <f>SUM(E167:E178)</f>
        <v>17332570000</v>
      </c>
      <c r="F179" s="266">
        <f t="shared" ref="F179:H179" si="0">SUM(F167:F178)</f>
        <v>0</v>
      </c>
      <c r="G179" s="266">
        <f t="shared" si="0"/>
        <v>0</v>
      </c>
      <c r="H179" s="266">
        <f t="shared" si="0"/>
        <v>17332570000</v>
      </c>
    </row>
    <row r="180" spans="1:8" ht="18.75" customHeight="1">
      <c r="A180" s="220" t="s">
        <v>837</v>
      </c>
      <c r="B180" s="329"/>
      <c r="E180" s="55"/>
      <c r="F180" s="55"/>
      <c r="G180" s="324" t="s">
        <v>133</v>
      </c>
      <c r="H180" s="324" t="s">
        <v>134</v>
      </c>
    </row>
    <row r="181" spans="1:8" ht="18.75" customHeight="1">
      <c r="A181" s="286" t="s">
        <v>838</v>
      </c>
      <c r="B181" s="329"/>
      <c r="E181" s="55"/>
      <c r="F181" s="55"/>
      <c r="G181" s="236"/>
      <c r="H181" s="236"/>
    </row>
    <row r="182" spans="1:8" ht="18.75" customHeight="1">
      <c r="A182" s="267" t="s">
        <v>1061</v>
      </c>
      <c r="B182" s="329"/>
      <c r="E182" s="55"/>
      <c r="F182" s="55"/>
      <c r="G182" s="236">
        <v>89254782</v>
      </c>
      <c r="H182" s="236">
        <v>246692829</v>
      </c>
    </row>
    <row r="183" spans="1:8" ht="18.75" customHeight="1">
      <c r="A183" s="267" t="s">
        <v>1126</v>
      </c>
      <c r="B183" s="329"/>
      <c r="E183" s="55"/>
      <c r="F183" s="55"/>
      <c r="G183" s="236"/>
      <c r="H183" s="236">
        <v>39672000</v>
      </c>
    </row>
    <row r="184" spans="1:8" ht="18.75" customHeight="1">
      <c r="A184" s="267" t="s">
        <v>1062</v>
      </c>
      <c r="B184" s="329"/>
      <c r="E184" s="55"/>
      <c r="F184" s="55"/>
      <c r="G184" s="236"/>
      <c r="H184" s="236">
        <v>800000</v>
      </c>
    </row>
    <row r="185" spans="1:8" ht="18.75" customHeight="1">
      <c r="A185" s="267" t="s">
        <v>1127</v>
      </c>
      <c r="B185" s="329"/>
      <c r="E185" s="55"/>
      <c r="F185" s="55"/>
      <c r="G185" s="236"/>
      <c r="H185" s="236">
        <v>2024000</v>
      </c>
    </row>
    <row r="186" spans="1:8" ht="18.75" customHeight="1">
      <c r="A186" s="267" t="s">
        <v>1128</v>
      </c>
      <c r="B186" s="329"/>
      <c r="E186" s="55"/>
      <c r="F186" s="55"/>
      <c r="G186" s="236"/>
      <c r="H186" s="236">
        <v>9042000</v>
      </c>
    </row>
    <row r="187" spans="1:8" ht="18.75" customHeight="1">
      <c r="A187" s="267" t="s">
        <v>1063</v>
      </c>
      <c r="B187" s="329"/>
      <c r="E187" s="55"/>
      <c r="F187" s="55"/>
      <c r="G187" s="236"/>
      <c r="H187" s="236">
        <v>38700000</v>
      </c>
    </row>
    <row r="188" spans="1:8" ht="18.75" customHeight="1">
      <c r="A188" s="267" t="s">
        <v>1129</v>
      </c>
      <c r="B188" s="329"/>
      <c r="E188" s="55"/>
      <c r="F188" s="55"/>
      <c r="G188" s="236">
        <v>2650000000</v>
      </c>
      <c r="H188" s="236">
        <v>11700000000</v>
      </c>
    </row>
    <row r="189" spans="1:8" ht="18.75" customHeight="1">
      <c r="A189" s="267" t="s">
        <v>1064</v>
      </c>
      <c r="B189" s="329"/>
      <c r="E189" s="55"/>
      <c r="F189" s="55"/>
      <c r="G189" s="236"/>
      <c r="H189" s="236">
        <v>17673235</v>
      </c>
    </row>
    <row r="190" spans="1:8" ht="18.75" customHeight="1">
      <c r="A190" s="267" t="s">
        <v>1065</v>
      </c>
      <c r="B190" s="329"/>
      <c r="E190" s="55"/>
      <c r="F190" s="55"/>
      <c r="G190" s="236"/>
      <c r="H190" s="236">
        <v>32495000</v>
      </c>
    </row>
    <row r="191" spans="1:8" ht="18.75" customHeight="1">
      <c r="A191" s="267" t="s">
        <v>1130</v>
      </c>
      <c r="B191" s="329"/>
      <c r="E191" s="55"/>
      <c r="F191" s="55"/>
      <c r="G191" s="236">
        <v>332180090</v>
      </c>
      <c r="H191" s="236">
        <v>349524436</v>
      </c>
    </row>
    <row r="192" spans="1:8" ht="18.75" customHeight="1">
      <c r="A192" s="267" t="s">
        <v>1143</v>
      </c>
      <c r="B192" s="329"/>
      <c r="E192" s="55"/>
      <c r="F192" s="55"/>
      <c r="G192" s="236"/>
      <c r="H192" s="236">
        <v>340000000</v>
      </c>
    </row>
    <row r="193" spans="1:8" ht="18.75" customHeight="1">
      <c r="A193" s="267" t="s">
        <v>1186</v>
      </c>
      <c r="B193" s="329"/>
      <c r="E193" s="55"/>
      <c r="F193" s="55"/>
      <c r="G193" s="236">
        <v>1016500000</v>
      </c>
      <c r="H193" s="236"/>
    </row>
    <row r="194" spans="1:8" ht="18.75" customHeight="1">
      <c r="A194" s="267" t="s">
        <v>1066</v>
      </c>
      <c r="B194" s="329"/>
      <c r="E194" s="55"/>
      <c r="F194" s="55"/>
      <c r="G194" s="236"/>
      <c r="H194" s="236"/>
    </row>
    <row r="195" spans="1:8" ht="18.75" customHeight="1">
      <c r="A195" s="267" t="s">
        <v>1067</v>
      </c>
      <c r="B195" s="329"/>
      <c r="E195" s="55"/>
      <c r="F195" s="55"/>
      <c r="G195" s="236"/>
      <c r="H195" s="236"/>
    </row>
    <row r="196" spans="1:8" ht="18.75" customHeight="1">
      <c r="A196" s="267" t="s">
        <v>1068</v>
      </c>
      <c r="B196" s="329"/>
      <c r="E196" s="55"/>
      <c r="F196" s="55"/>
      <c r="G196" s="236"/>
      <c r="H196" s="236">
        <v>155000000</v>
      </c>
    </row>
    <row r="197" spans="1:8" ht="18.75" customHeight="1">
      <c r="A197" s="267" t="s">
        <v>1069</v>
      </c>
      <c r="B197" s="329"/>
      <c r="E197" s="55"/>
      <c r="F197" s="55"/>
      <c r="G197" s="236"/>
      <c r="H197" s="236"/>
    </row>
    <row r="198" spans="1:8" ht="18.75" customHeight="1">
      <c r="A198" s="267" t="s">
        <v>1070</v>
      </c>
      <c r="B198" s="329"/>
      <c r="E198" s="55"/>
      <c r="F198" s="55"/>
      <c r="G198" s="236"/>
      <c r="H198" s="236">
        <v>24571619</v>
      </c>
    </row>
    <row r="199" spans="1:8" ht="18.75" customHeight="1">
      <c r="A199" s="267" t="s">
        <v>1071</v>
      </c>
      <c r="B199" s="329"/>
      <c r="E199" s="55"/>
      <c r="F199" s="55"/>
      <c r="G199" s="236"/>
      <c r="H199" s="236"/>
    </row>
    <row r="200" spans="1:8" ht="18.75" customHeight="1">
      <c r="A200" s="267" t="s">
        <v>1190</v>
      </c>
      <c r="B200" s="329"/>
      <c r="E200" s="55"/>
      <c r="F200" s="55"/>
      <c r="G200" s="236">
        <v>193000000</v>
      </c>
      <c r="H200" s="236"/>
    </row>
    <row r="201" spans="1:8" ht="18.75" customHeight="1">
      <c r="A201" s="267" t="s">
        <v>1189</v>
      </c>
      <c r="B201" s="329"/>
      <c r="E201" s="55"/>
      <c r="F201" s="55"/>
      <c r="G201" s="236">
        <v>287000000</v>
      </c>
      <c r="H201" s="236"/>
    </row>
    <row r="202" spans="1:8" ht="18.75" customHeight="1">
      <c r="A202" s="267" t="s">
        <v>1188</v>
      </c>
      <c r="B202" s="329"/>
      <c r="E202" s="55"/>
      <c r="F202" s="55"/>
      <c r="G202" s="236">
        <v>400000000</v>
      </c>
      <c r="H202" s="236"/>
    </row>
    <row r="203" spans="1:8" ht="18.75" customHeight="1">
      <c r="A203" s="267" t="s">
        <v>1187</v>
      </c>
      <c r="B203" s="329"/>
      <c r="E203" s="55"/>
      <c r="F203" s="55"/>
      <c r="G203" s="236">
        <v>400000000</v>
      </c>
      <c r="H203" s="236"/>
    </row>
    <row r="204" spans="1:8" ht="18.75" customHeight="1">
      <c r="A204" s="267" t="s">
        <v>1072</v>
      </c>
      <c r="B204" s="329"/>
      <c r="E204" s="55"/>
      <c r="F204" s="55"/>
      <c r="G204" s="236"/>
      <c r="H204" s="236">
        <v>20000000</v>
      </c>
    </row>
    <row r="205" spans="1:8" ht="18.75" customHeight="1">
      <c r="A205" s="267" t="s">
        <v>1073</v>
      </c>
      <c r="B205" s="329"/>
      <c r="E205" s="55"/>
      <c r="F205" s="55"/>
      <c r="G205" s="236"/>
      <c r="H205" s="236">
        <v>46400000</v>
      </c>
    </row>
    <row r="206" spans="1:8" ht="18.75" customHeight="1">
      <c r="A206" s="267" t="s">
        <v>1074</v>
      </c>
      <c r="B206" s="329"/>
      <c r="E206" s="55"/>
      <c r="F206" s="55"/>
      <c r="G206" s="236"/>
      <c r="H206" s="236"/>
    </row>
    <row r="207" spans="1:8" ht="18.75" customHeight="1">
      <c r="A207" s="267" t="s">
        <v>1144</v>
      </c>
      <c r="B207" s="329"/>
      <c r="E207" s="55"/>
      <c r="F207" s="55"/>
      <c r="G207" s="236"/>
      <c r="H207" s="236">
        <v>34000000</v>
      </c>
    </row>
    <row r="208" spans="1:8" ht="18.75" customHeight="1">
      <c r="A208" s="267" t="s">
        <v>1132</v>
      </c>
      <c r="B208" s="329"/>
      <c r="E208" s="55"/>
      <c r="F208" s="55"/>
      <c r="G208" s="236"/>
      <c r="H208" s="236">
        <v>253700000</v>
      </c>
    </row>
    <row r="209" spans="1:9" ht="18.75" customHeight="1">
      <c r="A209" s="267" t="s">
        <v>1145</v>
      </c>
      <c r="B209" s="329"/>
      <c r="E209" s="55"/>
      <c r="F209" s="55"/>
      <c r="G209" s="236"/>
      <c r="H209" s="236">
        <v>90000000</v>
      </c>
    </row>
    <row r="210" spans="1:9" ht="18.75" customHeight="1">
      <c r="A210" s="267" t="s">
        <v>1131</v>
      </c>
      <c r="B210" s="329"/>
      <c r="E210" s="55"/>
      <c r="F210" s="55"/>
      <c r="G210" s="236"/>
      <c r="H210" s="236">
        <v>50750000</v>
      </c>
    </row>
    <row r="211" spans="1:9" ht="18.75" customHeight="1">
      <c r="A211" s="267" t="s">
        <v>840</v>
      </c>
      <c r="B211" s="329"/>
      <c r="E211" s="55"/>
      <c r="F211" s="55"/>
      <c r="G211" s="236">
        <v>420730468</v>
      </c>
      <c r="H211" s="236">
        <v>293380967</v>
      </c>
    </row>
    <row r="212" spans="1:9" ht="18.75" customHeight="1">
      <c r="A212" s="2" t="s">
        <v>841</v>
      </c>
      <c r="B212" s="329"/>
      <c r="E212" s="55"/>
      <c r="F212" s="55"/>
      <c r="G212" s="266"/>
      <c r="H212" s="236"/>
    </row>
    <row r="213" spans="1:9" ht="18.75" customHeight="1">
      <c r="A213" s="2" t="s">
        <v>839</v>
      </c>
      <c r="B213" s="329"/>
      <c r="E213" s="55"/>
      <c r="F213" s="55"/>
      <c r="G213" s="266"/>
      <c r="H213" s="236"/>
    </row>
    <row r="214" spans="1:9" ht="18.75" customHeight="1">
      <c r="A214" s="2" t="s">
        <v>840</v>
      </c>
      <c r="B214" s="329"/>
      <c r="E214" s="55"/>
      <c r="F214" s="55"/>
      <c r="G214" s="266"/>
      <c r="H214" s="236"/>
    </row>
    <row r="215" spans="1:9" ht="18.75" customHeight="1">
      <c r="A215" s="2" t="s">
        <v>842</v>
      </c>
      <c r="B215" s="329"/>
      <c r="E215" s="55"/>
      <c r="F215" s="55"/>
      <c r="G215" s="266"/>
      <c r="H215" s="236"/>
    </row>
    <row r="216" spans="1:9" ht="18.75" customHeight="1">
      <c r="A216" s="2"/>
      <c r="B216" s="329" t="s">
        <v>137</v>
      </c>
      <c r="E216" s="55"/>
      <c r="F216" s="55"/>
      <c r="G216" s="268">
        <f>SUM(G181:G215)</f>
        <v>5788665340</v>
      </c>
      <c r="H216" s="268">
        <f>SUM(H181:H215)</f>
        <v>13744426086</v>
      </c>
      <c r="I216" s="94"/>
    </row>
    <row r="217" spans="1:9" ht="18.75" customHeight="1">
      <c r="A217" s="14" t="s">
        <v>843</v>
      </c>
      <c r="B217" s="329"/>
      <c r="E217" s="395" t="s">
        <v>133</v>
      </c>
      <c r="F217" s="395"/>
      <c r="G217" s="396" t="s">
        <v>134</v>
      </c>
      <c r="H217" s="396"/>
      <c r="I217" s="94"/>
    </row>
    <row r="218" spans="1:9" ht="19.5" customHeight="1">
      <c r="A218" s="2"/>
      <c r="B218" s="329"/>
      <c r="E218" s="237" t="s">
        <v>253</v>
      </c>
      <c r="F218" s="238" t="s">
        <v>834</v>
      </c>
      <c r="G218" s="237" t="s">
        <v>253</v>
      </c>
      <c r="H218" s="238" t="s">
        <v>834</v>
      </c>
    </row>
    <row r="219" spans="1:9" ht="19.5" customHeight="1">
      <c r="A219" s="14" t="s">
        <v>844</v>
      </c>
      <c r="B219" s="329"/>
      <c r="E219" s="337">
        <f>+E221+E220</f>
        <v>20423060761</v>
      </c>
      <c r="F219" s="338"/>
      <c r="G219" s="337">
        <f>+G220+G221</f>
        <v>18846408480</v>
      </c>
      <c r="H219" s="339"/>
    </row>
    <row r="220" spans="1:9" ht="18.75" customHeight="1">
      <c r="A220" s="2" t="s">
        <v>1155</v>
      </c>
      <c r="B220" s="329"/>
      <c r="E220" s="336"/>
      <c r="F220" s="336"/>
      <c r="G220" s="310"/>
      <c r="H220" s="239"/>
    </row>
    <row r="221" spans="1:9" ht="18.75" customHeight="1">
      <c r="A221" s="2" t="s">
        <v>851</v>
      </c>
      <c r="B221" s="329"/>
      <c r="E221" s="310">
        <f>+SUM(E222:E225)</f>
        <v>20423060761</v>
      </c>
      <c r="F221" s="260"/>
      <c r="G221" s="310">
        <f>+SUM(G222:G225)</f>
        <v>18846408480</v>
      </c>
      <c r="H221" s="239"/>
    </row>
    <row r="222" spans="1:9" ht="18.75" customHeight="1">
      <c r="A222" s="2" t="s">
        <v>1153</v>
      </c>
      <c r="B222" s="329"/>
      <c r="E222" s="310">
        <v>2443060761</v>
      </c>
      <c r="F222" s="260"/>
      <c r="G222" s="310">
        <v>866408480</v>
      </c>
      <c r="H222" s="239"/>
    </row>
    <row r="223" spans="1:9" ht="18.75" customHeight="1">
      <c r="A223" s="2" t="s">
        <v>1154</v>
      </c>
      <c r="B223" s="329"/>
      <c r="E223" s="310"/>
      <c r="F223" s="260"/>
      <c r="G223" s="310"/>
      <c r="H223" s="239"/>
    </row>
    <row r="224" spans="1:9" ht="18.75" customHeight="1">
      <c r="A224" s="2" t="s">
        <v>1055</v>
      </c>
      <c r="B224" s="329"/>
      <c r="E224" s="310">
        <v>17980000000</v>
      </c>
      <c r="F224" s="260"/>
      <c r="G224" s="310">
        <v>17980000000</v>
      </c>
      <c r="H224" s="239"/>
    </row>
    <row r="225" spans="1:10" ht="18.75" customHeight="1">
      <c r="A225" s="2" t="s">
        <v>1156</v>
      </c>
      <c r="B225" s="329"/>
      <c r="E225" s="310"/>
      <c r="F225" s="260"/>
      <c r="G225" s="310"/>
      <c r="H225" s="239"/>
    </row>
    <row r="226" spans="1:10" ht="18.75" customHeight="1">
      <c r="A226" s="2" t="s">
        <v>1075</v>
      </c>
      <c r="B226" s="329"/>
      <c r="E226" s="336">
        <f>+SUM(E227:E233)</f>
        <v>10738375727</v>
      </c>
      <c r="F226" s="260">
        <f t="shared" ref="F226:G226" si="1">+SUM(F227:F233)</f>
        <v>0</v>
      </c>
      <c r="G226" s="260">
        <f t="shared" si="1"/>
        <v>9956452727</v>
      </c>
      <c r="H226" s="239"/>
    </row>
    <row r="227" spans="1:10" ht="18.75" customHeight="1">
      <c r="A227" s="2" t="s">
        <v>845</v>
      </c>
      <c r="B227" s="329"/>
      <c r="E227" s="260"/>
      <c r="F227" s="260"/>
      <c r="G227" s="260"/>
      <c r="H227" s="239"/>
    </row>
    <row r="228" spans="1:10" ht="18.75" customHeight="1">
      <c r="A228" s="2" t="s">
        <v>846</v>
      </c>
      <c r="B228" s="329"/>
      <c r="E228" s="260"/>
      <c r="F228" s="260"/>
      <c r="G228" s="260"/>
      <c r="H228" s="239"/>
    </row>
    <row r="229" spans="1:10" ht="18.75" customHeight="1">
      <c r="A229" s="2" t="s">
        <v>847</v>
      </c>
      <c r="B229" s="329"/>
      <c r="E229" s="260"/>
      <c r="F229" s="260"/>
      <c r="G229" s="260"/>
      <c r="H229" s="239"/>
    </row>
    <row r="230" spans="1:10" ht="18.75" customHeight="1">
      <c r="A230" s="2" t="s">
        <v>848</v>
      </c>
      <c r="B230" s="329"/>
      <c r="E230" s="310">
        <v>3533875727</v>
      </c>
      <c r="F230" s="260"/>
      <c r="G230" s="310">
        <v>3051952727</v>
      </c>
      <c r="H230" s="239"/>
    </row>
    <row r="231" spans="1:10" ht="18.75" customHeight="1">
      <c r="A231" s="2" t="s">
        <v>849</v>
      </c>
      <c r="B231" s="329"/>
      <c r="E231" s="336"/>
      <c r="F231" s="336"/>
      <c r="G231" s="336"/>
      <c r="H231" s="239"/>
    </row>
    <row r="232" spans="1:10" ht="18.75" customHeight="1">
      <c r="A232" s="2" t="s">
        <v>850</v>
      </c>
      <c r="B232" s="329"/>
      <c r="E232" s="336"/>
      <c r="F232" s="336"/>
      <c r="G232" s="336"/>
      <c r="H232" s="239"/>
    </row>
    <row r="233" spans="1:10" ht="18.75" customHeight="1">
      <c r="A233" s="2" t="s">
        <v>851</v>
      </c>
      <c r="B233" s="329"/>
      <c r="E233" s="313">
        <f>6904500000+300000000</f>
        <v>7204500000</v>
      </c>
      <c r="F233" s="336"/>
      <c r="G233" s="313">
        <v>6904500000</v>
      </c>
      <c r="H233" s="239"/>
    </row>
    <row r="234" spans="1:10" ht="18.75" customHeight="1">
      <c r="A234" s="2"/>
      <c r="B234" s="329" t="s">
        <v>137</v>
      </c>
      <c r="E234" s="340">
        <f>+E226+E219</f>
        <v>31161436488</v>
      </c>
      <c r="F234" s="340">
        <f>SUM(F220:F233)</f>
        <v>0</v>
      </c>
      <c r="G234" s="340">
        <f>+G226+G219</f>
        <v>28802861207</v>
      </c>
      <c r="H234" s="240">
        <f>SUM(H220:H233)</f>
        <v>0</v>
      </c>
    </row>
    <row r="235" spans="1:10" ht="73.5" customHeight="1">
      <c r="A235" s="367" t="s">
        <v>1157</v>
      </c>
      <c r="B235" s="367"/>
      <c r="C235" s="367"/>
      <c r="D235" s="367"/>
      <c r="E235" s="367"/>
      <c r="F235" s="367"/>
      <c r="G235" s="367"/>
      <c r="H235" s="367"/>
    </row>
    <row r="236" spans="1:10" ht="84" customHeight="1">
      <c r="A236" s="367" t="s">
        <v>1158</v>
      </c>
      <c r="B236" s="367"/>
      <c r="C236" s="367"/>
      <c r="D236" s="367"/>
      <c r="E236" s="367"/>
      <c r="F236" s="367"/>
      <c r="G236" s="367"/>
      <c r="H236" s="367"/>
    </row>
    <row r="237" spans="1:10" ht="18.75" customHeight="1">
      <c r="A237" s="14" t="s">
        <v>852</v>
      </c>
      <c r="B237" s="329"/>
      <c r="E237" s="55"/>
      <c r="F237" s="55"/>
      <c r="G237" s="55"/>
      <c r="H237" s="55"/>
    </row>
    <row r="238" spans="1:10" ht="18.75" customHeight="1">
      <c r="A238" s="14" t="s">
        <v>1076</v>
      </c>
      <c r="B238" s="329"/>
      <c r="E238" s="55"/>
      <c r="F238" s="55"/>
      <c r="G238" s="55"/>
      <c r="H238" s="55"/>
    </row>
    <row r="239" spans="1:10" ht="18.75" customHeight="1">
      <c r="A239" t="s">
        <v>1077</v>
      </c>
      <c r="E239" s="371" t="s">
        <v>133</v>
      </c>
      <c r="F239" s="371"/>
      <c r="G239" s="405" t="s">
        <v>134</v>
      </c>
      <c r="H239" s="405"/>
      <c r="J239" s="94"/>
    </row>
    <row r="240" spans="1:10" ht="18.75" customHeight="1">
      <c r="A240" s="2" t="s">
        <v>858</v>
      </c>
      <c r="E240" s="332" t="s">
        <v>833</v>
      </c>
      <c r="F240" s="332" t="s">
        <v>834</v>
      </c>
      <c r="G240" s="332" t="s">
        <v>833</v>
      </c>
      <c r="H240" s="332" t="s">
        <v>834</v>
      </c>
      <c r="J240" s="94"/>
    </row>
    <row r="241" spans="1:8" s="2" customFormat="1" ht="18.75" customHeight="1">
      <c r="A241" s="2" t="s">
        <v>138</v>
      </c>
      <c r="E241" s="83">
        <v>8435332926</v>
      </c>
      <c r="F241" s="83"/>
      <c r="G241" s="83">
        <v>7581265888</v>
      </c>
    </row>
    <row r="242" spans="1:8" s="2" customFormat="1" ht="18.75" customHeight="1">
      <c r="A242" s="2" t="s">
        <v>139</v>
      </c>
      <c r="E242" s="83"/>
      <c r="F242" s="83"/>
      <c r="G242" s="83"/>
    </row>
    <row r="243" spans="1:8" s="2" customFormat="1" ht="18.75" customHeight="1">
      <c r="A243" s="2" t="s">
        <v>140</v>
      </c>
      <c r="E243" s="83">
        <v>4613624010</v>
      </c>
      <c r="F243" s="83"/>
      <c r="G243" s="83">
        <v>5491469501</v>
      </c>
    </row>
    <row r="244" spans="1:8" s="2" customFormat="1" ht="18.75" customHeight="1">
      <c r="A244" s="2" t="s">
        <v>853</v>
      </c>
      <c r="E244" s="83"/>
      <c r="F244" s="83"/>
      <c r="G244" s="83"/>
      <c r="H244" s="83"/>
    </row>
    <row r="245" spans="1:8" s="2" customFormat="1" ht="18.75" customHeight="1">
      <c r="A245" s="2" t="s">
        <v>854</v>
      </c>
      <c r="E245" s="83"/>
      <c r="F245" s="83"/>
      <c r="G245" s="83"/>
      <c r="H245" s="83"/>
    </row>
    <row r="246" spans="1:8" s="2" customFormat="1" ht="48" customHeight="1">
      <c r="A246" s="380" t="s">
        <v>855</v>
      </c>
      <c r="B246" s="380"/>
      <c r="C246" s="380"/>
      <c r="D246" s="380"/>
      <c r="E246" s="83"/>
      <c r="F246" s="83"/>
      <c r="G246" s="83"/>
      <c r="H246" s="83"/>
    </row>
    <row r="247" spans="1:8" s="2" customFormat="1" ht="32.25" customHeight="1">
      <c r="A247" s="380" t="s">
        <v>856</v>
      </c>
      <c r="B247" s="380"/>
      <c r="C247" s="380"/>
      <c r="D247" s="380"/>
      <c r="E247" s="83"/>
      <c r="F247" s="83"/>
      <c r="G247" s="83"/>
      <c r="H247" s="83"/>
    </row>
    <row r="248" spans="1:8" s="2" customFormat="1" ht="30.75" customHeight="1">
      <c r="A248" s="380" t="s">
        <v>857</v>
      </c>
      <c r="B248" s="380"/>
      <c r="C248" s="380"/>
      <c r="D248" s="380"/>
      <c r="E248" s="83"/>
      <c r="F248" s="83"/>
      <c r="G248" s="83"/>
      <c r="H248" s="83"/>
    </row>
    <row r="249" spans="1:8" ht="18.75" customHeight="1">
      <c r="A249" s="383" t="s">
        <v>141</v>
      </c>
      <c r="B249" s="383"/>
      <c r="C249" s="383"/>
      <c r="E249" s="264">
        <f>SUM(E241:E248)</f>
        <v>13048956936</v>
      </c>
      <c r="F249" s="264">
        <f t="shared" ref="F249" si="2">SUM(F241:F248)</f>
        <v>0</v>
      </c>
      <c r="G249" s="264">
        <f>SUM(G241:G248)</f>
        <v>13072735389</v>
      </c>
      <c r="H249" s="264">
        <f>SUM(H241:H248)</f>
        <v>0</v>
      </c>
    </row>
    <row r="250" spans="1:8" ht="18.75" customHeight="1">
      <c r="A250" t="s">
        <v>1078</v>
      </c>
      <c r="B250" s="324"/>
      <c r="C250" s="324"/>
      <c r="E250" s="371" t="s">
        <v>133</v>
      </c>
      <c r="F250" s="371"/>
      <c r="G250" s="405" t="s">
        <v>134</v>
      </c>
      <c r="H250" s="405"/>
    </row>
    <row r="251" spans="1:8" ht="27.75" customHeight="1">
      <c r="A251" s="2" t="s">
        <v>859</v>
      </c>
      <c r="B251" s="324"/>
      <c r="C251" s="324"/>
      <c r="E251" s="201" t="s">
        <v>833</v>
      </c>
      <c r="F251" s="198" t="s">
        <v>861</v>
      </c>
      <c r="G251" s="201" t="s">
        <v>833</v>
      </c>
      <c r="H251" s="198" t="s">
        <v>861</v>
      </c>
    </row>
    <row r="252" spans="1:8" ht="32.25" customHeight="1">
      <c r="A252" s="380" t="s">
        <v>860</v>
      </c>
      <c r="B252" s="380"/>
      <c r="C252" s="380"/>
      <c r="D252" s="380"/>
      <c r="E252" s="14"/>
      <c r="F252" s="14"/>
      <c r="G252" s="132"/>
      <c r="H252" s="132"/>
    </row>
    <row r="253" spans="1:8" ht="18.75" customHeight="1">
      <c r="A253" s="324"/>
      <c r="B253" s="324"/>
      <c r="C253" s="324" t="s">
        <v>137</v>
      </c>
      <c r="E253" s="14"/>
      <c r="F253" s="14"/>
      <c r="G253" s="132"/>
      <c r="H253" s="132"/>
    </row>
    <row r="254" spans="1:8" ht="30" customHeight="1">
      <c r="A254" s="380" t="s">
        <v>862</v>
      </c>
      <c r="B254" s="380"/>
      <c r="C254" s="380"/>
      <c r="D254" s="380"/>
      <c r="E254" s="14"/>
      <c r="F254" s="14"/>
      <c r="G254" s="132" t="s">
        <v>133</v>
      </c>
      <c r="H254" s="132" t="s">
        <v>134</v>
      </c>
    </row>
    <row r="255" spans="1:8" ht="18.75" customHeight="1">
      <c r="A255" s="2" t="s">
        <v>863</v>
      </c>
      <c r="B255" s="324"/>
      <c r="C255" s="324"/>
      <c r="E255" s="14"/>
      <c r="F255" s="14"/>
      <c r="G255" s="132"/>
      <c r="H255" s="132"/>
    </row>
    <row r="256" spans="1:8" ht="18.75" customHeight="1">
      <c r="A256" s="2" t="s">
        <v>1191</v>
      </c>
      <c r="B256" s="324"/>
      <c r="C256" s="324"/>
      <c r="E256" s="14"/>
      <c r="F256" s="14"/>
      <c r="G256" s="311">
        <v>18800000000</v>
      </c>
      <c r="H256" s="311">
        <v>11800000000</v>
      </c>
    </row>
    <row r="257" spans="1:10" ht="18.75" customHeight="1">
      <c r="A257" s="2" t="s">
        <v>864</v>
      </c>
      <c r="B257" s="324"/>
      <c r="C257" s="324"/>
      <c r="E257" s="14"/>
      <c r="F257" s="14"/>
      <c r="G257" s="132"/>
      <c r="H257" s="132"/>
    </row>
    <row r="258" spans="1:10" ht="18.75" customHeight="1">
      <c r="A258" s="324"/>
      <c r="B258" s="324"/>
      <c r="C258" s="324" t="s">
        <v>137</v>
      </c>
      <c r="E258" s="14"/>
      <c r="F258" s="14"/>
      <c r="G258" s="132">
        <f>SUM(G255:G257)</f>
        <v>18800000000</v>
      </c>
      <c r="H258" s="132">
        <f>SUM(H255:H257)</f>
        <v>11800000000</v>
      </c>
    </row>
    <row r="259" spans="1:10" ht="18.75" customHeight="1">
      <c r="A259" t="s">
        <v>1079</v>
      </c>
      <c r="G259" s="220"/>
      <c r="H259" s="220"/>
    </row>
    <row r="260" spans="1:10" ht="35.25" customHeight="1">
      <c r="A260" s="438" t="s">
        <v>142</v>
      </c>
      <c r="B260" s="438"/>
      <c r="C260" s="438"/>
      <c r="D260" s="439" t="s">
        <v>143</v>
      </c>
      <c r="E260" s="439" t="s">
        <v>144</v>
      </c>
      <c r="F260" s="439" t="s">
        <v>145</v>
      </c>
      <c r="G260" s="439" t="s">
        <v>146</v>
      </c>
      <c r="H260" s="439" t="s">
        <v>147</v>
      </c>
    </row>
    <row r="261" spans="1:10" ht="18.75" customHeight="1">
      <c r="A261" s="97" t="s">
        <v>148</v>
      </c>
      <c r="B261" s="97"/>
      <c r="C261" s="97"/>
      <c r="D261" s="221"/>
      <c r="E261" s="221"/>
      <c r="F261" s="221"/>
      <c r="G261" s="221"/>
      <c r="H261" s="221"/>
    </row>
    <row r="262" spans="1:10" ht="18.75" customHeight="1">
      <c r="A262" s="98" t="s">
        <v>149</v>
      </c>
      <c r="B262" s="99"/>
      <c r="C262" s="100"/>
      <c r="D262" s="120">
        <v>148933376763</v>
      </c>
      <c r="E262" s="120">
        <v>25879614065</v>
      </c>
      <c r="F262" s="120">
        <v>97691770139</v>
      </c>
      <c r="G262" s="120">
        <v>9601723336</v>
      </c>
      <c r="H262" s="120">
        <f>SUM(D262:G262)</f>
        <v>282106484303</v>
      </c>
    </row>
    <row r="263" spans="1:10" s="2" customFormat="1" ht="18.75" customHeight="1">
      <c r="A263" s="4" t="s">
        <v>150</v>
      </c>
      <c r="B263" s="1"/>
      <c r="C263" s="5"/>
      <c r="D263" s="121">
        <v>69091500</v>
      </c>
      <c r="E263" s="121">
        <v>434295000</v>
      </c>
      <c r="F263" s="121">
        <v>1767150000</v>
      </c>
      <c r="G263" s="121"/>
      <c r="H263" s="121">
        <f t="shared" ref="H263:H268" si="3">+SUM(D263:G263)</f>
        <v>2270536500</v>
      </c>
    </row>
    <row r="264" spans="1:10" s="2" customFormat="1" ht="18.75" customHeight="1">
      <c r="A264" s="4" t="s">
        <v>151</v>
      </c>
      <c r="B264" s="1"/>
      <c r="C264" s="5"/>
      <c r="D264" s="121"/>
      <c r="E264" s="121"/>
      <c r="F264" s="121"/>
      <c r="G264" s="121"/>
      <c r="H264" s="121">
        <f t="shared" si="3"/>
        <v>0</v>
      </c>
    </row>
    <row r="265" spans="1:10" s="2" customFormat="1" ht="18.75" customHeight="1">
      <c r="A265" s="4" t="s">
        <v>281</v>
      </c>
      <c r="B265" s="1"/>
      <c r="C265" s="5"/>
      <c r="D265" s="122"/>
      <c r="E265" s="121"/>
      <c r="F265" s="121"/>
      <c r="G265" s="121"/>
      <c r="H265" s="121">
        <f t="shared" si="3"/>
        <v>0</v>
      </c>
    </row>
    <row r="266" spans="1:10" s="2" customFormat="1" ht="18.75" customHeight="1">
      <c r="A266" s="4" t="s">
        <v>1159</v>
      </c>
      <c r="B266" s="1"/>
      <c r="C266" s="5"/>
      <c r="D266" s="222"/>
      <c r="E266" s="222"/>
      <c r="F266" s="222"/>
      <c r="G266" s="222"/>
      <c r="H266" s="121">
        <f t="shared" si="3"/>
        <v>0</v>
      </c>
    </row>
    <row r="267" spans="1:10" s="2" customFormat="1" ht="18.75" customHeight="1">
      <c r="A267" s="4" t="s">
        <v>153</v>
      </c>
      <c r="B267" s="1"/>
      <c r="C267" s="5"/>
      <c r="D267" s="222"/>
      <c r="E267" s="222"/>
      <c r="F267" s="222"/>
      <c r="G267" s="122"/>
      <c r="H267" s="121">
        <f t="shared" si="3"/>
        <v>0</v>
      </c>
    </row>
    <row r="268" spans="1:10" s="2" customFormat="1" ht="18.75" customHeight="1">
      <c r="A268" s="4" t="s">
        <v>154</v>
      </c>
      <c r="B268" s="1"/>
      <c r="C268" s="5"/>
      <c r="D268" s="222"/>
      <c r="E268" s="222"/>
      <c r="F268" s="122"/>
      <c r="G268" s="122"/>
      <c r="H268" s="121">
        <f t="shared" si="3"/>
        <v>0</v>
      </c>
    </row>
    <row r="269" spans="1:10" s="14" customFormat="1" ht="18.75" customHeight="1">
      <c r="A269" s="13" t="s">
        <v>155</v>
      </c>
      <c r="B269" s="223"/>
      <c r="C269" s="224"/>
      <c r="D269" s="120">
        <f>SUM(D262:D268)</f>
        <v>149002468263</v>
      </c>
      <c r="E269" s="120">
        <f>SUM(E262:E268)</f>
        <v>26313909065</v>
      </c>
      <c r="F269" s="120">
        <f>SUM(F262:F268)</f>
        <v>99458920139</v>
      </c>
      <c r="G269" s="120">
        <f>SUM(G262:G268)</f>
        <v>9601723336</v>
      </c>
      <c r="H269" s="120">
        <f>SUM(H262:H268)</f>
        <v>284377020803</v>
      </c>
      <c r="J269" s="225"/>
    </row>
    <row r="270" spans="1:10" s="2" customFormat="1" ht="18.75" customHeight="1">
      <c r="A270" s="4" t="s">
        <v>156</v>
      </c>
      <c r="B270" s="1"/>
      <c r="C270" s="5"/>
      <c r="D270" s="121"/>
      <c r="E270" s="121"/>
      <c r="F270" s="121"/>
      <c r="G270" s="121"/>
      <c r="H270" s="121"/>
      <c r="J270" s="10"/>
    </row>
    <row r="271" spans="1:10" ht="18.75" customHeight="1">
      <c r="A271" s="98" t="s">
        <v>149</v>
      </c>
      <c r="B271" s="99"/>
      <c r="C271" s="100"/>
      <c r="D271" s="120">
        <v>12721362515</v>
      </c>
      <c r="E271" s="120">
        <v>8844814785</v>
      </c>
      <c r="F271" s="269">
        <v>62566854674</v>
      </c>
      <c r="G271" s="120">
        <v>3808993702</v>
      </c>
      <c r="H271" s="120">
        <f t="shared" ref="H271:H276" si="4">+SUM(D271:G271)</f>
        <v>87942025676</v>
      </c>
    </row>
    <row r="272" spans="1:10" s="2" customFormat="1" ht="18.75" customHeight="1">
      <c r="A272" s="4" t="s">
        <v>157</v>
      </c>
      <c r="B272" s="1"/>
      <c r="C272" s="5"/>
      <c r="D272" s="121">
        <v>994799313</v>
      </c>
      <c r="E272" s="121">
        <v>651415568</v>
      </c>
      <c r="F272" s="121">
        <v>2198847732</v>
      </c>
      <c r="G272" s="121">
        <f>251163981+14250000</f>
        <v>265413981</v>
      </c>
      <c r="H272" s="121">
        <f t="shared" si="4"/>
        <v>4110476594</v>
      </c>
      <c r="I272" s="52"/>
    </row>
    <row r="273" spans="1:9" s="2" customFormat="1" ht="18.75" customHeight="1">
      <c r="A273" s="4" t="s">
        <v>281</v>
      </c>
      <c r="B273" s="1"/>
      <c r="C273" s="5"/>
      <c r="D273" s="121"/>
      <c r="E273" s="121"/>
      <c r="F273" s="121"/>
      <c r="G273" s="121"/>
      <c r="H273" s="121">
        <f t="shared" si="4"/>
        <v>0</v>
      </c>
      <c r="I273" s="52"/>
    </row>
    <row r="274" spans="1:9" s="2" customFormat="1" ht="18.75" customHeight="1">
      <c r="A274" s="4" t="s">
        <v>1159</v>
      </c>
      <c r="B274" s="1"/>
      <c r="C274" s="5"/>
      <c r="D274" s="222"/>
      <c r="E274" s="222"/>
      <c r="F274" s="222"/>
      <c r="G274" s="222"/>
      <c r="H274" s="121">
        <f t="shared" si="4"/>
        <v>0</v>
      </c>
      <c r="I274" s="10"/>
    </row>
    <row r="275" spans="1:9" s="2" customFormat="1" ht="18.75" customHeight="1">
      <c r="A275" s="4" t="s">
        <v>153</v>
      </c>
      <c r="B275" s="1"/>
      <c r="C275" s="5"/>
      <c r="D275" s="222"/>
      <c r="E275" s="222"/>
      <c r="F275" s="222"/>
      <c r="G275" s="122"/>
      <c r="H275" s="121">
        <f t="shared" si="4"/>
        <v>0</v>
      </c>
      <c r="I275" s="10"/>
    </row>
    <row r="276" spans="1:9" s="2" customFormat="1" ht="18.75" customHeight="1">
      <c r="A276" s="4" t="s">
        <v>154</v>
      </c>
      <c r="B276" s="1"/>
      <c r="C276" s="5"/>
      <c r="D276" s="222"/>
      <c r="E276" s="222"/>
      <c r="F276" s="122"/>
      <c r="G276" s="122"/>
      <c r="H276" s="121">
        <f t="shared" si="4"/>
        <v>0</v>
      </c>
      <c r="I276" s="10"/>
    </row>
    <row r="277" spans="1:9" ht="18.75" customHeight="1">
      <c r="A277" s="98" t="s">
        <v>155</v>
      </c>
      <c r="B277" s="99"/>
      <c r="C277" s="100"/>
      <c r="D277" s="120">
        <f>SUM(D271:D276)</f>
        <v>13716161828</v>
      </c>
      <c r="E277" s="120">
        <f>SUM(E271:E276)</f>
        <v>9496230353</v>
      </c>
      <c r="F277" s="120">
        <f>SUM(F271:F276)</f>
        <v>64765702406</v>
      </c>
      <c r="G277" s="120">
        <f>SUM(G271:G276)</f>
        <v>4074407683</v>
      </c>
      <c r="H277" s="120">
        <f>SUM(H271:H276)</f>
        <v>92052502270</v>
      </c>
      <c r="I277" s="94"/>
    </row>
    <row r="278" spans="1:9" s="2" customFormat="1" ht="18.75" customHeight="1">
      <c r="A278" s="4" t="s">
        <v>158</v>
      </c>
      <c r="B278" s="1"/>
      <c r="C278" s="5"/>
      <c r="D278" s="121"/>
      <c r="E278" s="121"/>
      <c r="F278" s="121"/>
      <c r="G278" s="121"/>
      <c r="H278" s="121"/>
      <c r="I278" s="10"/>
    </row>
    <row r="279" spans="1:9" ht="18.75" customHeight="1">
      <c r="A279" s="98" t="s">
        <v>159</v>
      </c>
      <c r="B279" s="99"/>
      <c r="C279" s="100"/>
      <c r="D279" s="120">
        <f>+D262-D271</f>
        <v>136212014248</v>
      </c>
      <c r="E279" s="120">
        <f>+E262-E271</f>
        <v>17034799280</v>
      </c>
      <c r="F279" s="120">
        <f>+F262-F271</f>
        <v>35124915465</v>
      </c>
      <c r="G279" s="120">
        <f>+G262-G271</f>
        <v>5792729634</v>
      </c>
      <c r="H279" s="120">
        <f>+H262-H271</f>
        <v>194164458627</v>
      </c>
    </row>
    <row r="280" spans="1:9" ht="18.75" customHeight="1">
      <c r="A280" s="101" t="s">
        <v>160</v>
      </c>
      <c r="B280" s="102"/>
      <c r="C280" s="103"/>
      <c r="D280" s="123">
        <f>+D269-D277</f>
        <v>135286306435</v>
      </c>
      <c r="E280" s="123">
        <f>+E269-E277</f>
        <v>16817678712</v>
      </c>
      <c r="F280" s="123">
        <f>+F269-F277</f>
        <v>34693217733</v>
      </c>
      <c r="G280" s="123">
        <f>+G269-G277</f>
        <v>5527315653</v>
      </c>
      <c r="H280" s="123">
        <f>+H269-H277</f>
        <v>192324518533</v>
      </c>
    </row>
    <row r="281" spans="1:9" s="2" customFormat="1" ht="18.75" customHeight="1">
      <c r="A281" s="2" t="s">
        <v>1160</v>
      </c>
    </row>
    <row r="282" spans="1:9" s="2" customFormat="1" ht="43.5" customHeight="1">
      <c r="A282" s="367" t="s">
        <v>1161</v>
      </c>
      <c r="B282" s="367"/>
      <c r="C282" s="367"/>
      <c r="D282" s="367"/>
      <c r="E282" s="367"/>
      <c r="F282" s="367"/>
      <c r="G282" s="367"/>
      <c r="H282" s="367"/>
    </row>
    <row r="283" spans="1:9" ht="18.75" customHeight="1">
      <c r="A283" t="s">
        <v>1080</v>
      </c>
    </row>
    <row r="284" spans="1:9" ht="36.75" customHeight="1">
      <c r="A284" s="438" t="s">
        <v>142</v>
      </c>
      <c r="B284" s="438"/>
      <c r="C284" s="438"/>
      <c r="D284" s="439" t="s">
        <v>169</v>
      </c>
      <c r="E284" s="439" t="s">
        <v>868</v>
      </c>
      <c r="F284" s="439" t="s">
        <v>282</v>
      </c>
      <c r="G284" s="439" t="s">
        <v>869</v>
      </c>
      <c r="H284" s="439" t="s">
        <v>147</v>
      </c>
    </row>
    <row r="285" spans="1:9" ht="18.75" customHeight="1">
      <c r="A285" s="105" t="s">
        <v>170</v>
      </c>
      <c r="B285" s="109"/>
      <c r="C285" s="106"/>
      <c r="D285" s="86"/>
      <c r="E285" s="86"/>
      <c r="F285" s="86"/>
      <c r="G285" s="86"/>
      <c r="H285" s="86"/>
    </row>
    <row r="286" spans="1:9" ht="18.75" customHeight="1">
      <c r="A286" s="98" t="s">
        <v>149</v>
      </c>
      <c r="B286" s="99"/>
      <c r="C286" s="100"/>
      <c r="D286" s="85"/>
      <c r="E286" s="85"/>
      <c r="F286" s="120">
        <v>75000000</v>
      </c>
      <c r="G286" s="120"/>
      <c r="H286" s="120">
        <f>+SUM(D286:G286)</f>
        <v>75000000</v>
      </c>
    </row>
    <row r="287" spans="1:9" ht="18.75" customHeight="1">
      <c r="A287" s="4" t="s">
        <v>150</v>
      </c>
      <c r="B287" s="1"/>
      <c r="C287" s="5"/>
      <c r="D287" s="6"/>
      <c r="E287" s="6"/>
      <c r="F287" s="121"/>
      <c r="G287" s="122"/>
      <c r="H287" s="121">
        <f t="shared" ref="H287:H292" si="5">SUM(D287:G287)</f>
        <v>0</v>
      </c>
    </row>
    <row r="288" spans="1:9" ht="18.75" customHeight="1">
      <c r="A288" s="4" t="s">
        <v>171</v>
      </c>
      <c r="B288" s="1"/>
      <c r="C288" s="5"/>
      <c r="D288" s="6"/>
      <c r="E288" s="6"/>
      <c r="F288" s="121"/>
      <c r="G288" s="121"/>
      <c r="H288" s="121">
        <f t="shared" si="5"/>
        <v>0</v>
      </c>
    </row>
    <row r="289" spans="1:10" ht="18.75" customHeight="1">
      <c r="A289" s="4" t="s">
        <v>172</v>
      </c>
      <c r="B289" s="1"/>
      <c r="C289" s="5"/>
      <c r="D289" s="6"/>
      <c r="E289" s="6"/>
      <c r="F289" s="121"/>
      <c r="G289" s="121"/>
      <c r="H289" s="121">
        <f t="shared" si="5"/>
        <v>0</v>
      </c>
    </row>
    <row r="290" spans="1:10" ht="18.75" customHeight="1">
      <c r="A290" s="4" t="s">
        <v>152</v>
      </c>
      <c r="B290" s="1"/>
      <c r="C290" s="5"/>
      <c r="D290" s="6"/>
      <c r="E290" s="6"/>
      <c r="F290" s="121"/>
      <c r="G290" s="121"/>
      <c r="H290" s="121">
        <f t="shared" si="5"/>
        <v>0</v>
      </c>
    </row>
    <row r="291" spans="1:10" ht="18.75" customHeight="1">
      <c r="A291" s="4" t="s">
        <v>153</v>
      </c>
      <c r="B291" s="1"/>
      <c r="C291" s="5"/>
      <c r="D291" s="36"/>
      <c r="E291" s="36"/>
      <c r="F291" s="122"/>
      <c r="G291" s="122"/>
      <c r="H291" s="121">
        <f t="shared" si="5"/>
        <v>0</v>
      </c>
    </row>
    <row r="292" spans="1:10" ht="18.75" customHeight="1">
      <c r="A292" s="4" t="s">
        <v>154</v>
      </c>
      <c r="B292" s="1"/>
      <c r="C292" s="5"/>
      <c r="D292" s="36"/>
      <c r="E292" s="36"/>
      <c r="F292" s="122"/>
      <c r="G292" s="122"/>
      <c r="H292" s="121">
        <f t="shared" si="5"/>
        <v>0</v>
      </c>
    </row>
    <row r="293" spans="1:10" ht="18.75" customHeight="1">
      <c r="A293" s="98" t="s">
        <v>155</v>
      </c>
      <c r="B293" s="99"/>
      <c r="C293" s="100"/>
      <c r="D293" s="85"/>
      <c r="E293" s="85"/>
      <c r="F293" s="120">
        <f>SUM(F286:F292)</f>
        <v>75000000</v>
      </c>
      <c r="G293" s="120">
        <f>SUM(G286:G292)</f>
        <v>0</v>
      </c>
      <c r="H293" s="120">
        <f>SUM(H286:H292)</f>
        <v>75000000</v>
      </c>
    </row>
    <row r="294" spans="1:10" ht="18.75" customHeight="1">
      <c r="A294" s="98" t="s">
        <v>156</v>
      </c>
      <c r="B294" s="99"/>
      <c r="C294" s="100"/>
      <c r="D294" s="85"/>
      <c r="E294" s="85"/>
      <c r="F294" s="120"/>
      <c r="G294" s="120"/>
      <c r="H294" s="120">
        <v>0</v>
      </c>
    </row>
    <row r="295" spans="1:10" ht="18.75" customHeight="1">
      <c r="A295" s="98" t="s">
        <v>149</v>
      </c>
      <c r="B295" s="99"/>
      <c r="C295" s="100"/>
      <c r="D295" s="85"/>
      <c r="E295" s="85"/>
      <c r="F295" s="120">
        <v>71083352</v>
      </c>
      <c r="G295" s="120"/>
      <c r="H295" s="120">
        <f>+SUM(D295:G295)</f>
        <v>71083352</v>
      </c>
    </row>
    <row r="296" spans="1:10" ht="18.75" customHeight="1">
      <c r="A296" s="4" t="s">
        <v>157</v>
      </c>
      <c r="B296" s="1"/>
      <c r="C296" s="5"/>
      <c r="D296" s="6"/>
      <c r="E296" s="6"/>
      <c r="F296" s="121">
        <v>1999981</v>
      </c>
      <c r="G296" s="121"/>
      <c r="H296" s="121">
        <f>+SUM(D296:G296)</f>
        <v>1999981</v>
      </c>
      <c r="I296" s="94"/>
      <c r="J296" s="96"/>
    </row>
    <row r="297" spans="1:10" ht="18.75" customHeight="1">
      <c r="A297" s="4" t="s">
        <v>152</v>
      </c>
      <c r="B297" s="1"/>
      <c r="C297" s="5"/>
      <c r="D297" s="6"/>
      <c r="E297" s="6"/>
      <c r="F297" s="121"/>
      <c r="G297" s="121"/>
      <c r="H297" s="121">
        <f>+SUM(D297:G297)</f>
        <v>0</v>
      </c>
      <c r="J297" s="96"/>
    </row>
    <row r="298" spans="1:10" ht="18.75" customHeight="1">
      <c r="A298" s="4" t="s">
        <v>153</v>
      </c>
      <c r="B298" s="1"/>
      <c r="C298" s="5"/>
      <c r="D298" s="36"/>
      <c r="E298" s="36"/>
      <c r="F298" s="122"/>
      <c r="G298" s="122"/>
      <c r="H298" s="121">
        <f>+SUM(D298:G298)</f>
        <v>0</v>
      </c>
    </row>
    <row r="299" spans="1:10" ht="18.75" customHeight="1">
      <c r="A299" s="4" t="s">
        <v>154</v>
      </c>
      <c r="B299" s="1"/>
      <c r="C299" s="5"/>
      <c r="D299" s="36"/>
      <c r="E299" s="36"/>
      <c r="F299" s="122"/>
      <c r="G299" s="122"/>
      <c r="H299" s="121">
        <f>+SUM(D299:G299)</f>
        <v>0</v>
      </c>
    </row>
    <row r="300" spans="1:10" ht="18.75" customHeight="1">
      <c r="A300" s="98" t="s">
        <v>155</v>
      </c>
      <c r="B300" s="99"/>
      <c r="C300" s="100"/>
      <c r="D300" s="85">
        <v>0</v>
      </c>
      <c r="E300" s="85"/>
      <c r="F300" s="120">
        <f>SUM(F295:F299)</f>
        <v>73083333</v>
      </c>
      <c r="G300" s="120">
        <f>SUM(G295:G299)</f>
        <v>0</v>
      </c>
      <c r="H300" s="120">
        <f>SUM(H295:H299)</f>
        <v>73083333</v>
      </c>
    </row>
    <row r="301" spans="1:10" ht="18.75" customHeight="1">
      <c r="A301" s="98" t="s">
        <v>173</v>
      </c>
      <c r="B301" s="99"/>
      <c r="C301" s="100"/>
      <c r="D301" s="85"/>
      <c r="E301" s="85"/>
      <c r="F301" s="120"/>
      <c r="G301" s="120"/>
      <c r="H301" s="120">
        <v>0</v>
      </c>
    </row>
    <row r="302" spans="1:10" ht="18.75" customHeight="1">
      <c r="A302" s="98" t="s">
        <v>159</v>
      </c>
      <c r="B302" s="99"/>
      <c r="C302" s="100"/>
      <c r="D302" s="85"/>
      <c r="E302" s="85"/>
      <c r="F302" s="120">
        <f>+F286-F295</f>
        <v>3916648</v>
      </c>
      <c r="G302" s="120">
        <f>+G286-G295</f>
        <v>0</v>
      </c>
      <c r="H302" s="120">
        <f>+H286-H295</f>
        <v>3916648</v>
      </c>
    </row>
    <row r="303" spans="1:10" ht="18.75" customHeight="1">
      <c r="A303" s="101" t="s">
        <v>160</v>
      </c>
      <c r="B303" s="102"/>
      <c r="C303" s="103"/>
      <c r="D303" s="87"/>
      <c r="E303" s="87"/>
      <c r="F303" s="123">
        <f>+F293-F300</f>
        <v>1916667</v>
      </c>
      <c r="G303" s="123">
        <f>+G293-G300</f>
        <v>0</v>
      </c>
      <c r="H303" s="123">
        <f>+H293-H300</f>
        <v>1916667</v>
      </c>
    </row>
    <row r="304" spans="1:10" ht="18.75" customHeight="1">
      <c r="A304" s="2" t="s">
        <v>867</v>
      </c>
    </row>
    <row r="305" spans="1:9" ht="18.75" customHeight="1">
      <c r="A305" s="2" t="s">
        <v>866</v>
      </c>
    </row>
    <row r="306" spans="1:9" ht="18.75" customHeight="1">
      <c r="A306" s="2" t="s">
        <v>865</v>
      </c>
    </row>
    <row r="307" spans="1:9" ht="18.75" customHeight="1">
      <c r="A307" t="s">
        <v>1081</v>
      </c>
    </row>
    <row r="308" spans="1:9" ht="27" customHeight="1">
      <c r="A308" s="438" t="s">
        <v>142</v>
      </c>
      <c r="B308" s="438"/>
      <c r="C308" s="438"/>
      <c r="D308" s="439" t="s">
        <v>143</v>
      </c>
      <c r="E308" s="439" t="s">
        <v>144</v>
      </c>
      <c r="F308" s="440" t="s">
        <v>145</v>
      </c>
      <c r="G308" s="439" t="s">
        <v>161</v>
      </c>
      <c r="H308" s="439" t="s">
        <v>147</v>
      </c>
    </row>
    <row r="309" spans="1:9" ht="18.75" customHeight="1">
      <c r="A309" s="104" t="s">
        <v>162</v>
      </c>
      <c r="B309" s="105"/>
      <c r="C309" s="106"/>
      <c r="D309" s="31"/>
      <c r="E309" s="31"/>
      <c r="F309" s="31"/>
      <c r="G309" s="31"/>
      <c r="H309" s="31"/>
    </row>
    <row r="310" spans="1:9" ht="18.75" customHeight="1">
      <c r="A310" s="107" t="s">
        <v>149</v>
      </c>
      <c r="B310" s="98"/>
      <c r="C310" s="100"/>
      <c r="D310" s="30"/>
      <c r="E310" s="30"/>
      <c r="F310" s="120">
        <v>45730151842</v>
      </c>
      <c r="G310" s="120"/>
      <c r="H310" s="120">
        <f t="shared" ref="H310:H316" si="6">+SUM(D310:G310)</f>
        <v>45730151842</v>
      </c>
    </row>
    <row r="311" spans="1:9" s="2" customFormat="1" ht="18.75" customHeight="1">
      <c r="A311" s="7" t="s">
        <v>163</v>
      </c>
      <c r="B311" s="4"/>
      <c r="C311" s="5"/>
      <c r="D311" s="6"/>
      <c r="E311" s="6"/>
      <c r="F311" s="121">
        <v>20886727272</v>
      </c>
      <c r="G311" s="121"/>
      <c r="H311" s="121">
        <f t="shared" si="6"/>
        <v>20886727272</v>
      </c>
    </row>
    <row r="312" spans="1:9" s="2" customFormat="1" ht="18.75" customHeight="1">
      <c r="A312" s="7" t="s">
        <v>164</v>
      </c>
      <c r="B312" s="4"/>
      <c r="C312" s="5"/>
      <c r="D312" s="6"/>
      <c r="E312" s="6"/>
      <c r="F312" s="121"/>
      <c r="G312" s="121"/>
      <c r="H312" s="121">
        <f t="shared" si="6"/>
        <v>0</v>
      </c>
      <c r="I312" s="52"/>
    </row>
    <row r="313" spans="1:9" s="2" customFormat="1" ht="18.75" customHeight="1">
      <c r="A313" s="7" t="s">
        <v>152</v>
      </c>
      <c r="B313" s="4"/>
      <c r="C313" s="5"/>
      <c r="D313" s="6"/>
      <c r="E313" s="6"/>
      <c r="F313" s="121"/>
      <c r="G313" s="121"/>
      <c r="H313" s="121">
        <f t="shared" si="6"/>
        <v>0</v>
      </c>
    </row>
    <row r="314" spans="1:9" s="2" customFormat="1" ht="18.75" customHeight="1">
      <c r="A314" s="7" t="s">
        <v>1162</v>
      </c>
      <c r="B314" s="4"/>
      <c r="C314" s="5"/>
      <c r="D314" s="6"/>
      <c r="E314" s="6"/>
      <c r="F314" s="121"/>
      <c r="G314" s="121"/>
      <c r="H314" s="120">
        <f t="shared" si="6"/>
        <v>0</v>
      </c>
      <c r="I314" s="52"/>
    </row>
    <row r="315" spans="1:9" s="2" customFormat="1" ht="18.75" customHeight="1">
      <c r="A315" s="7" t="s">
        <v>154</v>
      </c>
      <c r="B315" s="4"/>
      <c r="C315" s="5"/>
      <c r="D315" s="6"/>
      <c r="E315" s="6"/>
      <c r="F315" s="121"/>
      <c r="G315" s="121"/>
      <c r="H315" s="121">
        <f t="shared" si="6"/>
        <v>0</v>
      </c>
      <c r="I315" s="52"/>
    </row>
    <row r="316" spans="1:9" ht="18.75" customHeight="1">
      <c r="A316" s="107" t="s">
        <v>155</v>
      </c>
      <c r="B316" s="98"/>
      <c r="C316" s="100"/>
      <c r="D316" s="30"/>
      <c r="E316" s="30"/>
      <c r="F316" s="120">
        <f>SUM(F310:F315)</f>
        <v>66616879114</v>
      </c>
      <c r="G316" s="120">
        <f>SUM(G310:G315)</f>
        <v>0</v>
      </c>
      <c r="H316" s="120">
        <f t="shared" si="6"/>
        <v>66616879114</v>
      </c>
      <c r="I316" s="96"/>
    </row>
    <row r="317" spans="1:9" ht="18.75" customHeight="1">
      <c r="A317" s="107" t="s">
        <v>156</v>
      </c>
      <c r="B317" s="98"/>
      <c r="C317" s="100"/>
      <c r="D317" s="30"/>
      <c r="E317" s="30"/>
      <c r="F317" s="120"/>
      <c r="G317" s="120"/>
      <c r="H317" s="120"/>
    </row>
    <row r="318" spans="1:9" ht="18.75" customHeight="1">
      <c r="A318" s="107" t="s">
        <v>149</v>
      </c>
      <c r="B318" s="98"/>
      <c r="C318" s="100"/>
      <c r="D318" s="30"/>
      <c r="E318" s="30"/>
      <c r="F318" s="120">
        <v>6446598546</v>
      </c>
      <c r="G318" s="120"/>
      <c r="H318" s="120">
        <f t="shared" ref="H318:H323" si="7">+SUM(D318:G318)</f>
        <v>6446598546</v>
      </c>
      <c r="I318" s="94"/>
    </row>
    <row r="319" spans="1:9" s="2" customFormat="1" ht="18.75" customHeight="1">
      <c r="A319" s="7" t="s">
        <v>157</v>
      </c>
      <c r="B319" s="4"/>
      <c r="C319" s="5"/>
      <c r="D319" s="6"/>
      <c r="E319" s="6"/>
      <c r="F319" s="124">
        <v>1677317254</v>
      </c>
      <c r="G319" s="124"/>
      <c r="H319" s="124">
        <f t="shared" si="7"/>
        <v>1677317254</v>
      </c>
    </row>
    <row r="320" spans="1:9" s="2" customFormat="1" ht="18.75" customHeight="1">
      <c r="A320" s="7" t="s">
        <v>164</v>
      </c>
      <c r="B320" s="4"/>
      <c r="C320" s="5"/>
      <c r="D320" s="6"/>
      <c r="E320" s="6"/>
      <c r="F320" s="124"/>
      <c r="G320" s="124"/>
      <c r="H320" s="124">
        <f t="shared" si="7"/>
        <v>0</v>
      </c>
    </row>
    <row r="321" spans="1:8" s="2" customFormat="1" ht="18.75" customHeight="1">
      <c r="A321" s="7" t="s">
        <v>152</v>
      </c>
      <c r="B321" s="4"/>
      <c r="C321" s="5"/>
      <c r="D321" s="6"/>
      <c r="E321" s="6"/>
      <c r="F321" s="124"/>
      <c r="G321" s="124"/>
      <c r="H321" s="124">
        <f t="shared" si="7"/>
        <v>0</v>
      </c>
    </row>
    <row r="322" spans="1:8" s="2" customFormat="1" ht="18.75" customHeight="1">
      <c r="A322" s="7" t="s">
        <v>1162</v>
      </c>
      <c r="B322" s="4"/>
      <c r="C322" s="5"/>
      <c r="D322" s="6"/>
      <c r="E322" s="6"/>
      <c r="F322" s="124"/>
      <c r="G322" s="124"/>
      <c r="H322" s="124">
        <f t="shared" si="7"/>
        <v>0</v>
      </c>
    </row>
    <row r="323" spans="1:8" s="2" customFormat="1" ht="18.75" customHeight="1">
      <c r="A323" s="7" t="s">
        <v>154</v>
      </c>
      <c r="B323" s="4"/>
      <c r="C323" s="5"/>
      <c r="D323" s="6"/>
      <c r="E323" s="6"/>
      <c r="F323" s="124"/>
      <c r="G323" s="124"/>
      <c r="H323" s="124">
        <f t="shared" si="7"/>
        <v>0</v>
      </c>
    </row>
    <row r="324" spans="1:8" ht="18.75" customHeight="1">
      <c r="A324" s="107" t="s">
        <v>155</v>
      </c>
      <c r="B324" s="98"/>
      <c r="C324" s="100"/>
      <c r="D324" s="30"/>
      <c r="E324" s="30"/>
      <c r="F324" s="125">
        <f>+SUM(F318:F323)</f>
        <v>8123915800</v>
      </c>
      <c r="G324" s="125">
        <f>+SUM(G318:G323)</f>
        <v>0</v>
      </c>
      <c r="H324" s="125">
        <f>+SUM(H318:H323)</f>
        <v>8123915800</v>
      </c>
    </row>
    <row r="325" spans="1:8" ht="18.75" customHeight="1">
      <c r="A325" s="107" t="s">
        <v>165</v>
      </c>
      <c r="B325" s="98"/>
      <c r="C325" s="100"/>
      <c r="D325" s="30"/>
      <c r="E325" s="30"/>
      <c r="F325" s="125"/>
      <c r="G325" s="125"/>
      <c r="H325" s="125"/>
    </row>
    <row r="326" spans="1:8" ht="18.75" customHeight="1">
      <c r="A326" s="107" t="s">
        <v>159</v>
      </c>
      <c r="B326" s="98"/>
      <c r="C326" s="100"/>
      <c r="D326" s="30"/>
      <c r="E326" s="30"/>
      <c r="F326" s="125">
        <f>+F310-F318</f>
        <v>39283553296</v>
      </c>
      <c r="G326" s="125">
        <f>+G310-G318</f>
        <v>0</v>
      </c>
      <c r="H326" s="125">
        <f>+H310-H318</f>
        <v>39283553296</v>
      </c>
    </row>
    <row r="327" spans="1:8" ht="18.75" customHeight="1">
      <c r="A327" s="108" t="s">
        <v>160</v>
      </c>
      <c r="B327" s="101"/>
      <c r="C327" s="103"/>
      <c r="D327" s="32"/>
      <c r="E327" s="32"/>
      <c r="F327" s="126">
        <f>+F316-F324</f>
        <v>58492963314</v>
      </c>
      <c r="G327" s="126">
        <f>+G316-G324</f>
        <v>0</v>
      </c>
      <c r="H327" s="126">
        <f>+H316-H324</f>
        <v>58492963314</v>
      </c>
    </row>
    <row r="328" spans="1:8" ht="18.75" customHeight="1">
      <c r="A328" s="2" t="s">
        <v>166</v>
      </c>
    </row>
    <row r="329" spans="1:8" ht="18.75" customHeight="1">
      <c r="A329" s="2" t="s">
        <v>167</v>
      </c>
    </row>
    <row r="330" spans="1:8" ht="18.75" customHeight="1">
      <c r="A330" s="2" t="s">
        <v>168</v>
      </c>
    </row>
    <row r="331" spans="1:8" ht="18.75" customHeight="1">
      <c r="A331" t="s">
        <v>1082</v>
      </c>
    </row>
    <row r="332" spans="1:8" ht="18.75" customHeight="1">
      <c r="A332" s="441" t="s">
        <v>142</v>
      </c>
      <c r="B332" s="441"/>
      <c r="C332" s="441"/>
      <c r="D332" s="441"/>
      <c r="E332" s="442" t="s">
        <v>1</v>
      </c>
      <c r="F332" s="443" t="s">
        <v>174</v>
      </c>
      <c r="G332" s="443" t="s">
        <v>175</v>
      </c>
      <c r="H332" s="443" t="s">
        <v>176</v>
      </c>
    </row>
    <row r="333" spans="1:8" ht="18.75" customHeight="1">
      <c r="A333" s="105" t="s">
        <v>870</v>
      </c>
      <c r="B333" s="109"/>
      <c r="C333" s="109"/>
      <c r="D333" s="194"/>
      <c r="E333" s="192"/>
      <c r="F333" s="193"/>
      <c r="G333" s="193"/>
      <c r="H333" s="193"/>
    </row>
    <row r="334" spans="1:8" ht="18.75" customHeight="1">
      <c r="A334" s="13" t="s">
        <v>875</v>
      </c>
      <c r="B334" s="99"/>
      <c r="C334" s="99"/>
      <c r="D334" s="195"/>
      <c r="E334" s="85"/>
      <c r="F334" s="120"/>
      <c r="G334" s="120"/>
      <c r="H334" s="120"/>
    </row>
    <row r="335" spans="1:8" ht="18.75" customHeight="1">
      <c r="A335" s="4" t="s">
        <v>871</v>
      </c>
      <c r="B335" s="99"/>
      <c r="C335" s="99"/>
      <c r="D335" s="195"/>
      <c r="E335" s="85"/>
      <c r="F335" s="120"/>
      <c r="G335" s="120"/>
      <c r="H335" s="120"/>
    </row>
    <row r="336" spans="1:8" ht="18.75" customHeight="1">
      <c r="A336" s="4" t="s">
        <v>873</v>
      </c>
      <c r="B336" s="99"/>
      <c r="C336" s="99"/>
      <c r="D336" s="195"/>
      <c r="E336" s="85"/>
      <c r="F336" s="120"/>
      <c r="G336" s="120"/>
      <c r="H336" s="120"/>
    </row>
    <row r="337" spans="1:8" ht="18.75" customHeight="1">
      <c r="A337" s="4" t="s">
        <v>872</v>
      </c>
      <c r="B337" s="99"/>
      <c r="C337" s="99"/>
      <c r="D337" s="195"/>
      <c r="E337" s="85"/>
      <c r="F337" s="120"/>
      <c r="G337" s="120"/>
      <c r="H337" s="120"/>
    </row>
    <row r="338" spans="1:8" ht="18.75" customHeight="1">
      <c r="A338" s="4" t="s">
        <v>874</v>
      </c>
      <c r="B338" s="99"/>
      <c r="C338" s="99"/>
      <c r="D338" s="195"/>
      <c r="E338" s="85"/>
      <c r="F338" s="120"/>
      <c r="G338" s="120"/>
      <c r="H338" s="120"/>
    </row>
    <row r="339" spans="1:8" ht="18.75" customHeight="1">
      <c r="A339" s="13" t="s">
        <v>876</v>
      </c>
      <c r="B339" s="99"/>
      <c r="C339" s="99"/>
      <c r="D339" s="195"/>
      <c r="E339" s="85"/>
      <c r="F339" s="120"/>
      <c r="G339" s="120"/>
      <c r="H339" s="120"/>
    </row>
    <row r="340" spans="1:8" ht="18.75" customHeight="1">
      <c r="A340" s="4" t="s">
        <v>871</v>
      </c>
      <c r="B340" s="99"/>
      <c r="C340" s="99"/>
      <c r="D340" s="195"/>
      <c r="E340" s="85"/>
      <c r="F340" s="120"/>
      <c r="G340" s="120"/>
      <c r="H340" s="120"/>
    </row>
    <row r="341" spans="1:8" ht="18.75" customHeight="1">
      <c r="A341" s="4" t="s">
        <v>873</v>
      </c>
      <c r="B341" s="99"/>
      <c r="C341" s="99"/>
      <c r="D341" s="195"/>
      <c r="E341" s="85"/>
      <c r="F341" s="120"/>
      <c r="G341" s="120"/>
      <c r="H341" s="120"/>
    </row>
    <row r="342" spans="1:8" ht="18.75" customHeight="1">
      <c r="A342" s="4" t="s">
        <v>872</v>
      </c>
      <c r="B342" s="99"/>
      <c r="C342" s="99"/>
      <c r="D342" s="195"/>
      <c r="E342" s="85"/>
      <c r="F342" s="120"/>
      <c r="G342" s="120"/>
      <c r="H342" s="120"/>
    </row>
    <row r="343" spans="1:8" ht="18.75" customHeight="1">
      <c r="A343" s="4" t="s">
        <v>874</v>
      </c>
      <c r="B343" s="99"/>
      <c r="C343" s="99"/>
      <c r="D343" s="195"/>
      <c r="E343" s="85"/>
      <c r="F343" s="120"/>
      <c r="G343" s="120"/>
      <c r="H343" s="120"/>
    </row>
    <row r="344" spans="1:8" ht="18.75" customHeight="1">
      <c r="A344" s="13" t="s">
        <v>877</v>
      </c>
      <c r="B344" s="99"/>
      <c r="C344" s="99"/>
      <c r="D344" s="195"/>
      <c r="E344" s="85"/>
      <c r="F344" s="120"/>
      <c r="G344" s="120"/>
      <c r="H344" s="120"/>
    </row>
    <row r="345" spans="1:8" ht="18.75" customHeight="1">
      <c r="A345" s="4" t="s">
        <v>871</v>
      </c>
      <c r="B345" s="99"/>
      <c r="C345" s="99"/>
      <c r="D345" s="195"/>
      <c r="E345" s="85"/>
      <c r="F345" s="120"/>
      <c r="G345" s="120"/>
      <c r="H345" s="120"/>
    </row>
    <row r="346" spans="1:8" ht="18.75" customHeight="1">
      <c r="A346" s="4" t="s">
        <v>873</v>
      </c>
      <c r="B346" s="99"/>
      <c r="C346" s="99"/>
      <c r="D346" s="195"/>
      <c r="E346" s="85"/>
      <c r="F346" s="120"/>
      <c r="G346" s="120"/>
      <c r="H346" s="120"/>
    </row>
    <row r="347" spans="1:8" ht="18.75" customHeight="1">
      <c r="A347" s="4" t="s">
        <v>872</v>
      </c>
      <c r="B347" s="99"/>
      <c r="C347" s="99"/>
      <c r="D347" s="195"/>
      <c r="E347" s="85"/>
      <c r="F347" s="120"/>
      <c r="G347" s="120"/>
      <c r="H347" s="120"/>
    </row>
    <row r="348" spans="1:8" ht="18.75" customHeight="1">
      <c r="A348" s="4" t="s">
        <v>874</v>
      </c>
      <c r="B348" s="99"/>
      <c r="C348" s="99"/>
      <c r="D348" s="195"/>
      <c r="E348" s="85"/>
      <c r="F348" s="120"/>
      <c r="G348" s="120"/>
      <c r="H348" s="120"/>
    </row>
    <row r="349" spans="1:8" ht="18.75" customHeight="1">
      <c r="A349" s="98" t="s">
        <v>878</v>
      </c>
      <c r="B349" s="99"/>
      <c r="C349" s="99"/>
      <c r="D349" s="195"/>
      <c r="E349" s="85"/>
      <c r="F349" s="120"/>
      <c r="G349" s="120"/>
      <c r="H349" s="120"/>
    </row>
    <row r="350" spans="1:8" ht="18.75" customHeight="1">
      <c r="A350" s="13" t="s">
        <v>875</v>
      </c>
      <c r="B350" s="99"/>
      <c r="C350" s="99"/>
      <c r="D350" s="195"/>
      <c r="E350" s="85"/>
      <c r="F350" s="120"/>
      <c r="G350" s="120"/>
      <c r="H350" s="120"/>
    </row>
    <row r="351" spans="1:8" ht="18.75" customHeight="1">
      <c r="A351" s="4" t="s">
        <v>871</v>
      </c>
      <c r="B351" s="99"/>
      <c r="C351" s="99"/>
      <c r="D351" s="195"/>
      <c r="E351" s="85"/>
      <c r="F351" s="120"/>
      <c r="G351" s="120"/>
      <c r="H351" s="120"/>
    </row>
    <row r="352" spans="1:8" ht="18.75" customHeight="1">
      <c r="A352" s="4" t="s">
        <v>873</v>
      </c>
      <c r="B352" s="99"/>
      <c r="C352" s="99"/>
      <c r="D352" s="195"/>
      <c r="E352" s="85"/>
      <c r="F352" s="120"/>
      <c r="G352" s="120"/>
      <c r="H352" s="120"/>
    </row>
    <row r="353" spans="1:8" ht="18.75" customHeight="1">
      <c r="A353" s="4" t="s">
        <v>872</v>
      </c>
      <c r="B353" s="99"/>
      <c r="C353" s="99"/>
      <c r="D353" s="195"/>
      <c r="E353" s="85"/>
      <c r="F353" s="120"/>
      <c r="G353" s="120"/>
      <c r="H353" s="120"/>
    </row>
    <row r="354" spans="1:8" ht="18.75" customHeight="1">
      <c r="A354" s="4" t="s">
        <v>874</v>
      </c>
      <c r="B354" s="99"/>
      <c r="C354" s="99"/>
      <c r="D354" s="195"/>
      <c r="E354" s="85"/>
      <c r="F354" s="120"/>
      <c r="G354" s="120"/>
      <c r="H354" s="120"/>
    </row>
    <row r="355" spans="1:8" ht="18.75" customHeight="1">
      <c r="A355" s="13" t="s">
        <v>879</v>
      </c>
      <c r="B355" s="99"/>
      <c r="C355" s="99"/>
      <c r="D355" s="195"/>
      <c r="E355" s="85"/>
      <c r="F355" s="120"/>
      <c r="G355" s="120"/>
      <c r="H355" s="120"/>
    </row>
    <row r="356" spans="1:8" ht="18.75" customHeight="1">
      <c r="A356" s="4" t="s">
        <v>871</v>
      </c>
      <c r="B356" s="99"/>
      <c r="C356" s="99"/>
      <c r="D356" s="195"/>
      <c r="E356" s="85"/>
      <c r="F356" s="120"/>
      <c r="G356" s="120"/>
      <c r="H356" s="120"/>
    </row>
    <row r="357" spans="1:8" ht="18.75" customHeight="1">
      <c r="A357" s="4" t="s">
        <v>873</v>
      </c>
      <c r="B357" s="99"/>
      <c r="C357" s="99"/>
      <c r="D357" s="195"/>
      <c r="E357" s="85"/>
      <c r="F357" s="120"/>
      <c r="G357" s="120"/>
      <c r="H357" s="120"/>
    </row>
    <row r="358" spans="1:8" ht="18.75" customHeight="1">
      <c r="A358" s="4" t="s">
        <v>872</v>
      </c>
      <c r="B358" s="99"/>
      <c r="C358" s="99"/>
      <c r="D358" s="195"/>
      <c r="E358" s="85"/>
      <c r="F358" s="120"/>
      <c r="G358" s="120"/>
      <c r="H358" s="120"/>
    </row>
    <row r="359" spans="1:8" ht="18.75" customHeight="1">
      <c r="A359" s="4" t="s">
        <v>874</v>
      </c>
      <c r="B359" s="99"/>
      <c r="C359" s="99"/>
      <c r="D359" s="195"/>
      <c r="E359" s="85"/>
      <c r="F359" s="120"/>
      <c r="G359" s="120"/>
      <c r="H359" s="120"/>
    </row>
    <row r="360" spans="1:8" ht="18.75" customHeight="1">
      <c r="A360" s="13" t="s">
        <v>877</v>
      </c>
      <c r="B360" s="99"/>
      <c r="C360" s="99"/>
      <c r="D360" s="195"/>
      <c r="E360" s="85"/>
      <c r="F360" s="120"/>
      <c r="G360" s="120"/>
      <c r="H360" s="120"/>
    </row>
    <row r="361" spans="1:8" ht="18.75" customHeight="1">
      <c r="A361" s="4" t="s">
        <v>871</v>
      </c>
      <c r="B361" s="99"/>
      <c r="C361" s="99"/>
      <c r="D361" s="195"/>
      <c r="E361" s="85"/>
      <c r="F361" s="120"/>
      <c r="G361" s="120"/>
      <c r="H361" s="120"/>
    </row>
    <row r="362" spans="1:8" ht="18.75" customHeight="1">
      <c r="A362" s="4" t="s">
        <v>873</v>
      </c>
      <c r="B362" s="99"/>
      <c r="C362" s="99"/>
      <c r="D362" s="195"/>
      <c r="E362" s="85"/>
      <c r="F362" s="120"/>
      <c r="G362" s="120"/>
      <c r="H362" s="120"/>
    </row>
    <row r="363" spans="1:8" ht="18.75" customHeight="1">
      <c r="A363" s="4" t="s">
        <v>872</v>
      </c>
      <c r="B363" s="99"/>
      <c r="C363" s="99"/>
      <c r="D363" s="100"/>
      <c r="E363" s="107"/>
      <c r="F363" s="107"/>
      <c r="G363" s="107"/>
      <c r="H363" s="107"/>
    </row>
    <row r="364" spans="1:8" ht="18.75" customHeight="1">
      <c r="A364" s="196" t="s">
        <v>874</v>
      </c>
      <c r="B364" s="102"/>
      <c r="C364" s="102"/>
      <c r="D364" s="103"/>
      <c r="E364" s="108"/>
      <c r="F364" s="108"/>
      <c r="G364" s="108"/>
      <c r="H364" s="108"/>
    </row>
    <row r="365" spans="1:8" ht="18.75" customHeight="1">
      <c r="A365" s="53" t="s">
        <v>880</v>
      </c>
    </row>
    <row r="366" spans="1:8" ht="18.75" customHeight="1">
      <c r="A366" s="53" t="s">
        <v>881</v>
      </c>
    </row>
    <row r="367" spans="1:8" ht="18.75" customHeight="1">
      <c r="A367" s="53" t="s">
        <v>882</v>
      </c>
    </row>
    <row r="368" spans="1:8" ht="18.75" customHeight="1">
      <c r="A368" s="191" t="s">
        <v>1083</v>
      </c>
      <c r="G368" s="327" t="s">
        <v>133</v>
      </c>
      <c r="H368" s="327" t="s">
        <v>134</v>
      </c>
    </row>
    <row r="369" spans="1:9" ht="18.75" customHeight="1">
      <c r="A369" s="53" t="s">
        <v>883</v>
      </c>
      <c r="G369" s="312">
        <f>+SUM(G370:G375)</f>
        <v>3031418253</v>
      </c>
      <c r="H369" s="312">
        <f>+SUM(H370:H375)</f>
        <v>2044218993</v>
      </c>
      <c r="I369" s="96"/>
    </row>
    <row r="370" spans="1:9" ht="18.75" customHeight="1">
      <c r="A370" s="53" t="s">
        <v>1163</v>
      </c>
      <c r="G370" s="212">
        <v>3031418253</v>
      </c>
      <c r="H370" s="212">
        <v>1978556474</v>
      </c>
      <c r="I370" s="94"/>
    </row>
    <row r="371" spans="1:9" ht="18.75" customHeight="1">
      <c r="A371" s="53" t="s">
        <v>884</v>
      </c>
      <c r="G371" s="212"/>
      <c r="H371" s="212">
        <v>65662519</v>
      </c>
      <c r="I371" s="94"/>
    </row>
    <row r="372" spans="1:9" ht="18.75" hidden="1" customHeight="1">
      <c r="A372" s="53" t="s">
        <v>885</v>
      </c>
      <c r="G372" s="313"/>
      <c r="H372" s="212"/>
      <c r="I372" s="94"/>
    </row>
    <row r="373" spans="1:9" ht="18.75" hidden="1" customHeight="1">
      <c r="A373" s="53" t="s">
        <v>1095</v>
      </c>
      <c r="G373" s="212"/>
      <c r="H373" s="212"/>
      <c r="I373" s="94"/>
    </row>
    <row r="374" spans="1:9" ht="18.75" hidden="1" customHeight="1">
      <c r="A374" s="53" t="s">
        <v>1096</v>
      </c>
      <c r="G374" s="212"/>
      <c r="H374" s="212"/>
      <c r="I374" s="94"/>
    </row>
    <row r="375" spans="1:9" ht="18.75" hidden="1" customHeight="1">
      <c r="A375" s="53" t="s">
        <v>1097</v>
      </c>
      <c r="G375" s="313"/>
      <c r="H375" s="212"/>
      <c r="I375" s="94"/>
    </row>
    <row r="376" spans="1:9" ht="18.75" customHeight="1">
      <c r="A376" s="53" t="s">
        <v>886</v>
      </c>
      <c r="G376" s="244">
        <f>+G377</f>
        <v>548467786</v>
      </c>
      <c r="H376" s="244">
        <f>+H377</f>
        <v>547083996</v>
      </c>
      <c r="I376" s="94"/>
    </row>
    <row r="377" spans="1:9" ht="18.75" customHeight="1">
      <c r="A377" s="53" t="s">
        <v>1098</v>
      </c>
      <c r="G377" s="313">
        <v>548467786</v>
      </c>
      <c r="H377" s="313">
        <v>547083996</v>
      </c>
    </row>
    <row r="378" spans="1:9" ht="18.75" customHeight="1">
      <c r="A378" s="370" t="s">
        <v>137</v>
      </c>
      <c r="B378" s="370"/>
      <c r="C378" s="370"/>
      <c r="G378" s="270">
        <f>+G376+G369</f>
        <v>3579886039</v>
      </c>
      <c r="H378" s="270">
        <f>+H376+H369</f>
        <v>2591302989</v>
      </c>
    </row>
    <row r="379" spans="1:9" ht="18.75" customHeight="1">
      <c r="A379" s="191" t="s">
        <v>1084</v>
      </c>
      <c r="G379" s="327" t="s">
        <v>133</v>
      </c>
      <c r="H379" s="327" t="s">
        <v>134</v>
      </c>
    </row>
    <row r="380" spans="1:9" ht="18.75" customHeight="1">
      <c r="A380" s="53" t="s">
        <v>887</v>
      </c>
    </row>
    <row r="381" spans="1:9" ht="18.75" customHeight="1">
      <c r="A381" s="53" t="s">
        <v>888</v>
      </c>
    </row>
    <row r="382" spans="1:9" ht="18.75" customHeight="1">
      <c r="A382" s="370" t="s">
        <v>137</v>
      </c>
      <c r="B382" s="370"/>
      <c r="C382" s="370"/>
      <c r="G382">
        <f>SUM(G380:G381)</f>
        <v>0</v>
      </c>
      <c r="H382">
        <f>SUM(H380:H381)</f>
        <v>0</v>
      </c>
    </row>
    <row r="383" spans="1:9" ht="18.75" customHeight="1">
      <c r="A383" s="404" t="s">
        <v>1085</v>
      </c>
      <c r="B383" s="404"/>
      <c r="C383" s="366" t="s">
        <v>133</v>
      </c>
      <c r="D383" s="366"/>
      <c r="E383" s="366" t="s">
        <v>889</v>
      </c>
      <c r="F383" s="366"/>
      <c r="G383" s="366" t="s">
        <v>134</v>
      </c>
      <c r="H383" s="366"/>
    </row>
    <row r="384" spans="1:9" ht="24.75" customHeight="1">
      <c r="A384" s="404"/>
      <c r="B384" s="404"/>
      <c r="C384" s="251" t="s">
        <v>253</v>
      </c>
      <c r="D384" s="252" t="s">
        <v>892</v>
      </c>
      <c r="E384" s="251" t="s">
        <v>890</v>
      </c>
      <c r="F384" s="251" t="s">
        <v>891</v>
      </c>
      <c r="G384" s="251" t="s">
        <v>253</v>
      </c>
      <c r="H384" s="252" t="s">
        <v>892</v>
      </c>
    </row>
    <row r="385" spans="1:9" ht="18.75" customHeight="1">
      <c r="A385" s="257" t="s">
        <v>893</v>
      </c>
      <c r="B385" s="257"/>
      <c r="C385" s="314">
        <f>C386+C387</f>
        <v>25808128159</v>
      </c>
      <c r="D385" s="314">
        <f t="shared" ref="D385:H385" si="8">D386+D387</f>
        <v>25808128159</v>
      </c>
      <c r="E385" s="314">
        <f>E386+E387</f>
        <v>20917790303</v>
      </c>
      <c r="F385" s="314">
        <f t="shared" si="8"/>
        <v>13452212165</v>
      </c>
      <c r="G385" s="314">
        <f>G386+G387</f>
        <v>18342550021</v>
      </c>
      <c r="H385" s="314">
        <f t="shared" si="8"/>
        <v>18342550021</v>
      </c>
    </row>
    <row r="386" spans="1:9" ht="32.25" customHeight="1">
      <c r="A386" s="368" t="s">
        <v>894</v>
      </c>
      <c r="B386" s="368"/>
      <c r="C386" s="212">
        <f>+G386+E386-F386</f>
        <v>15828617874</v>
      </c>
      <c r="D386" s="212">
        <f>+C386</f>
        <v>15828617874</v>
      </c>
      <c r="E386" s="212">
        <v>12681400303</v>
      </c>
      <c r="F386" s="212">
        <v>10606612165</v>
      </c>
      <c r="G386" s="212">
        <v>13753829736</v>
      </c>
      <c r="H386" s="212">
        <v>13753829736</v>
      </c>
      <c r="I386" s="94"/>
    </row>
    <row r="387" spans="1:9" ht="32.25" customHeight="1">
      <c r="A387" s="368" t="s">
        <v>895</v>
      </c>
      <c r="B387" s="368"/>
      <c r="C387" s="212">
        <f>+G387+E387-F387</f>
        <v>9979510285</v>
      </c>
      <c r="D387" s="212">
        <f>+C387</f>
        <v>9979510285</v>
      </c>
      <c r="E387" s="212">
        <v>8236390000</v>
      </c>
      <c r="F387" s="212">
        <v>2845600000</v>
      </c>
      <c r="G387" s="212">
        <v>4588720285</v>
      </c>
      <c r="H387" s="212">
        <v>4588720285</v>
      </c>
    </row>
    <row r="388" spans="1:9" ht="28.5" customHeight="1">
      <c r="A388" s="401" t="s">
        <v>1192</v>
      </c>
      <c r="B388" s="401"/>
      <c r="C388" s="244">
        <f>+C389+C390</f>
        <v>6495000000</v>
      </c>
      <c r="D388" s="244">
        <f t="shared" ref="D388:F388" si="9">+D389+D390</f>
        <v>6495000000</v>
      </c>
      <c r="E388" s="212">
        <f t="shared" si="9"/>
        <v>0</v>
      </c>
      <c r="F388" s="244">
        <f t="shared" si="9"/>
        <v>2155000000</v>
      </c>
      <c r="G388" s="244">
        <f>+G389+G390</f>
        <v>8650000000</v>
      </c>
      <c r="H388" s="244">
        <f>+H389+H390</f>
        <v>8650000000</v>
      </c>
      <c r="I388" s="94"/>
    </row>
    <row r="389" spans="1:9" ht="32.25" customHeight="1">
      <c r="A389" s="368" t="s">
        <v>894</v>
      </c>
      <c r="B389" s="368"/>
      <c r="C389" s="212">
        <f>+G389-F389</f>
        <v>4800000000</v>
      </c>
      <c r="D389" s="212">
        <f>+C389</f>
        <v>4800000000</v>
      </c>
      <c r="E389" s="212"/>
      <c r="F389" s="212">
        <v>1600000000</v>
      </c>
      <c r="G389" s="212">
        <v>6400000000</v>
      </c>
      <c r="H389" s="212">
        <v>6400000000</v>
      </c>
    </row>
    <row r="390" spans="1:9" ht="32.25" customHeight="1">
      <c r="A390" s="368" t="s">
        <v>895</v>
      </c>
      <c r="B390" s="368"/>
      <c r="C390" s="212">
        <f>+G390-F390</f>
        <v>1695000000</v>
      </c>
      <c r="D390" s="212">
        <f>+C390</f>
        <v>1695000000</v>
      </c>
      <c r="E390" s="212"/>
      <c r="F390" s="212">
        <v>555000000</v>
      </c>
      <c r="G390" s="212">
        <v>2250000000</v>
      </c>
      <c r="H390" s="212">
        <v>2250000000</v>
      </c>
    </row>
    <row r="391" spans="1:9" ht="32.25" customHeight="1">
      <c r="A391" s="401" t="s">
        <v>1099</v>
      </c>
      <c r="B391" s="401"/>
      <c r="C391" s="244">
        <f>+C392</f>
        <v>8580150265</v>
      </c>
      <c r="D391" s="244">
        <f t="shared" ref="D391:E391" si="10">+D392</f>
        <v>8580150265</v>
      </c>
      <c r="E391" s="244">
        <f t="shared" si="10"/>
        <v>1789390000</v>
      </c>
      <c r="F391" s="244">
        <f>+F392</f>
        <v>2579797000</v>
      </c>
      <c r="G391" s="244">
        <f>+G392</f>
        <v>9370557265</v>
      </c>
      <c r="H391" s="244">
        <f>+H392</f>
        <v>9370557265</v>
      </c>
    </row>
    <row r="392" spans="1:9" ht="18.75" customHeight="1">
      <c r="A392" s="368" t="s">
        <v>1103</v>
      </c>
      <c r="B392" s="368"/>
      <c r="C392" s="212">
        <f>+C393+C394</f>
        <v>8580150265</v>
      </c>
      <c r="D392" s="212">
        <f t="shared" ref="D392:F392" si="11">+D393+D394</f>
        <v>8580150265</v>
      </c>
      <c r="E392" s="212">
        <f t="shared" si="11"/>
        <v>1789390000</v>
      </c>
      <c r="F392" s="212">
        <f t="shared" si="11"/>
        <v>2579797000</v>
      </c>
      <c r="G392" s="212">
        <v>9370557265</v>
      </c>
      <c r="H392" s="212">
        <v>9370557265</v>
      </c>
    </row>
    <row r="393" spans="1:9" ht="39" customHeight="1">
      <c r="A393" s="368" t="s">
        <v>1101</v>
      </c>
      <c r="B393" s="368"/>
      <c r="C393" s="212">
        <f>+G393-F393</f>
        <v>396000000</v>
      </c>
      <c r="D393" s="212">
        <f>+C393</f>
        <v>396000000</v>
      </c>
      <c r="E393" s="212"/>
      <c r="F393" s="212">
        <v>132000000</v>
      </c>
      <c r="G393" s="212">
        <v>528000000</v>
      </c>
      <c r="H393" s="212">
        <v>528000000</v>
      </c>
    </row>
    <row r="394" spans="1:9" ht="37.5" customHeight="1">
      <c r="A394" s="368" t="s">
        <v>1102</v>
      </c>
      <c r="B394" s="368"/>
      <c r="C394" s="212">
        <f>+G394+E394-F394</f>
        <v>8184150265</v>
      </c>
      <c r="D394" s="212">
        <f>+C394</f>
        <v>8184150265</v>
      </c>
      <c r="E394" s="212">
        <v>1789390000</v>
      </c>
      <c r="F394" s="212">
        <v>2447797000</v>
      </c>
      <c r="G394" s="212">
        <v>8842557265</v>
      </c>
      <c r="H394" s="212">
        <v>8842557265</v>
      </c>
    </row>
    <row r="395" spans="1:9" ht="18.75" customHeight="1">
      <c r="A395" s="400" t="s">
        <v>1100</v>
      </c>
      <c r="B395" s="400"/>
      <c r="C395" s="244">
        <f>C396+C397</f>
        <v>53893933000</v>
      </c>
      <c r="D395" s="244">
        <f t="shared" ref="D395" si="12">D396+D397</f>
        <v>53893933000</v>
      </c>
      <c r="E395" s="244">
        <f t="shared" ref="E395" si="13">E396+E397</f>
        <v>0</v>
      </c>
      <c r="F395" s="244">
        <f t="shared" ref="F395" si="14">F396+F397</f>
        <v>0</v>
      </c>
      <c r="G395" s="244">
        <f>G396+G397</f>
        <v>53893933000</v>
      </c>
      <c r="H395" s="244">
        <f>H396+H397</f>
        <v>53893933000</v>
      </c>
    </row>
    <row r="396" spans="1:9" ht="32.25" customHeight="1">
      <c r="A396" s="368" t="s">
        <v>894</v>
      </c>
      <c r="B396" s="368"/>
      <c r="C396" s="212">
        <f>+G396</f>
        <v>51484933000</v>
      </c>
      <c r="D396" s="212">
        <f>+C396</f>
        <v>51484933000</v>
      </c>
      <c r="E396" s="212"/>
      <c r="F396" s="212"/>
      <c r="G396" s="212">
        <v>51484933000</v>
      </c>
      <c r="H396" s="212">
        <v>51484933000</v>
      </c>
    </row>
    <row r="397" spans="1:9" ht="32.25" customHeight="1">
      <c r="A397" s="368" t="s">
        <v>895</v>
      </c>
      <c r="B397" s="368"/>
      <c r="C397" s="212">
        <f>+G397</f>
        <v>2409000000</v>
      </c>
      <c r="D397" s="212">
        <f>+C397</f>
        <v>2409000000</v>
      </c>
      <c r="E397" s="212"/>
      <c r="F397" s="212"/>
      <c r="G397" s="212">
        <v>2409000000</v>
      </c>
      <c r="H397" s="212">
        <v>2409000000</v>
      </c>
    </row>
    <row r="398" spans="1:9" ht="18.75" customHeight="1">
      <c r="A398" s="257" t="s">
        <v>1164</v>
      </c>
      <c r="B398" s="220"/>
      <c r="C398" s="341">
        <f>+C399+C400</f>
        <v>41594154035</v>
      </c>
      <c r="D398" s="341">
        <f t="shared" ref="D398:F398" si="15">+D399+D400</f>
        <v>41594154035</v>
      </c>
      <c r="E398" s="341">
        <f t="shared" si="15"/>
        <v>20151673000</v>
      </c>
      <c r="F398" s="341">
        <f>+F399+F400</f>
        <v>1789390000</v>
      </c>
      <c r="G398" s="341">
        <f>+G399+G400</f>
        <v>23231871035</v>
      </c>
      <c r="H398" s="341">
        <f>+H399+H400</f>
        <v>23231871035</v>
      </c>
    </row>
    <row r="399" spans="1:9" ht="51.75" customHeight="1">
      <c r="A399" s="368" t="s">
        <v>1104</v>
      </c>
      <c r="B399" s="368"/>
      <c r="C399" s="342">
        <f>+G399</f>
        <v>2444860000</v>
      </c>
      <c r="D399" s="342">
        <f>+C399</f>
        <v>2444860000</v>
      </c>
      <c r="E399" s="342"/>
      <c r="F399" s="342"/>
      <c r="G399" s="342">
        <v>2444860000</v>
      </c>
      <c r="H399" s="342">
        <v>2444860000</v>
      </c>
    </row>
    <row r="400" spans="1:9" ht="36.75" customHeight="1">
      <c r="A400" s="368" t="s">
        <v>1105</v>
      </c>
      <c r="B400" s="368"/>
      <c r="C400" s="342">
        <f>+G400+E400-F400</f>
        <v>39149294035</v>
      </c>
      <c r="D400" s="342">
        <f>+C400</f>
        <v>39149294035</v>
      </c>
      <c r="E400" s="343">
        <v>20151673000</v>
      </c>
      <c r="F400" s="343">
        <v>1789390000</v>
      </c>
      <c r="G400" s="343">
        <v>20787011035</v>
      </c>
      <c r="H400" s="343">
        <v>20787011035</v>
      </c>
    </row>
    <row r="401" spans="1:8" ht="18.75" customHeight="1">
      <c r="A401" s="369" t="s">
        <v>137</v>
      </c>
      <c r="B401" s="369"/>
      <c r="C401" s="341">
        <f>+C398+C395+C391+C385</f>
        <v>129876365459</v>
      </c>
      <c r="D401" s="341">
        <f>+D398+D395+D391+D385</f>
        <v>129876365459</v>
      </c>
      <c r="E401" s="341">
        <f>+E398+E395+E391+E385</f>
        <v>42858853303</v>
      </c>
      <c r="F401" s="341">
        <f>+F398+F395+F391+F385</f>
        <v>17821399165</v>
      </c>
      <c r="G401" s="341">
        <f>+G388+G398+G395+G391+G385</f>
        <v>113488911321</v>
      </c>
      <c r="H401" s="341">
        <f>+H388+H398+H395+H391+H385</f>
        <v>113488911321</v>
      </c>
    </row>
    <row r="402" spans="1:8" ht="18.75" hidden="1" customHeight="1">
      <c r="A402" s="257" t="s">
        <v>1165</v>
      </c>
      <c r="B402" s="220"/>
      <c r="C402" s="257"/>
      <c r="D402" s="257"/>
      <c r="E402" s="257"/>
      <c r="F402" s="257"/>
      <c r="G402" s="257"/>
      <c r="H402" s="257"/>
    </row>
    <row r="403" spans="1:8" ht="54.75" hidden="1" customHeight="1">
      <c r="A403" s="429" t="s">
        <v>1166</v>
      </c>
      <c r="B403" s="429"/>
      <c r="C403" s="429"/>
      <c r="D403" s="429"/>
      <c r="E403" s="429"/>
      <c r="F403" s="429"/>
      <c r="G403" s="429"/>
      <c r="H403" s="429"/>
    </row>
    <row r="404" spans="1:8" ht="56.25" hidden="1" customHeight="1">
      <c r="A404" s="430" t="s">
        <v>1167</v>
      </c>
      <c r="B404" s="430"/>
      <c r="C404" s="430"/>
      <c r="D404" s="430"/>
      <c r="E404" s="430"/>
      <c r="F404" s="430"/>
      <c r="G404" s="430"/>
      <c r="H404" s="430"/>
    </row>
    <row r="405" spans="1:8" ht="18.75" hidden="1" customHeight="1">
      <c r="A405" s="191" t="s">
        <v>1168</v>
      </c>
      <c r="C405" s="2"/>
      <c r="D405" s="2"/>
      <c r="E405" s="2"/>
      <c r="F405" s="2"/>
      <c r="G405" s="2"/>
      <c r="H405" s="2"/>
    </row>
    <row r="406" spans="1:8" ht="40.5" hidden="1" customHeight="1">
      <c r="A406" s="430" t="s">
        <v>1169</v>
      </c>
      <c r="B406" s="430"/>
      <c r="C406" s="430"/>
      <c r="D406" s="430"/>
      <c r="E406" s="430"/>
      <c r="F406" s="430"/>
      <c r="G406" s="430"/>
      <c r="H406" s="430"/>
    </row>
    <row r="407" spans="1:8" ht="40.5" hidden="1" customHeight="1">
      <c r="A407" s="430" t="s">
        <v>1170</v>
      </c>
      <c r="B407" s="430"/>
      <c r="C407" s="430"/>
      <c r="D407" s="430"/>
      <c r="E407" s="430"/>
      <c r="F407" s="430"/>
      <c r="G407" s="430"/>
      <c r="H407" s="430"/>
    </row>
    <row r="408" spans="1:8" ht="18.75" hidden="1" customHeight="1">
      <c r="A408" s="257" t="s">
        <v>1171</v>
      </c>
      <c r="B408" s="220"/>
      <c r="C408" s="2"/>
      <c r="D408" s="2"/>
      <c r="E408" s="2"/>
      <c r="F408" s="2"/>
      <c r="G408" s="332"/>
      <c r="H408" s="332"/>
    </row>
    <row r="409" spans="1:8" ht="39.75" hidden="1" customHeight="1">
      <c r="A409" s="430" t="s">
        <v>1172</v>
      </c>
      <c r="B409" s="430"/>
      <c r="C409" s="430"/>
      <c r="D409" s="430"/>
      <c r="E409" s="430"/>
      <c r="F409" s="430"/>
      <c r="G409" s="430"/>
      <c r="H409" s="430"/>
    </row>
    <row r="410" spans="1:8" ht="18.75" hidden="1" customHeight="1">
      <c r="A410" s="431" t="s">
        <v>1173</v>
      </c>
      <c r="B410" s="432"/>
      <c r="C410" s="433"/>
      <c r="D410" s="433"/>
      <c r="E410" s="433"/>
      <c r="F410" s="433"/>
      <c r="G410" s="434"/>
      <c r="H410" s="434"/>
    </row>
    <row r="411" spans="1:8" ht="34.5" hidden="1" customHeight="1">
      <c r="A411" s="430" t="s">
        <v>1174</v>
      </c>
      <c r="B411" s="430"/>
      <c r="C411" s="430"/>
      <c r="D411" s="430"/>
      <c r="E411" s="430"/>
      <c r="F411" s="430"/>
      <c r="G411" s="430"/>
      <c r="H411" s="430"/>
    </row>
    <row r="412" spans="1:8" ht="32.25" hidden="1" customHeight="1">
      <c r="A412" s="430" t="s">
        <v>1175</v>
      </c>
      <c r="B412" s="430"/>
      <c r="C412" s="430"/>
      <c r="D412" s="430"/>
      <c r="E412" s="430"/>
      <c r="F412" s="430"/>
      <c r="G412" s="430"/>
      <c r="H412" s="430"/>
    </row>
    <row r="413" spans="1:8" ht="39.75" hidden="1" customHeight="1">
      <c r="A413" s="430" t="s">
        <v>1176</v>
      </c>
      <c r="B413" s="430"/>
      <c r="C413" s="430"/>
      <c r="D413" s="430"/>
      <c r="E413" s="430"/>
      <c r="F413" s="430"/>
      <c r="G413" s="430"/>
      <c r="H413" s="430"/>
    </row>
    <row r="414" spans="1:8" ht="42" hidden="1" customHeight="1">
      <c r="A414" s="430" t="s">
        <v>1177</v>
      </c>
      <c r="B414" s="430"/>
      <c r="C414" s="430"/>
      <c r="D414" s="430"/>
      <c r="E414" s="430"/>
      <c r="F414" s="430"/>
      <c r="G414" s="430"/>
      <c r="H414" s="430"/>
    </row>
    <row r="415" spans="1:8" ht="42.75" hidden="1" customHeight="1">
      <c r="A415" s="430" t="s">
        <v>1178</v>
      </c>
      <c r="B415" s="430"/>
      <c r="C415" s="430"/>
      <c r="D415" s="430"/>
      <c r="E415" s="430"/>
      <c r="F415" s="430"/>
      <c r="G415" s="430"/>
      <c r="H415" s="430"/>
    </row>
    <row r="416" spans="1:8" ht="18.75" customHeight="1">
      <c r="A416" s="191" t="s">
        <v>1086</v>
      </c>
      <c r="C416" s="2"/>
      <c r="D416" s="2"/>
      <c r="E416" s="366" t="s">
        <v>133</v>
      </c>
      <c r="F416" s="366"/>
      <c r="G416" s="366" t="s">
        <v>134</v>
      </c>
      <c r="H416" s="366"/>
    </row>
    <row r="417" spans="1:8" s="112" customFormat="1" ht="30" customHeight="1">
      <c r="A417" s="388" t="s">
        <v>896</v>
      </c>
      <c r="B417" s="388"/>
      <c r="C417" s="388"/>
      <c r="D417" s="388"/>
      <c r="E417" s="242" t="s">
        <v>253</v>
      </c>
      <c r="F417" s="243" t="s">
        <v>892</v>
      </c>
      <c r="G417" s="242" t="s">
        <v>253</v>
      </c>
      <c r="H417" s="243" t="s">
        <v>892</v>
      </c>
    </row>
    <row r="418" spans="1:8" ht="18.75" customHeight="1">
      <c r="A418" s="53" t="s">
        <v>1106</v>
      </c>
      <c r="B418" s="330"/>
      <c r="C418" s="330"/>
      <c r="D418" s="330"/>
      <c r="E418" s="219">
        <v>293764000</v>
      </c>
      <c r="F418" s="219">
        <v>293764000</v>
      </c>
      <c r="G418" s="219">
        <v>293764000</v>
      </c>
      <c r="H418" s="219">
        <v>293764000</v>
      </c>
    </row>
    <row r="419" spans="1:8" ht="18.75" customHeight="1">
      <c r="A419" s="53" t="s">
        <v>1107</v>
      </c>
      <c r="B419" s="330"/>
      <c r="C419" s="330"/>
      <c r="D419" s="330"/>
      <c r="E419" s="212"/>
      <c r="F419" s="219"/>
      <c r="G419" s="212"/>
      <c r="H419" s="212">
        <v>0</v>
      </c>
    </row>
    <row r="420" spans="1:8" ht="18.75" customHeight="1">
      <c r="A420" s="53" t="s">
        <v>1108</v>
      </c>
      <c r="B420" s="330"/>
      <c r="C420" s="330"/>
      <c r="D420" s="330"/>
      <c r="E420" s="212"/>
      <c r="F420" s="219"/>
      <c r="G420" s="212">
        <v>8384000</v>
      </c>
      <c r="H420" s="212">
        <v>8384000</v>
      </c>
    </row>
    <row r="421" spans="1:8" ht="18.75" customHeight="1">
      <c r="A421" s="53" t="s">
        <v>1109</v>
      </c>
      <c r="B421" s="330"/>
      <c r="C421" s="330"/>
      <c r="D421" s="330"/>
      <c r="E421" s="212">
        <v>163896212</v>
      </c>
      <c r="F421" s="219">
        <v>163896212</v>
      </c>
      <c r="G421" s="212">
        <v>163896212</v>
      </c>
      <c r="H421" s="212">
        <v>163896212</v>
      </c>
    </row>
    <row r="422" spans="1:8" ht="18.75" customHeight="1">
      <c r="A422" s="53" t="s">
        <v>1110</v>
      </c>
      <c r="B422" s="330"/>
      <c r="C422" s="330"/>
      <c r="D422" s="330"/>
      <c r="E422" s="212"/>
      <c r="F422" s="219"/>
      <c r="G422" s="212">
        <v>5900400</v>
      </c>
      <c r="H422" s="212">
        <v>5900400</v>
      </c>
    </row>
    <row r="423" spans="1:8" ht="18.75" customHeight="1">
      <c r="A423" s="53" t="s">
        <v>1111</v>
      </c>
      <c r="B423" s="330"/>
      <c r="C423" s="330"/>
      <c r="D423" s="330"/>
      <c r="E423" s="212">
        <v>341574473</v>
      </c>
      <c r="F423" s="219">
        <v>341574473</v>
      </c>
      <c r="G423" s="212">
        <v>341574473</v>
      </c>
      <c r="H423" s="212">
        <v>341574473</v>
      </c>
    </row>
    <row r="424" spans="1:8" ht="18.75" customHeight="1">
      <c r="A424" s="53" t="s">
        <v>1112</v>
      </c>
      <c r="B424" s="330"/>
      <c r="C424" s="330"/>
      <c r="D424" s="330"/>
      <c r="E424" s="212">
        <v>1311949278</v>
      </c>
      <c r="F424" s="219">
        <v>1311949278</v>
      </c>
      <c r="G424" s="212">
        <v>1467122443</v>
      </c>
      <c r="H424" s="212">
        <v>1467122443</v>
      </c>
    </row>
    <row r="425" spans="1:8" ht="18.75" customHeight="1">
      <c r="A425" s="53" t="s">
        <v>1065</v>
      </c>
      <c r="B425" s="330"/>
      <c r="C425" s="330"/>
      <c r="D425" s="330"/>
      <c r="E425" s="212"/>
      <c r="F425" s="219"/>
      <c r="G425" s="212">
        <v>33484300</v>
      </c>
      <c r="H425" s="212">
        <v>33484300</v>
      </c>
    </row>
    <row r="426" spans="1:8" ht="18.75" customHeight="1">
      <c r="A426" s="53" t="s">
        <v>1113</v>
      </c>
      <c r="B426" s="330"/>
      <c r="C426" s="330"/>
      <c r="D426" s="330"/>
      <c r="E426" s="212"/>
      <c r="F426" s="219"/>
      <c r="G426" s="212"/>
      <c r="H426" s="212">
        <v>0</v>
      </c>
    </row>
    <row r="427" spans="1:8" ht="18.75" customHeight="1">
      <c r="A427" s="53" t="s">
        <v>1114</v>
      </c>
      <c r="B427" s="330"/>
      <c r="C427" s="330"/>
      <c r="D427" s="330"/>
      <c r="E427" s="212">
        <v>318126545</v>
      </c>
      <c r="F427" s="219">
        <v>318126545</v>
      </c>
      <c r="G427" s="212">
        <v>318126545</v>
      </c>
      <c r="H427" s="212">
        <v>318126545</v>
      </c>
    </row>
    <row r="428" spans="1:8" ht="18.75" customHeight="1">
      <c r="A428" s="53" t="s">
        <v>1115</v>
      </c>
      <c r="B428" s="330"/>
      <c r="C428" s="330"/>
      <c r="D428" s="330"/>
      <c r="E428" s="212"/>
      <c r="F428" s="219"/>
      <c r="G428" s="212">
        <v>91200000</v>
      </c>
      <c r="H428" s="212">
        <v>91200000</v>
      </c>
    </row>
    <row r="429" spans="1:8" ht="18.75" customHeight="1">
      <c r="A429" s="53" t="s">
        <v>1116</v>
      </c>
      <c r="B429" s="330"/>
      <c r="C429" s="330"/>
      <c r="D429" s="330"/>
      <c r="E429" s="212"/>
      <c r="F429" s="219"/>
      <c r="G429" s="212">
        <v>415655240</v>
      </c>
      <c r="H429" s="212">
        <v>415655240</v>
      </c>
    </row>
    <row r="430" spans="1:8" ht="18.75" customHeight="1">
      <c r="A430" s="53" t="s">
        <v>1117</v>
      </c>
      <c r="B430" s="330"/>
      <c r="C430" s="330"/>
      <c r="D430" s="330"/>
      <c r="E430" s="212">
        <v>230340000</v>
      </c>
      <c r="F430" s="219">
        <v>230340000</v>
      </c>
      <c r="G430" s="212">
        <v>51550000</v>
      </c>
      <c r="H430" s="212">
        <v>51550000</v>
      </c>
    </row>
    <row r="431" spans="1:8" ht="18.75" customHeight="1">
      <c r="A431" s="53" t="s">
        <v>1118</v>
      </c>
      <c r="B431" s="330"/>
      <c r="C431" s="330"/>
      <c r="D431" s="330"/>
      <c r="E431" s="212"/>
      <c r="F431" s="219"/>
      <c r="G431" s="212">
        <v>94966364</v>
      </c>
      <c r="H431" s="212">
        <v>94966364</v>
      </c>
    </row>
    <row r="432" spans="1:8" ht="18.75" customHeight="1">
      <c r="A432" s="53" t="s">
        <v>1119</v>
      </c>
      <c r="B432" s="330"/>
      <c r="C432" s="330"/>
      <c r="D432" s="330"/>
      <c r="E432" s="212"/>
      <c r="F432" s="219"/>
      <c r="G432" s="212"/>
      <c r="H432" s="212">
        <v>0</v>
      </c>
    </row>
    <row r="433" spans="1:8" ht="18.75" customHeight="1">
      <c r="A433" s="53" t="s">
        <v>1120</v>
      </c>
      <c r="B433" s="330"/>
      <c r="C433" s="330"/>
      <c r="D433" s="330"/>
      <c r="E433" s="212"/>
      <c r="F433" s="219"/>
      <c r="G433" s="212">
        <v>19751000</v>
      </c>
      <c r="H433" s="212">
        <v>19751000</v>
      </c>
    </row>
    <row r="434" spans="1:8" ht="18.75" customHeight="1">
      <c r="A434" s="53" t="s">
        <v>1121</v>
      </c>
      <c r="B434" s="330"/>
      <c r="C434" s="330"/>
      <c r="D434" s="330"/>
      <c r="E434" s="212"/>
      <c r="F434" s="219"/>
      <c r="G434" s="212">
        <v>44216000</v>
      </c>
      <c r="H434" s="212">
        <v>44216000</v>
      </c>
    </row>
    <row r="435" spans="1:8" ht="18.75" customHeight="1">
      <c r="A435" s="53" t="s">
        <v>1122</v>
      </c>
      <c r="B435" s="330"/>
      <c r="C435" s="330"/>
      <c r="D435" s="330"/>
      <c r="E435" s="212"/>
      <c r="F435" s="219"/>
      <c r="G435" s="212">
        <v>28112533</v>
      </c>
      <c r="H435" s="212">
        <v>28112533</v>
      </c>
    </row>
    <row r="436" spans="1:8" ht="18.75" customHeight="1">
      <c r="A436" s="53" t="s">
        <v>1146</v>
      </c>
      <c r="B436" s="330"/>
      <c r="C436" s="330"/>
      <c r="D436" s="330"/>
      <c r="E436" s="212">
        <v>168453215</v>
      </c>
      <c r="F436" s="219">
        <v>168453215</v>
      </c>
      <c r="G436" s="212">
        <v>96569590</v>
      </c>
      <c r="H436" s="212">
        <v>96569590</v>
      </c>
    </row>
    <row r="437" spans="1:8" ht="18.75" customHeight="1">
      <c r="A437" s="53" t="s">
        <v>1133</v>
      </c>
      <c r="B437" s="330"/>
      <c r="C437" s="330"/>
      <c r="D437" s="330"/>
      <c r="E437" s="212">
        <v>90656080</v>
      </c>
      <c r="F437" s="219">
        <v>90656080</v>
      </c>
      <c r="G437" s="212">
        <v>190656080</v>
      </c>
      <c r="H437" s="212">
        <v>190656080</v>
      </c>
    </row>
    <row r="438" spans="1:8" ht="18.75" customHeight="1">
      <c r="A438" s="53" t="s">
        <v>1134</v>
      </c>
      <c r="B438" s="330"/>
      <c r="C438" s="330"/>
      <c r="D438" s="330"/>
      <c r="E438" s="212"/>
      <c r="F438" s="219"/>
      <c r="G438" s="212">
        <v>11223000</v>
      </c>
      <c r="H438" s="212">
        <v>11223000</v>
      </c>
    </row>
    <row r="439" spans="1:8" ht="18.75" customHeight="1">
      <c r="A439" s="53" t="s">
        <v>1135</v>
      </c>
      <c r="B439" s="330"/>
      <c r="C439" s="330"/>
      <c r="D439" s="330"/>
      <c r="E439" s="212"/>
      <c r="F439" s="219"/>
      <c r="G439" s="212">
        <v>28130300</v>
      </c>
      <c r="H439" s="219">
        <v>28130300</v>
      </c>
    </row>
    <row r="440" spans="1:8" ht="18.75" customHeight="1">
      <c r="A440" s="53" t="s">
        <v>1063</v>
      </c>
      <c r="B440" s="330"/>
      <c r="C440" s="330"/>
      <c r="D440" s="330"/>
      <c r="E440" s="212"/>
      <c r="F440" s="219"/>
      <c r="G440" s="212">
        <v>223285950</v>
      </c>
      <c r="H440" s="212">
        <v>223285950</v>
      </c>
    </row>
    <row r="441" spans="1:8" ht="18.75" customHeight="1">
      <c r="A441" s="53" t="s">
        <v>1147</v>
      </c>
      <c r="B441" s="330"/>
      <c r="C441" s="330"/>
      <c r="D441" s="330"/>
      <c r="E441" s="212"/>
      <c r="F441" s="219"/>
      <c r="G441" s="212">
        <v>60433170</v>
      </c>
      <c r="H441" s="212">
        <v>60433170</v>
      </c>
    </row>
    <row r="442" spans="1:8" ht="18.75" customHeight="1">
      <c r="A442" s="53" t="s">
        <v>1137</v>
      </c>
      <c r="B442" s="330"/>
      <c r="C442" s="330"/>
      <c r="D442" s="330"/>
      <c r="E442" s="212">
        <v>268814092</v>
      </c>
      <c r="F442" s="219">
        <v>268814092</v>
      </c>
      <c r="G442" s="212">
        <v>268814092</v>
      </c>
      <c r="H442" s="212">
        <v>268814092</v>
      </c>
    </row>
    <row r="443" spans="1:8" ht="18.75" customHeight="1">
      <c r="A443" s="53" t="s">
        <v>1129</v>
      </c>
      <c r="B443" s="330"/>
      <c r="C443" s="330"/>
      <c r="D443" s="330"/>
      <c r="E443" s="212">
        <v>1244122365</v>
      </c>
      <c r="F443" s="219">
        <v>1244122365</v>
      </c>
      <c r="G443" s="212">
        <v>897061228</v>
      </c>
      <c r="H443" s="212">
        <v>897061228</v>
      </c>
    </row>
    <row r="444" spans="1:8" ht="18.75" customHeight="1">
      <c r="A444" s="53" t="s">
        <v>1136</v>
      </c>
      <c r="B444" s="330"/>
      <c r="C444" s="330"/>
      <c r="D444" s="330"/>
      <c r="E444" s="212"/>
      <c r="F444" s="219"/>
      <c r="G444" s="212">
        <v>30210000</v>
      </c>
      <c r="H444" s="212">
        <v>30210000</v>
      </c>
    </row>
    <row r="445" spans="1:8" ht="18.75" customHeight="1">
      <c r="A445" s="53" t="s">
        <v>1148</v>
      </c>
      <c r="B445" s="330"/>
      <c r="C445" s="330"/>
      <c r="D445" s="330"/>
      <c r="E445" s="212"/>
      <c r="F445" s="219"/>
      <c r="G445" s="212">
        <v>36205460</v>
      </c>
      <c r="H445" s="212">
        <v>36205460</v>
      </c>
    </row>
    <row r="446" spans="1:8" ht="18.75" customHeight="1">
      <c r="A446" s="53" t="s">
        <v>1126</v>
      </c>
      <c r="B446" s="330"/>
      <c r="C446" s="330"/>
      <c r="D446" s="330"/>
      <c r="E446" s="212"/>
      <c r="F446" s="219"/>
      <c r="G446" s="212">
        <v>22015000</v>
      </c>
      <c r="H446" s="212">
        <v>22015000</v>
      </c>
    </row>
    <row r="447" spans="1:8" ht="18.75" customHeight="1">
      <c r="A447" s="53" t="s">
        <v>897</v>
      </c>
      <c r="C447" s="2"/>
      <c r="D447" s="2"/>
      <c r="E447" s="212">
        <v>2618849600</v>
      </c>
      <c r="F447" s="219">
        <v>2618849600</v>
      </c>
      <c r="G447" s="212">
        <v>469629935</v>
      </c>
      <c r="H447" s="212">
        <v>469629935</v>
      </c>
    </row>
    <row r="448" spans="1:8" ht="33" customHeight="1">
      <c r="A448" s="386" t="s">
        <v>898</v>
      </c>
      <c r="B448" s="386"/>
      <c r="C448" s="386"/>
      <c r="D448" s="386"/>
      <c r="F448" s="212"/>
      <c r="G448" s="212"/>
      <c r="H448" s="212"/>
    </row>
    <row r="449" spans="1:9" ht="18.75" customHeight="1">
      <c r="A449" s="371" t="s">
        <v>137</v>
      </c>
      <c r="B449" s="371"/>
      <c r="C449" s="371"/>
      <c r="D449" s="371"/>
      <c r="E449" s="250">
        <f>SUM(E418:E447)</f>
        <v>7050545860</v>
      </c>
      <c r="F449" s="250">
        <f>SUM(F418:F448)</f>
        <v>7050545860</v>
      </c>
      <c r="G449" s="250">
        <f>SUM(G418:G448)</f>
        <v>5711937315</v>
      </c>
      <c r="H449" s="250">
        <f>SUM(H418:H448)</f>
        <v>5711937315</v>
      </c>
    </row>
    <row r="450" spans="1:9" ht="18.75" customHeight="1">
      <c r="A450" s="191" t="s">
        <v>1179</v>
      </c>
      <c r="C450" s="2"/>
      <c r="D450" s="2"/>
      <c r="E450" s="366" t="s">
        <v>133</v>
      </c>
      <c r="F450" s="366"/>
      <c r="G450" s="366" t="s">
        <v>134</v>
      </c>
      <c r="H450" s="366"/>
    </row>
    <row r="451" spans="1:9" ht="25.5" customHeight="1">
      <c r="A451" s="191"/>
      <c r="C451" s="2"/>
      <c r="D451" s="2"/>
      <c r="E451" s="226" t="s">
        <v>253</v>
      </c>
      <c r="F451" s="344" t="s">
        <v>892</v>
      </c>
      <c r="G451" s="226" t="s">
        <v>253</v>
      </c>
      <c r="H451" s="344" t="s">
        <v>892</v>
      </c>
      <c r="I451" s="94"/>
    </row>
    <row r="452" spans="1:9" ht="26.25" customHeight="1">
      <c r="A452" s="386" t="s">
        <v>1180</v>
      </c>
      <c r="B452" s="386"/>
      <c r="C452" s="386"/>
      <c r="D452" s="386"/>
      <c r="E452" s="52">
        <v>1140000</v>
      </c>
      <c r="F452" s="52">
        <v>1140000</v>
      </c>
      <c r="G452" s="52">
        <v>1260000</v>
      </c>
      <c r="H452" s="52">
        <v>1260000</v>
      </c>
      <c r="I452" s="96"/>
    </row>
    <row r="453" spans="1:9" ht="18.75" customHeight="1">
      <c r="A453" s="371" t="s">
        <v>137</v>
      </c>
      <c r="B453" s="371"/>
      <c r="C453" s="371"/>
      <c r="D453" s="371"/>
      <c r="E453" s="225">
        <f t="shared" ref="E453:F453" si="16">SUM(E452)</f>
        <v>1140000</v>
      </c>
      <c r="F453" s="225">
        <f t="shared" si="16"/>
        <v>1140000</v>
      </c>
      <c r="G453" s="225">
        <f t="shared" ref="G453:H453" si="17">SUM(G452)</f>
        <v>1260000</v>
      </c>
      <c r="H453" s="225">
        <f t="shared" si="17"/>
        <v>1260000</v>
      </c>
      <c r="I453" s="292"/>
    </row>
    <row r="454" spans="1:9" ht="30.75" customHeight="1">
      <c r="A454" s="372" t="s">
        <v>1087</v>
      </c>
      <c r="B454" s="372"/>
      <c r="C454" s="372"/>
      <c r="D454" s="372"/>
      <c r="E454" s="202" t="s">
        <v>134</v>
      </c>
      <c r="F454" s="203" t="s">
        <v>899</v>
      </c>
      <c r="G454" s="203" t="s">
        <v>900</v>
      </c>
      <c r="H454" s="202" t="s">
        <v>133</v>
      </c>
    </row>
    <row r="455" spans="1:9" ht="18.75" customHeight="1">
      <c r="A455" s="190" t="s">
        <v>901</v>
      </c>
      <c r="B455" s="328"/>
      <c r="C455" s="328"/>
      <c r="D455" s="328"/>
      <c r="E455" s="219"/>
      <c r="F455" s="219"/>
      <c r="G455" s="219"/>
      <c r="H455" s="219"/>
    </row>
    <row r="456" spans="1:9" ht="18.75" customHeight="1">
      <c r="A456" s="200" t="s">
        <v>902</v>
      </c>
      <c r="B456" s="328"/>
      <c r="C456" s="328"/>
      <c r="D456" s="328"/>
      <c r="E456" s="212"/>
      <c r="F456" s="212"/>
      <c r="G456" s="212"/>
      <c r="H456" s="212"/>
    </row>
    <row r="457" spans="1:9" ht="18.75" customHeight="1">
      <c r="A457" s="200" t="s">
        <v>903</v>
      </c>
      <c r="B457" s="328"/>
      <c r="C457" s="328"/>
      <c r="D457" s="328"/>
      <c r="E457" s="212">
        <v>1915719636</v>
      </c>
      <c r="F457" s="212">
        <v>1479675360</v>
      </c>
      <c r="G457" s="212">
        <v>2621948787</v>
      </c>
      <c r="H457" s="212">
        <v>773446209</v>
      </c>
    </row>
    <row r="458" spans="1:9" ht="18.75" customHeight="1">
      <c r="A458" s="200" t="s">
        <v>904</v>
      </c>
      <c r="B458" s="328"/>
      <c r="C458" s="328"/>
      <c r="D458" s="328"/>
      <c r="E458" s="212">
        <v>0</v>
      </c>
      <c r="F458" s="212"/>
      <c r="G458" s="212"/>
      <c r="H458" s="212">
        <f t="shared" ref="H458:H460" si="18">+E458+F458-G458</f>
        <v>0</v>
      </c>
    </row>
    <row r="459" spans="1:9" ht="18.75" customHeight="1">
      <c r="A459" s="200" t="s">
        <v>905</v>
      </c>
      <c r="B459" s="328"/>
      <c r="C459" s="328"/>
      <c r="D459" s="328"/>
      <c r="E459" s="212">
        <v>4770032075</v>
      </c>
      <c r="F459" s="212">
        <v>1342436183</v>
      </c>
      <c r="G459" s="212">
        <v>2000000000</v>
      </c>
      <c r="H459" s="212">
        <f>+E459+F459-G459</f>
        <v>4112468258</v>
      </c>
    </row>
    <row r="460" spans="1:9" ht="18.75" customHeight="1">
      <c r="A460" s="200" t="s">
        <v>906</v>
      </c>
      <c r="B460" s="328"/>
      <c r="C460" s="328"/>
      <c r="D460" s="328"/>
      <c r="E460" s="212"/>
      <c r="F460" s="212">
        <v>4500000</v>
      </c>
      <c r="G460" s="212">
        <v>4500000</v>
      </c>
      <c r="H460" s="212">
        <f t="shared" si="18"/>
        <v>0</v>
      </c>
    </row>
    <row r="461" spans="1:9" ht="18.75" customHeight="1">
      <c r="A461" s="200"/>
      <c r="B461" s="328" t="s">
        <v>137</v>
      </c>
      <c r="C461" s="328"/>
      <c r="D461" s="328"/>
      <c r="E461" s="244">
        <f>SUM(E456:E460)</f>
        <v>6685751711</v>
      </c>
      <c r="F461" s="244">
        <f t="shared" ref="F461:H461" si="19">SUM(F456:F460)</f>
        <v>2826611543</v>
      </c>
      <c r="G461" s="244">
        <f t="shared" si="19"/>
        <v>4626448787</v>
      </c>
      <c r="H461" s="244">
        <f t="shared" si="19"/>
        <v>4885914467</v>
      </c>
    </row>
    <row r="462" spans="1:9" ht="18.75" customHeight="1">
      <c r="A462" s="200" t="s">
        <v>907</v>
      </c>
      <c r="B462" s="328"/>
      <c r="C462" s="328"/>
      <c r="D462" s="328"/>
      <c r="E462" s="212"/>
      <c r="F462" s="212"/>
      <c r="G462" s="212"/>
      <c r="H462" s="212"/>
    </row>
    <row r="463" spans="1:9" ht="18.75" customHeight="1">
      <c r="A463" s="200"/>
      <c r="B463" s="328" t="s">
        <v>137</v>
      </c>
      <c r="C463" s="328"/>
      <c r="D463" s="328"/>
      <c r="E463" s="241">
        <f>SUM(E462)</f>
        <v>0</v>
      </c>
      <c r="F463" s="241">
        <f t="shared" ref="F463:H463" si="20">SUM(F462)</f>
        <v>0</v>
      </c>
      <c r="G463" s="241">
        <f t="shared" si="20"/>
        <v>0</v>
      </c>
      <c r="H463" s="241">
        <f t="shared" si="20"/>
        <v>0</v>
      </c>
    </row>
    <row r="464" spans="1:9" ht="18.75" customHeight="1">
      <c r="A464" s="84" t="s">
        <v>1088</v>
      </c>
      <c r="C464" s="328"/>
      <c r="D464" s="328"/>
      <c r="E464" s="2"/>
      <c r="F464" s="2"/>
      <c r="G464" s="2"/>
      <c r="H464" s="2"/>
    </row>
    <row r="465" spans="1:8" ht="18.75" customHeight="1">
      <c r="A465" s="200" t="s">
        <v>908</v>
      </c>
      <c r="C465" s="328"/>
      <c r="D465" s="328"/>
      <c r="E465" s="2"/>
      <c r="F465" s="2"/>
      <c r="G465" s="202" t="s">
        <v>133</v>
      </c>
      <c r="H465" s="202" t="s">
        <v>134</v>
      </c>
    </row>
    <row r="466" spans="1:8" ht="18.75" customHeight="1">
      <c r="A466" s="200" t="s">
        <v>909</v>
      </c>
      <c r="C466" s="328"/>
      <c r="D466" s="328"/>
      <c r="E466" s="2"/>
      <c r="F466" s="2"/>
      <c r="G466" s="204"/>
      <c r="H466" s="204"/>
    </row>
    <row r="467" spans="1:8" ht="18.75" customHeight="1">
      <c r="A467" s="200" t="s">
        <v>910</v>
      </c>
      <c r="C467" s="328"/>
      <c r="D467" s="328"/>
      <c r="E467" s="2"/>
      <c r="F467" s="2"/>
      <c r="G467" s="205"/>
      <c r="H467" s="205"/>
    </row>
    <row r="468" spans="1:8" ht="18.75" customHeight="1">
      <c r="A468" s="200" t="s">
        <v>911</v>
      </c>
      <c r="C468" s="328"/>
      <c r="D468" s="328"/>
      <c r="E468" s="2"/>
      <c r="F468" s="2"/>
      <c r="G468" s="205"/>
      <c r="H468" s="205"/>
    </row>
    <row r="469" spans="1:8" ht="18.75" customHeight="1">
      <c r="A469" s="200" t="s">
        <v>912</v>
      </c>
      <c r="C469" s="328"/>
      <c r="D469" s="328"/>
      <c r="E469" s="2"/>
      <c r="F469" s="2"/>
      <c r="G469" s="205"/>
      <c r="H469" s="205"/>
    </row>
    <row r="470" spans="1:8" ht="18.75" customHeight="1">
      <c r="A470" s="200" t="s">
        <v>913</v>
      </c>
      <c r="C470" s="328"/>
      <c r="D470" s="328"/>
      <c r="E470" s="2"/>
      <c r="F470" s="2"/>
      <c r="G470" s="205"/>
      <c r="H470" s="205"/>
    </row>
    <row r="471" spans="1:8" ht="18.75" customHeight="1">
      <c r="A471" s="200" t="s">
        <v>914</v>
      </c>
      <c r="C471" s="328"/>
      <c r="D471" s="328"/>
      <c r="E471" s="2"/>
      <c r="F471" s="2"/>
      <c r="G471" s="205"/>
      <c r="H471" s="205"/>
    </row>
    <row r="472" spans="1:8" ht="18.75" customHeight="1">
      <c r="A472" s="200" t="s">
        <v>915</v>
      </c>
      <c r="C472" s="328"/>
      <c r="D472" s="328"/>
      <c r="E472" s="2"/>
      <c r="F472" s="2"/>
      <c r="G472" s="206"/>
      <c r="H472" s="206"/>
    </row>
    <row r="473" spans="1:8" ht="18.75" customHeight="1">
      <c r="A473" s="200"/>
      <c r="B473" t="s">
        <v>137</v>
      </c>
      <c r="C473" s="328"/>
      <c r="D473" s="328"/>
      <c r="E473" s="2"/>
      <c r="F473" s="2"/>
      <c r="G473" s="2">
        <f>SUM(G466:G472)</f>
        <v>0</v>
      </c>
      <c r="H473" s="2">
        <f>SUM(H466:H472)</f>
        <v>0</v>
      </c>
    </row>
    <row r="474" spans="1:8" ht="18.75" customHeight="1">
      <c r="A474" s="84" t="s">
        <v>1089</v>
      </c>
      <c r="C474" s="328"/>
      <c r="D474" s="328"/>
      <c r="E474" s="2"/>
      <c r="F474" s="2"/>
      <c r="G474" s="202" t="s">
        <v>133</v>
      </c>
      <c r="H474" s="202" t="s">
        <v>134</v>
      </c>
    </row>
    <row r="475" spans="1:8" ht="18.75" customHeight="1">
      <c r="A475" s="200" t="s">
        <v>908</v>
      </c>
      <c r="C475" s="328"/>
      <c r="D475" s="328"/>
      <c r="E475" s="2"/>
      <c r="F475" s="2"/>
      <c r="G475" s="205"/>
      <c r="H475" s="205"/>
    </row>
    <row r="476" spans="1:8" ht="18.75" customHeight="1">
      <c r="A476" s="200" t="s">
        <v>916</v>
      </c>
      <c r="C476" s="328"/>
      <c r="D476" s="328"/>
      <c r="E476" s="2"/>
      <c r="F476" s="2"/>
      <c r="G476" s="205"/>
      <c r="H476" s="205"/>
    </row>
    <row r="477" spans="1:8" ht="18.75" customHeight="1">
      <c r="A477" s="200" t="s">
        <v>917</v>
      </c>
      <c r="C477" s="328"/>
      <c r="D477" s="328"/>
      <c r="E477" s="2"/>
      <c r="F477" s="2"/>
      <c r="G477" s="205"/>
      <c r="H477" s="205"/>
    </row>
    <row r="478" spans="1:8" ht="18.75" customHeight="1">
      <c r="A478" s="200" t="s">
        <v>918</v>
      </c>
      <c r="C478" s="328"/>
      <c r="D478" s="328"/>
      <c r="E478" s="2"/>
      <c r="F478" s="2"/>
      <c r="G478" s="205"/>
      <c r="H478" s="205"/>
    </row>
    <row r="479" spans="1:8" ht="18.75" customHeight="1">
      <c r="A479" s="200" t="s">
        <v>919</v>
      </c>
      <c r="C479" s="328"/>
      <c r="D479" s="328"/>
      <c r="E479" s="2"/>
      <c r="F479" s="2"/>
      <c r="G479" s="205"/>
      <c r="H479" s="205"/>
    </row>
    <row r="480" spans="1:8" ht="18.75" customHeight="1">
      <c r="A480" s="200" t="s">
        <v>920</v>
      </c>
      <c r="C480" s="328"/>
      <c r="D480" s="328"/>
      <c r="E480" s="2"/>
      <c r="F480" s="2"/>
      <c r="G480" s="205"/>
      <c r="H480" s="205"/>
    </row>
    <row r="481" spans="1:9" ht="18.75" customHeight="1">
      <c r="A481" s="200" t="s">
        <v>921</v>
      </c>
      <c r="C481" s="328"/>
      <c r="D481" s="328"/>
      <c r="E481" s="2"/>
      <c r="F481" s="2"/>
      <c r="G481" s="205"/>
      <c r="H481" s="205"/>
    </row>
    <row r="482" spans="1:9" ht="18.75" customHeight="1">
      <c r="A482" s="200" t="s">
        <v>922</v>
      </c>
      <c r="C482" s="328"/>
      <c r="D482" s="328"/>
      <c r="E482" s="2"/>
      <c r="F482" s="2"/>
      <c r="G482" s="205"/>
      <c r="H482" s="205"/>
    </row>
    <row r="483" spans="1:9" ht="18.75" customHeight="1">
      <c r="A483" s="200" t="s">
        <v>923</v>
      </c>
      <c r="C483" s="328"/>
      <c r="D483" s="328"/>
      <c r="E483" s="2"/>
      <c r="F483" s="2"/>
      <c r="G483" s="205"/>
      <c r="H483" s="205"/>
    </row>
    <row r="484" spans="1:9" ht="18.75" customHeight="1">
      <c r="A484" s="200" t="s">
        <v>177</v>
      </c>
      <c r="C484" s="328"/>
      <c r="D484" s="328"/>
      <c r="E484" s="2"/>
      <c r="F484" s="2"/>
      <c r="G484" s="205"/>
      <c r="H484" s="205"/>
    </row>
    <row r="485" spans="1:9" ht="18.75" customHeight="1">
      <c r="A485" s="200"/>
      <c r="B485" s="328" t="s">
        <v>137</v>
      </c>
      <c r="D485" s="328"/>
      <c r="E485" s="2"/>
      <c r="F485" s="2"/>
      <c r="G485" s="205">
        <f>SUM(G475:G484)</f>
        <v>0</v>
      </c>
      <c r="H485" s="205">
        <f>SUM(H475:H484)</f>
        <v>0</v>
      </c>
    </row>
    <row r="486" spans="1:9" ht="18.75" customHeight="1">
      <c r="A486" s="200" t="s">
        <v>924</v>
      </c>
      <c r="B486" s="328"/>
      <c r="D486" s="328"/>
      <c r="E486" s="2"/>
      <c r="F486" s="2"/>
      <c r="G486" s="202" t="s">
        <v>133</v>
      </c>
      <c r="H486" s="202" t="s">
        <v>134</v>
      </c>
    </row>
    <row r="487" spans="1:9" ht="18.75" customHeight="1">
      <c r="A487" s="200" t="s">
        <v>925</v>
      </c>
      <c r="B487" s="328"/>
      <c r="D487" s="328"/>
      <c r="E487" s="2"/>
      <c r="F487" s="2"/>
      <c r="G487" s="212">
        <v>308691615</v>
      </c>
      <c r="H487" s="212">
        <v>308691615</v>
      </c>
      <c r="I487" s="96"/>
    </row>
    <row r="488" spans="1:9" ht="18.75" customHeight="1">
      <c r="A488" s="200" t="s">
        <v>926</v>
      </c>
      <c r="B488" s="328"/>
      <c r="D488" s="328"/>
      <c r="E488" s="2"/>
      <c r="F488" s="2"/>
      <c r="G488" s="212">
        <v>23960540000</v>
      </c>
      <c r="H488" s="212">
        <v>3007500000</v>
      </c>
      <c r="I488" s="94"/>
    </row>
    <row r="489" spans="1:9" ht="18.75" customHeight="1">
      <c r="A489" s="200"/>
      <c r="B489" s="328" t="s">
        <v>137</v>
      </c>
      <c r="D489" s="328"/>
      <c r="E489" s="2"/>
      <c r="F489" s="2"/>
      <c r="G489" s="244">
        <f>SUM(G487:G488)</f>
        <v>24269231615</v>
      </c>
      <c r="H489" s="244">
        <f>SUM(H487:H488)</f>
        <v>3316191615</v>
      </c>
    </row>
    <row r="490" spans="1:9" ht="18.75" customHeight="1">
      <c r="A490" s="84" t="s">
        <v>1090</v>
      </c>
      <c r="B490" s="328"/>
      <c r="D490" s="328"/>
      <c r="E490" s="2"/>
      <c r="F490" s="2"/>
      <c r="G490" s="202" t="s">
        <v>133</v>
      </c>
      <c r="H490" s="202" t="s">
        <v>134</v>
      </c>
    </row>
    <row r="491" spans="1:9" ht="18.75" customHeight="1">
      <c r="A491" s="200" t="s">
        <v>908</v>
      </c>
      <c r="B491" s="328"/>
      <c r="D491" s="328"/>
      <c r="E491" s="2"/>
      <c r="F491" s="2"/>
      <c r="G491" s="245"/>
      <c r="H491" s="245"/>
    </row>
    <row r="492" spans="1:9" ht="18.75" customHeight="1">
      <c r="A492" s="200" t="s">
        <v>927</v>
      </c>
      <c r="B492" s="328"/>
      <c r="D492" s="328"/>
      <c r="E492" s="2"/>
      <c r="F492" s="2"/>
      <c r="G492" s="212"/>
      <c r="H492" s="212"/>
    </row>
    <row r="493" spans="1:9" ht="18.75" customHeight="1">
      <c r="A493" s="200" t="s">
        <v>928</v>
      </c>
      <c r="B493" s="328"/>
      <c r="D493" s="328"/>
      <c r="E493" s="2"/>
      <c r="F493" s="2"/>
      <c r="G493" s="212"/>
      <c r="H493" s="212"/>
    </row>
    <row r="494" spans="1:9" ht="18.75" customHeight="1">
      <c r="A494" s="200" t="s">
        <v>929</v>
      </c>
      <c r="B494" s="328"/>
      <c r="D494" s="328"/>
      <c r="E494" s="2"/>
      <c r="F494" s="2"/>
      <c r="G494" s="212">
        <v>495964642</v>
      </c>
      <c r="H494" s="212">
        <v>590487951</v>
      </c>
    </row>
    <row r="495" spans="1:9" ht="18.75" customHeight="1">
      <c r="A495" s="200"/>
      <c r="B495" s="328" t="s">
        <v>137</v>
      </c>
      <c r="D495" s="328"/>
      <c r="E495" s="2"/>
      <c r="F495" s="2"/>
      <c r="G495" s="244">
        <f>SUM(G492:G494)</f>
        <v>495964642</v>
      </c>
      <c r="H495" s="244">
        <f>SUM(H492:H494)</f>
        <v>590487951</v>
      </c>
    </row>
    <row r="496" spans="1:9" ht="18.75" customHeight="1">
      <c r="A496" s="200" t="s">
        <v>913</v>
      </c>
      <c r="B496" s="328"/>
      <c r="D496" s="328"/>
      <c r="E496" s="2"/>
      <c r="F496" s="2"/>
      <c r="G496" s="202"/>
      <c r="H496" s="202"/>
    </row>
    <row r="497" spans="1:8" ht="18.75" customHeight="1">
      <c r="A497" s="200" t="s">
        <v>927</v>
      </c>
      <c r="B497" s="328"/>
      <c r="C497" s="328"/>
      <c r="D497" s="328"/>
      <c r="E497" s="2"/>
      <c r="F497" s="2"/>
      <c r="G497" s="212"/>
      <c r="H497" s="212"/>
    </row>
    <row r="498" spans="1:8" ht="18.75" customHeight="1">
      <c r="A498" s="200" t="s">
        <v>928</v>
      </c>
      <c r="B498" s="328"/>
      <c r="C498" s="328"/>
      <c r="D498" s="328"/>
      <c r="E498" s="2"/>
      <c r="F498" s="2"/>
      <c r="G498" s="244"/>
      <c r="H498" s="244"/>
    </row>
    <row r="499" spans="1:8" ht="18.75" customHeight="1">
      <c r="A499" s="200" t="s">
        <v>929</v>
      </c>
      <c r="B499" s="328"/>
      <c r="C499" s="328"/>
      <c r="D499" s="328"/>
      <c r="E499" s="2"/>
      <c r="F499" s="2"/>
      <c r="G499" s="212"/>
      <c r="H499" s="212"/>
    </row>
    <row r="500" spans="1:8" ht="18.75" customHeight="1">
      <c r="A500" s="200"/>
      <c r="B500" s="328" t="s">
        <v>137</v>
      </c>
      <c r="C500" s="328"/>
      <c r="D500" s="328"/>
      <c r="E500" s="2"/>
      <c r="F500" s="2"/>
      <c r="G500" s="244"/>
      <c r="H500" s="244"/>
    </row>
    <row r="501" spans="1:8" ht="18.75" customHeight="1">
      <c r="A501" s="200" t="s">
        <v>930</v>
      </c>
      <c r="B501" s="328"/>
      <c r="C501" s="328"/>
      <c r="D501" s="328"/>
      <c r="E501" s="2"/>
      <c r="F501" s="2"/>
      <c r="G501" s="2"/>
      <c r="H501" s="2"/>
    </row>
    <row r="502" spans="1:8" ht="18.75" customHeight="1">
      <c r="A502" s="84" t="s">
        <v>1091</v>
      </c>
      <c r="B502" s="328"/>
      <c r="C502" s="328"/>
      <c r="D502" s="328"/>
      <c r="E502" s="2"/>
      <c r="F502" s="2"/>
      <c r="G502" s="2"/>
      <c r="H502" s="2"/>
    </row>
    <row r="503" spans="1:8" ht="18.75" customHeight="1">
      <c r="A503" s="200" t="s">
        <v>931</v>
      </c>
      <c r="B503" s="328"/>
      <c r="C503" s="328"/>
      <c r="D503" s="328"/>
      <c r="E503" s="2"/>
      <c r="F503" s="2"/>
      <c r="G503" s="2"/>
      <c r="H503" s="2"/>
    </row>
    <row r="504" spans="1:8" ht="18.75" customHeight="1">
      <c r="A504" s="200" t="s">
        <v>932</v>
      </c>
      <c r="B504" s="328"/>
      <c r="C504" s="328"/>
      <c r="D504" s="328"/>
      <c r="E504" s="2"/>
      <c r="F504" s="2"/>
      <c r="G504" s="2"/>
      <c r="H504" s="2"/>
    </row>
    <row r="505" spans="1:8" ht="18.75" customHeight="1">
      <c r="A505" s="200" t="s">
        <v>933</v>
      </c>
      <c r="B505" s="328"/>
      <c r="C505" s="328"/>
      <c r="D505" s="328"/>
      <c r="E505" s="2"/>
      <c r="F505" s="2"/>
      <c r="G505" s="2"/>
      <c r="H505" s="2"/>
    </row>
    <row r="506" spans="1:8" ht="18.75" customHeight="1">
      <c r="A506" s="200" t="s">
        <v>934</v>
      </c>
      <c r="B506" s="328"/>
      <c r="C506" s="328"/>
      <c r="D506" s="328"/>
      <c r="E506" s="2"/>
      <c r="F506" s="2"/>
      <c r="G506" s="2"/>
      <c r="H506" s="2"/>
    </row>
    <row r="507" spans="1:8" ht="18.75" customHeight="1">
      <c r="A507" s="200" t="s">
        <v>935</v>
      </c>
      <c r="B507" s="328"/>
      <c r="C507" s="328"/>
      <c r="D507" s="328"/>
      <c r="E507" s="2"/>
      <c r="F507" s="2"/>
      <c r="G507" s="2"/>
      <c r="H507" s="2"/>
    </row>
    <row r="508" spans="1:8" ht="18.75" customHeight="1">
      <c r="A508" s="84" t="s">
        <v>1092</v>
      </c>
      <c r="B508" s="328"/>
      <c r="C508" s="328"/>
      <c r="D508" s="328"/>
      <c r="E508" s="2"/>
      <c r="F508" s="2"/>
      <c r="G508" s="202" t="s">
        <v>133</v>
      </c>
      <c r="H508" s="202" t="s">
        <v>134</v>
      </c>
    </row>
    <row r="509" spans="1:8" ht="18.75" customHeight="1">
      <c r="A509" s="200" t="s">
        <v>908</v>
      </c>
      <c r="B509" s="328"/>
      <c r="C509" s="328"/>
      <c r="D509" s="328"/>
      <c r="E509" s="2"/>
      <c r="F509" s="2"/>
      <c r="G509" s="202"/>
      <c r="H509" s="202"/>
    </row>
    <row r="510" spans="1:8" ht="18.75" customHeight="1">
      <c r="A510" s="200" t="s">
        <v>936</v>
      </c>
      <c r="B510" s="328"/>
      <c r="C510" s="328"/>
      <c r="D510" s="328"/>
      <c r="E510" s="2"/>
      <c r="F510" s="2"/>
      <c r="G510" s="205"/>
      <c r="H510" s="205"/>
    </row>
    <row r="511" spans="1:8" ht="18.75" customHeight="1">
      <c r="A511" s="200" t="s">
        <v>937</v>
      </c>
      <c r="B511" s="328"/>
      <c r="C511" s="328"/>
      <c r="D511" s="328"/>
      <c r="E511" s="2"/>
      <c r="F511" s="2"/>
      <c r="G511" s="205"/>
      <c r="H511" s="205"/>
    </row>
    <row r="512" spans="1:8" ht="18.75" customHeight="1">
      <c r="A512" s="200" t="s">
        <v>938</v>
      </c>
      <c r="B512" s="328"/>
      <c r="C512" s="328"/>
      <c r="D512" s="328"/>
      <c r="E512" s="2"/>
      <c r="F512" s="2"/>
      <c r="G512" s="205"/>
      <c r="H512" s="205"/>
    </row>
    <row r="513" spans="1:8" ht="18.75" customHeight="1">
      <c r="A513" s="200" t="s">
        <v>939</v>
      </c>
      <c r="B513" s="328"/>
      <c r="C513" s="328"/>
      <c r="D513" s="328"/>
      <c r="E513" s="2"/>
      <c r="F513" s="2"/>
      <c r="G513" s="205"/>
      <c r="H513" s="205"/>
    </row>
    <row r="514" spans="1:8" ht="18.75" customHeight="1">
      <c r="A514" s="200"/>
      <c r="B514" s="328" t="s">
        <v>137</v>
      </c>
      <c r="C514" s="328"/>
      <c r="D514" s="328"/>
      <c r="E514" s="2"/>
      <c r="F514" s="2"/>
      <c r="G514" s="205">
        <f>SUM(G510:G513)</f>
        <v>0</v>
      </c>
      <c r="H514" s="205">
        <f>SUM(H510:H513)</f>
        <v>0</v>
      </c>
    </row>
    <row r="515" spans="1:8" ht="18.75" customHeight="1">
      <c r="A515" s="200" t="s">
        <v>913</v>
      </c>
      <c r="B515" s="328"/>
      <c r="C515" s="328"/>
      <c r="D515" s="328"/>
      <c r="E515" s="2"/>
      <c r="F515" s="2"/>
      <c r="G515" s="202"/>
      <c r="H515" s="202"/>
    </row>
    <row r="516" spans="1:8" ht="18.75" customHeight="1">
      <c r="A516" s="200" t="s">
        <v>936</v>
      </c>
      <c r="B516" s="328"/>
      <c r="C516" s="328"/>
      <c r="D516" s="328"/>
      <c r="E516" s="2"/>
      <c r="F516" s="2"/>
      <c r="G516" s="205"/>
      <c r="H516" s="205"/>
    </row>
    <row r="517" spans="1:8" ht="18.75" customHeight="1">
      <c r="A517" s="200" t="s">
        <v>937</v>
      </c>
      <c r="B517" s="328"/>
      <c r="C517" s="328"/>
      <c r="D517" s="328"/>
      <c r="E517" s="2"/>
      <c r="F517" s="2"/>
      <c r="G517" s="205"/>
      <c r="H517" s="205"/>
    </row>
    <row r="518" spans="1:8" ht="18.75" customHeight="1">
      <c r="A518" s="200" t="s">
        <v>938</v>
      </c>
      <c r="B518" s="328"/>
      <c r="C518" s="328"/>
      <c r="D518" s="328"/>
      <c r="E518" s="2"/>
      <c r="F518" s="2"/>
      <c r="G518" s="205"/>
      <c r="H518" s="205"/>
    </row>
    <row r="519" spans="1:8" ht="18.75" customHeight="1">
      <c r="A519" s="200" t="s">
        <v>939</v>
      </c>
      <c r="B519" s="328"/>
      <c r="C519" s="328"/>
      <c r="D519" s="328"/>
      <c r="E519" s="2"/>
      <c r="F519" s="2"/>
      <c r="G519" s="205"/>
      <c r="H519" s="205"/>
    </row>
    <row r="520" spans="1:8" ht="18.75" customHeight="1">
      <c r="A520" s="200"/>
      <c r="B520" s="328" t="s">
        <v>137</v>
      </c>
      <c r="C520" s="328"/>
      <c r="D520" s="328"/>
      <c r="E520" s="2"/>
      <c r="F520" s="2"/>
      <c r="G520" s="205">
        <f>SUM(G516:G519)</f>
        <v>0</v>
      </c>
      <c r="H520" s="205">
        <f>SUM(H516:H519)</f>
        <v>0</v>
      </c>
    </row>
    <row r="521" spans="1:8" ht="18.75" customHeight="1">
      <c r="A521" s="84" t="s">
        <v>1093</v>
      </c>
      <c r="B521" s="328"/>
      <c r="C521" s="328"/>
      <c r="D521" s="328"/>
      <c r="E521" s="2"/>
      <c r="F521" s="2"/>
      <c r="G521" s="2"/>
      <c r="H521" s="2"/>
    </row>
    <row r="522" spans="1:8" ht="18.75" customHeight="1">
      <c r="A522" s="200" t="s">
        <v>940</v>
      </c>
      <c r="B522" s="328"/>
      <c r="C522" s="328"/>
      <c r="D522" s="328"/>
      <c r="E522" s="2"/>
      <c r="F522" s="2"/>
      <c r="G522" s="202" t="s">
        <v>133</v>
      </c>
      <c r="H522" s="202" t="s">
        <v>134</v>
      </c>
    </row>
    <row r="523" spans="1:8" ht="18.75" customHeight="1">
      <c r="A523" s="200" t="s">
        <v>941</v>
      </c>
      <c r="B523" s="328"/>
      <c r="C523" s="328"/>
      <c r="D523" s="328"/>
      <c r="E523" s="2"/>
      <c r="F523" s="2"/>
      <c r="G523" s="205"/>
      <c r="H523" s="205"/>
    </row>
    <row r="524" spans="1:8" ht="18.75" customHeight="1">
      <c r="A524" s="200" t="s">
        <v>942</v>
      </c>
      <c r="B524" s="328"/>
      <c r="C524" s="328"/>
      <c r="D524" s="328"/>
      <c r="E524" s="2"/>
      <c r="F524" s="2"/>
      <c r="G524" s="205"/>
      <c r="H524" s="205"/>
    </row>
    <row r="525" spans="1:8" ht="18.75" customHeight="1">
      <c r="A525" s="200" t="s">
        <v>943</v>
      </c>
      <c r="B525" s="328"/>
      <c r="C525" s="328"/>
      <c r="D525" s="328"/>
      <c r="E525" s="2"/>
      <c r="F525" s="2"/>
      <c r="G525" s="205"/>
      <c r="H525" s="205"/>
    </row>
    <row r="526" spans="1:8" ht="18.75" customHeight="1">
      <c r="A526" s="200" t="s">
        <v>944</v>
      </c>
      <c r="B526" s="328"/>
      <c r="C526" s="328"/>
      <c r="D526" s="328"/>
      <c r="E526" s="2"/>
      <c r="F526" s="2"/>
      <c r="G526" s="205"/>
      <c r="H526" s="205"/>
    </row>
    <row r="527" spans="1:8" ht="18.75" customHeight="1">
      <c r="A527" s="200" t="s">
        <v>945</v>
      </c>
      <c r="B527" s="328"/>
      <c r="C527" s="328"/>
      <c r="D527" s="328"/>
      <c r="E527" s="2"/>
      <c r="F527" s="2"/>
      <c r="G527" s="205"/>
      <c r="H527" s="205"/>
    </row>
    <row r="528" spans="1:8" ht="18.75" customHeight="1">
      <c r="A528" s="200"/>
      <c r="B528" s="328" t="s">
        <v>137</v>
      </c>
      <c r="C528" s="328"/>
      <c r="D528" s="328"/>
      <c r="E528" s="2"/>
      <c r="F528" s="2"/>
      <c r="G528" s="205">
        <f>SUM(G524:G527)</f>
        <v>0</v>
      </c>
      <c r="H528" s="205">
        <f>SUM(H524:H527)</f>
        <v>0</v>
      </c>
    </row>
    <row r="529" spans="1:8" ht="18.75" customHeight="1">
      <c r="A529" s="200" t="s">
        <v>946</v>
      </c>
      <c r="B529" s="328"/>
      <c r="C529" s="328"/>
      <c r="D529" s="328"/>
      <c r="E529" s="2"/>
      <c r="F529" s="2"/>
      <c r="G529" s="202" t="s">
        <v>133</v>
      </c>
      <c r="H529" s="202" t="s">
        <v>134</v>
      </c>
    </row>
    <row r="530" spans="1:8" ht="18.75" customHeight="1">
      <c r="A530" s="200" t="s">
        <v>947</v>
      </c>
      <c r="B530" s="328"/>
      <c r="C530" s="328"/>
      <c r="D530" s="328"/>
      <c r="E530" s="2"/>
      <c r="F530" s="2"/>
      <c r="G530" s="205"/>
      <c r="H530" s="205"/>
    </row>
    <row r="531" spans="1:8" ht="18.75" customHeight="1">
      <c r="A531" s="200" t="s">
        <v>948</v>
      </c>
      <c r="B531" s="328"/>
      <c r="C531" s="328"/>
      <c r="D531" s="328"/>
      <c r="E531" s="2"/>
      <c r="F531" s="2"/>
      <c r="G531" s="205"/>
      <c r="H531" s="205"/>
    </row>
    <row r="532" spans="1:8" ht="18.75" customHeight="1">
      <c r="A532" s="200" t="s">
        <v>949</v>
      </c>
      <c r="B532" s="328"/>
      <c r="C532" s="328"/>
      <c r="D532" s="328"/>
      <c r="E532" s="2"/>
      <c r="F532" s="2"/>
      <c r="G532" s="205"/>
      <c r="H532" s="205"/>
    </row>
    <row r="533" spans="1:8" ht="20.25" customHeight="1">
      <c r="A533" s="200"/>
      <c r="B533" s="328" t="s">
        <v>137</v>
      </c>
      <c r="C533" s="328"/>
      <c r="D533" s="328"/>
      <c r="E533" s="2"/>
      <c r="F533" s="2"/>
      <c r="G533" s="2">
        <f>SUM(G530:G532)</f>
        <v>0</v>
      </c>
      <c r="H533" s="2">
        <f>SUM(H530:H532)</f>
        <v>0</v>
      </c>
    </row>
    <row r="534" spans="1:8" ht="18.75" customHeight="1">
      <c r="A534" t="s">
        <v>1094</v>
      </c>
      <c r="G534" s="94"/>
      <c r="H534" s="94"/>
    </row>
    <row r="535" spans="1:8" ht="18.75" customHeight="1">
      <c r="A535" t="s">
        <v>178</v>
      </c>
      <c r="G535" s="94"/>
      <c r="H535" s="94"/>
    </row>
    <row r="536" spans="1:8" ht="18.75" customHeight="1">
      <c r="A536" s="376" t="s">
        <v>606</v>
      </c>
      <c r="B536" s="376"/>
      <c r="C536" s="375" t="s">
        <v>950</v>
      </c>
      <c r="D536" s="375"/>
      <c r="E536" s="375"/>
      <c r="F536" s="375"/>
      <c r="G536" s="375"/>
      <c r="H536" s="375"/>
    </row>
    <row r="537" spans="1:8" ht="37.5" customHeight="1">
      <c r="A537" s="376"/>
      <c r="B537" s="376"/>
      <c r="C537" s="274" t="s">
        <v>694</v>
      </c>
      <c r="D537" s="274" t="s">
        <v>695</v>
      </c>
      <c r="E537" s="274" t="s">
        <v>1193</v>
      </c>
      <c r="F537" s="274" t="s">
        <v>180</v>
      </c>
      <c r="G537" s="274" t="s">
        <v>955</v>
      </c>
      <c r="H537" s="274" t="s">
        <v>137</v>
      </c>
    </row>
    <row r="538" spans="1:8" ht="18.75" customHeight="1">
      <c r="A538" s="377" t="s">
        <v>182</v>
      </c>
      <c r="B538" s="377"/>
      <c r="C538" s="271">
        <v>1</v>
      </c>
      <c r="D538" s="271">
        <v>2</v>
      </c>
      <c r="E538" s="271">
        <v>3</v>
      </c>
      <c r="F538" s="271">
        <v>4</v>
      </c>
      <c r="G538" s="271">
        <v>5</v>
      </c>
      <c r="H538" s="271">
        <v>6</v>
      </c>
    </row>
    <row r="539" spans="1:8" ht="18.75" customHeight="1">
      <c r="A539" s="97" t="s">
        <v>953</v>
      </c>
      <c r="B539" s="105"/>
      <c r="C539" s="315">
        <v>136000000000</v>
      </c>
      <c r="D539" s="246">
        <v>1730209803</v>
      </c>
      <c r="E539" s="246">
        <v>300000000</v>
      </c>
      <c r="F539" s="246">
        <v>-1746422583</v>
      </c>
      <c r="G539" s="246">
        <v>3016058910</v>
      </c>
      <c r="H539" s="246">
        <f>SUM(C539:G539)</f>
        <v>139299846130</v>
      </c>
    </row>
    <row r="540" spans="1:8" s="2" customFormat="1" ht="27" customHeight="1">
      <c r="A540" s="373" t="s">
        <v>951</v>
      </c>
      <c r="B540" s="374"/>
      <c r="C540" s="121">
        <v>34149100000</v>
      </c>
      <c r="D540" s="247">
        <v>-1660000000</v>
      </c>
      <c r="E540" s="247">
        <v>0</v>
      </c>
      <c r="F540" s="247"/>
      <c r="G540" s="247">
        <v>-2489100000</v>
      </c>
      <c r="H540" s="247">
        <f>SUM(C540:G540)</f>
        <v>30000000000</v>
      </c>
    </row>
    <row r="541" spans="1:8" s="2" customFormat="1" ht="18.75" customHeight="1">
      <c r="A541" s="7" t="s">
        <v>954</v>
      </c>
      <c r="B541" s="4"/>
      <c r="C541" s="121"/>
      <c r="D541" s="247"/>
      <c r="E541" s="247"/>
      <c r="F541" s="247"/>
      <c r="G541" s="247"/>
      <c r="H541" s="247">
        <f>SUM(C541:G541)</f>
        <v>0</v>
      </c>
    </row>
    <row r="542" spans="1:8" s="2" customFormat="1" ht="18.75" customHeight="1">
      <c r="A542" s="7" t="s">
        <v>152</v>
      </c>
      <c r="B542" s="4"/>
      <c r="C542" s="121"/>
      <c r="D542" s="247">
        <v>861897417</v>
      </c>
      <c r="E542" s="247"/>
      <c r="F542" s="247">
        <v>1746422583</v>
      </c>
      <c r="G542" s="247">
        <v>33083100932</v>
      </c>
      <c r="H542" s="247">
        <f>SUM(C542:G542)</f>
        <v>35691420932</v>
      </c>
    </row>
    <row r="543" spans="1:8" s="2" customFormat="1" ht="29.25" customHeight="1">
      <c r="A543" s="373" t="s">
        <v>183</v>
      </c>
      <c r="B543" s="374"/>
      <c r="C543" s="121"/>
      <c r="D543" s="247"/>
      <c r="E543" s="247"/>
      <c r="F543" s="247"/>
      <c r="G543" s="247"/>
      <c r="H543" s="247">
        <f t="shared" ref="H541:H545" si="21">SUM(C543:G543)</f>
        <v>0</v>
      </c>
    </row>
    <row r="544" spans="1:8" s="2" customFormat="1" ht="18.75" customHeight="1">
      <c r="A544" s="7" t="s">
        <v>952</v>
      </c>
      <c r="B544" s="4"/>
      <c r="C544" s="121"/>
      <c r="D544" s="247"/>
      <c r="E544" s="247"/>
      <c r="F544" s="247"/>
      <c r="G544" s="247"/>
      <c r="H544" s="247">
        <f t="shared" si="21"/>
        <v>0</v>
      </c>
    </row>
    <row r="545" spans="1:10" s="2" customFormat="1" ht="18.75" customHeight="1">
      <c r="A545" s="7" t="s">
        <v>154</v>
      </c>
      <c r="B545" s="4"/>
      <c r="C545" s="121"/>
      <c r="D545" s="247"/>
      <c r="E545" s="247"/>
      <c r="F545" s="247"/>
      <c r="G545" s="247">
        <v>0</v>
      </c>
      <c r="H545" s="247">
        <f t="shared" si="21"/>
        <v>0</v>
      </c>
    </row>
    <row r="546" spans="1:10" s="2" customFormat="1" ht="20.25" customHeight="1">
      <c r="A546" s="373" t="s">
        <v>956</v>
      </c>
      <c r="B546" s="374"/>
      <c r="C546" s="316">
        <f t="shared" ref="C546:H546" si="22">SUM(C539:C545)</f>
        <v>170149100000</v>
      </c>
      <c r="D546" s="248">
        <f t="shared" si="22"/>
        <v>932107220</v>
      </c>
      <c r="E546" s="248">
        <f t="shared" si="22"/>
        <v>300000000</v>
      </c>
      <c r="F546" s="248">
        <f t="shared" si="22"/>
        <v>0</v>
      </c>
      <c r="G546" s="248">
        <f t="shared" si="22"/>
        <v>33610059842</v>
      </c>
      <c r="H546" s="248">
        <f>SUM(H539:H545)</f>
        <v>204991267062</v>
      </c>
    </row>
    <row r="547" spans="1:10" s="2" customFormat="1" ht="30.75" customHeight="1">
      <c r="A547" s="373" t="s">
        <v>957</v>
      </c>
      <c r="B547" s="374"/>
      <c r="C547" s="121"/>
      <c r="D547" s="247"/>
      <c r="E547" s="247">
        <v>0</v>
      </c>
      <c r="F547" s="247"/>
      <c r="G547" s="247"/>
      <c r="H547" s="247">
        <f>SUM(C547:G547)</f>
        <v>0</v>
      </c>
    </row>
    <row r="548" spans="1:10" s="2" customFormat="1" ht="18.75" customHeight="1">
      <c r="A548" s="7" t="s">
        <v>184</v>
      </c>
      <c r="B548" s="4"/>
      <c r="C548" s="121"/>
      <c r="D548" s="247"/>
      <c r="E548" s="247"/>
      <c r="F548" s="247"/>
      <c r="G548" s="435">
        <f>+'DN-Báo cáo kết quả SXKD'!F27</f>
        <v>5193393550.1999998</v>
      </c>
      <c r="H548" s="247">
        <f t="shared" ref="H548:H552" si="23">SUM(C548:G548)</f>
        <v>5193393550.1999998</v>
      </c>
      <c r="I548" s="129"/>
    </row>
    <row r="549" spans="1:10" s="2" customFormat="1" ht="18.75" customHeight="1">
      <c r="A549" s="7" t="s">
        <v>1123</v>
      </c>
      <c r="B549" s="4"/>
      <c r="C549" s="121"/>
      <c r="D549" s="247"/>
      <c r="E549" s="247"/>
      <c r="F549" s="247"/>
      <c r="G549" s="247"/>
      <c r="H549" s="247">
        <f t="shared" si="23"/>
        <v>0</v>
      </c>
      <c r="I549" s="131"/>
    </row>
    <row r="550" spans="1:10" s="2" customFormat="1" ht="24" customHeight="1">
      <c r="A550" s="373" t="s">
        <v>958</v>
      </c>
      <c r="B550" s="374"/>
      <c r="C550" s="317"/>
      <c r="D550" s="247"/>
      <c r="E550" s="318"/>
      <c r="F550" s="247"/>
      <c r="G550" s="247"/>
      <c r="H550" s="247">
        <f t="shared" si="23"/>
        <v>0</v>
      </c>
    </row>
    <row r="551" spans="1:10" s="2" customFormat="1" ht="26.25" customHeight="1">
      <c r="A551" s="373" t="s">
        <v>959</v>
      </c>
      <c r="B551" s="374"/>
      <c r="C551" s="319"/>
      <c r="D551" s="247"/>
      <c r="E551" s="318"/>
      <c r="F551" s="247"/>
      <c r="G551" s="247"/>
      <c r="H551" s="247">
        <f t="shared" si="23"/>
        <v>0</v>
      </c>
      <c r="I551" s="52"/>
    </row>
    <row r="552" spans="1:10" s="2" customFormat="1" ht="18.75" customHeight="1">
      <c r="A552" s="11" t="s">
        <v>154</v>
      </c>
      <c r="B552" s="12"/>
      <c r="C552" s="320"/>
      <c r="D552" s="249"/>
      <c r="E552" s="249"/>
      <c r="F552" s="249"/>
      <c r="G552" s="249"/>
      <c r="H552" s="247">
        <f t="shared" si="23"/>
        <v>0</v>
      </c>
      <c r="I552" s="52"/>
    </row>
    <row r="553" spans="1:10" ht="18.75" customHeight="1">
      <c r="A553" s="110" t="s">
        <v>185</v>
      </c>
      <c r="B553" s="111"/>
      <c r="C553" s="88">
        <f>+C546+C547</f>
        <v>170149100000</v>
      </c>
      <c r="D553" s="88">
        <f t="shared" ref="D553:H553" si="24">SUM(D546:D552)</f>
        <v>932107220</v>
      </c>
      <c r="E553" s="88">
        <f t="shared" si="24"/>
        <v>300000000</v>
      </c>
      <c r="F553" s="88">
        <f>SUM(F546:F552)</f>
        <v>0</v>
      </c>
      <c r="G553" s="88">
        <f>SUM(G546:G552)</f>
        <v>38803453392.199997</v>
      </c>
      <c r="H553" s="88">
        <f t="shared" si="24"/>
        <v>210184660612.20001</v>
      </c>
      <c r="I553" s="129"/>
      <c r="J553" s="96"/>
    </row>
    <row r="554" spans="1:10" ht="18.75" customHeight="1">
      <c r="A554" t="s">
        <v>186</v>
      </c>
      <c r="E554" s="94"/>
      <c r="F554" s="94"/>
      <c r="G554" s="202" t="s">
        <v>133</v>
      </c>
      <c r="H554" s="202" t="s">
        <v>134</v>
      </c>
    </row>
    <row r="555" spans="1:10" s="2" customFormat="1" ht="18.75" customHeight="1">
      <c r="A555" s="2" t="s">
        <v>960</v>
      </c>
      <c r="G555" s="9"/>
      <c r="H555" s="9"/>
    </row>
    <row r="556" spans="1:10" s="2" customFormat="1" ht="18.75" customHeight="1">
      <c r="A556" s="2" t="s">
        <v>187</v>
      </c>
      <c r="G556" s="116">
        <v>170149100000</v>
      </c>
      <c r="H556" s="116">
        <v>170149100000</v>
      </c>
    </row>
    <row r="557" spans="1:10" ht="18.75" customHeight="1">
      <c r="A557" s="370" t="s">
        <v>137</v>
      </c>
      <c r="B557" s="370"/>
      <c r="G557" s="119">
        <f>SUM(G555:G556)</f>
        <v>170149100000</v>
      </c>
      <c r="H557" s="119">
        <f>SUM(H555:H556)</f>
        <v>170149100000</v>
      </c>
    </row>
    <row r="558" spans="1:10" s="112" customFormat="1" ht="21.75" customHeight="1">
      <c r="A558" s="112" t="s">
        <v>188</v>
      </c>
      <c r="G558" s="202" t="s">
        <v>133</v>
      </c>
      <c r="H558" s="202" t="s">
        <v>134</v>
      </c>
    </row>
    <row r="559" spans="1:10" s="2" customFormat="1" ht="18.75" customHeight="1">
      <c r="A559" s="2" t="s">
        <v>189</v>
      </c>
      <c r="G559" s="118"/>
      <c r="H559" s="118"/>
    </row>
    <row r="560" spans="1:10" s="2" customFormat="1" ht="18.75" customHeight="1">
      <c r="A560" s="2" t="s">
        <v>190</v>
      </c>
      <c r="G560" s="116">
        <v>170149100000</v>
      </c>
      <c r="H560" s="116">
        <v>170149100000</v>
      </c>
    </row>
    <row r="561" spans="1:8" s="2" customFormat="1" ht="18.75" customHeight="1">
      <c r="A561" s="2" t="s">
        <v>191</v>
      </c>
      <c r="G561" s="116"/>
      <c r="H561" s="116"/>
    </row>
    <row r="562" spans="1:8" s="2" customFormat="1" ht="18.75" customHeight="1">
      <c r="A562" s="2" t="s">
        <v>961</v>
      </c>
      <c r="G562" s="296"/>
      <c r="H562" s="296"/>
    </row>
    <row r="563" spans="1:8" s="2" customFormat="1" ht="18.75" customHeight="1">
      <c r="A563" s="2" t="s">
        <v>192</v>
      </c>
      <c r="G563" s="116">
        <f>+G560+G561</f>
        <v>170149100000</v>
      </c>
      <c r="H563" s="116">
        <v>136000000000</v>
      </c>
    </row>
    <row r="564" spans="1:8" s="2" customFormat="1" ht="18.75" customHeight="1">
      <c r="A564" s="2" t="s">
        <v>193</v>
      </c>
      <c r="G564" s="116"/>
      <c r="H564" s="116"/>
    </row>
    <row r="565" spans="1:8" ht="18.75" customHeight="1">
      <c r="A565" t="s">
        <v>962</v>
      </c>
      <c r="G565" s="202" t="s">
        <v>133</v>
      </c>
      <c r="H565" s="202" t="s">
        <v>134</v>
      </c>
    </row>
    <row r="566" spans="1:8" s="2" customFormat="1" ht="18.75" customHeight="1">
      <c r="A566" s="2" t="s">
        <v>198</v>
      </c>
      <c r="G566" s="117">
        <f>+G563/10000</f>
        <v>17014910</v>
      </c>
      <c r="H566" s="117">
        <v>17014910</v>
      </c>
    </row>
    <row r="567" spans="1:8" s="2" customFormat="1" ht="18.75" customHeight="1">
      <c r="A567" s="2" t="s">
        <v>199</v>
      </c>
      <c r="G567" s="117">
        <f>+G566</f>
        <v>17014910</v>
      </c>
      <c r="H567" s="117">
        <v>17014910</v>
      </c>
    </row>
    <row r="568" spans="1:8" s="2" customFormat="1" ht="18.75" customHeight="1">
      <c r="A568" s="2" t="s">
        <v>200</v>
      </c>
      <c r="G568" s="117">
        <f>+G567</f>
        <v>17014910</v>
      </c>
      <c r="H568" s="117">
        <v>17014910</v>
      </c>
    </row>
    <row r="569" spans="1:8" s="2" customFormat="1" ht="18.75" customHeight="1">
      <c r="A569" s="2" t="s">
        <v>201</v>
      </c>
      <c r="G569" s="117"/>
      <c r="H569" s="117"/>
    </row>
    <row r="570" spans="1:8" s="2" customFormat="1" ht="18.75" customHeight="1">
      <c r="A570" s="2" t="s">
        <v>202</v>
      </c>
      <c r="G570" s="117">
        <v>0</v>
      </c>
      <c r="H570" s="117"/>
    </row>
    <row r="571" spans="1:8" s="2" customFormat="1" ht="18.75" customHeight="1">
      <c r="A571" s="2" t="s">
        <v>200</v>
      </c>
      <c r="G571" s="117"/>
      <c r="H571" s="117"/>
    </row>
    <row r="572" spans="1:8" s="2" customFormat="1" ht="18.75" customHeight="1">
      <c r="A572" s="2" t="s">
        <v>201</v>
      </c>
      <c r="G572" s="117"/>
      <c r="H572" s="117"/>
    </row>
    <row r="573" spans="1:8" s="2" customFormat="1" ht="18.75" customHeight="1">
      <c r="A573" s="2" t="s">
        <v>203</v>
      </c>
      <c r="G573" s="117">
        <f>+G566-G570</f>
        <v>17014910</v>
      </c>
      <c r="H573" s="117">
        <f>+H566-H570</f>
        <v>17014910</v>
      </c>
    </row>
    <row r="574" spans="1:8" s="2" customFormat="1" ht="18.75" customHeight="1">
      <c r="A574" s="2" t="s">
        <v>200</v>
      </c>
      <c r="G574" s="117">
        <f>+G573</f>
        <v>17014910</v>
      </c>
      <c r="H574" s="117">
        <f>+H573</f>
        <v>17014910</v>
      </c>
    </row>
    <row r="575" spans="1:8" s="2" customFormat="1" ht="18.75" customHeight="1">
      <c r="A575" s="2" t="s">
        <v>201</v>
      </c>
      <c r="G575" s="117"/>
      <c r="H575" s="117"/>
    </row>
    <row r="576" spans="1:8" s="2" customFormat="1" ht="18.75" customHeight="1">
      <c r="A576" s="2" t="s">
        <v>204</v>
      </c>
      <c r="G576" s="117" t="s">
        <v>205</v>
      </c>
      <c r="H576" s="117" t="s">
        <v>205</v>
      </c>
    </row>
    <row r="577" spans="1:10" ht="18.75" customHeight="1">
      <c r="A577" t="s">
        <v>963</v>
      </c>
      <c r="G577" s="202" t="s">
        <v>133</v>
      </c>
      <c r="H577" s="202" t="s">
        <v>134</v>
      </c>
    </row>
    <row r="578" spans="1:10" s="2" customFormat="1" ht="18.75" customHeight="1">
      <c r="A578" s="2" t="s">
        <v>194</v>
      </c>
      <c r="G578" s="10"/>
      <c r="H578" s="10"/>
    </row>
    <row r="579" spans="1:10" s="2" customFormat="1" ht="18.75" customHeight="1">
      <c r="A579" s="2" t="s">
        <v>195</v>
      </c>
      <c r="G579" s="10"/>
      <c r="H579" s="10"/>
    </row>
    <row r="580" spans="1:10" s="2" customFormat="1" ht="18.75" customHeight="1">
      <c r="A580" s="2" t="s">
        <v>196</v>
      </c>
      <c r="G580" s="10"/>
      <c r="H580" s="10"/>
    </row>
    <row r="581" spans="1:10" s="2" customFormat="1" ht="18.75" customHeight="1">
      <c r="A581" s="2" t="s">
        <v>197</v>
      </c>
      <c r="G581" s="10"/>
      <c r="H581" s="10"/>
    </row>
    <row r="582" spans="1:10" ht="18.75" customHeight="1">
      <c r="A582" t="s">
        <v>206</v>
      </c>
      <c r="G582" s="297">
        <f>SUM(G583:G587)</f>
        <v>300000000</v>
      </c>
      <c r="H582" s="297">
        <f>SUM(H583:H587)</f>
        <v>300000000</v>
      </c>
    </row>
    <row r="583" spans="1:10" s="2" customFormat="1" ht="18.75" customHeight="1">
      <c r="A583" s="2" t="s">
        <v>207</v>
      </c>
      <c r="G583" s="117"/>
      <c r="H583" s="117"/>
    </row>
    <row r="584" spans="1:10" s="2" customFormat="1" ht="18.75" customHeight="1">
      <c r="A584" s="2" t="s">
        <v>208</v>
      </c>
      <c r="G584" s="117">
        <v>300000000</v>
      </c>
      <c r="H584" s="117">
        <v>300000000</v>
      </c>
    </row>
    <row r="585" spans="1:10" s="2" customFormat="1" ht="18.75" customHeight="1">
      <c r="A585" s="2" t="s">
        <v>964</v>
      </c>
      <c r="G585" s="3"/>
      <c r="H585" s="3"/>
    </row>
    <row r="586" spans="1:10" s="2" customFormat="1" ht="18.75" customHeight="1">
      <c r="G586" s="207"/>
      <c r="H586" s="207"/>
    </row>
    <row r="587" spans="1:10" s="2" customFormat="1" ht="18.75" customHeight="1">
      <c r="A587" s="2" t="s">
        <v>209</v>
      </c>
      <c r="G587" s="3"/>
      <c r="H587" s="3"/>
    </row>
    <row r="588" spans="1:10" ht="24.75" customHeight="1">
      <c r="A588" s="112" t="s">
        <v>210</v>
      </c>
      <c r="G588" s="436" t="s">
        <v>1194</v>
      </c>
      <c r="H588" s="436" t="s">
        <v>1195</v>
      </c>
    </row>
    <row r="589" spans="1:10" s="2" customFormat="1" ht="18.75" customHeight="1">
      <c r="A589" s="2" t="s">
        <v>211</v>
      </c>
      <c r="G589" s="298">
        <f>+'DN-Báo cáo kết quả SXKD'!F27</f>
        <v>5193393550.1999998</v>
      </c>
      <c r="H589" s="299">
        <v>3855316701</v>
      </c>
      <c r="J589" s="52"/>
    </row>
    <row r="590" spans="1:10" s="2" customFormat="1" ht="31.5" customHeight="1">
      <c r="A590" s="380" t="s">
        <v>212</v>
      </c>
      <c r="B590" s="380"/>
      <c r="C590" s="380"/>
      <c r="D590" s="380"/>
      <c r="E590" s="380"/>
      <c r="F590" s="380"/>
      <c r="G590" s="300"/>
      <c r="H590" s="300" t="s">
        <v>287</v>
      </c>
    </row>
    <row r="591" spans="1:10" s="2" customFormat="1" ht="18.75" customHeight="1">
      <c r="A591" s="2" t="s">
        <v>213</v>
      </c>
      <c r="G591" s="301">
        <f>+G589</f>
        <v>5193393550.1999998</v>
      </c>
      <c r="H591" s="117">
        <f>+H589</f>
        <v>3855316701</v>
      </c>
    </row>
    <row r="592" spans="1:10" s="2" customFormat="1" ht="18.75" customHeight="1">
      <c r="A592" s="2" t="s">
        <v>214</v>
      </c>
      <c r="G592" s="302">
        <f>+G574</f>
        <v>17014910</v>
      </c>
      <c r="H592" s="302">
        <f>+H573</f>
        <v>17014910</v>
      </c>
    </row>
    <row r="593" spans="1:11" s="2" customFormat="1" ht="18.75" customHeight="1">
      <c r="A593" s="2" t="s">
        <v>215</v>
      </c>
      <c r="G593" s="303">
        <f>+G591/G592</f>
        <v>305.22603705808609</v>
      </c>
      <c r="H593" s="303">
        <f>+H591/H592</f>
        <v>226.58460732381187</v>
      </c>
    </row>
    <row r="594" spans="1:11" s="2" customFormat="1" ht="18.75" customHeight="1"/>
    <row r="595" spans="1:11" ht="18.75" customHeight="1">
      <c r="A595" t="s">
        <v>965</v>
      </c>
    </row>
    <row r="596" spans="1:11" ht="18.75" customHeight="1">
      <c r="G596" s="378" t="s">
        <v>216</v>
      </c>
      <c r="H596" s="378"/>
    </row>
    <row r="597" spans="1:11" ht="33" customHeight="1">
      <c r="A597" s="112" t="s">
        <v>283</v>
      </c>
      <c r="G597" s="436" t="s">
        <v>1194</v>
      </c>
      <c r="H597" s="436" t="s">
        <v>1195</v>
      </c>
    </row>
    <row r="598" spans="1:11" s="2" customFormat="1" ht="18.75" customHeight="1">
      <c r="A598" s="2" t="s">
        <v>967</v>
      </c>
      <c r="G598" s="294"/>
      <c r="H598" s="294"/>
      <c r="I598"/>
      <c r="J598"/>
    </row>
    <row r="599" spans="1:11" s="2" customFormat="1" ht="18.75" customHeight="1">
      <c r="A599" s="2" t="s">
        <v>218</v>
      </c>
      <c r="G599" s="117">
        <v>16732383692</v>
      </c>
      <c r="H599" s="117">
        <v>9628088029</v>
      </c>
      <c r="I599"/>
      <c r="J599"/>
    </row>
    <row r="600" spans="1:11" s="2" customFormat="1" ht="18.75" customHeight="1">
      <c r="A600" s="2" t="s">
        <v>219</v>
      </c>
      <c r="G600" s="117">
        <v>31807235144</v>
      </c>
      <c r="H600" s="117">
        <v>38511889892</v>
      </c>
      <c r="I600"/>
      <c r="J600"/>
    </row>
    <row r="601" spans="1:11" s="2" customFormat="1" ht="18.75" customHeight="1">
      <c r="A601" s="2" t="s">
        <v>608</v>
      </c>
      <c r="G601" s="117">
        <f>352358120+338333090+6404546</f>
        <v>697095756</v>
      </c>
      <c r="H601" s="117">
        <v>897258381</v>
      </c>
      <c r="I601"/>
      <c r="J601"/>
    </row>
    <row r="602" spans="1:11" s="2" customFormat="1" ht="18.75" customHeight="1">
      <c r="A602" s="2" t="s">
        <v>220</v>
      </c>
      <c r="G602" s="117"/>
      <c r="H602" s="117"/>
      <c r="I602"/>
      <c r="J602"/>
    </row>
    <row r="603" spans="1:11" s="14" customFormat="1" ht="18.75" customHeight="1">
      <c r="A603" s="379" t="s">
        <v>137</v>
      </c>
      <c r="B603" s="379"/>
      <c r="G603" s="293">
        <f>SUM(G599:G602)</f>
        <v>49236714592</v>
      </c>
      <c r="H603" s="293">
        <f>SUM(H599:H602)</f>
        <v>49037236302</v>
      </c>
      <c r="I603"/>
      <c r="J603"/>
    </row>
    <row r="604" spans="1:11" s="14" customFormat="1" ht="18.75" customHeight="1">
      <c r="A604" s="2" t="s">
        <v>966</v>
      </c>
      <c r="B604" s="332"/>
      <c r="G604" s="209"/>
      <c r="H604" s="209"/>
      <c r="I604"/>
      <c r="J604"/>
    </row>
    <row r="605" spans="1:11" s="14" customFormat="1" ht="53.25" customHeight="1">
      <c r="A605" s="385" t="s">
        <v>968</v>
      </c>
      <c r="B605" s="385"/>
      <c r="C605" s="385"/>
      <c r="D605" s="385"/>
      <c r="E605" s="385"/>
      <c r="F605" s="385"/>
      <c r="G605" s="209"/>
      <c r="H605" s="209"/>
    </row>
    <row r="606" spans="1:11" s="14" customFormat="1" ht="19.5" customHeight="1">
      <c r="A606" s="14" t="s">
        <v>969</v>
      </c>
      <c r="G606" s="227"/>
      <c r="H606" s="227"/>
    </row>
    <row r="607" spans="1:11" s="2" customFormat="1" ht="19.5" customHeight="1">
      <c r="A607" s="2" t="s">
        <v>217</v>
      </c>
      <c r="G607" s="8"/>
      <c r="H607" s="8"/>
    </row>
    <row r="608" spans="1:11" s="2" customFormat="1" ht="19.5" customHeight="1">
      <c r="A608" s="2" t="s">
        <v>221</v>
      </c>
      <c r="G608" s="8"/>
      <c r="H608" s="8"/>
      <c r="J608" s="52"/>
      <c r="K608" s="52"/>
    </row>
    <row r="609" spans="1:11" s="2" customFormat="1" ht="19.5" customHeight="1">
      <c r="A609" s="2" t="s">
        <v>222</v>
      </c>
      <c r="G609" s="8"/>
      <c r="H609" s="8"/>
      <c r="J609" s="52"/>
      <c r="K609" s="52"/>
    </row>
    <row r="610" spans="1:11" s="2" customFormat="1" ht="19.5" customHeight="1">
      <c r="A610" s="2" t="s">
        <v>223</v>
      </c>
      <c r="G610" s="295"/>
      <c r="H610" s="295"/>
      <c r="I610" s="309"/>
      <c r="J610" s="52"/>
      <c r="K610" s="52"/>
    </row>
    <row r="611" spans="1:11" ht="33" customHeight="1">
      <c r="A611" s="112" t="s">
        <v>970</v>
      </c>
      <c r="G611" s="436" t="s">
        <v>1194</v>
      </c>
      <c r="H611" s="436" t="s">
        <v>1195</v>
      </c>
      <c r="I611" s="94"/>
      <c r="J611" s="52"/>
      <c r="K611" s="96"/>
    </row>
    <row r="612" spans="1:11" s="2" customFormat="1" ht="18.75" customHeight="1">
      <c r="A612" s="2" t="s">
        <v>224</v>
      </c>
      <c r="G612" s="272">
        <v>13761263529.210114</v>
      </c>
      <c r="H612" s="310">
        <v>9404437999</v>
      </c>
      <c r="I612" s="94"/>
      <c r="J612" s="52"/>
      <c r="K612" s="52"/>
    </row>
    <row r="613" spans="1:11" s="2" customFormat="1" ht="18.75" customHeight="1">
      <c r="A613" s="2" t="s">
        <v>225</v>
      </c>
      <c r="G613" s="258"/>
      <c r="H613" s="310"/>
      <c r="I613" s="94"/>
      <c r="J613" s="52"/>
      <c r="K613" s="52"/>
    </row>
    <row r="614" spans="1:11" s="2" customFormat="1" ht="18.75" customHeight="1">
      <c r="A614" s="2" t="s">
        <v>226</v>
      </c>
      <c r="G614" s="259">
        <v>22732066066.789886</v>
      </c>
      <c r="H614" s="259">
        <v>28921915124</v>
      </c>
      <c r="I614" s="94"/>
      <c r="J614" s="52"/>
      <c r="K614" s="52"/>
    </row>
    <row r="615" spans="1:11" s="2" customFormat="1" ht="18.75" customHeight="1">
      <c r="A615" s="2" t="s">
        <v>227</v>
      </c>
      <c r="G615" s="258"/>
      <c r="H615" s="310"/>
      <c r="I615" s="94"/>
      <c r="J615" s="52"/>
    </row>
    <row r="616" spans="1:11" s="2" customFormat="1" ht="18.75" customHeight="1">
      <c r="A616" s="2" t="s">
        <v>228</v>
      </c>
      <c r="G616" s="310">
        <v>661198409</v>
      </c>
      <c r="H616" s="310">
        <v>661198409</v>
      </c>
      <c r="I616" s="94"/>
      <c r="J616" s="52"/>
      <c r="K616" s="10"/>
    </row>
    <row r="617" spans="1:11" s="2" customFormat="1" ht="18.75" customHeight="1">
      <c r="A617" s="2" t="s">
        <v>971</v>
      </c>
      <c r="G617" s="310"/>
      <c r="H617" s="310"/>
      <c r="I617" s="94"/>
      <c r="J617" s="52"/>
    </row>
    <row r="618" spans="1:11" s="2" customFormat="1" ht="18.75" customHeight="1">
      <c r="A618" s="2" t="s">
        <v>972</v>
      </c>
      <c r="G618" s="210"/>
      <c r="H618" s="211"/>
      <c r="J618" s="52"/>
    </row>
    <row r="619" spans="1:11" s="2" customFormat="1" ht="18.75" customHeight="1">
      <c r="A619" s="2" t="s">
        <v>973</v>
      </c>
      <c r="G619" s="210"/>
      <c r="H619" s="211"/>
      <c r="J619" s="52"/>
    </row>
    <row r="620" spans="1:11" s="2" customFormat="1" ht="18.75" customHeight="1">
      <c r="A620" s="2" t="s">
        <v>229</v>
      </c>
      <c r="G620" s="33"/>
      <c r="H620" s="33"/>
      <c r="J620" s="52"/>
    </row>
    <row r="621" spans="1:11" s="2" customFormat="1" ht="18.75" customHeight="1">
      <c r="A621" s="2" t="s">
        <v>974</v>
      </c>
      <c r="G621" s="210"/>
      <c r="H621" s="210"/>
      <c r="I621" s="10"/>
      <c r="J621" s="52"/>
    </row>
    <row r="622" spans="1:11" ht="18.75" customHeight="1">
      <c r="A622" s="370" t="s">
        <v>137</v>
      </c>
      <c r="B622" s="370"/>
      <c r="G622" s="82">
        <f>SUM(G612:G620)</f>
        <v>37154528005</v>
      </c>
      <c r="H622" s="82">
        <f>SUM(H612:H620)</f>
        <v>38987551532</v>
      </c>
      <c r="I622" s="96"/>
      <c r="J622" s="96"/>
    </row>
    <row r="623" spans="1:11" ht="33" customHeight="1">
      <c r="A623" s="112" t="s">
        <v>284</v>
      </c>
      <c r="G623" s="436" t="s">
        <v>1194</v>
      </c>
      <c r="H623" s="436" t="s">
        <v>1195</v>
      </c>
      <c r="J623" s="96"/>
    </row>
    <row r="624" spans="1:11" s="127" customFormat="1" ht="18.75" customHeight="1">
      <c r="A624" s="127" t="s">
        <v>230</v>
      </c>
      <c r="G624" s="33">
        <f>+'DN-Báo cáo kết quả SXKD'!F15</f>
        <v>232069861</v>
      </c>
      <c r="H624" s="33">
        <v>261997802</v>
      </c>
      <c r="J624" s="228"/>
    </row>
    <row r="625" spans="1:10" s="127" customFormat="1" ht="18.75" customHeight="1">
      <c r="A625" s="127" t="s">
        <v>975</v>
      </c>
      <c r="G625" s="210"/>
      <c r="H625" s="210"/>
      <c r="J625" s="228"/>
    </row>
    <row r="626" spans="1:10" s="127" customFormat="1" ht="18.75" customHeight="1">
      <c r="A626" s="127" t="s">
        <v>977</v>
      </c>
      <c r="G626" s="229"/>
      <c r="H626" s="229"/>
      <c r="J626" s="228"/>
    </row>
    <row r="627" spans="1:10" s="127" customFormat="1" ht="18.75" customHeight="1">
      <c r="A627" s="127" t="s">
        <v>976</v>
      </c>
      <c r="G627" s="229"/>
      <c r="H627" s="229"/>
      <c r="J627" s="228"/>
    </row>
    <row r="628" spans="1:10" s="127" customFormat="1" ht="18.75" customHeight="1">
      <c r="A628" s="127" t="s">
        <v>978</v>
      </c>
      <c r="G628" s="229"/>
      <c r="H628" s="229"/>
      <c r="J628" s="228"/>
    </row>
    <row r="629" spans="1:10" ht="18.75" customHeight="1">
      <c r="A629" s="370" t="s">
        <v>137</v>
      </c>
      <c r="B629" s="370"/>
      <c r="G629" s="54">
        <f>SUM(G624:G628)</f>
        <v>232069861</v>
      </c>
      <c r="H629" s="54">
        <f>SUM(H624:H628)</f>
        <v>261997802</v>
      </c>
      <c r="J629" s="96"/>
    </row>
    <row r="630" spans="1:10" ht="33" customHeight="1">
      <c r="A630" s="112" t="s">
        <v>285</v>
      </c>
      <c r="G630" s="436" t="s">
        <v>1194</v>
      </c>
      <c r="H630" s="436" t="s">
        <v>1195</v>
      </c>
      <c r="J630" s="94"/>
    </row>
    <row r="631" spans="1:10" s="127" customFormat="1" ht="18.75" customHeight="1">
      <c r="A631" s="127" t="s">
        <v>231</v>
      </c>
      <c r="G631" s="230">
        <f>+'DN-Báo cáo kết quả SXKD'!F16</f>
        <v>2789088156</v>
      </c>
      <c r="H631" s="230">
        <f>+'DN-Báo cáo kết quả SXKD'!G16</f>
        <v>3245669633</v>
      </c>
      <c r="J631" s="231"/>
    </row>
    <row r="632" spans="1:10" s="127" customFormat="1" ht="18.75" customHeight="1">
      <c r="A632" s="127" t="s">
        <v>979</v>
      </c>
      <c r="G632" s="232"/>
      <c r="H632" s="232"/>
      <c r="J632" s="231"/>
    </row>
    <row r="633" spans="1:10" s="127" customFormat="1" ht="18.75" customHeight="1">
      <c r="A633" s="127" t="s">
        <v>980</v>
      </c>
      <c r="G633" s="232"/>
      <c r="H633" s="232"/>
      <c r="J633" s="231"/>
    </row>
    <row r="634" spans="1:10" s="127" customFormat="1" ht="18.75" customHeight="1">
      <c r="A634" s="127" t="s">
        <v>981</v>
      </c>
      <c r="G634" s="232"/>
      <c r="H634" s="232"/>
      <c r="J634" s="231"/>
    </row>
    <row r="635" spans="1:10" s="127" customFormat="1" ht="18.75" customHeight="1">
      <c r="A635" s="127" t="s">
        <v>982</v>
      </c>
      <c r="G635" s="232"/>
      <c r="H635" s="232"/>
      <c r="J635" s="231"/>
    </row>
    <row r="636" spans="1:10" s="127" customFormat="1" ht="18.75" customHeight="1">
      <c r="A636" s="127" t="s">
        <v>232</v>
      </c>
      <c r="G636" s="230"/>
      <c r="H636" s="230"/>
    </row>
    <row r="637" spans="1:10" ht="18.75" customHeight="1">
      <c r="A637" s="370" t="s">
        <v>137</v>
      </c>
      <c r="B637" s="370"/>
      <c r="G637" s="89">
        <f>SUM(G631:G636)</f>
        <v>2789088156</v>
      </c>
      <c r="H637" s="89">
        <f>SUM(H631:H636)</f>
        <v>3245669633</v>
      </c>
    </row>
    <row r="638" spans="1:10" ht="30.75" customHeight="1">
      <c r="A638" s="113" t="s">
        <v>609</v>
      </c>
      <c r="B638" s="90"/>
      <c r="C638" s="114"/>
      <c r="E638" s="53"/>
      <c r="F638" s="114"/>
      <c r="G638" s="436" t="s">
        <v>1194</v>
      </c>
      <c r="H638" s="436" t="s">
        <v>1195</v>
      </c>
    </row>
    <row r="639" spans="1:10" ht="18.75" customHeight="1">
      <c r="A639" s="59" t="s">
        <v>610</v>
      </c>
      <c r="B639" s="90"/>
      <c r="C639" s="114"/>
      <c r="D639" s="114"/>
      <c r="F639" s="53"/>
      <c r="G639" s="211"/>
      <c r="H639" s="212">
        <v>363636364</v>
      </c>
    </row>
    <row r="640" spans="1:10" ht="18.75" customHeight="1">
      <c r="A640" s="59" t="s">
        <v>983</v>
      </c>
      <c r="B640" s="90"/>
      <c r="C640" s="114"/>
      <c r="D640" s="114"/>
      <c r="F640" s="53"/>
      <c r="G640" s="211"/>
      <c r="H640" s="212"/>
    </row>
    <row r="641" spans="1:10" ht="18.75" customHeight="1">
      <c r="A641" s="59" t="s">
        <v>985</v>
      </c>
      <c r="B641" s="90"/>
      <c r="C641" s="114"/>
      <c r="D641" s="114"/>
      <c r="F641" s="53"/>
      <c r="G641" s="211"/>
      <c r="H641" s="212"/>
    </row>
    <row r="642" spans="1:10" ht="18.75" customHeight="1">
      <c r="A642" s="59" t="s">
        <v>984</v>
      </c>
      <c r="B642" s="90"/>
      <c r="C642" s="114"/>
      <c r="D642" s="114"/>
      <c r="F642" s="53"/>
      <c r="G642" s="211"/>
      <c r="H642" s="212"/>
    </row>
    <row r="643" spans="1:10" ht="18.75" customHeight="1">
      <c r="A643" s="59" t="s">
        <v>986</v>
      </c>
      <c r="B643" s="90"/>
      <c r="C643" s="114"/>
      <c r="D643" s="114"/>
      <c r="F643" s="53"/>
      <c r="G643" s="211">
        <f>+'DN-Báo cáo kết quả SXKD'!D21</f>
        <v>119669000</v>
      </c>
      <c r="H643" s="212">
        <f>+'DN-Báo cáo kết quả SXKD'!G21-'Thuyết Minh'!H639</f>
        <v>73362000</v>
      </c>
    </row>
    <row r="644" spans="1:10" ht="18.75" customHeight="1">
      <c r="A644" s="370" t="s">
        <v>137</v>
      </c>
      <c r="B644" s="370"/>
      <c r="C644" s="114"/>
      <c r="D644" s="114"/>
      <c r="F644" s="53"/>
      <c r="G644" s="93">
        <f>SUM(G639:G643)</f>
        <v>119669000</v>
      </c>
      <c r="H644" s="93">
        <f>SUM(H639:H643)</f>
        <v>436998364</v>
      </c>
    </row>
    <row r="645" spans="1:10" ht="28.5" customHeight="1">
      <c r="A645" s="112" t="s">
        <v>611</v>
      </c>
      <c r="G645" s="436" t="s">
        <v>1194</v>
      </c>
      <c r="H645" s="436" t="s">
        <v>1195</v>
      </c>
    </row>
    <row r="646" spans="1:10" s="127" customFormat="1" ht="18.75" customHeight="1">
      <c r="A646" s="127" t="s">
        <v>987</v>
      </c>
      <c r="G646" s="230"/>
      <c r="H646" s="230">
        <v>160653223</v>
      </c>
      <c r="I646"/>
    </row>
    <row r="647" spans="1:10" s="127" customFormat="1" ht="18.75" customHeight="1">
      <c r="A647" s="127" t="s">
        <v>988</v>
      </c>
      <c r="G647" s="230"/>
      <c r="H647" s="230"/>
      <c r="I647"/>
    </row>
    <row r="648" spans="1:10" s="127" customFormat="1" ht="18.75" customHeight="1">
      <c r="A648" s="127" t="s">
        <v>989</v>
      </c>
      <c r="G648" s="232"/>
      <c r="H648" s="232"/>
    </row>
    <row r="649" spans="1:10" s="127" customFormat="1" ht="18.75" customHeight="1">
      <c r="A649" s="233" t="s">
        <v>986</v>
      </c>
      <c r="G649" s="230"/>
      <c r="H649" s="230"/>
    </row>
    <row r="650" spans="1:10" ht="18.75" customHeight="1">
      <c r="A650" s="370" t="s">
        <v>137</v>
      </c>
      <c r="B650" s="370"/>
      <c r="G650" s="273">
        <f>SUM(G646:G649)</f>
        <v>0</v>
      </c>
      <c r="H650" s="273">
        <f>SUM(H646:H649)</f>
        <v>160653223</v>
      </c>
      <c r="J650" s="96"/>
    </row>
    <row r="651" spans="1:10" ht="29.25" customHeight="1">
      <c r="A651" s="112" t="s">
        <v>990</v>
      </c>
      <c r="B651" s="329"/>
      <c r="G651" s="436" t="s">
        <v>1194</v>
      </c>
      <c r="H651" s="436" t="s">
        <v>1195</v>
      </c>
      <c r="I651" s="94"/>
      <c r="J651" s="94"/>
    </row>
    <row r="652" spans="1:10" ht="18.75" customHeight="1">
      <c r="A652" s="199" t="s">
        <v>991</v>
      </c>
      <c r="B652" s="329"/>
      <c r="G652" s="208"/>
      <c r="H652" s="208"/>
    </row>
    <row r="653" spans="1:10" ht="18.75" customHeight="1">
      <c r="A653" s="199" t="s">
        <v>992</v>
      </c>
      <c r="B653" s="329"/>
      <c r="G653" s="208"/>
      <c r="H653" s="208"/>
    </row>
    <row r="654" spans="1:10" ht="18.75" customHeight="1">
      <c r="A654" s="199" t="s">
        <v>993</v>
      </c>
      <c r="B654" s="329"/>
      <c r="G654" s="208"/>
      <c r="H654" s="208"/>
    </row>
    <row r="655" spans="1:10" ht="18.75" customHeight="1">
      <c r="A655" s="199" t="s">
        <v>994</v>
      </c>
      <c r="B655" s="329"/>
      <c r="G655" s="208"/>
      <c r="H655" s="208"/>
    </row>
    <row r="656" spans="1:10" ht="18.75" customHeight="1">
      <c r="A656" s="199" t="s">
        <v>995</v>
      </c>
      <c r="B656" s="329"/>
      <c r="G656" s="208"/>
      <c r="H656" s="208"/>
    </row>
    <row r="657" spans="1:10" ht="18.75" customHeight="1">
      <c r="A657" s="199" t="s">
        <v>996</v>
      </c>
      <c r="B657" s="329"/>
      <c r="G657" s="208"/>
      <c r="H657" s="208"/>
    </row>
    <row r="658" spans="1:10" ht="18.75" customHeight="1">
      <c r="A658" s="199" t="s">
        <v>997</v>
      </c>
      <c r="B658" s="329"/>
      <c r="G658" s="208"/>
      <c r="H658" s="208"/>
    </row>
    <row r="659" spans="1:10" ht="18.75" customHeight="1">
      <c r="A659" s="199" t="s">
        <v>998</v>
      </c>
      <c r="B659" s="329"/>
      <c r="G659" s="208"/>
      <c r="H659" s="208"/>
    </row>
    <row r="660" spans="1:10" ht="18.75" customHeight="1">
      <c r="A660" s="199" t="s">
        <v>999</v>
      </c>
      <c r="B660" s="329"/>
      <c r="G660" s="208"/>
      <c r="H660" s="208"/>
    </row>
    <row r="661" spans="1:10" ht="18.75" customHeight="1">
      <c r="A661" s="199" t="s">
        <v>1000</v>
      </c>
      <c r="B661" s="329"/>
      <c r="G661" s="208"/>
      <c r="H661" s="208"/>
    </row>
    <row r="662" spans="1:10" ht="33" customHeight="1">
      <c r="A662" s="112" t="s">
        <v>612</v>
      </c>
      <c r="G662" s="436" t="s">
        <v>1194</v>
      </c>
      <c r="H662" s="436" t="s">
        <v>1195</v>
      </c>
    </row>
    <row r="663" spans="1:10" s="2" customFormat="1" ht="18.75" customHeight="1">
      <c r="A663" s="2" t="s">
        <v>233</v>
      </c>
      <c r="G663" s="8">
        <v>8244023738</v>
      </c>
      <c r="H663" s="8">
        <v>15590391672</v>
      </c>
      <c r="J663" s="35"/>
    </row>
    <row r="664" spans="1:10" s="2" customFormat="1" ht="18.75" customHeight="1">
      <c r="A664" s="2" t="s">
        <v>234</v>
      </c>
      <c r="G664" s="8">
        <v>7857488100</v>
      </c>
      <c r="H664" s="8">
        <v>7647322100</v>
      </c>
    </row>
    <row r="665" spans="1:10" s="2" customFormat="1" ht="18.75" customHeight="1">
      <c r="A665" s="2" t="s">
        <v>235</v>
      </c>
      <c r="G665" s="8">
        <v>5789793829</v>
      </c>
      <c r="H665" s="8">
        <v>6082432160</v>
      </c>
    </row>
    <row r="666" spans="1:10" s="2" customFormat="1" ht="18.75" customHeight="1">
      <c r="A666" s="2" t="s">
        <v>236</v>
      </c>
      <c r="G666" s="8">
        <f>524506911+766788247</f>
        <v>1291295158</v>
      </c>
      <c r="H666" s="91">
        <v>492347663</v>
      </c>
    </row>
    <row r="667" spans="1:10" s="2" customFormat="1" ht="18.75" customHeight="1">
      <c r="A667" s="2" t="s">
        <v>237</v>
      </c>
      <c r="G667" s="8">
        <v>13000000000</v>
      </c>
      <c r="H667" s="8">
        <v>10287500000</v>
      </c>
    </row>
    <row r="668" spans="1:10" ht="18.75" customHeight="1">
      <c r="A668" s="370" t="s">
        <v>137</v>
      </c>
      <c r="B668" s="370"/>
      <c r="G668" s="54">
        <f>SUM(G663:G667)</f>
        <v>36182600825</v>
      </c>
      <c r="H668" s="54">
        <f>SUM(H663:H667)</f>
        <v>40099993595</v>
      </c>
      <c r="J668" s="96"/>
    </row>
    <row r="669" spans="1:10" ht="30.75" customHeight="1">
      <c r="A669" s="385" t="s">
        <v>1001</v>
      </c>
      <c r="B669" s="385"/>
      <c r="C669" s="385"/>
      <c r="D669" s="385"/>
      <c r="E669" s="385"/>
      <c r="F669" s="385"/>
      <c r="G669" s="385"/>
      <c r="H669" s="385"/>
      <c r="J669" s="96"/>
    </row>
    <row r="670" spans="1:10" ht="18.75" customHeight="1">
      <c r="A670" s="385" t="s">
        <v>1002</v>
      </c>
      <c r="B670" s="385"/>
      <c r="C670" s="385"/>
      <c r="D670" s="385"/>
      <c r="E670" s="385"/>
      <c r="F670" s="385"/>
      <c r="G670" s="385"/>
      <c r="H670" s="385"/>
      <c r="J670" s="96"/>
    </row>
    <row r="671" spans="1:10" ht="18.75" customHeight="1">
      <c r="A671" s="2" t="s">
        <v>1003</v>
      </c>
      <c r="B671" s="329"/>
      <c r="G671" s="81"/>
      <c r="H671" s="81"/>
      <c r="J671" s="96"/>
    </row>
    <row r="672" spans="1:10" ht="18.75" customHeight="1">
      <c r="A672" s="2" t="s">
        <v>1004</v>
      </c>
      <c r="B672" s="329"/>
      <c r="G672" s="81"/>
      <c r="H672" s="81"/>
      <c r="J672" s="96"/>
    </row>
    <row r="673" spans="1:10" ht="18.75" customHeight="1">
      <c r="A673" s="2" t="s">
        <v>1005</v>
      </c>
      <c r="B673" s="329"/>
      <c r="G673" s="81"/>
      <c r="H673" s="81"/>
      <c r="J673" s="96"/>
    </row>
    <row r="674" spans="1:10" ht="18.75" customHeight="1">
      <c r="A674" s="2" t="s">
        <v>1006</v>
      </c>
      <c r="B674" s="329"/>
      <c r="G674" s="81"/>
      <c r="H674" s="81"/>
      <c r="J674" s="96"/>
    </row>
    <row r="675" spans="1:10" ht="18.75" customHeight="1">
      <c r="A675" s="2" t="s">
        <v>1007</v>
      </c>
      <c r="B675" s="329"/>
      <c r="G675" s="81"/>
      <c r="H675" s="81"/>
      <c r="J675" s="96"/>
    </row>
    <row r="676" spans="1:10" ht="18.75" customHeight="1">
      <c r="A676" s="2" t="s">
        <v>1008</v>
      </c>
      <c r="B676" s="329"/>
      <c r="G676" s="81"/>
      <c r="H676" s="81"/>
      <c r="J676" s="96"/>
    </row>
    <row r="677" spans="1:10" ht="29.25" customHeight="1">
      <c r="A677" s="385" t="s">
        <v>1009</v>
      </c>
      <c r="B677" s="385"/>
      <c r="C677" s="385"/>
      <c r="D677" s="385"/>
      <c r="E677" s="385"/>
      <c r="F677" s="385"/>
      <c r="G677" s="385"/>
      <c r="H677" s="385"/>
      <c r="J677" s="96"/>
    </row>
    <row r="678" spans="1:10" ht="18.75" customHeight="1">
      <c r="A678" s="2" t="s">
        <v>1010</v>
      </c>
      <c r="B678" s="329"/>
      <c r="G678" s="81"/>
      <c r="H678" s="81"/>
      <c r="J678" s="96"/>
    </row>
    <row r="679" spans="1:10" ht="18.75" customHeight="1">
      <c r="A679" s="2" t="s">
        <v>1011</v>
      </c>
      <c r="B679" s="329"/>
      <c r="G679" s="81"/>
      <c r="H679" s="81"/>
      <c r="J679" s="96"/>
    </row>
    <row r="680" spans="1:10" ht="18.75" customHeight="1">
      <c r="A680" s="2" t="s">
        <v>1007</v>
      </c>
      <c r="B680" s="329"/>
      <c r="G680" s="81"/>
      <c r="H680" s="81"/>
      <c r="J680" s="96"/>
    </row>
    <row r="681" spans="1:10" ht="18.75" customHeight="1">
      <c r="A681" s="2" t="s">
        <v>1008</v>
      </c>
      <c r="B681" s="329"/>
      <c r="G681" s="81"/>
      <c r="H681" s="81"/>
      <c r="J681" s="96"/>
    </row>
    <row r="682" spans="1:10" ht="18.75" customHeight="1">
      <c r="A682" s="2" t="s">
        <v>1012</v>
      </c>
      <c r="B682" s="329"/>
      <c r="G682" s="81"/>
      <c r="H682" s="81"/>
      <c r="J682" s="96"/>
    </row>
    <row r="683" spans="1:10" ht="18.75" customHeight="1">
      <c r="A683" s="14" t="s">
        <v>1016</v>
      </c>
      <c r="B683" s="329"/>
      <c r="G683" s="95" t="s">
        <v>77</v>
      </c>
      <c r="H683" s="95" t="s">
        <v>78</v>
      </c>
      <c r="J683" s="96"/>
    </row>
    <row r="684" spans="1:10" s="14" customFormat="1" ht="18.75" customHeight="1">
      <c r="A684" s="2" t="s">
        <v>1013</v>
      </c>
      <c r="B684" s="332"/>
      <c r="G684" s="213">
        <f>+'DN-Báo cáo kết quả SXKD'!F25</f>
        <v>1342436182.8000002</v>
      </c>
      <c r="H684" s="213">
        <f>+'DN-Báo cáo kết quả SXKD'!E25</f>
        <v>474309522</v>
      </c>
      <c r="J684" s="225"/>
    </row>
    <row r="685" spans="1:10" s="14" customFormat="1" ht="33.75" customHeight="1">
      <c r="A685" s="385" t="s">
        <v>1014</v>
      </c>
      <c r="B685" s="385"/>
      <c r="C685" s="385"/>
      <c r="D685" s="385"/>
      <c r="E685" s="385"/>
      <c r="F685" s="385"/>
      <c r="G685" s="209"/>
      <c r="H685" s="209"/>
      <c r="J685" s="225"/>
    </row>
    <row r="686" spans="1:10" s="14" customFormat="1" ht="18.75" customHeight="1">
      <c r="A686" s="2" t="s">
        <v>1015</v>
      </c>
      <c r="B686" s="332"/>
      <c r="G686" s="209"/>
      <c r="H686" s="209"/>
      <c r="J686" s="225"/>
    </row>
    <row r="687" spans="1:10" s="14" customFormat="1" ht="18.75" customHeight="1">
      <c r="A687" s="2"/>
      <c r="B687" s="332" t="s">
        <v>137</v>
      </c>
      <c r="G687" s="81">
        <f>SUM(G684:G686)</f>
        <v>1342436182.8000002</v>
      </c>
      <c r="H687" s="81">
        <f>SUM(H684:H686)</f>
        <v>474309522</v>
      </c>
      <c r="J687" s="225"/>
    </row>
    <row r="688" spans="1:10" s="14" customFormat="1" ht="18.75" customHeight="1">
      <c r="A688" s="14" t="s">
        <v>1017</v>
      </c>
      <c r="B688" s="332"/>
      <c r="G688" s="234" t="s">
        <v>77</v>
      </c>
      <c r="H688" s="234" t="s">
        <v>78</v>
      </c>
      <c r="J688" s="225"/>
    </row>
    <row r="689" spans="1:10" s="14" customFormat="1" ht="32.25" customHeight="1">
      <c r="A689" s="385" t="s">
        <v>1018</v>
      </c>
      <c r="B689" s="385"/>
      <c r="C689" s="385"/>
      <c r="D689" s="385"/>
      <c r="E689" s="385"/>
      <c r="F689" s="385"/>
      <c r="G689" s="215"/>
      <c r="H689" s="215"/>
      <c r="J689" s="225"/>
    </row>
    <row r="690" spans="1:10" s="14" customFormat="1" ht="30" customHeight="1">
      <c r="A690" s="385" t="s">
        <v>1019</v>
      </c>
      <c r="B690" s="385"/>
      <c r="C690" s="385"/>
      <c r="D690" s="385"/>
      <c r="E690" s="385"/>
      <c r="F690" s="385"/>
      <c r="G690" s="211"/>
      <c r="H690" s="211"/>
      <c r="J690" s="225"/>
    </row>
    <row r="691" spans="1:10" s="14" customFormat="1" ht="30.75" customHeight="1">
      <c r="A691" s="385" t="s">
        <v>1020</v>
      </c>
      <c r="B691" s="385"/>
      <c r="C691" s="385"/>
      <c r="D691" s="385"/>
      <c r="E691" s="385"/>
      <c r="F691" s="385"/>
      <c r="G691" s="214" t="s">
        <v>1024</v>
      </c>
      <c r="H691" s="214" t="s">
        <v>1024</v>
      </c>
      <c r="J691" s="225"/>
    </row>
    <row r="692" spans="1:10" s="14" customFormat="1" ht="32.25" customHeight="1">
      <c r="A692" s="385" t="s">
        <v>1021</v>
      </c>
      <c r="B692" s="385"/>
      <c r="C692" s="385"/>
      <c r="D692" s="385"/>
      <c r="E692" s="385"/>
      <c r="F692" s="385"/>
      <c r="G692" s="214" t="s">
        <v>1024</v>
      </c>
      <c r="H692" s="214" t="s">
        <v>1024</v>
      </c>
      <c r="J692" s="225"/>
    </row>
    <row r="693" spans="1:10" s="14" customFormat="1" ht="30.75" customHeight="1">
      <c r="A693" s="385" t="s">
        <v>1022</v>
      </c>
      <c r="B693" s="385"/>
      <c r="C693" s="385"/>
      <c r="D693" s="385"/>
      <c r="E693" s="385"/>
      <c r="F693" s="385"/>
      <c r="G693" s="214" t="s">
        <v>1024</v>
      </c>
      <c r="H693" s="214" t="s">
        <v>1024</v>
      </c>
      <c r="J693" s="225"/>
    </row>
    <row r="694" spans="1:10" s="14" customFormat="1" ht="18.75" customHeight="1">
      <c r="A694" s="2" t="s">
        <v>1023</v>
      </c>
      <c r="B694" s="332"/>
      <c r="G694" s="35"/>
      <c r="H694" s="35"/>
      <c r="J694" s="225"/>
    </row>
    <row r="695" spans="1:10" s="14" customFormat="1" ht="18.75" customHeight="1">
      <c r="A695" s="14" t="s">
        <v>1025</v>
      </c>
      <c r="J695" s="225"/>
    </row>
    <row r="696" spans="1:10" s="14" customFormat="1" ht="18.75" customHeight="1">
      <c r="A696" s="2" t="s">
        <v>1026</v>
      </c>
      <c r="B696" s="235"/>
      <c r="C696" s="235"/>
      <c r="D696" s="235"/>
      <c r="E696" s="235"/>
      <c r="F696" s="235"/>
      <c r="G696" s="234" t="s">
        <v>77</v>
      </c>
      <c r="H696" s="234" t="s">
        <v>78</v>
      </c>
    </row>
    <row r="697" spans="1:10" s="14" customFormat="1" ht="30" customHeight="1">
      <c r="A697" s="385" t="s">
        <v>1027</v>
      </c>
      <c r="B697" s="385"/>
      <c r="C697" s="385"/>
      <c r="D697" s="385"/>
      <c r="E697" s="385"/>
      <c r="F697" s="385"/>
      <c r="G697" s="55"/>
      <c r="H697" s="55"/>
    </row>
    <row r="698" spans="1:10" s="2" customFormat="1" ht="18.75" customHeight="1">
      <c r="A698" s="2" t="s">
        <v>238</v>
      </c>
      <c r="G698" s="10"/>
      <c r="H698" s="10"/>
    </row>
    <row r="699" spans="1:10" s="2" customFormat="1" ht="18.75" customHeight="1">
      <c r="A699" s="2" t="s">
        <v>239</v>
      </c>
      <c r="G699" s="10"/>
      <c r="H699" s="10"/>
    </row>
    <row r="700" spans="1:10" s="2" customFormat="1" ht="18.75" customHeight="1">
      <c r="A700" s="2" t="s">
        <v>1028</v>
      </c>
      <c r="G700" s="10"/>
      <c r="H700" s="10"/>
    </row>
    <row r="701" spans="1:10" s="14" customFormat="1" ht="37.5" customHeight="1">
      <c r="A701" s="385" t="s">
        <v>1029</v>
      </c>
      <c r="B701" s="385"/>
      <c r="C701" s="385"/>
      <c r="D701" s="385"/>
      <c r="E701" s="385"/>
      <c r="F701" s="385"/>
      <c r="G701" s="385"/>
      <c r="H701" s="385"/>
    </row>
    <row r="702" spans="1:10" s="2" customFormat="1" ht="18.75" customHeight="1">
      <c r="A702" s="2" t="s">
        <v>1030</v>
      </c>
      <c r="G702" s="10"/>
      <c r="H702" s="10"/>
    </row>
    <row r="703" spans="1:10" s="2" customFormat="1" ht="18.75" customHeight="1">
      <c r="A703" s="2" t="s">
        <v>1031</v>
      </c>
      <c r="G703" s="10"/>
      <c r="H703" s="10"/>
    </row>
    <row r="704" spans="1:10" s="2" customFormat="1" ht="18.75" customHeight="1">
      <c r="A704" s="2" t="s">
        <v>1032</v>
      </c>
      <c r="G704" s="10"/>
      <c r="H704" s="10"/>
    </row>
    <row r="705" spans="1:8" s="2" customFormat="1" ht="18.75" customHeight="1">
      <c r="A705" s="2" t="s">
        <v>1033</v>
      </c>
      <c r="G705" s="10"/>
      <c r="H705" s="10"/>
    </row>
    <row r="706" spans="1:8" s="2" customFormat="1" ht="18.75" customHeight="1">
      <c r="A706" s="2" t="s">
        <v>1034</v>
      </c>
      <c r="G706" s="10"/>
      <c r="H706" s="10"/>
    </row>
    <row r="707" spans="1:8" s="2" customFormat="1" ht="18.75" customHeight="1">
      <c r="A707" s="2" t="s">
        <v>1035</v>
      </c>
      <c r="G707" s="10"/>
      <c r="H707" s="10"/>
    </row>
    <row r="708" spans="1:8" s="2" customFormat="1" ht="18.75" customHeight="1">
      <c r="A708" s="2" t="s">
        <v>1036</v>
      </c>
      <c r="B708" s="197"/>
      <c r="C708" s="197"/>
      <c r="D708" s="197"/>
      <c r="E708" s="197"/>
      <c r="F708" s="197"/>
      <c r="G708" s="197"/>
      <c r="H708" s="197"/>
    </row>
    <row r="709" spans="1:8" s="2" customFormat="1" ht="18.75" customHeight="1">
      <c r="A709" s="2" t="s">
        <v>1037</v>
      </c>
      <c r="B709" s="197"/>
      <c r="C709" s="197"/>
      <c r="D709" s="197"/>
      <c r="E709" s="197"/>
      <c r="F709" s="197"/>
      <c r="G709" s="197"/>
      <c r="H709" s="197"/>
    </row>
    <row r="710" spans="1:8" s="2" customFormat="1" ht="18.75" customHeight="1">
      <c r="A710" s="2" t="s">
        <v>1038</v>
      </c>
      <c r="B710" s="197"/>
      <c r="C710" s="197"/>
      <c r="D710" s="197"/>
      <c r="E710" s="197"/>
      <c r="F710" s="197"/>
      <c r="G710" s="197"/>
      <c r="H710" s="197"/>
    </row>
    <row r="711" spans="1:8" s="2" customFormat="1" ht="18.75" customHeight="1">
      <c r="A711" s="2" t="s">
        <v>1039</v>
      </c>
      <c r="B711" s="197"/>
      <c r="C711" s="197"/>
      <c r="D711" s="197"/>
      <c r="E711" s="197"/>
      <c r="F711" s="197"/>
      <c r="G711" s="197"/>
      <c r="H711" s="197"/>
    </row>
    <row r="712" spans="1:8" s="2" customFormat="1" ht="18.75" customHeight="1">
      <c r="A712" s="2" t="s">
        <v>1040</v>
      </c>
      <c r="B712" s="197"/>
      <c r="C712" s="197"/>
      <c r="D712" s="197"/>
      <c r="E712" s="197"/>
      <c r="F712" s="197"/>
      <c r="G712" s="197"/>
      <c r="H712" s="197"/>
    </row>
    <row r="713" spans="1:8" s="2" customFormat="1" ht="18.75" customHeight="1">
      <c r="A713" s="2" t="s">
        <v>1041</v>
      </c>
      <c r="B713" s="197"/>
      <c r="C713" s="197"/>
      <c r="D713" s="197"/>
      <c r="E713" s="197"/>
      <c r="F713" s="197"/>
      <c r="G713" s="197"/>
      <c r="H713" s="197"/>
    </row>
    <row r="714" spans="1:8" s="2" customFormat="1" ht="18.75" customHeight="1">
      <c r="A714" s="2" t="s">
        <v>1042</v>
      </c>
      <c r="B714" s="197"/>
      <c r="C714" s="197"/>
      <c r="D714" s="197"/>
      <c r="E714" s="197"/>
      <c r="F714" s="197"/>
      <c r="G714" s="197"/>
      <c r="H714" s="197"/>
    </row>
    <row r="715" spans="1:8" s="2" customFormat="1" ht="18.75" customHeight="1">
      <c r="A715" s="2" t="s">
        <v>1043</v>
      </c>
      <c r="B715" s="197"/>
      <c r="C715" s="197"/>
      <c r="D715" s="197"/>
      <c r="E715" s="197"/>
      <c r="F715" s="197"/>
      <c r="G715" s="197"/>
      <c r="H715" s="197"/>
    </row>
    <row r="716" spans="1:8" s="14" customFormat="1" ht="18.75" customHeight="1">
      <c r="A716" s="14" t="s">
        <v>1044</v>
      </c>
      <c r="G716" s="55"/>
      <c r="H716" s="55"/>
    </row>
    <row r="717" spans="1:8" s="2" customFormat="1" ht="18.75" customHeight="1">
      <c r="A717" s="2" t="s">
        <v>1045</v>
      </c>
      <c r="G717" s="10"/>
      <c r="H717" s="10"/>
    </row>
    <row r="718" spans="1:8" ht="23.25" customHeight="1">
      <c r="A718" s="384" t="s">
        <v>1046</v>
      </c>
      <c r="B718" s="384"/>
      <c r="C718" s="384"/>
      <c r="D718" s="384"/>
      <c r="E718" s="384"/>
      <c r="F718" s="384"/>
      <c r="G718" s="384"/>
      <c r="H718" s="384"/>
    </row>
    <row r="719" spans="1:8" ht="18.75" customHeight="1">
      <c r="A719" s="380" t="s">
        <v>1047</v>
      </c>
      <c r="B719" s="380"/>
      <c r="C719" s="380"/>
      <c r="D719" s="380"/>
      <c r="E719" s="380"/>
      <c r="F719" s="380"/>
      <c r="G719" s="380"/>
      <c r="H719" s="380"/>
    </row>
    <row r="720" spans="1:8" ht="30.75" customHeight="1">
      <c r="A720" s="384" t="s">
        <v>1048</v>
      </c>
      <c r="B720" s="384"/>
      <c r="C720" s="384"/>
      <c r="D720" s="384"/>
      <c r="E720" s="384"/>
      <c r="F720" s="384"/>
      <c r="G720" s="384"/>
      <c r="H720" s="384"/>
    </row>
    <row r="721" spans="1:8" ht="12">
      <c r="A721" s="384" t="s">
        <v>1049</v>
      </c>
      <c r="B721" s="384"/>
      <c r="C721" s="384"/>
      <c r="D721" s="384"/>
      <c r="E721" s="384"/>
      <c r="F721" s="384"/>
      <c r="G721" s="384"/>
      <c r="H721" s="384"/>
    </row>
    <row r="722" spans="1:8" ht="19.5" customHeight="1">
      <c r="A722" s="2" t="s">
        <v>1050</v>
      </c>
      <c r="G722" s="94"/>
      <c r="H722" s="94"/>
    </row>
    <row r="723" spans="1:8" ht="36.75" customHeight="1">
      <c r="A723" s="380" t="s">
        <v>286</v>
      </c>
      <c r="B723" s="380"/>
      <c r="C723" s="380"/>
      <c r="D723" s="380"/>
      <c r="E723" s="380"/>
      <c r="F723" s="380"/>
      <c r="G723" s="380"/>
      <c r="H723" s="380"/>
    </row>
    <row r="724" spans="1:8" ht="18.75" customHeight="1">
      <c r="F724" s="382" t="s">
        <v>1196</v>
      </c>
      <c r="G724" s="382"/>
      <c r="H724" s="382"/>
    </row>
    <row r="725" spans="1:8" ht="18.75" customHeight="1">
      <c r="A725" s="383" t="s">
        <v>240</v>
      </c>
      <c r="B725" s="383"/>
      <c r="D725" t="s">
        <v>241</v>
      </c>
      <c r="F725" s="383" t="s">
        <v>242</v>
      </c>
      <c r="G725" s="383"/>
      <c r="H725" s="383"/>
    </row>
    <row r="726" spans="1:8" ht="16.5" customHeight="1">
      <c r="A726" s="382" t="s">
        <v>243</v>
      </c>
      <c r="B726" s="382"/>
      <c r="C726" s="34"/>
      <c r="D726" s="331" t="s">
        <v>243</v>
      </c>
    </row>
    <row r="730" spans="1:8" ht="18.75" customHeight="1">
      <c r="A730" s="371" t="s">
        <v>1150</v>
      </c>
      <c r="B730" s="371"/>
      <c r="D730" t="s">
        <v>289</v>
      </c>
    </row>
  </sheetData>
  <mergeCells count="195">
    <mergeCell ref="A260:C260"/>
    <mergeCell ref="A308:C308"/>
    <mergeCell ref="A249:C249"/>
    <mergeCell ref="A119:H119"/>
    <mergeCell ref="A120:H120"/>
    <mergeCell ref="A134:H134"/>
    <mergeCell ref="A135:H135"/>
    <mergeCell ref="A125:H125"/>
    <mergeCell ref="A137:H137"/>
    <mergeCell ref="A129:H129"/>
    <mergeCell ref="A130:H130"/>
    <mergeCell ref="A131:H131"/>
    <mergeCell ref="A133:H133"/>
    <mergeCell ref="A121:H121"/>
    <mergeCell ref="A235:H235"/>
    <mergeCell ref="A236:H236"/>
    <mergeCell ref="A246:D246"/>
    <mergeCell ref="E239:F239"/>
    <mergeCell ref="G239:H239"/>
    <mergeCell ref="A247:D247"/>
    <mergeCell ref="A248:D248"/>
    <mergeCell ref="A252:D252"/>
    <mergeCell ref="E250:F250"/>
    <mergeCell ref="G250:H250"/>
    <mergeCell ref="A254:D254"/>
    <mergeCell ref="E46:H47"/>
    <mergeCell ref="A68:H68"/>
    <mergeCell ref="A76:H76"/>
    <mergeCell ref="A77:H77"/>
    <mergeCell ref="A95:H95"/>
    <mergeCell ref="A96:H96"/>
    <mergeCell ref="A97:H97"/>
    <mergeCell ref="A98:H98"/>
    <mergeCell ref="A99:H99"/>
    <mergeCell ref="B93:E93"/>
    <mergeCell ref="A94:H94"/>
    <mergeCell ref="B92:E92"/>
    <mergeCell ref="A53:H53"/>
    <mergeCell ref="A104:H104"/>
    <mergeCell ref="A109:H109"/>
    <mergeCell ref="A723:H723"/>
    <mergeCell ref="A720:H720"/>
    <mergeCell ref="A629:B629"/>
    <mergeCell ref="E416:F416"/>
    <mergeCell ref="G416:H416"/>
    <mergeCell ref="A387:B387"/>
    <mergeCell ref="A395:B395"/>
    <mergeCell ref="A396:B396"/>
    <mergeCell ref="A397:B397"/>
    <mergeCell ref="A391:B391"/>
    <mergeCell ref="A393:B393"/>
    <mergeCell ref="A394:B394"/>
    <mergeCell ref="A392:B392"/>
    <mergeCell ref="A689:F689"/>
    <mergeCell ref="A551:B551"/>
    <mergeCell ref="A151:H151"/>
    <mergeCell ref="G383:H383"/>
    <mergeCell ref="C383:D383"/>
    <mergeCell ref="A383:B384"/>
    <mergeCell ref="E383:F383"/>
    <mergeCell ref="A386:B386"/>
    <mergeCell ref="A66:H66"/>
    <mergeCell ref="A72:H72"/>
    <mergeCell ref="B88:E88"/>
    <mergeCell ref="A153:H153"/>
    <mergeCell ref="G165:H165"/>
    <mergeCell ref="E165:F165"/>
    <mergeCell ref="A128:H128"/>
    <mergeCell ref="A118:H118"/>
    <mergeCell ref="A100:H100"/>
    <mergeCell ref="A101:H101"/>
    <mergeCell ref="A102:H102"/>
    <mergeCell ref="A103:H103"/>
    <mergeCell ref="A152:H152"/>
    <mergeCell ref="A122:H122"/>
    <mergeCell ref="A139:H139"/>
    <mergeCell ref="A140:H140"/>
    <mergeCell ref="A178:D178"/>
    <mergeCell ref="E217:F217"/>
    <mergeCell ref="G217:H217"/>
    <mergeCell ref="A173:D173"/>
    <mergeCell ref="A170:D170"/>
    <mergeCell ref="A175:D175"/>
    <mergeCell ref="A110:H110"/>
    <mergeCell ref="A112:H112"/>
    <mergeCell ref="A114:H114"/>
    <mergeCell ref="A116:H116"/>
    <mergeCell ref="E2:H2"/>
    <mergeCell ref="E3:H3"/>
    <mergeCell ref="F45:G45"/>
    <mergeCell ref="F1:G1"/>
    <mergeCell ref="A179:B179"/>
    <mergeCell ref="A164:B164"/>
    <mergeCell ref="A17:G17"/>
    <mergeCell ref="A48:G48"/>
    <mergeCell ref="A49:G49"/>
    <mergeCell ref="A54:H54"/>
    <mergeCell ref="A55:H55"/>
    <mergeCell ref="A56:H56"/>
    <mergeCell ref="A59:H59"/>
    <mergeCell ref="A60:H60"/>
    <mergeCell ref="A126:H126"/>
    <mergeCell ref="A136:H136"/>
    <mergeCell ref="G159:H159"/>
    <mergeCell ref="A18:G18"/>
    <mergeCell ref="A19:G19"/>
    <mergeCell ref="B89:E89"/>
    <mergeCell ref="B90:E90"/>
    <mergeCell ref="B91:E91"/>
    <mergeCell ref="A176:D176"/>
    <mergeCell ref="A177:D177"/>
    <mergeCell ref="A721:H721"/>
    <mergeCell ref="A690:F690"/>
    <mergeCell ref="A691:F691"/>
    <mergeCell ref="A692:F692"/>
    <mergeCell ref="A693:F693"/>
    <mergeCell ref="A697:F697"/>
    <mergeCell ref="A701:H701"/>
    <mergeCell ref="A141:H141"/>
    <mergeCell ref="A142:H142"/>
    <mergeCell ref="A143:H143"/>
    <mergeCell ref="A144:H144"/>
    <mergeCell ref="A145:H145"/>
    <mergeCell ref="A146:H146"/>
    <mergeCell ref="A147:H147"/>
    <mergeCell ref="A148:H148"/>
    <mergeCell ref="A149:H149"/>
    <mergeCell ref="A150:H150"/>
    <mergeCell ref="A417:D417"/>
    <mergeCell ref="A547:B547"/>
    <mergeCell ref="A550:B550"/>
    <mergeCell ref="A546:B546"/>
    <mergeCell ref="A605:F605"/>
    <mergeCell ref="A449:D449"/>
    <mergeCell ref="A452:D452"/>
    <mergeCell ref="A730:B730"/>
    <mergeCell ref="A79:H79"/>
    <mergeCell ref="A84:H84"/>
    <mergeCell ref="A85:H85"/>
    <mergeCell ref="A87:H87"/>
    <mergeCell ref="A106:H106"/>
    <mergeCell ref="A107:H107"/>
    <mergeCell ref="A127:H127"/>
    <mergeCell ref="A155:H155"/>
    <mergeCell ref="A156:H156"/>
    <mergeCell ref="A726:B726"/>
    <mergeCell ref="A725:B725"/>
    <mergeCell ref="A719:H719"/>
    <mergeCell ref="A718:H718"/>
    <mergeCell ref="F724:H724"/>
    <mergeCell ref="F725:H725"/>
    <mergeCell ref="A622:B622"/>
    <mergeCell ref="A382:C382"/>
    <mergeCell ref="A378:C378"/>
    <mergeCell ref="A669:H669"/>
    <mergeCell ref="A670:H670"/>
    <mergeCell ref="A677:H677"/>
    <mergeCell ref="A685:F685"/>
    <mergeCell ref="A448:D448"/>
    <mergeCell ref="A668:B668"/>
    <mergeCell ref="A637:B637"/>
    <mergeCell ref="A650:B650"/>
    <mergeCell ref="A557:B557"/>
    <mergeCell ref="A453:D453"/>
    <mergeCell ref="A454:D454"/>
    <mergeCell ref="A540:B540"/>
    <mergeCell ref="A543:B543"/>
    <mergeCell ref="C536:H536"/>
    <mergeCell ref="A536:B537"/>
    <mergeCell ref="A538:B538"/>
    <mergeCell ref="G596:H596"/>
    <mergeCell ref="A644:B644"/>
    <mergeCell ref="A603:B603"/>
    <mergeCell ref="A590:F590"/>
    <mergeCell ref="A411:H411"/>
    <mergeCell ref="A412:H412"/>
    <mergeCell ref="A413:H413"/>
    <mergeCell ref="A414:H414"/>
    <mergeCell ref="A415:H415"/>
    <mergeCell ref="E450:F450"/>
    <mergeCell ref="G450:H450"/>
    <mergeCell ref="A282:H282"/>
    <mergeCell ref="A399:B399"/>
    <mergeCell ref="A400:B400"/>
    <mergeCell ref="A401:B401"/>
    <mergeCell ref="A403:H403"/>
    <mergeCell ref="A404:H404"/>
    <mergeCell ref="A406:H406"/>
    <mergeCell ref="A407:H407"/>
    <mergeCell ref="A409:H409"/>
    <mergeCell ref="A284:C284"/>
    <mergeCell ref="A332:D332"/>
    <mergeCell ref="A388:B388"/>
    <mergeCell ref="A389:B389"/>
    <mergeCell ref="A390:B390"/>
  </mergeCells>
  <phoneticPr fontId="6" type="noConversion"/>
  <pageMargins left="0.25" right="0" top="0.25" bottom="0.25"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2">
    <tabColor rgb="FFFF7C80"/>
  </sheetPr>
  <dimension ref="A1:I42"/>
  <sheetViews>
    <sheetView showZeros="0" topLeftCell="A16" zoomScale="115" workbookViewId="0">
      <selection activeCell="E30" sqref="E30"/>
    </sheetView>
  </sheetViews>
  <sheetFormatPr defaultRowHeight="12"/>
  <cols>
    <col min="1" max="1" width="56.7109375" style="253" customWidth="1"/>
    <col min="2" max="2" width="6.5703125" style="253" customWidth="1"/>
    <col min="3" max="3" width="9" style="253" customWidth="1"/>
    <col min="4" max="7" width="16.42578125" style="291" customWidth="1"/>
    <col min="8" max="8" width="14.7109375" style="253" bestFit="1" customWidth="1"/>
    <col min="9" max="9" width="12.28515625" style="253" bestFit="1" customWidth="1"/>
    <col min="10" max="16384" width="9.140625" style="253"/>
  </cols>
  <sheetData>
    <row r="1" spans="1:8" ht="21.75" customHeight="1">
      <c r="A1" s="160" t="s">
        <v>67</v>
      </c>
      <c r="B1" s="161"/>
      <c r="C1" s="161"/>
      <c r="D1" s="359" t="s">
        <v>784</v>
      </c>
      <c r="E1" s="359"/>
      <c r="F1" s="359"/>
    </row>
    <row r="2" spans="1:8" ht="13.5" customHeight="1">
      <c r="A2" s="157" t="s">
        <v>252</v>
      </c>
      <c r="B2" s="157"/>
      <c r="C2" s="157"/>
      <c r="D2" s="411" t="s">
        <v>778</v>
      </c>
      <c r="E2" s="411"/>
      <c r="F2" s="411"/>
    </row>
    <row r="3" spans="1:8" ht="15" customHeight="1">
      <c r="A3" s="412" t="s">
        <v>68</v>
      </c>
      <c r="B3" s="412"/>
      <c r="D3" s="411"/>
      <c r="E3" s="411"/>
      <c r="F3" s="411"/>
    </row>
    <row r="4" spans="1:8" ht="8.25" customHeight="1"/>
    <row r="5" spans="1:8" ht="22.5" customHeight="1">
      <c r="A5" s="407" t="s">
        <v>777</v>
      </c>
      <c r="B5" s="407"/>
      <c r="C5" s="407"/>
      <c r="D5" s="407"/>
      <c r="E5" s="407"/>
      <c r="F5" s="407"/>
      <c r="G5" s="407"/>
    </row>
    <row r="6" spans="1:8" ht="22.5" customHeight="1">
      <c r="A6" s="407" t="s">
        <v>1183</v>
      </c>
      <c r="B6" s="407"/>
      <c r="C6" s="407"/>
      <c r="D6" s="407"/>
      <c r="E6" s="407"/>
      <c r="F6" s="407"/>
      <c r="G6" s="407"/>
    </row>
    <row r="7" spans="1:8" ht="16.5" customHeight="1">
      <c r="F7" s="406" t="s">
        <v>779</v>
      </c>
      <c r="G7" s="406"/>
    </row>
    <row r="8" spans="1:8" ht="21.75" customHeight="1">
      <c r="A8" s="408" t="s">
        <v>606</v>
      </c>
      <c r="B8" s="408" t="s">
        <v>0</v>
      </c>
      <c r="C8" s="408" t="s">
        <v>107</v>
      </c>
      <c r="D8" s="409" t="s">
        <v>1181</v>
      </c>
      <c r="E8" s="410"/>
      <c r="F8" s="409" t="s">
        <v>780</v>
      </c>
      <c r="G8" s="410"/>
    </row>
    <row r="9" spans="1:8" ht="21" customHeight="1">
      <c r="A9" s="408"/>
      <c r="B9" s="408"/>
      <c r="C9" s="408"/>
      <c r="D9" s="289" t="s">
        <v>77</v>
      </c>
      <c r="E9" s="289" t="s">
        <v>78</v>
      </c>
      <c r="F9" s="289" t="s">
        <v>77</v>
      </c>
      <c r="G9" s="289" t="s">
        <v>78</v>
      </c>
    </row>
    <row r="10" spans="1:8" ht="18.75" customHeight="1">
      <c r="A10" s="21" t="s">
        <v>79</v>
      </c>
      <c r="B10" s="21" t="s">
        <v>60</v>
      </c>
      <c r="C10" s="21" t="s">
        <v>246</v>
      </c>
      <c r="D10" s="304">
        <v>49236714592</v>
      </c>
      <c r="E10" s="115">
        <v>49037236302</v>
      </c>
      <c r="F10" s="115">
        <f>+D10</f>
        <v>49236714592</v>
      </c>
      <c r="G10" s="115">
        <f>+E10</f>
        <v>49037236302</v>
      </c>
      <c r="H10" s="321"/>
    </row>
    <row r="11" spans="1:8" ht="18.75" customHeight="1">
      <c r="A11" s="22" t="s">
        <v>80</v>
      </c>
      <c r="B11" s="22" t="s">
        <v>61</v>
      </c>
      <c r="C11" s="22"/>
      <c r="D11" s="23"/>
      <c r="E11" s="23">
        <v>0</v>
      </c>
      <c r="F11" s="23"/>
      <c r="G11" s="23">
        <v>0</v>
      </c>
    </row>
    <row r="12" spans="1:8" ht="37.5" customHeight="1">
      <c r="A12" s="275" t="s">
        <v>245</v>
      </c>
      <c r="B12" s="24" t="s">
        <v>81</v>
      </c>
      <c r="C12" s="24"/>
      <c r="D12" s="25">
        <f>+D10-D11</f>
        <v>49236714592</v>
      </c>
      <c r="E12" s="25">
        <f>+E10-E11</f>
        <v>49037236302</v>
      </c>
      <c r="F12" s="25">
        <f>+F10-F11</f>
        <v>49236714592</v>
      </c>
      <c r="G12" s="25">
        <f>+G10-G11</f>
        <v>49037236302</v>
      </c>
    </row>
    <row r="13" spans="1:8" ht="18.75" customHeight="1">
      <c r="A13" s="22" t="s">
        <v>82</v>
      </c>
      <c r="B13" s="22" t="s">
        <v>83</v>
      </c>
      <c r="C13" s="22" t="s">
        <v>247</v>
      </c>
      <c r="D13" s="308">
        <v>37154528005</v>
      </c>
      <c r="E13" s="23">
        <v>38987551532</v>
      </c>
      <c r="F13" s="23">
        <f>+D13</f>
        <v>37154528005</v>
      </c>
      <c r="G13" s="23">
        <f>+E13</f>
        <v>38987551532</v>
      </c>
      <c r="H13" s="322"/>
    </row>
    <row r="14" spans="1:8" ht="18.75" customHeight="1">
      <c r="A14" s="26" t="s">
        <v>781</v>
      </c>
      <c r="B14" s="26" t="s">
        <v>84</v>
      </c>
      <c r="C14" s="26"/>
      <c r="D14" s="27">
        <f>+D12-D13</f>
        <v>12082186587</v>
      </c>
      <c r="E14" s="27">
        <f>+E12-E13</f>
        <v>10049684770</v>
      </c>
      <c r="F14" s="27">
        <f>+F12-F13</f>
        <v>12082186587</v>
      </c>
      <c r="G14" s="27">
        <f>+G12-G13</f>
        <v>10049684770</v>
      </c>
      <c r="H14" s="322"/>
    </row>
    <row r="15" spans="1:8" ht="18.75" customHeight="1">
      <c r="A15" s="22" t="s">
        <v>85</v>
      </c>
      <c r="B15" s="22" t="s">
        <v>86</v>
      </c>
      <c r="C15" s="22"/>
      <c r="D15" s="305">
        <v>232069861</v>
      </c>
      <c r="E15" s="23">
        <v>261997802</v>
      </c>
      <c r="F15" s="23">
        <f>+D15</f>
        <v>232069861</v>
      </c>
      <c r="G15" s="23">
        <f>+E15</f>
        <v>261997802</v>
      </c>
      <c r="H15" s="322"/>
    </row>
    <row r="16" spans="1:8" ht="18.75" customHeight="1">
      <c r="A16" s="22" t="s">
        <v>87</v>
      </c>
      <c r="B16" s="22" t="s">
        <v>88</v>
      </c>
      <c r="C16" s="22"/>
      <c r="D16" s="307">
        <v>2789088156</v>
      </c>
      <c r="E16" s="23">
        <v>3245669633</v>
      </c>
      <c r="F16" s="23">
        <f t="shared" ref="F16:F19" si="0">+D16</f>
        <v>2789088156</v>
      </c>
      <c r="G16" s="23">
        <f t="shared" ref="G16:G19" si="1">+E16</f>
        <v>3245669633</v>
      </c>
      <c r="H16" s="322"/>
    </row>
    <row r="17" spans="1:9" ht="18.75" customHeight="1">
      <c r="A17" s="22" t="s">
        <v>89</v>
      </c>
      <c r="B17" s="22" t="s">
        <v>90</v>
      </c>
      <c r="C17" s="22"/>
      <c r="D17" s="307">
        <f>+D16</f>
        <v>2789088156</v>
      </c>
      <c r="E17" s="23">
        <f>+E16</f>
        <v>3245669633</v>
      </c>
      <c r="F17" s="23">
        <f t="shared" si="0"/>
        <v>2789088156</v>
      </c>
      <c r="G17" s="23">
        <f t="shared" si="1"/>
        <v>3245669633</v>
      </c>
      <c r="H17" s="322"/>
    </row>
    <row r="18" spans="1:9" ht="18.75" customHeight="1">
      <c r="A18" s="22" t="s">
        <v>91</v>
      </c>
      <c r="B18" s="22" t="s">
        <v>92</v>
      </c>
      <c r="C18" s="22"/>
      <c r="D18" s="23"/>
      <c r="E18" s="23"/>
      <c r="F18" s="23">
        <f t="shared" si="0"/>
        <v>0</v>
      </c>
      <c r="G18" s="23">
        <f t="shared" si="1"/>
        <v>0</v>
      </c>
      <c r="H18" s="322"/>
    </row>
    <row r="19" spans="1:9" ht="18.75" customHeight="1">
      <c r="A19" s="22" t="s">
        <v>93</v>
      </c>
      <c r="B19" s="22" t="s">
        <v>94</v>
      </c>
      <c r="C19" s="22"/>
      <c r="D19" s="306">
        <v>2932656378</v>
      </c>
      <c r="E19" s="23">
        <v>3012731857</v>
      </c>
      <c r="F19" s="23">
        <f t="shared" si="0"/>
        <v>2932656378</v>
      </c>
      <c r="G19" s="23">
        <f t="shared" si="1"/>
        <v>3012731857</v>
      </c>
      <c r="H19" s="322"/>
    </row>
    <row r="20" spans="1:9" ht="37.5" customHeight="1">
      <c r="A20" s="275" t="s">
        <v>249</v>
      </c>
      <c r="B20" s="24" t="s">
        <v>95</v>
      </c>
      <c r="C20" s="24"/>
      <c r="D20" s="25">
        <f>D14+D15-D16-D18-D19</f>
        <v>6592511914</v>
      </c>
      <c r="E20" s="25">
        <f>E14+E15-E16-E18-E19</f>
        <v>4053281082</v>
      </c>
      <c r="F20" s="25">
        <f>F14+F15-F16-F18-F19</f>
        <v>6592511914</v>
      </c>
      <c r="G20" s="25">
        <f>G14+G15-G16-G18-G19</f>
        <v>4053281082</v>
      </c>
      <c r="H20" s="322"/>
    </row>
    <row r="21" spans="1:9" ht="18.75" customHeight="1">
      <c r="A21" s="22" t="s">
        <v>96</v>
      </c>
      <c r="B21" s="22" t="s">
        <v>97</v>
      </c>
      <c r="C21" s="22"/>
      <c r="D21" s="306">
        <v>119669000</v>
      </c>
      <c r="E21" s="23">
        <v>436998364</v>
      </c>
      <c r="F21" s="23">
        <f>+D21</f>
        <v>119669000</v>
      </c>
      <c r="G21" s="23">
        <f>+E21</f>
        <v>436998364</v>
      </c>
      <c r="H21" s="322"/>
    </row>
    <row r="22" spans="1:9" ht="18.75" customHeight="1">
      <c r="A22" s="22" t="s">
        <v>98</v>
      </c>
      <c r="B22" s="22" t="s">
        <v>99</v>
      </c>
      <c r="C22" s="22"/>
      <c r="D22" s="306">
        <v>176351181</v>
      </c>
      <c r="E22" s="23">
        <v>160653223</v>
      </c>
      <c r="F22" s="23">
        <f>+D22</f>
        <v>176351181</v>
      </c>
      <c r="G22" s="23">
        <f>+E22</f>
        <v>160653223</v>
      </c>
      <c r="H22" s="322"/>
    </row>
    <row r="23" spans="1:9" ht="18.75" customHeight="1">
      <c r="A23" s="26" t="s">
        <v>782</v>
      </c>
      <c r="B23" s="26" t="s">
        <v>100</v>
      </c>
      <c r="C23" s="26"/>
      <c r="D23" s="27">
        <f>D21-D22</f>
        <v>-56682181</v>
      </c>
      <c r="E23" s="27">
        <f>E21-E22</f>
        <v>276345141</v>
      </c>
      <c r="F23" s="27">
        <f>F21-F22</f>
        <v>-56682181</v>
      </c>
      <c r="G23" s="27">
        <f>G21-G22</f>
        <v>276345141</v>
      </c>
      <c r="H23" s="322"/>
    </row>
    <row r="24" spans="1:9" ht="18.75" customHeight="1">
      <c r="A24" s="26" t="s">
        <v>783</v>
      </c>
      <c r="B24" s="26" t="s">
        <v>101</v>
      </c>
      <c r="C24" s="26"/>
      <c r="D24" s="27">
        <f>D20+D23</f>
        <v>6535829733</v>
      </c>
      <c r="E24" s="27">
        <f>E20+E23</f>
        <v>4329626223</v>
      </c>
      <c r="F24" s="27">
        <f>F20+F23</f>
        <v>6535829733</v>
      </c>
      <c r="G24" s="27">
        <f>G20+G23</f>
        <v>4329626223</v>
      </c>
      <c r="H24" s="322"/>
    </row>
    <row r="25" spans="1:9" ht="18.75" customHeight="1">
      <c r="A25" s="22" t="s">
        <v>710</v>
      </c>
      <c r="B25" s="22" t="s">
        <v>102</v>
      </c>
      <c r="C25" s="22" t="s">
        <v>248</v>
      </c>
      <c r="D25" s="23">
        <v>1342436182.8000002</v>
      </c>
      <c r="E25" s="23">
        <v>474309522</v>
      </c>
      <c r="F25" s="23">
        <f>+D25</f>
        <v>1342436182.8000002</v>
      </c>
      <c r="G25" s="23">
        <f>+E25</f>
        <v>474309522</v>
      </c>
      <c r="H25" s="20"/>
    </row>
    <row r="26" spans="1:9" ht="18.75" customHeight="1">
      <c r="A26" s="22" t="s">
        <v>711</v>
      </c>
      <c r="B26" s="22" t="s">
        <v>103</v>
      </c>
      <c r="C26" s="22"/>
      <c r="D26" s="23">
        <v>0</v>
      </c>
      <c r="E26" s="23">
        <v>0</v>
      </c>
      <c r="F26" s="23">
        <v>0</v>
      </c>
      <c r="G26" s="23">
        <v>0</v>
      </c>
      <c r="H26" s="20"/>
    </row>
    <row r="27" spans="1:9" ht="18.75" customHeight="1">
      <c r="A27" s="26" t="s">
        <v>712</v>
      </c>
      <c r="B27" s="26" t="s">
        <v>104</v>
      </c>
      <c r="C27" s="26"/>
      <c r="D27" s="27">
        <f>D24-D25-D26</f>
        <v>5193393550.1999998</v>
      </c>
      <c r="E27" s="27">
        <f>E24-E25-E26</f>
        <v>3855316701</v>
      </c>
      <c r="F27" s="27">
        <f>F24-F25-F26</f>
        <v>5193393550.1999998</v>
      </c>
      <c r="G27" s="27">
        <f>G24-G25-G26</f>
        <v>3855316701</v>
      </c>
      <c r="H27" s="57"/>
      <c r="I27" s="291"/>
    </row>
    <row r="28" spans="1:9" ht="18.75" customHeight="1">
      <c r="A28" s="22" t="s">
        <v>714</v>
      </c>
      <c r="B28" s="155">
        <v>70</v>
      </c>
      <c r="C28" s="153"/>
      <c r="D28" s="154"/>
      <c r="E28" s="154"/>
      <c r="F28" s="154"/>
      <c r="G28" s="154"/>
      <c r="H28" s="20"/>
      <c r="I28" s="57"/>
    </row>
    <row r="29" spans="1:9" ht="18.75" customHeight="1">
      <c r="A29" s="281" t="s">
        <v>713</v>
      </c>
      <c r="B29" s="156">
        <v>71</v>
      </c>
      <c r="C29" s="28"/>
      <c r="D29" s="29">
        <f>+D27/17014910</f>
        <v>305.22603705808609</v>
      </c>
      <c r="E29" s="29">
        <f>+E27/17014910</f>
        <v>226.58460732381187</v>
      </c>
      <c r="F29" s="29">
        <f>+F27/17014910</f>
        <v>305.22603705808609</v>
      </c>
      <c r="G29" s="29">
        <f>+G27/17014910</f>
        <v>226.58460732381187</v>
      </c>
      <c r="H29" s="57"/>
    </row>
    <row r="30" spans="1:9">
      <c r="E30" s="92"/>
      <c r="F30" s="57"/>
      <c r="G30" s="57"/>
    </row>
    <row r="31" spans="1:9" ht="18" customHeight="1">
      <c r="D31" s="20"/>
      <c r="E31" s="358" t="s">
        <v>1182</v>
      </c>
      <c r="F31" s="358"/>
      <c r="G31" s="358"/>
      <c r="H31" s="57"/>
    </row>
    <row r="32" spans="1:9" ht="18" customHeight="1">
      <c r="A32" s="359" t="s">
        <v>250</v>
      </c>
      <c r="B32" s="359"/>
      <c r="C32" s="359"/>
      <c r="D32" s="20"/>
      <c r="E32" s="359" t="s">
        <v>242</v>
      </c>
      <c r="F32" s="359"/>
      <c r="G32" s="359"/>
      <c r="H32" s="57"/>
    </row>
    <row r="33" spans="1:7" ht="18" customHeight="1">
      <c r="D33" s="20"/>
      <c r="F33" s="20"/>
      <c r="G33" s="57"/>
    </row>
    <row r="34" spans="1:7" ht="18" customHeight="1">
      <c r="D34" s="20"/>
      <c r="F34" s="20"/>
    </row>
    <row r="35" spans="1:7">
      <c r="D35" s="20"/>
      <c r="F35" s="20"/>
    </row>
    <row r="36" spans="1:7">
      <c r="D36" s="20"/>
      <c r="E36" s="20"/>
      <c r="F36" s="20"/>
    </row>
    <row r="37" spans="1:7" ht="14.25" customHeight="1">
      <c r="A37" s="359" t="s">
        <v>1151</v>
      </c>
      <c r="B37" s="359"/>
      <c r="C37" s="359"/>
      <c r="D37" s="20"/>
      <c r="E37" s="20"/>
      <c r="F37" s="20"/>
    </row>
    <row r="38" spans="1:7">
      <c r="D38" s="20"/>
      <c r="E38" s="20"/>
      <c r="F38" s="20"/>
    </row>
    <row r="39" spans="1:7">
      <c r="D39" s="20"/>
      <c r="E39" s="20"/>
      <c r="F39" s="20"/>
    </row>
    <row r="40" spans="1:7">
      <c r="D40" s="20"/>
      <c r="E40" s="20"/>
    </row>
    <row r="41" spans="1:7">
      <c r="D41" s="20"/>
      <c r="E41" s="20"/>
    </row>
    <row r="42" spans="1:7">
      <c r="D42" s="20"/>
      <c r="E42" s="20"/>
    </row>
  </sheetData>
  <mergeCells count="15">
    <mergeCell ref="A32:C32"/>
    <mergeCell ref="A37:C37"/>
    <mergeCell ref="E32:G32"/>
    <mergeCell ref="E31:G31"/>
    <mergeCell ref="D1:F1"/>
    <mergeCell ref="F7:G7"/>
    <mergeCell ref="A6:G6"/>
    <mergeCell ref="C8:C9"/>
    <mergeCell ref="B8:B9"/>
    <mergeCell ref="A8:A9"/>
    <mergeCell ref="D8:E8"/>
    <mergeCell ref="F8:G8"/>
    <mergeCell ref="D2:F3"/>
    <mergeCell ref="A3:B3"/>
    <mergeCell ref="A5:G5"/>
  </mergeCells>
  <phoneticPr fontId="6" type="noConversion"/>
  <pageMargins left="0.5" right="0.5" top="0.25" bottom="0.25"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tabColor rgb="FFFF7C80"/>
  </sheetPr>
  <dimension ref="A1:G50"/>
  <sheetViews>
    <sheetView showZeros="0" topLeftCell="A31" workbookViewId="0">
      <selection activeCell="H49" sqref="H49"/>
    </sheetView>
  </sheetViews>
  <sheetFormatPr defaultRowHeight="12.75"/>
  <cols>
    <col min="1" max="1" width="50" style="254" customWidth="1"/>
    <col min="2" max="2" width="6.42578125" style="254" customWidth="1"/>
    <col min="3" max="3" width="9.140625" style="254"/>
    <col min="4" max="5" width="15.85546875" style="335" customWidth="1"/>
    <col min="6" max="6" width="15.85546875" style="162" customWidth="1"/>
    <col min="7" max="7" width="15.5703125" style="162" bestFit="1" customWidth="1"/>
    <col min="8" max="16384" width="9.140625" style="254"/>
  </cols>
  <sheetData>
    <row r="1" spans="1:7" ht="18.75" customHeight="1">
      <c r="A1" s="183" t="s">
        <v>67</v>
      </c>
      <c r="D1" s="415" t="s">
        <v>785</v>
      </c>
      <c r="E1" s="415"/>
    </row>
    <row r="2" spans="1:7" ht="18.75" customHeight="1">
      <c r="A2" s="414" t="s">
        <v>251</v>
      </c>
      <c r="B2" s="414"/>
      <c r="C2" s="418" t="s">
        <v>705</v>
      </c>
      <c r="D2" s="418"/>
      <c r="E2" s="418"/>
    </row>
    <row r="3" spans="1:7" ht="18.75" customHeight="1">
      <c r="A3" s="414" t="s">
        <v>68</v>
      </c>
      <c r="B3" s="414"/>
      <c r="C3" s="418"/>
      <c r="D3" s="418"/>
      <c r="E3" s="418"/>
    </row>
    <row r="4" spans="1:7" s="185" customFormat="1" ht="24.75" customHeight="1">
      <c r="A4" s="417" t="s">
        <v>786</v>
      </c>
      <c r="B4" s="417"/>
      <c r="C4" s="417"/>
      <c r="D4" s="417"/>
      <c r="E4" s="417"/>
      <c r="F4" s="184"/>
      <c r="G4" s="184"/>
    </row>
    <row r="5" spans="1:7" s="185" customFormat="1" ht="24.75" customHeight="1">
      <c r="A5" s="419" t="s">
        <v>787</v>
      </c>
      <c r="B5" s="419"/>
      <c r="C5" s="419"/>
      <c r="D5" s="419"/>
      <c r="E5" s="419"/>
      <c r="F5" s="184"/>
      <c r="G5" s="184"/>
    </row>
    <row r="6" spans="1:7" s="185" customFormat="1" ht="18.75" customHeight="1">
      <c r="A6" s="420" t="s">
        <v>1183</v>
      </c>
      <c r="B6" s="420"/>
      <c r="C6" s="420"/>
      <c r="D6" s="420"/>
      <c r="E6" s="420"/>
      <c r="F6" s="184"/>
      <c r="G6" s="184"/>
    </row>
    <row r="7" spans="1:7" ht="17.25" customHeight="1">
      <c r="D7" s="421" t="s">
        <v>779</v>
      </c>
      <c r="E7" s="421"/>
    </row>
    <row r="8" spans="1:7" ht="25.5" customHeight="1">
      <c r="A8" s="416" t="s">
        <v>606</v>
      </c>
      <c r="B8" s="416" t="s">
        <v>0</v>
      </c>
      <c r="C8" s="416" t="s">
        <v>107</v>
      </c>
      <c r="D8" s="444" t="s">
        <v>1194</v>
      </c>
      <c r="E8" s="444" t="s">
        <v>1195</v>
      </c>
    </row>
    <row r="9" spans="1:7" ht="21.75" customHeight="1">
      <c r="A9" s="416"/>
      <c r="B9" s="416"/>
      <c r="C9" s="416"/>
      <c r="D9" s="444"/>
      <c r="E9" s="444"/>
    </row>
    <row r="10" spans="1:7" ht="17.25" customHeight="1">
      <c r="A10" s="186">
        <v>1</v>
      </c>
      <c r="B10" s="186">
        <v>2</v>
      </c>
      <c r="C10" s="186">
        <v>3</v>
      </c>
      <c r="D10" s="186">
        <v>4</v>
      </c>
      <c r="E10" s="186">
        <v>5</v>
      </c>
    </row>
    <row r="11" spans="1:7" ht="18.75" customHeight="1">
      <c r="A11" s="188" t="s">
        <v>254</v>
      </c>
      <c r="B11" s="187"/>
      <c r="C11" s="188"/>
      <c r="D11" s="188">
        <v>0</v>
      </c>
      <c r="E11" s="188">
        <v>0</v>
      </c>
    </row>
    <row r="12" spans="1:7" ht="18" customHeight="1">
      <c r="A12" s="167" t="s">
        <v>255</v>
      </c>
      <c r="B12" s="166" t="s">
        <v>60</v>
      </c>
      <c r="C12" s="167"/>
      <c r="D12" s="189">
        <f>+'DN-Báo cáo kết quả SXKD'!D10</f>
        <v>49236714592</v>
      </c>
      <c r="E12" s="189">
        <v>49037236302</v>
      </c>
      <c r="G12" s="165"/>
    </row>
    <row r="13" spans="1:7" ht="18" customHeight="1">
      <c r="A13" s="167" t="s">
        <v>256</v>
      </c>
      <c r="B13" s="166" t="s">
        <v>61</v>
      </c>
      <c r="C13" s="167"/>
      <c r="D13" s="168">
        <v>-19354317973</v>
      </c>
      <c r="E13" s="168">
        <v>-24894942952</v>
      </c>
      <c r="G13" s="165"/>
    </row>
    <row r="14" spans="1:7" ht="18" customHeight="1">
      <c r="A14" s="167" t="s">
        <v>257</v>
      </c>
      <c r="B14" s="166" t="s">
        <v>62</v>
      </c>
      <c r="C14" s="167"/>
      <c r="D14" s="168">
        <v>-7857488100</v>
      </c>
      <c r="E14" s="168">
        <v>-7647322100</v>
      </c>
      <c r="G14" s="165"/>
    </row>
    <row r="15" spans="1:7" ht="18" customHeight="1">
      <c r="A15" s="167" t="s">
        <v>258</v>
      </c>
      <c r="B15" s="166" t="s">
        <v>63</v>
      </c>
      <c r="C15" s="167"/>
      <c r="D15" s="168">
        <f>-'DN-Báo cáo kết quả SXKD'!D16</f>
        <v>-2789088156</v>
      </c>
      <c r="E15" s="168">
        <v>-3245669633</v>
      </c>
    </row>
    <row r="16" spans="1:7" ht="18" customHeight="1">
      <c r="A16" s="167" t="s">
        <v>706</v>
      </c>
      <c r="B16" s="166" t="s">
        <v>64</v>
      </c>
      <c r="C16" s="167"/>
      <c r="D16" s="168"/>
      <c r="E16" s="168"/>
    </row>
    <row r="17" spans="1:5" ht="18" customHeight="1">
      <c r="A17" s="167" t="s">
        <v>259</v>
      </c>
      <c r="B17" s="166" t="s">
        <v>65</v>
      </c>
      <c r="C17" s="167"/>
      <c r="D17" s="168">
        <v>119669000</v>
      </c>
      <c r="E17" s="168">
        <v>73362000</v>
      </c>
    </row>
    <row r="18" spans="1:5" ht="18" customHeight="1">
      <c r="A18" s="167" t="s">
        <v>260</v>
      </c>
      <c r="B18" s="166" t="s">
        <v>108</v>
      </c>
      <c r="C18" s="167"/>
      <c r="D18" s="168">
        <v>-176351181</v>
      </c>
      <c r="E18" s="168">
        <v>-492347663</v>
      </c>
    </row>
    <row r="19" spans="1:5" ht="18.75" customHeight="1">
      <c r="A19" s="276" t="s">
        <v>261</v>
      </c>
      <c r="B19" s="277" t="s">
        <v>84</v>
      </c>
      <c r="C19" s="276"/>
      <c r="D19" s="278">
        <f>SUM(D12:D18)</f>
        <v>19179138182</v>
      </c>
      <c r="E19" s="278">
        <f>SUM(E12:E18)</f>
        <v>12830315954</v>
      </c>
    </row>
    <row r="20" spans="1:5" ht="18.75" customHeight="1">
      <c r="A20" s="170" t="s">
        <v>262</v>
      </c>
      <c r="B20" s="169"/>
      <c r="C20" s="170"/>
      <c r="D20" s="170">
        <v>0</v>
      </c>
      <c r="E20" s="170">
        <v>0</v>
      </c>
    </row>
    <row r="21" spans="1:5" ht="30" customHeight="1">
      <c r="A21" s="279" t="s">
        <v>263</v>
      </c>
      <c r="B21" s="172" t="s">
        <v>86</v>
      </c>
      <c r="C21" s="173"/>
      <c r="D21" s="174">
        <f>-(2270536500+20886727272+7000000000)</f>
        <v>-30157263772</v>
      </c>
      <c r="E21" s="174">
        <v>-66422692</v>
      </c>
    </row>
    <row r="22" spans="1:5" ht="33" customHeight="1">
      <c r="A22" s="280" t="s">
        <v>264</v>
      </c>
      <c r="B22" s="166" t="s">
        <v>88</v>
      </c>
      <c r="C22" s="167"/>
      <c r="D22" s="175">
        <f>+'Thuyết Minh'!G639</f>
        <v>0</v>
      </c>
      <c r="E22" s="175"/>
    </row>
    <row r="23" spans="1:5" ht="18" customHeight="1">
      <c r="A23" s="167" t="s">
        <v>265</v>
      </c>
      <c r="B23" s="166" t="s">
        <v>90</v>
      </c>
      <c r="C23" s="167"/>
      <c r="D23" s="168">
        <v>-13000000000</v>
      </c>
      <c r="E23" s="168"/>
    </row>
    <row r="24" spans="1:5" ht="18" customHeight="1">
      <c r="A24" s="167" t="s">
        <v>266</v>
      </c>
      <c r="B24" s="166" t="s">
        <v>92</v>
      </c>
      <c r="C24" s="167"/>
      <c r="D24" s="168"/>
      <c r="E24" s="168"/>
    </row>
    <row r="25" spans="1:5" ht="18" customHeight="1">
      <c r="A25" s="167" t="s">
        <v>267</v>
      </c>
      <c r="B25" s="166" t="s">
        <v>94</v>
      </c>
      <c r="C25" s="167"/>
      <c r="D25" s="261">
        <v>-300000000</v>
      </c>
      <c r="E25" s="168">
        <v>-10287500000</v>
      </c>
    </row>
    <row r="26" spans="1:5" ht="18" customHeight="1">
      <c r="A26" s="167" t="s">
        <v>268</v>
      </c>
      <c r="B26" s="166" t="s">
        <v>109</v>
      </c>
      <c r="C26" s="167"/>
      <c r="D26" s="168"/>
      <c r="E26" s="168">
        <v>0</v>
      </c>
    </row>
    <row r="27" spans="1:5" ht="18" customHeight="1">
      <c r="A27" s="177" t="s">
        <v>269</v>
      </c>
      <c r="B27" s="176" t="s">
        <v>110</v>
      </c>
      <c r="C27" s="177"/>
      <c r="D27" s="178">
        <v>232069861</v>
      </c>
      <c r="E27" s="178">
        <v>261997802</v>
      </c>
    </row>
    <row r="28" spans="1:5" ht="18.75" customHeight="1">
      <c r="A28" s="170" t="s">
        <v>270</v>
      </c>
      <c r="B28" s="169" t="s">
        <v>95</v>
      </c>
      <c r="C28" s="170"/>
      <c r="D28" s="171">
        <f>SUM(D21:D27)</f>
        <v>-43225193911</v>
      </c>
      <c r="E28" s="171">
        <f>SUM(E21:E27)</f>
        <v>-10091924890</v>
      </c>
    </row>
    <row r="29" spans="1:5" ht="18.75" customHeight="1">
      <c r="A29" s="170" t="s">
        <v>271</v>
      </c>
      <c r="B29" s="169"/>
      <c r="C29" s="170"/>
      <c r="D29" s="170">
        <v>0</v>
      </c>
      <c r="E29" s="170">
        <v>0</v>
      </c>
    </row>
    <row r="30" spans="1:5" ht="18.75" customHeight="1">
      <c r="A30" s="164" t="s">
        <v>272</v>
      </c>
      <c r="B30" s="163" t="s">
        <v>97</v>
      </c>
      <c r="C30" s="164"/>
      <c r="D30" s="179">
        <v>20953040000</v>
      </c>
      <c r="E30" s="179">
        <v>0</v>
      </c>
    </row>
    <row r="31" spans="1:5" ht="33.75" customHeight="1">
      <c r="A31" s="280" t="s">
        <v>273</v>
      </c>
      <c r="B31" s="180" t="s">
        <v>99</v>
      </c>
      <c r="C31" s="181"/>
      <c r="D31" s="175"/>
      <c r="E31" s="175"/>
    </row>
    <row r="32" spans="1:5" ht="18" customHeight="1">
      <c r="A32" s="167" t="s">
        <v>707</v>
      </c>
      <c r="B32" s="166" t="s">
        <v>111</v>
      </c>
      <c r="C32" s="167"/>
      <c r="D32" s="168">
        <f>42858853303-1789390000</f>
        <v>41069463303</v>
      </c>
      <c r="E32" s="168">
        <v>25585167542</v>
      </c>
    </row>
    <row r="33" spans="1:6" ht="18" customHeight="1">
      <c r="A33" s="167" t="s">
        <v>708</v>
      </c>
      <c r="B33" s="166" t="s">
        <v>112</v>
      </c>
      <c r="C33" s="167"/>
      <c r="D33" s="168">
        <f>-(2155000000+13452212165)</f>
        <v>-15607212165</v>
      </c>
      <c r="E33" s="168">
        <v>-20916759946</v>
      </c>
    </row>
    <row r="34" spans="1:6" ht="18" customHeight="1">
      <c r="A34" s="167" t="s">
        <v>709</v>
      </c>
      <c r="B34" s="166" t="s">
        <v>113</v>
      </c>
      <c r="C34" s="167"/>
      <c r="D34" s="168">
        <v>-2579797000</v>
      </c>
      <c r="E34" s="168">
        <v>-3396255250</v>
      </c>
    </row>
    <row r="35" spans="1:6" ht="18" customHeight="1">
      <c r="A35" s="177" t="s">
        <v>274</v>
      </c>
      <c r="B35" s="176" t="s">
        <v>114</v>
      </c>
      <c r="C35" s="177"/>
      <c r="D35" s="178"/>
      <c r="E35" s="178">
        <v>0</v>
      </c>
    </row>
    <row r="36" spans="1:6" ht="18.75" customHeight="1">
      <c r="A36" s="170" t="s">
        <v>275</v>
      </c>
      <c r="B36" s="169" t="s">
        <v>100</v>
      </c>
      <c r="C36" s="170"/>
      <c r="D36" s="182">
        <f>SUM(D30:D35)</f>
        <v>43835494138</v>
      </c>
      <c r="E36" s="182">
        <f>SUM(E30:E35)</f>
        <v>1272152346</v>
      </c>
    </row>
    <row r="37" spans="1:6" ht="18.75" customHeight="1">
      <c r="A37" s="170" t="s">
        <v>276</v>
      </c>
      <c r="B37" s="169" t="s">
        <v>101</v>
      </c>
      <c r="C37" s="170"/>
      <c r="D37" s="171">
        <f>D19+D28+D36</f>
        <v>19789438409</v>
      </c>
      <c r="E37" s="171">
        <f>+E19+E28+E36</f>
        <v>4010543410</v>
      </c>
    </row>
    <row r="38" spans="1:6" ht="18" customHeight="1">
      <c r="A38" s="164" t="s">
        <v>277</v>
      </c>
      <c r="B38" s="163" t="s">
        <v>104</v>
      </c>
      <c r="C38" s="164"/>
      <c r="D38" s="179">
        <f>+'Thuyết Minh'!H164</f>
        <v>5092002502</v>
      </c>
      <c r="E38" s="179">
        <v>2048496531</v>
      </c>
    </row>
    <row r="39" spans="1:6" ht="18" customHeight="1">
      <c r="A39" s="177" t="s">
        <v>278</v>
      </c>
      <c r="B39" s="176" t="s">
        <v>105</v>
      </c>
      <c r="C39" s="177"/>
      <c r="D39" s="178"/>
      <c r="E39" s="178"/>
    </row>
    <row r="40" spans="1:6" ht="18.75" customHeight="1">
      <c r="A40" s="170" t="s">
        <v>279</v>
      </c>
      <c r="B40" s="169" t="s">
        <v>106</v>
      </c>
      <c r="C40" s="170"/>
      <c r="D40" s="171">
        <f>D39+D37+D38</f>
        <v>24881440911</v>
      </c>
      <c r="E40" s="171">
        <f>E39+E37+E38</f>
        <v>6059039941</v>
      </c>
    </row>
    <row r="41" spans="1:6" s="282" customFormat="1" ht="18.75" customHeight="1">
      <c r="A41" s="283"/>
      <c r="B41" s="284"/>
      <c r="C41" s="283"/>
      <c r="D41" s="285"/>
      <c r="E41" s="285"/>
      <c r="F41" s="162"/>
    </row>
    <row r="42" spans="1:6" ht="18.75" customHeight="1">
      <c r="D42" s="445" t="s">
        <v>1198</v>
      </c>
      <c r="E42" s="445"/>
    </row>
    <row r="43" spans="1:6" ht="18.75" customHeight="1">
      <c r="A43" s="413" t="s">
        <v>250</v>
      </c>
      <c r="B43" s="413"/>
      <c r="C43" s="413"/>
      <c r="D43" s="413" t="s">
        <v>242</v>
      </c>
      <c r="E43" s="413"/>
    </row>
    <row r="45" spans="1:6" ht="3.75" customHeight="1"/>
    <row r="50" spans="1:3" ht="16.5" customHeight="1">
      <c r="A50" s="413" t="s">
        <v>1152</v>
      </c>
      <c r="B50" s="413"/>
      <c r="C50" s="413"/>
    </row>
  </sheetData>
  <mergeCells count="17">
    <mergeCell ref="E8:E9"/>
    <mergeCell ref="D8:D9"/>
    <mergeCell ref="A50:C50"/>
    <mergeCell ref="A2:B2"/>
    <mergeCell ref="A3:B3"/>
    <mergeCell ref="D1:E1"/>
    <mergeCell ref="D43:E43"/>
    <mergeCell ref="D42:E42"/>
    <mergeCell ref="A43:C43"/>
    <mergeCell ref="C8:C9"/>
    <mergeCell ref="B8:B9"/>
    <mergeCell ref="A8:A9"/>
    <mergeCell ref="A4:E4"/>
    <mergeCell ref="C2:E3"/>
    <mergeCell ref="A5:E5"/>
    <mergeCell ref="A6:E6"/>
    <mergeCell ref="D7:E7"/>
  </mergeCells>
  <phoneticPr fontId="6" type="noConversion"/>
  <pageMargins left="0.5" right="0.25" top="0.25" bottom="0.25"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60" bestFit="1" customWidth="1"/>
    <col min="2" max="2" width="39.42578125" style="60" customWidth="1"/>
    <col min="3" max="4" width="15.140625" style="60" customWidth="1"/>
    <col min="5" max="6" width="15.5703125" style="60" customWidth="1"/>
    <col min="7" max="8" width="15.140625" style="60" customWidth="1"/>
    <col min="9" max="16384" width="9.140625" style="60"/>
  </cols>
  <sheetData>
    <row r="1" spans="1:8" ht="19.5" customHeight="1">
      <c r="A1" s="422" t="s">
        <v>242</v>
      </c>
      <c r="B1" s="422"/>
      <c r="C1" s="422"/>
      <c r="D1" s="422"/>
      <c r="E1" s="422"/>
      <c r="F1" s="422"/>
      <c r="G1" s="422"/>
      <c r="H1" s="422"/>
    </row>
    <row r="2" spans="1:8" ht="24.75" customHeight="1">
      <c r="A2" s="423" t="s">
        <v>327</v>
      </c>
      <c r="B2" s="423"/>
      <c r="C2" s="423"/>
      <c r="D2" s="423"/>
      <c r="E2" s="423"/>
      <c r="F2" s="423"/>
      <c r="G2" s="423"/>
      <c r="H2" s="423"/>
    </row>
    <row r="3" spans="1:8" ht="19.5" customHeight="1">
      <c r="C3" s="424" t="s">
        <v>328</v>
      </c>
      <c r="D3" s="424"/>
      <c r="E3" s="424"/>
      <c r="G3" s="61" t="s">
        <v>329</v>
      </c>
    </row>
    <row r="4" spans="1:8" ht="19.5" customHeight="1">
      <c r="A4" s="425" t="s">
        <v>330</v>
      </c>
      <c r="B4" s="426" t="s">
        <v>331</v>
      </c>
      <c r="C4" s="426" t="s">
        <v>332</v>
      </c>
      <c r="D4" s="426"/>
      <c r="E4" s="426" t="s">
        <v>333</v>
      </c>
      <c r="F4" s="426"/>
      <c r="G4" s="426" t="s">
        <v>334</v>
      </c>
      <c r="H4" s="426"/>
    </row>
    <row r="5" spans="1:8" ht="19.5" customHeight="1">
      <c r="A5" s="426"/>
      <c r="B5" s="426"/>
      <c r="C5" s="62" t="s">
        <v>335</v>
      </c>
      <c r="D5" s="62" t="s">
        <v>336</v>
      </c>
      <c r="E5" s="62" t="s">
        <v>335</v>
      </c>
      <c r="F5" s="62" t="s">
        <v>336</v>
      </c>
      <c r="G5" s="62" t="s">
        <v>335</v>
      </c>
      <c r="H5" s="62" t="s">
        <v>336</v>
      </c>
    </row>
    <row r="6" spans="1:8" s="65" customFormat="1" ht="19.5" customHeight="1">
      <c r="A6" s="63">
        <v>111</v>
      </c>
      <c r="B6" s="63" t="s">
        <v>337</v>
      </c>
      <c r="C6" s="64">
        <v>2156312603</v>
      </c>
      <c r="D6" s="64">
        <v>0</v>
      </c>
      <c r="E6" s="64">
        <v>265619352143</v>
      </c>
      <c r="F6" s="64">
        <v>264501223970</v>
      </c>
      <c r="G6" s="64">
        <v>3274440776</v>
      </c>
      <c r="H6" s="64">
        <v>0</v>
      </c>
    </row>
    <row r="7" spans="1:8" ht="19.5" customHeight="1">
      <c r="A7" s="66">
        <v>1111</v>
      </c>
      <c r="B7" s="66" t="s">
        <v>338</v>
      </c>
      <c r="C7" s="67">
        <v>2156312603</v>
      </c>
      <c r="D7" s="67">
        <v>0</v>
      </c>
      <c r="E7" s="67">
        <v>265619352143</v>
      </c>
      <c r="F7" s="67">
        <v>264501223970</v>
      </c>
      <c r="G7" s="67">
        <v>3274440776</v>
      </c>
      <c r="H7" s="67">
        <v>0</v>
      </c>
    </row>
    <row r="8" spans="1:8" ht="19.5" customHeight="1">
      <c r="A8" s="66">
        <v>11111</v>
      </c>
      <c r="B8" s="66" t="s">
        <v>339</v>
      </c>
      <c r="C8" s="67">
        <v>1599259022</v>
      </c>
      <c r="D8" s="67">
        <v>0</v>
      </c>
      <c r="E8" s="67">
        <v>218634888643</v>
      </c>
      <c r="F8" s="67">
        <v>218611085181</v>
      </c>
      <c r="G8" s="67">
        <v>1623062484</v>
      </c>
      <c r="H8" s="67">
        <v>0</v>
      </c>
    </row>
    <row r="9" spans="1:8" ht="19.5" customHeight="1">
      <c r="A9" s="66">
        <v>11112</v>
      </c>
      <c r="B9" s="66" t="s">
        <v>340</v>
      </c>
      <c r="C9" s="67">
        <v>377160533</v>
      </c>
      <c r="D9" s="67">
        <v>0</v>
      </c>
      <c r="E9" s="67">
        <v>4291232000</v>
      </c>
      <c r="F9" s="67">
        <v>3668546189</v>
      </c>
      <c r="G9" s="67">
        <v>999846344</v>
      </c>
      <c r="H9" s="67">
        <v>0</v>
      </c>
    </row>
    <row r="10" spans="1:8" ht="19.5" customHeight="1">
      <c r="A10" s="66">
        <v>11113</v>
      </c>
      <c r="B10" s="66" t="s">
        <v>341</v>
      </c>
      <c r="C10" s="67">
        <v>157710132</v>
      </c>
      <c r="D10" s="67">
        <v>0</v>
      </c>
      <c r="E10" s="67">
        <v>38786512000</v>
      </c>
      <c r="F10" s="67">
        <v>38461839290</v>
      </c>
      <c r="G10" s="67">
        <v>482382842</v>
      </c>
      <c r="H10" s="67">
        <v>0</v>
      </c>
    </row>
    <row r="11" spans="1:8" ht="19.5" customHeight="1">
      <c r="A11" s="66">
        <v>11114</v>
      </c>
      <c r="B11" s="66" t="s">
        <v>342</v>
      </c>
      <c r="C11" s="67">
        <v>22182916</v>
      </c>
      <c r="D11" s="67">
        <v>0</v>
      </c>
      <c r="E11" s="67">
        <v>3906719500</v>
      </c>
      <c r="F11" s="67">
        <v>3759753310</v>
      </c>
      <c r="G11" s="67">
        <v>169149106</v>
      </c>
      <c r="H11" s="67">
        <v>0</v>
      </c>
    </row>
    <row r="12" spans="1:8" s="65" customFormat="1" ht="19.5" customHeight="1">
      <c r="A12" s="68">
        <v>112</v>
      </c>
      <c r="B12" s="68" t="s">
        <v>343</v>
      </c>
      <c r="C12" s="69">
        <v>2984178109</v>
      </c>
      <c r="D12" s="69">
        <v>0</v>
      </c>
      <c r="E12" s="69">
        <v>183829976189</v>
      </c>
      <c r="F12" s="69">
        <v>185125592100</v>
      </c>
      <c r="G12" s="69">
        <v>1688562198</v>
      </c>
      <c r="H12" s="69">
        <v>0</v>
      </c>
    </row>
    <row r="13" spans="1:8" ht="19.5" customHeight="1">
      <c r="A13" s="66">
        <v>1121</v>
      </c>
      <c r="B13" s="66" t="s">
        <v>344</v>
      </c>
      <c r="C13" s="67">
        <v>2983166644</v>
      </c>
      <c r="D13" s="67">
        <v>0</v>
      </c>
      <c r="E13" s="67">
        <v>183829907306</v>
      </c>
      <c r="F13" s="67">
        <v>185125477546</v>
      </c>
      <c r="G13" s="67">
        <v>1687596404</v>
      </c>
      <c r="H13" s="67">
        <v>0</v>
      </c>
    </row>
    <row r="14" spans="1:8" ht="19.5" customHeight="1">
      <c r="A14" s="66">
        <v>11211</v>
      </c>
      <c r="B14" s="66" t="s">
        <v>344</v>
      </c>
      <c r="C14" s="67">
        <v>2983166644</v>
      </c>
      <c r="D14" s="67">
        <v>0</v>
      </c>
      <c r="E14" s="67">
        <v>183829907306</v>
      </c>
      <c r="F14" s="67">
        <v>185125477546</v>
      </c>
      <c r="G14" s="67">
        <v>1687596404</v>
      </c>
      <c r="H14" s="67">
        <v>0</v>
      </c>
    </row>
    <row r="15" spans="1:8" ht="19.5" customHeight="1">
      <c r="A15" s="66">
        <v>112111</v>
      </c>
      <c r="B15" s="66" t="s">
        <v>345</v>
      </c>
      <c r="C15" s="67">
        <v>1120888</v>
      </c>
      <c r="D15" s="67">
        <v>0</v>
      </c>
      <c r="E15" s="67">
        <v>130035422</v>
      </c>
      <c r="F15" s="67">
        <v>119815400</v>
      </c>
      <c r="G15" s="67">
        <v>11340910</v>
      </c>
      <c r="H15" s="67">
        <v>0</v>
      </c>
    </row>
    <row r="16" spans="1:8" ht="19.5" customHeight="1">
      <c r="A16" s="66">
        <v>112112</v>
      </c>
      <c r="B16" s="66" t="s">
        <v>346</v>
      </c>
      <c r="C16" s="67">
        <v>2860730305</v>
      </c>
      <c r="D16" s="67">
        <v>0</v>
      </c>
      <c r="E16" s="67">
        <v>153015987054</v>
      </c>
      <c r="F16" s="67">
        <v>154246857715</v>
      </c>
      <c r="G16" s="67">
        <v>1629859644</v>
      </c>
      <c r="H16" s="67">
        <v>0</v>
      </c>
    </row>
    <row r="17" spans="1:8" ht="19.5" customHeight="1">
      <c r="A17" s="66">
        <v>112113</v>
      </c>
      <c r="B17" s="66" t="s">
        <v>347</v>
      </c>
      <c r="C17" s="67">
        <v>46849203</v>
      </c>
      <c r="D17" s="67">
        <v>0</v>
      </c>
      <c r="E17" s="67">
        <v>27730540348</v>
      </c>
      <c r="F17" s="67">
        <v>27771970481</v>
      </c>
      <c r="G17" s="67">
        <v>5419070</v>
      </c>
      <c r="H17" s="67">
        <v>0</v>
      </c>
    </row>
    <row r="18" spans="1:8" ht="19.5" customHeight="1">
      <c r="A18" s="66">
        <v>112115</v>
      </c>
      <c r="B18" s="66" t="s">
        <v>348</v>
      </c>
      <c r="C18" s="67">
        <v>1343380</v>
      </c>
      <c r="D18" s="67">
        <v>0</v>
      </c>
      <c r="E18" s="67">
        <v>41435</v>
      </c>
      <c r="F18" s="67">
        <v>0</v>
      </c>
      <c r="G18" s="67">
        <v>1384815</v>
      </c>
      <c r="H18" s="67">
        <v>0</v>
      </c>
    </row>
    <row r="19" spans="1:8" ht="19.5" customHeight="1">
      <c r="A19" s="66">
        <v>112116</v>
      </c>
      <c r="B19" s="66" t="s">
        <v>349</v>
      </c>
      <c r="C19" s="67">
        <v>20767326</v>
      </c>
      <c r="D19" s="67">
        <v>0</v>
      </c>
      <c r="E19" s="67">
        <v>203462</v>
      </c>
      <c r="F19" s="67">
        <v>17539500</v>
      </c>
      <c r="G19" s="67">
        <v>3431288</v>
      </c>
      <c r="H19" s="67">
        <v>0</v>
      </c>
    </row>
    <row r="20" spans="1:8" ht="19.5" customHeight="1">
      <c r="A20" s="66">
        <v>112118</v>
      </c>
      <c r="B20" s="66" t="s">
        <v>350</v>
      </c>
      <c r="C20" s="67">
        <v>52355542</v>
      </c>
      <c r="D20" s="67">
        <v>0</v>
      </c>
      <c r="E20" s="67">
        <v>2952999585</v>
      </c>
      <c r="F20" s="67">
        <v>2969294450</v>
      </c>
      <c r="G20" s="67">
        <v>36060677</v>
      </c>
      <c r="H20" s="67">
        <v>0</v>
      </c>
    </row>
    <row r="21" spans="1:8" ht="19.5" customHeight="1">
      <c r="A21" s="66">
        <v>112119</v>
      </c>
      <c r="B21" s="66" t="s">
        <v>351</v>
      </c>
      <c r="C21" s="67">
        <v>0</v>
      </c>
      <c r="D21" s="67">
        <v>0</v>
      </c>
      <c r="E21" s="67">
        <v>100000</v>
      </c>
      <c r="F21" s="67">
        <v>0</v>
      </c>
      <c r="G21" s="67">
        <v>100000</v>
      </c>
      <c r="H21" s="67">
        <v>0</v>
      </c>
    </row>
    <row r="22" spans="1:8" ht="19.5" customHeight="1">
      <c r="A22" s="66">
        <v>1122</v>
      </c>
      <c r="B22" s="66" t="s">
        <v>352</v>
      </c>
      <c r="C22" s="67">
        <v>1011465</v>
      </c>
      <c r="D22" s="67">
        <v>0</v>
      </c>
      <c r="E22" s="67">
        <v>68883</v>
      </c>
      <c r="F22" s="67">
        <v>114554</v>
      </c>
      <c r="G22" s="67">
        <v>965794</v>
      </c>
      <c r="H22" s="67">
        <v>0</v>
      </c>
    </row>
    <row r="23" spans="1:8" ht="19.5" customHeight="1">
      <c r="A23" s="66">
        <v>11221</v>
      </c>
      <c r="B23" s="66" t="s">
        <v>353</v>
      </c>
      <c r="C23" s="67">
        <v>1011465</v>
      </c>
      <c r="D23" s="67">
        <v>0</v>
      </c>
      <c r="E23" s="67">
        <v>68883</v>
      </c>
      <c r="F23" s="67">
        <v>114554</v>
      </c>
      <c r="G23" s="67">
        <v>965794</v>
      </c>
      <c r="H23" s="67">
        <v>0</v>
      </c>
    </row>
    <row r="24" spans="1:8" s="65" customFormat="1" ht="19.5" customHeight="1">
      <c r="A24" s="68">
        <v>128</v>
      </c>
      <c r="B24" s="68" t="s">
        <v>354</v>
      </c>
      <c r="C24" s="69">
        <v>12741891000</v>
      </c>
      <c r="D24" s="69">
        <v>0</v>
      </c>
      <c r="E24" s="69">
        <v>9925020039</v>
      </c>
      <c r="F24" s="69">
        <v>12741891000</v>
      </c>
      <c r="G24" s="69">
        <v>9925020039</v>
      </c>
      <c r="H24" s="69">
        <v>0</v>
      </c>
    </row>
    <row r="25" spans="1:8" ht="19.5" customHeight="1">
      <c r="A25" s="66">
        <v>1288</v>
      </c>
      <c r="B25" s="66" t="s">
        <v>354</v>
      </c>
      <c r="C25" s="67">
        <v>12741891000</v>
      </c>
      <c r="D25" s="67">
        <v>0</v>
      </c>
      <c r="E25" s="67">
        <v>9925020039</v>
      </c>
      <c r="F25" s="67">
        <v>12741891000</v>
      </c>
      <c r="G25" s="67">
        <v>9925020039</v>
      </c>
      <c r="H25" s="67">
        <v>0</v>
      </c>
    </row>
    <row r="26" spans="1:8" ht="19.5" customHeight="1">
      <c r="A26" s="66">
        <v>12881</v>
      </c>
      <c r="B26" s="66" t="s">
        <v>355</v>
      </c>
      <c r="C26" s="67">
        <v>12741891000</v>
      </c>
      <c r="D26" s="67">
        <v>0</v>
      </c>
      <c r="E26" s="67">
        <v>9925020039</v>
      </c>
      <c r="F26" s="67">
        <v>12741891000</v>
      </c>
      <c r="G26" s="67">
        <v>9925020039</v>
      </c>
      <c r="H26" s="67">
        <v>0</v>
      </c>
    </row>
    <row r="27" spans="1:8" s="65" customFormat="1" ht="19.5" customHeight="1">
      <c r="A27" s="68">
        <v>131</v>
      </c>
      <c r="B27" s="68" t="s">
        <v>356</v>
      </c>
      <c r="C27" s="69">
        <v>717143028</v>
      </c>
      <c r="D27" s="69">
        <v>17158400</v>
      </c>
      <c r="E27" s="69">
        <v>13408898507</v>
      </c>
      <c r="F27" s="69">
        <v>13749180054</v>
      </c>
      <c r="G27" s="69">
        <v>464303081</v>
      </c>
      <c r="H27" s="69">
        <v>104600000</v>
      </c>
    </row>
    <row r="28" spans="1:8" ht="19.5" customHeight="1">
      <c r="A28" s="66">
        <v>1311</v>
      </c>
      <c r="B28" s="66" t="s">
        <v>357</v>
      </c>
      <c r="C28" s="67">
        <v>717143028</v>
      </c>
      <c r="D28" s="67">
        <v>17158400</v>
      </c>
      <c r="E28" s="67">
        <v>12918400507</v>
      </c>
      <c r="F28" s="67">
        <v>13258682054</v>
      </c>
      <c r="G28" s="67">
        <v>464303081</v>
      </c>
      <c r="H28" s="67">
        <v>104600000</v>
      </c>
    </row>
    <row r="29" spans="1:8" ht="19.5" customHeight="1">
      <c r="A29" s="66">
        <v>1312</v>
      </c>
      <c r="B29" s="66" t="s">
        <v>358</v>
      </c>
      <c r="C29" s="67">
        <v>0</v>
      </c>
      <c r="D29" s="67">
        <v>0</v>
      </c>
      <c r="E29" s="67">
        <v>439098000</v>
      </c>
      <c r="F29" s="67">
        <v>439098000</v>
      </c>
      <c r="G29" s="67">
        <v>0</v>
      </c>
      <c r="H29" s="67">
        <v>0</v>
      </c>
    </row>
    <row r="30" spans="1:8" ht="19.5" customHeight="1">
      <c r="A30" s="66">
        <v>1313</v>
      </c>
      <c r="B30" s="66" t="s">
        <v>359</v>
      </c>
      <c r="C30" s="67">
        <v>0</v>
      </c>
      <c r="D30" s="67">
        <v>0</v>
      </c>
      <c r="E30" s="67">
        <v>51400000</v>
      </c>
      <c r="F30" s="67">
        <v>51400000</v>
      </c>
      <c r="G30" s="67">
        <v>0</v>
      </c>
      <c r="H30" s="67">
        <v>0</v>
      </c>
    </row>
    <row r="31" spans="1:8" s="65" customFormat="1" ht="19.5" customHeight="1">
      <c r="A31" s="68">
        <v>133</v>
      </c>
      <c r="B31" s="68" t="s">
        <v>360</v>
      </c>
      <c r="C31" s="69">
        <v>0</v>
      </c>
      <c r="D31" s="69">
        <v>0</v>
      </c>
      <c r="E31" s="69">
        <v>13160643206</v>
      </c>
      <c r="F31" s="69">
        <v>13113018947</v>
      </c>
      <c r="G31" s="69">
        <v>47624259</v>
      </c>
      <c r="H31" s="69">
        <v>0</v>
      </c>
    </row>
    <row r="32" spans="1:8" ht="19.5" customHeight="1">
      <c r="A32" s="66">
        <v>1331</v>
      </c>
      <c r="B32" s="66" t="s">
        <v>361</v>
      </c>
      <c r="C32" s="67">
        <v>0</v>
      </c>
      <c r="D32" s="67">
        <v>0</v>
      </c>
      <c r="E32" s="67">
        <v>13160643206</v>
      </c>
      <c r="F32" s="67">
        <v>13113018947</v>
      </c>
      <c r="G32" s="67">
        <v>47624259</v>
      </c>
      <c r="H32" s="67">
        <v>0</v>
      </c>
    </row>
    <row r="33" spans="1:8" ht="19.5" customHeight="1">
      <c r="A33" s="66">
        <v>13311</v>
      </c>
      <c r="B33" s="66" t="s">
        <v>362</v>
      </c>
      <c r="C33" s="67">
        <v>0</v>
      </c>
      <c r="D33" s="67">
        <v>0</v>
      </c>
      <c r="E33" s="67">
        <v>12880742243</v>
      </c>
      <c r="F33" s="67">
        <v>12833117984</v>
      </c>
      <c r="G33" s="67">
        <v>47624259</v>
      </c>
      <c r="H33" s="67">
        <v>0</v>
      </c>
    </row>
    <row r="34" spans="1:8" ht="19.5" customHeight="1">
      <c r="A34" s="66">
        <v>13312</v>
      </c>
      <c r="B34" s="66" t="s">
        <v>363</v>
      </c>
      <c r="C34" s="67">
        <v>0</v>
      </c>
      <c r="D34" s="67">
        <v>0</v>
      </c>
      <c r="E34" s="67">
        <v>108750112</v>
      </c>
      <c r="F34" s="67">
        <v>108750112</v>
      </c>
      <c r="G34" s="67">
        <v>0</v>
      </c>
      <c r="H34" s="67">
        <v>0</v>
      </c>
    </row>
    <row r="35" spans="1:8" ht="19.5" customHeight="1">
      <c r="A35" s="66">
        <v>13314</v>
      </c>
      <c r="B35" s="66" t="s">
        <v>364</v>
      </c>
      <c r="C35" s="67">
        <v>0</v>
      </c>
      <c r="D35" s="67">
        <v>0</v>
      </c>
      <c r="E35" s="67">
        <v>171150851</v>
      </c>
      <c r="F35" s="67">
        <v>171150851</v>
      </c>
      <c r="G35" s="67">
        <v>0</v>
      </c>
      <c r="H35" s="67">
        <v>0</v>
      </c>
    </row>
    <row r="36" spans="1:8" s="65" customFormat="1" ht="19.5" customHeight="1">
      <c r="A36" s="68">
        <v>138</v>
      </c>
      <c r="B36" s="68" t="s">
        <v>365</v>
      </c>
      <c r="C36" s="69">
        <v>973138373</v>
      </c>
      <c r="D36" s="69">
        <v>0</v>
      </c>
      <c r="E36" s="69">
        <v>20751590931</v>
      </c>
      <c r="F36" s="69">
        <v>18676595104</v>
      </c>
      <c r="G36" s="69">
        <v>3048134200</v>
      </c>
      <c r="H36" s="69">
        <v>0</v>
      </c>
    </row>
    <row r="37" spans="1:8" ht="19.5" customHeight="1">
      <c r="A37" s="66">
        <v>1381</v>
      </c>
      <c r="B37" s="66" t="s">
        <v>366</v>
      </c>
      <c r="C37" s="67">
        <v>973138373</v>
      </c>
      <c r="D37" s="67">
        <v>0</v>
      </c>
      <c r="E37" s="67">
        <v>15751590931</v>
      </c>
      <c r="F37" s="67">
        <v>13676595104</v>
      </c>
      <c r="G37" s="67">
        <v>3048134200</v>
      </c>
      <c r="H37" s="67">
        <v>0</v>
      </c>
    </row>
    <row r="38" spans="1:8" ht="19.5" customHeight="1">
      <c r="A38" s="66">
        <v>1383</v>
      </c>
      <c r="B38" s="66" t="s">
        <v>367</v>
      </c>
      <c r="C38" s="67">
        <v>0</v>
      </c>
      <c r="D38" s="67">
        <v>0</v>
      </c>
      <c r="E38" s="67">
        <v>5000000000</v>
      </c>
      <c r="F38" s="67">
        <v>5000000000</v>
      </c>
      <c r="G38" s="67">
        <v>0</v>
      </c>
      <c r="H38" s="67">
        <v>0</v>
      </c>
    </row>
    <row r="39" spans="1:8" s="65" customFormat="1" ht="19.5" customHeight="1">
      <c r="A39" s="68">
        <v>141</v>
      </c>
      <c r="B39" s="68" t="s">
        <v>368</v>
      </c>
      <c r="C39" s="69">
        <v>0</v>
      </c>
      <c r="D39" s="69">
        <v>0</v>
      </c>
      <c r="E39" s="69">
        <v>3000000000</v>
      </c>
      <c r="F39" s="69">
        <v>3000000000</v>
      </c>
      <c r="G39" s="69">
        <v>0</v>
      </c>
      <c r="H39" s="69">
        <v>0</v>
      </c>
    </row>
    <row r="40" spans="1:8" ht="19.5" customHeight="1">
      <c r="A40" s="66">
        <v>1411</v>
      </c>
      <c r="B40" s="66" t="s">
        <v>369</v>
      </c>
      <c r="C40" s="67">
        <v>0</v>
      </c>
      <c r="D40" s="67">
        <v>0</v>
      </c>
      <c r="E40" s="67">
        <v>3000000000</v>
      </c>
      <c r="F40" s="67">
        <v>3000000000</v>
      </c>
      <c r="G40" s="67">
        <v>0</v>
      </c>
      <c r="H40" s="67">
        <v>0</v>
      </c>
    </row>
    <row r="41" spans="1:8" s="65" customFormat="1" ht="19.5" customHeight="1">
      <c r="A41" s="68">
        <v>142</v>
      </c>
      <c r="B41" s="68" t="s">
        <v>370</v>
      </c>
      <c r="C41" s="69">
        <v>1496250593</v>
      </c>
      <c r="D41" s="69">
        <v>0</v>
      </c>
      <c r="E41" s="69">
        <v>2653534348</v>
      </c>
      <c r="F41" s="69">
        <v>2744829834</v>
      </c>
      <c r="G41" s="69">
        <v>1404955107</v>
      </c>
      <c r="H41" s="69">
        <v>0</v>
      </c>
    </row>
    <row r="42" spans="1:8" ht="19.5" customHeight="1">
      <c r="A42" s="66">
        <v>1421</v>
      </c>
      <c r="B42" s="66" t="s">
        <v>371</v>
      </c>
      <c r="C42" s="67">
        <v>1069958722</v>
      </c>
      <c r="D42" s="67">
        <v>0</v>
      </c>
      <c r="E42" s="67">
        <v>2042657578</v>
      </c>
      <c r="F42" s="67">
        <v>2223263121</v>
      </c>
      <c r="G42" s="67">
        <v>889353179</v>
      </c>
      <c r="H42" s="67"/>
    </row>
    <row r="43" spans="1:8" ht="19.5" customHeight="1">
      <c r="A43" s="66">
        <v>1422</v>
      </c>
      <c r="B43" s="66" t="s">
        <v>372</v>
      </c>
      <c r="C43" s="67">
        <v>21886639</v>
      </c>
      <c r="D43" s="67">
        <v>0</v>
      </c>
      <c r="E43" s="67">
        <v>31720000</v>
      </c>
      <c r="F43" s="67">
        <v>39148655</v>
      </c>
      <c r="G43" s="67">
        <v>14457984</v>
      </c>
      <c r="H43" s="67">
        <v>0</v>
      </c>
    </row>
    <row r="44" spans="1:8" ht="19.5" customHeight="1">
      <c r="A44" s="66">
        <v>1423</v>
      </c>
      <c r="B44" s="66" t="s">
        <v>373</v>
      </c>
      <c r="C44" s="67">
        <v>397618564</v>
      </c>
      <c r="D44" s="67">
        <v>0</v>
      </c>
      <c r="E44" s="67">
        <v>391281315</v>
      </c>
      <c r="F44" s="67">
        <v>415100321</v>
      </c>
      <c r="G44" s="67">
        <v>373799558</v>
      </c>
      <c r="H44" s="67">
        <v>0</v>
      </c>
    </row>
    <row r="45" spans="1:8" ht="19.5" customHeight="1">
      <c r="A45" s="66">
        <v>1424</v>
      </c>
      <c r="B45" s="66" t="s">
        <v>374</v>
      </c>
      <c r="C45" s="67">
        <v>6786668</v>
      </c>
      <c r="D45" s="67">
        <v>0</v>
      </c>
      <c r="E45" s="67">
        <v>187875455</v>
      </c>
      <c r="F45" s="67">
        <v>67317737</v>
      </c>
      <c r="G45" s="67">
        <v>127344386</v>
      </c>
      <c r="H45" s="67">
        <v>0</v>
      </c>
    </row>
    <row r="46" spans="1:8" s="65" customFormat="1" ht="19.5" customHeight="1">
      <c r="A46" s="68">
        <v>152</v>
      </c>
      <c r="B46" s="68" t="s">
        <v>375</v>
      </c>
      <c r="C46" s="69">
        <v>4204374873</v>
      </c>
      <c r="D46" s="69">
        <v>0</v>
      </c>
      <c r="E46" s="69">
        <v>71083965921</v>
      </c>
      <c r="F46" s="69">
        <v>70029690963</v>
      </c>
      <c r="G46" s="69">
        <v>5258649831</v>
      </c>
      <c r="H46" s="69">
        <v>0</v>
      </c>
    </row>
    <row r="47" spans="1:8" ht="19.5" customHeight="1">
      <c r="A47" s="66">
        <v>1521</v>
      </c>
      <c r="B47" s="66" t="s">
        <v>376</v>
      </c>
      <c r="C47" s="67">
        <v>1510958672</v>
      </c>
      <c r="D47" s="67">
        <v>0</v>
      </c>
      <c r="E47" s="67">
        <v>59166903688</v>
      </c>
      <c r="F47" s="67">
        <v>58641995788</v>
      </c>
      <c r="G47" s="67">
        <v>2035866572</v>
      </c>
      <c r="H47" s="67">
        <v>0</v>
      </c>
    </row>
    <row r="48" spans="1:8" ht="19.5" customHeight="1">
      <c r="A48" s="66">
        <v>15211</v>
      </c>
      <c r="B48" s="66" t="s">
        <v>377</v>
      </c>
      <c r="C48" s="67">
        <v>1460694732</v>
      </c>
      <c r="D48" s="67">
        <v>0</v>
      </c>
      <c r="E48" s="67">
        <v>41083475300</v>
      </c>
      <c r="F48" s="67">
        <v>40525639676</v>
      </c>
      <c r="G48" s="67">
        <v>2018530356</v>
      </c>
      <c r="H48" s="67">
        <v>0</v>
      </c>
    </row>
    <row r="49" spans="1:8" ht="19.5" customHeight="1">
      <c r="A49" s="66">
        <v>15213</v>
      </c>
      <c r="B49" s="66" t="s">
        <v>378</v>
      </c>
      <c r="C49" s="67">
        <v>50263940</v>
      </c>
      <c r="D49" s="67">
        <v>0</v>
      </c>
      <c r="E49" s="67">
        <v>16381818214</v>
      </c>
      <c r="F49" s="67">
        <v>16430259283</v>
      </c>
      <c r="G49" s="67">
        <v>1822871</v>
      </c>
      <c r="H49" s="67">
        <v>0</v>
      </c>
    </row>
    <row r="50" spans="1:8" ht="19.5" customHeight="1">
      <c r="A50" s="66">
        <v>15214</v>
      </c>
      <c r="B50" s="66" t="s">
        <v>379</v>
      </c>
      <c r="C50" s="67">
        <v>0</v>
      </c>
      <c r="D50" s="67">
        <v>0</v>
      </c>
      <c r="E50" s="67">
        <v>1701610174</v>
      </c>
      <c r="F50" s="67">
        <v>1686096829</v>
      </c>
      <c r="G50" s="67">
        <v>15513345</v>
      </c>
      <c r="H50" s="67">
        <v>0</v>
      </c>
    </row>
    <row r="51" spans="1:8" ht="19.5" customHeight="1">
      <c r="A51" s="66">
        <v>1522</v>
      </c>
      <c r="B51" s="66" t="s">
        <v>380</v>
      </c>
      <c r="C51" s="67">
        <v>2693416201</v>
      </c>
      <c r="D51" s="67">
        <v>0</v>
      </c>
      <c r="E51" s="67">
        <v>11917062233</v>
      </c>
      <c r="F51" s="67">
        <v>11387695175</v>
      </c>
      <c r="G51" s="67">
        <v>3222783259</v>
      </c>
      <c r="H51" s="67">
        <v>0</v>
      </c>
    </row>
    <row r="52" spans="1:8" ht="19.5" customHeight="1">
      <c r="A52" s="66">
        <v>15221</v>
      </c>
      <c r="B52" s="66" t="s">
        <v>381</v>
      </c>
      <c r="C52" s="67">
        <v>2631162028</v>
      </c>
      <c r="D52" s="67">
        <v>0</v>
      </c>
      <c r="E52" s="67">
        <v>11842523962</v>
      </c>
      <c r="F52" s="67">
        <v>11251046819</v>
      </c>
      <c r="G52" s="67">
        <v>3222639171</v>
      </c>
      <c r="H52" s="67">
        <v>0</v>
      </c>
    </row>
    <row r="53" spans="1:8" ht="19.5" customHeight="1">
      <c r="A53" s="66">
        <v>15223</v>
      </c>
      <c r="B53" s="66" t="s">
        <v>382</v>
      </c>
      <c r="C53" s="67">
        <v>62254173</v>
      </c>
      <c r="D53" s="67">
        <v>0</v>
      </c>
      <c r="E53" s="67">
        <v>0</v>
      </c>
      <c r="F53" s="67">
        <v>62110085</v>
      </c>
      <c r="G53" s="67">
        <v>144088</v>
      </c>
      <c r="H53" s="67">
        <v>0</v>
      </c>
    </row>
    <row r="54" spans="1:8" ht="19.5" customHeight="1">
      <c r="A54" s="66">
        <v>15224</v>
      </c>
      <c r="B54" s="66" t="s">
        <v>383</v>
      </c>
      <c r="C54" s="67">
        <v>0</v>
      </c>
      <c r="D54" s="67">
        <v>0</v>
      </c>
      <c r="E54" s="67">
        <v>74538271</v>
      </c>
      <c r="F54" s="67">
        <v>74538271</v>
      </c>
      <c r="G54" s="67">
        <v>0</v>
      </c>
      <c r="H54" s="67">
        <v>0</v>
      </c>
    </row>
    <row r="55" spans="1:8" s="65" customFormat="1" ht="19.5" customHeight="1">
      <c r="A55" s="68">
        <v>153</v>
      </c>
      <c r="B55" s="68" t="s">
        <v>384</v>
      </c>
      <c r="C55" s="69">
        <v>0</v>
      </c>
      <c r="D55" s="69">
        <v>0</v>
      </c>
      <c r="E55" s="69">
        <v>85539135</v>
      </c>
      <c r="F55" s="69">
        <v>85539135</v>
      </c>
      <c r="G55" s="69">
        <v>0</v>
      </c>
      <c r="H55" s="69">
        <v>0</v>
      </c>
    </row>
    <row r="56" spans="1:8" ht="19.5" customHeight="1">
      <c r="A56" s="66">
        <v>1531</v>
      </c>
      <c r="B56" s="66" t="s">
        <v>385</v>
      </c>
      <c r="C56" s="67">
        <v>0</v>
      </c>
      <c r="D56" s="67">
        <v>0</v>
      </c>
      <c r="E56" s="67">
        <v>85539135</v>
      </c>
      <c r="F56" s="67">
        <v>85539135</v>
      </c>
      <c r="G56" s="67">
        <v>0</v>
      </c>
      <c r="H56" s="67">
        <v>0</v>
      </c>
    </row>
    <row r="57" spans="1:8" s="65" customFormat="1" ht="19.5" customHeight="1">
      <c r="A57" s="68">
        <v>154</v>
      </c>
      <c r="B57" s="68" t="s">
        <v>386</v>
      </c>
      <c r="C57" s="69">
        <v>0</v>
      </c>
      <c r="D57" s="69">
        <v>0</v>
      </c>
      <c r="E57" s="69">
        <v>114068381365</v>
      </c>
      <c r="F57" s="69">
        <v>114068381365</v>
      </c>
      <c r="G57" s="69">
        <v>0</v>
      </c>
      <c r="H57" s="69">
        <v>0</v>
      </c>
    </row>
    <row r="58" spans="1:8" ht="19.5" customHeight="1">
      <c r="A58" s="66">
        <v>1541</v>
      </c>
      <c r="B58" s="66" t="s">
        <v>387</v>
      </c>
      <c r="C58" s="67">
        <v>0</v>
      </c>
      <c r="D58" s="67">
        <v>0</v>
      </c>
      <c r="E58" s="67">
        <v>78054383999</v>
      </c>
      <c r="F58" s="67">
        <v>78054383999</v>
      </c>
      <c r="G58" s="67">
        <v>0</v>
      </c>
      <c r="H58" s="67">
        <v>0</v>
      </c>
    </row>
    <row r="59" spans="1:8" ht="19.5" customHeight="1">
      <c r="A59" s="66">
        <v>1542</v>
      </c>
      <c r="B59" s="66" t="s">
        <v>388</v>
      </c>
      <c r="C59" s="67">
        <v>0</v>
      </c>
      <c r="D59" s="67">
        <v>0</v>
      </c>
      <c r="E59" s="67">
        <v>2763373804</v>
      </c>
      <c r="F59" s="67">
        <v>2763373804</v>
      </c>
      <c r="G59" s="67">
        <v>0</v>
      </c>
      <c r="H59" s="67">
        <v>0</v>
      </c>
    </row>
    <row r="60" spans="1:8" ht="19.5" customHeight="1">
      <c r="A60" s="66">
        <v>1543</v>
      </c>
      <c r="B60" s="66" t="s">
        <v>389</v>
      </c>
      <c r="C60" s="67">
        <v>0</v>
      </c>
      <c r="D60" s="67">
        <v>0</v>
      </c>
      <c r="E60" s="67">
        <v>30564914801</v>
      </c>
      <c r="F60" s="67">
        <v>30564914801</v>
      </c>
      <c r="G60" s="67">
        <v>0</v>
      </c>
      <c r="H60" s="67">
        <v>0</v>
      </c>
    </row>
    <row r="61" spans="1:8" ht="19.5" customHeight="1">
      <c r="A61" s="66">
        <v>1544</v>
      </c>
      <c r="B61" s="66" t="s">
        <v>390</v>
      </c>
      <c r="C61" s="67">
        <v>0</v>
      </c>
      <c r="D61" s="67">
        <v>0</v>
      </c>
      <c r="E61" s="67">
        <v>2685708761</v>
      </c>
      <c r="F61" s="67">
        <v>2685708761</v>
      </c>
      <c r="G61" s="67">
        <v>0</v>
      </c>
      <c r="H61" s="67">
        <v>0</v>
      </c>
    </row>
    <row r="62" spans="1:8" s="65" customFormat="1" ht="19.5" customHeight="1">
      <c r="A62" s="68">
        <v>155</v>
      </c>
      <c r="B62" s="68" t="s">
        <v>391</v>
      </c>
      <c r="C62" s="69">
        <v>102033552</v>
      </c>
      <c r="D62" s="69">
        <v>0</v>
      </c>
      <c r="E62" s="69">
        <v>16400000</v>
      </c>
      <c r="F62" s="69">
        <v>3488720</v>
      </c>
      <c r="G62" s="69">
        <v>114944832</v>
      </c>
      <c r="H62" s="69">
        <v>0</v>
      </c>
    </row>
    <row r="63" spans="1:8" ht="19.5" customHeight="1">
      <c r="A63" s="66">
        <v>1551</v>
      </c>
      <c r="B63" s="66" t="s">
        <v>392</v>
      </c>
      <c r="C63" s="67">
        <v>102033552</v>
      </c>
      <c r="D63" s="67">
        <v>0</v>
      </c>
      <c r="E63" s="67">
        <v>16400000</v>
      </c>
      <c r="F63" s="67">
        <v>3488720</v>
      </c>
      <c r="G63" s="67">
        <v>114944832</v>
      </c>
      <c r="H63" s="67">
        <v>0</v>
      </c>
    </row>
    <row r="64" spans="1:8" s="65" customFormat="1" ht="19.5" customHeight="1">
      <c r="A64" s="68">
        <v>156</v>
      </c>
      <c r="B64" s="68" t="s">
        <v>393</v>
      </c>
      <c r="C64" s="69">
        <v>488453321</v>
      </c>
      <c r="D64" s="69">
        <v>0</v>
      </c>
      <c r="E64" s="69">
        <v>2140765351</v>
      </c>
      <c r="F64" s="69">
        <v>1971813870</v>
      </c>
      <c r="G64" s="69">
        <v>657404802</v>
      </c>
      <c r="H64" s="69">
        <v>0</v>
      </c>
    </row>
    <row r="65" spans="1:8" ht="19.5" customHeight="1">
      <c r="A65" s="66">
        <v>1561</v>
      </c>
      <c r="B65" s="66" t="s">
        <v>394</v>
      </c>
      <c r="C65" s="67">
        <v>427792030</v>
      </c>
      <c r="D65" s="67">
        <v>0</v>
      </c>
      <c r="E65" s="67">
        <v>1975958251</v>
      </c>
      <c r="F65" s="67">
        <v>1869246411</v>
      </c>
      <c r="G65" s="67">
        <v>534503870</v>
      </c>
      <c r="H65" s="67">
        <v>0</v>
      </c>
    </row>
    <row r="66" spans="1:8" ht="19.5" customHeight="1">
      <c r="A66" s="66">
        <v>1562</v>
      </c>
      <c r="B66" s="66" t="s">
        <v>395</v>
      </c>
      <c r="C66" s="67">
        <v>0</v>
      </c>
      <c r="D66" s="67">
        <v>0</v>
      </c>
      <c r="E66" s="67">
        <v>2400000</v>
      </c>
      <c r="F66" s="67">
        <v>64800</v>
      </c>
      <c r="G66" s="67">
        <v>2335200</v>
      </c>
      <c r="H66" s="67">
        <v>0</v>
      </c>
    </row>
    <row r="67" spans="1:8" ht="19.5" customHeight="1">
      <c r="A67" s="66">
        <v>1563</v>
      </c>
      <c r="B67" s="66" t="s">
        <v>396</v>
      </c>
      <c r="C67" s="67">
        <v>60661291</v>
      </c>
      <c r="D67" s="67">
        <v>0</v>
      </c>
      <c r="E67" s="67">
        <v>160007100</v>
      </c>
      <c r="F67" s="67">
        <v>102085059</v>
      </c>
      <c r="G67" s="67">
        <v>118583332</v>
      </c>
      <c r="H67" s="67">
        <v>0</v>
      </c>
    </row>
    <row r="68" spans="1:8" ht="19.5" customHeight="1">
      <c r="A68" s="66">
        <v>1564</v>
      </c>
      <c r="B68" s="66" t="s">
        <v>397</v>
      </c>
      <c r="C68" s="67">
        <v>0</v>
      </c>
      <c r="D68" s="67">
        <v>0</v>
      </c>
      <c r="E68" s="67">
        <v>2400000</v>
      </c>
      <c r="F68" s="67">
        <v>417600</v>
      </c>
      <c r="G68" s="67">
        <v>1982400</v>
      </c>
      <c r="H68" s="67">
        <v>0</v>
      </c>
    </row>
    <row r="69" spans="1:8" s="65" customFormat="1" ht="19.5" customHeight="1">
      <c r="A69" s="68">
        <v>211</v>
      </c>
      <c r="B69" s="68" t="s">
        <v>398</v>
      </c>
      <c r="C69" s="69">
        <v>160465715021</v>
      </c>
      <c r="D69" s="69">
        <v>0</v>
      </c>
      <c r="E69" s="69">
        <v>147490944801</v>
      </c>
      <c r="F69" s="69">
        <v>16435665981</v>
      </c>
      <c r="G69" s="69">
        <v>291520993841</v>
      </c>
      <c r="H69" s="69">
        <v>0</v>
      </c>
    </row>
    <row r="70" spans="1:8" ht="19.5" customHeight="1">
      <c r="A70" s="66">
        <v>2111</v>
      </c>
      <c r="B70" s="66" t="s">
        <v>399</v>
      </c>
      <c r="C70" s="67">
        <v>137604954655</v>
      </c>
      <c r="D70" s="67">
        <v>0</v>
      </c>
      <c r="E70" s="67">
        <v>132577215071</v>
      </c>
      <c r="F70" s="67">
        <v>10706143801</v>
      </c>
      <c r="G70" s="67">
        <v>259476025925</v>
      </c>
      <c r="H70" s="67">
        <v>0</v>
      </c>
    </row>
    <row r="71" spans="1:8" ht="19.5" customHeight="1">
      <c r="A71" s="66">
        <v>21111</v>
      </c>
      <c r="B71" s="66" t="s">
        <v>400</v>
      </c>
      <c r="C71" s="67">
        <v>109602525655</v>
      </c>
      <c r="D71" s="67">
        <v>0</v>
      </c>
      <c r="E71" s="67">
        <v>130274265071</v>
      </c>
      <c r="F71" s="67">
        <v>10706143801</v>
      </c>
      <c r="G71" s="67">
        <v>229170646925</v>
      </c>
      <c r="H71" s="67">
        <v>0</v>
      </c>
    </row>
    <row r="72" spans="1:8" ht="19.5" customHeight="1">
      <c r="A72" s="66">
        <v>211112</v>
      </c>
      <c r="B72" s="66" t="s">
        <v>401</v>
      </c>
      <c r="C72" s="67">
        <v>9916773048</v>
      </c>
      <c r="D72" s="67">
        <v>0</v>
      </c>
      <c r="E72" s="67">
        <v>91170129237</v>
      </c>
      <c r="F72" s="67">
        <v>931919417</v>
      </c>
      <c r="G72" s="67">
        <v>100154982868</v>
      </c>
      <c r="H72" s="67">
        <v>0</v>
      </c>
    </row>
    <row r="73" spans="1:8" ht="19.5" customHeight="1">
      <c r="A73" s="66">
        <v>211113</v>
      </c>
      <c r="B73" s="66" t="s">
        <v>402</v>
      </c>
      <c r="C73" s="67">
        <v>1972852565</v>
      </c>
      <c r="D73" s="67">
        <v>0</v>
      </c>
      <c r="E73" s="67">
        <v>20889721099</v>
      </c>
      <c r="F73" s="67">
        <v>0</v>
      </c>
      <c r="G73" s="67">
        <v>22862573664</v>
      </c>
      <c r="H73" s="67">
        <v>0</v>
      </c>
    </row>
    <row r="74" spans="1:8" ht="19.5" customHeight="1">
      <c r="A74" s="66">
        <v>211114</v>
      </c>
      <c r="B74" s="66" t="s">
        <v>403</v>
      </c>
      <c r="C74" s="67">
        <v>97637402678</v>
      </c>
      <c r="D74" s="67">
        <v>0</v>
      </c>
      <c r="E74" s="67">
        <v>10901818138</v>
      </c>
      <c r="F74" s="67">
        <v>9774224384</v>
      </c>
      <c r="G74" s="67">
        <v>98764996432</v>
      </c>
      <c r="H74" s="67">
        <v>0</v>
      </c>
    </row>
    <row r="75" spans="1:8" ht="19.5" customHeight="1">
      <c r="A75" s="66">
        <v>211115</v>
      </c>
      <c r="B75" s="66" t="s">
        <v>404</v>
      </c>
      <c r="C75" s="67">
        <v>68117364</v>
      </c>
      <c r="D75" s="67">
        <v>0</v>
      </c>
      <c r="E75" s="67">
        <v>7302079597</v>
      </c>
      <c r="F75" s="67">
        <v>0</v>
      </c>
      <c r="G75" s="67">
        <v>7370196961</v>
      </c>
      <c r="H75" s="67">
        <v>0</v>
      </c>
    </row>
    <row r="76" spans="1:8" ht="19.5" customHeight="1">
      <c r="A76" s="66">
        <v>211118</v>
      </c>
      <c r="B76" s="66" t="s">
        <v>405</v>
      </c>
      <c r="C76" s="67">
        <v>7380000</v>
      </c>
      <c r="D76" s="67">
        <v>0</v>
      </c>
      <c r="E76" s="67">
        <v>10517000</v>
      </c>
      <c r="F76" s="67">
        <v>0</v>
      </c>
      <c r="G76" s="67">
        <v>17897000</v>
      </c>
      <c r="H76" s="67">
        <v>0</v>
      </c>
    </row>
    <row r="77" spans="1:8" ht="19.5" customHeight="1">
      <c r="A77" s="66">
        <v>21112</v>
      </c>
      <c r="B77" s="66" t="s">
        <v>406</v>
      </c>
      <c r="C77" s="67">
        <v>2800000</v>
      </c>
      <c r="D77" s="67">
        <v>0</v>
      </c>
      <c r="E77" s="67">
        <v>0</v>
      </c>
      <c r="F77" s="67">
        <v>0</v>
      </c>
      <c r="G77" s="67">
        <v>2800000</v>
      </c>
      <c r="H77" s="67">
        <v>0</v>
      </c>
    </row>
    <row r="78" spans="1:8" ht="19.5" customHeight="1">
      <c r="A78" s="66">
        <v>211124</v>
      </c>
      <c r="B78" s="66" t="s">
        <v>407</v>
      </c>
      <c r="C78" s="67">
        <v>2800000</v>
      </c>
      <c r="D78" s="67">
        <v>0</v>
      </c>
      <c r="E78" s="67">
        <v>0</v>
      </c>
      <c r="F78" s="67">
        <v>0</v>
      </c>
      <c r="G78" s="67">
        <v>2800000</v>
      </c>
      <c r="H78" s="67">
        <v>0</v>
      </c>
    </row>
    <row r="79" spans="1:8" ht="19.5" customHeight="1">
      <c r="A79" s="66">
        <v>21113</v>
      </c>
      <c r="B79" s="66" t="s">
        <v>408</v>
      </c>
      <c r="C79" s="67">
        <v>27999629000</v>
      </c>
      <c r="D79" s="67">
        <v>0</v>
      </c>
      <c r="E79" s="67">
        <v>2302950000</v>
      </c>
      <c r="F79" s="67">
        <v>0</v>
      </c>
      <c r="G79" s="67">
        <v>30302579000</v>
      </c>
      <c r="H79" s="67">
        <v>0</v>
      </c>
    </row>
    <row r="80" spans="1:8" ht="19.5" customHeight="1">
      <c r="A80" s="66">
        <v>211134</v>
      </c>
      <c r="B80" s="66" t="s">
        <v>409</v>
      </c>
      <c r="C80" s="67">
        <v>27999629000</v>
      </c>
      <c r="D80" s="67">
        <v>0</v>
      </c>
      <c r="E80" s="67">
        <v>2302950000</v>
      </c>
      <c r="F80" s="67">
        <v>0</v>
      </c>
      <c r="G80" s="67">
        <v>30302579000</v>
      </c>
      <c r="H80" s="67">
        <v>0</v>
      </c>
    </row>
    <row r="81" spans="1:8" ht="19.5" customHeight="1">
      <c r="A81" s="66">
        <v>2112</v>
      </c>
      <c r="B81" s="66" t="s">
        <v>410</v>
      </c>
      <c r="C81" s="67">
        <v>22792260366</v>
      </c>
      <c r="D81" s="67">
        <v>0</v>
      </c>
      <c r="E81" s="67">
        <v>14853729730</v>
      </c>
      <c r="F81" s="67">
        <v>5729522180</v>
      </c>
      <c r="G81" s="67">
        <v>31916467916</v>
      </c>
      <c r="H81" s="67">
        <v>0</v>
      </c>
    </row>
    <row r="82" spans="1:8" ht="19.5" customHeight="1">
      <c r="A82" s="66">
        <v>21121</v>
      </c>
      <c r="B82" s="66" t="s">
        <v>411</v>
      </c>
      <c r="C82" s="67">
        <v>19361910366</v>
      </c>
      <c r="D82" s="67">
        <v>0</v>
      </c>
      <c r="E82" s="67">
        <v>14853729730</v>
      </c>
      <c r="F82" s="67">
        <v>5729522180</v>
      </c>
      <c r="G82" s="67">
        <v>28486117916</v>
      </c>
      <c r="H82" s="67">
        <v>0</v>
      </c>
    </row>
    <row r="83" spans="1:8" ht="19.5" customHeight="1">
      <c r="A83" s="66">
        <v>21123</v>
      </c>
      <c r="B83" s="66" t="s">
        <v>412</v>
      </c>
      <c r="C83" s="67">
        <v>3430350000</v>
      </c>
      <c r="D83" s="67">
        <v>0</v>
      </c>
      <c r="E83" s="67">
        <v>0</v>
      </c>
      <c r="F83" s="67">
        <v>0</v>
      </c>
      <c r="G83" s="67">
        <v>3430350000</v>
      </c>
      <c r="H83" s="67">
        <v>0</v>
      </c>
    </row>
    <row r="84" spans="1:8" ht="19.5" customHeight="1">
      <c r="A84" s="66">
        <v>2113</v>
      </c>
      <c r="B84" s="66" t="s">
        <v>413</v>
      </c>
      <c r="C84" s="67">
        <v>68500000</v>
      </c>
      <c r="D84" s="67">
        <v>0</v>
      </c>
      <c r="E84" s="67">
        <v>60000000</v>
      </c>
      <c r="F84" s="67">
        <v>0</v>
      </c>
      <c r="G84" s="67">
        <v>128500000</v>
      </c>
      <c r="H84" s="67">
        <v>0</v>
      </c>
    </row>
    <row r="85" spans="1:8" ht="19.5" customHeight="1">
      <c r="A85" s="66">
        <v>21131</v>
      </c>
      <c r="B85" s="66" t="s">
        <v>414</v>
      </c>
      <c r="C85" s="67">
        <v>68500000</v>
      </c>
      <c r="D85" s="67">
        <v>0</v>
      </c>
      <c r="E85" s="67">
        <v>60000000</v>
      </c>
      <c r="F85" s="67">
        <v>0</v>
      </c>
      <c r="G85" s="67">
        <v>128500000</v>
      </c>
      <c r="H85" s="67">
        <v>0</v>
      </c>
    </row>
    <row r="86" spans="1:8" s="65" customFormat="1" ht="19.5" customHeight="1">
      <c r="A86" s="68">
        <v>214</v>
      </c>
      <c r="B86" s="68" t="s">
        <v>415</v>
      </c>
      <c r="C86" s="69">
        <v>0</v>
      </c>
      <c r="D86" s="69">
        <v>42461241724</v>
      </c>
      <c r="E86" s="69">
        <v>9368997102</v>
      </c>
      <c r="F86" s="69">
        <v>23525614032</v>
      </c>
      <c r="G86" s="69">
        <v>0</v>
      </c>
      <c r="H86" s="69">
        <v>56617858654</v>
      </c>
    </row>
    <row r="87" spans="1:8" ht="19.5" customHeight="1">
      <c r="A87" s="66">
        <v>2141</v>
      </c>
      <c r="B87" s="66" t="s">
        <v>416</v>
      </c>
      <c r="C87" s="67">
        <v>0</v>
      </c>
      <c r="D87" s="67">
        <v>36349812298</v>
      </c>
      <c r="E87" s="67">
        <v>6869565445</v>
      </c>
      <c r="F87" s="67">
        <v>19525611353</v>
      </c>
      <c r="G87" s="67">
        <v>0</v>
      </c>
      <c r="H87" s="67">
        <v>49005858206</v>
      </c>
    </row>
    <row r="88" spans="1:8" ht="19.5" customHeight="1">
      <c r="A88" s="66">
        <v>21411</v>
      </c>
      <c r="B88" s="66" t="s">
        <v>417</v>
      </c>
      <c r="C88" s="67">
        <v>0</v>
      </c>
      <c r="D88" s="67">
        <v>23867507501</v>
      </c>
      <c r="E88" s="67">
        <v>5724343025</v>
      </c>
      <c r="F88" s="67">
        <v>15129288667</v>
      </c>
      <c r="G88" s="67">
        <v>0</v>
      </c>
      <c r="H88" s="67">
        <v>33272453143</v>
      </c>
    </row>
    <row r="89" spans="1:8" ht="19.5" customHeight="1">
      <c r="A89" s="66">
        <v>214111</v>
      </c>
      <c r="B89" s="66" t="s">
        <v>418</v>
      </c>
      <c r="C89" s="67">
        <v>0</v>
      </c>
      <c r="D89" s="67">
        <v>16128408</v>
      </c>
      <c r="E89" s="67">
        <v>0</v>
      </c>
      <c r="F89" s="67">
        <v>0</v>
      </c>
      <c r="G89" s="67">
        <v>0</v>
      </c>
      <c r="H89" s="67">
        <v>16128408</v>
      </c>
    </row>
    <row r="90" spans="1:8" ht="19.5" customHeight="1">
      <c r="A90" s="66">
        <v>214112</v>
      </c>
      <c r="B90" s="66" t="s">
        <v>419</v>
      </c>
      <c r="C90" s="67">
        <v>0</v>
      </c>
      <c r="D90" s="67">
        <v>1770892183</v>
      </c>
      <c r="E90" s="67">
        <v>1001603544</v>
      </c>
      <c r="F90" s="67">
        <v>1257321285</v>
      </c>
      <c r="G90" s="67">
        <v>0</v>
      </c>
      <c r="H90" s="67">
        <v>2026609924</v>
      </c>
    </row>
    <row r="91" spans="1:8" ht="19.5" customHeight="1">
      <c r="A91" s="66">
        <v>214113</v>
      </c>
      <c r="B91" s="66" t="s">
        <v>420</v>
      </c>
      <c r="C91" s="67">
        <v>0</v>
      </c>
      <c r="D91" s="67">
        <v>650632596</v>
      </c>
      <c r="E91" s="67">
        <v>716085896</v>
      </c>
      <c r="F91" s="67">
        <v>1001265236</v>
      </c>
      <c r="G91" s="67">
        <v>0</v>
      </c>
      <c r="H91" s="67">
        <v>935811936</v>
      </c>
    </row>
    <row r="92" spans="1:8" ht="19.5" customHeight="1">
      <c r="A92" s="66">
        <v>214114</v>
      </c>
      <c r="B92" s="66" t="s">
        <v>421</v>
      </c>
      <c r="C92" s="67">
        <v>0</v>
      </c>
      <c r="D92" s="67">
        <v>21425254089</v>
      </c>
      <c r="E92" s="67">
        <v>4006653585</v>
      </c>
      <c r="F92" s="67">
        <v>12199162677</v>
      </c>
      <c r="G92" s="67">
        <v>0</v>
      </c>
      <c r="H92" s="67">
        <v>29617763181</v>
      </c>
    </row>
    <row r="93" spans="1:8" ht="19.5" customHeight="1">
      <c r="A93" s="66">
        <v>214115</v>
      </c>
      <c r="B93" s="66" t="s">
        <v>422</v>
      </c>
      <c r="C93" s="67">
        <v>0</v>
      </c>
      <c r="D93" s="67">
        <v>4600225</v>
      </c>
      <c r="E93" s="67">
        <v>0</v>
      </c>
      <c r="F93" s="67">
        <v>669343715</v>
      </c>
      <c r="G93" s="67">
        <v>0</v>
      </c>
      <c r="H93" s="67">
        <v>673943940</v>
      </c>
    </row>
    <row r="94" spans="1:8" ht="19.5" customHeight="1">
      <c r="A94" s="66">
        <v>214118</v>
      </c>
      <c r="B94" s="66" t="s">
        <v>423</v>
      </c>
      <c r="C94" s="67">
        <v>0</v>
      </c>
      <c r="D94" s="67">
        <v>0</v>
      </c>
      <c r="E94" s="67">
        <v>0</v>
      </c>
      <c r="F94" s="67">
        <v>2195754</v>
      </c>
      <c r="G94" s="67">
        <v>0</v>
      </c>
      <c r="H94" s="67">
        <v>2195754</v>
      </c>
    </row>
    <row r="95" spans="1:8" ht="19.5" customHeight="1">
      <c r="A95" s="66">
        <v>21412</v>
      </c>
      <c r="B95" s="66" t="s">
        <v>424</v>
      </c>
      <c r="C95" s="67">
        <v>0</v>
      </c>
      <c r="D95" s="67">
        <v>695623667</v>
      </c>
      <c r="E95" s="67">
        <v>1145222420</v>
      </c>
      <c r="F95" s="67">
        <v>686337380</v>
      </c>
      <c r="G95" s="67">
        <v>0</v>
      </c>
      <c r="H95" s="67">
        <v>236738627</v>
      </c>
    </row>
    <row r="96" spans="1:8" ht="19.5" customHeight="1">
      <c r="A96" s="66">
        <v>214122</v>
      </c>
      <c r="B96" s="66" t="s">
        <v>425</v>
      </c>
      <c r="C96" s="67">
        <v>0</v>
      </c>
      <c r="D96" s="67">
        <v>5735000</v>
      </c>
      <c r="E96" s="67">
        <v>0</v>
      </c>
      <c r="F96" s="67">
        <v>0</v>
      </c>
      <c r="G96" s="67">
        <v>0</v>
      </c>
      <c r="H96" s="67">
        <v>5735000</v>
      </c>
    </row>
    <row r="97" spans="1:8" ht="19.5" customHeight="1">
      <c r="A97" s="66">
        <v>214124</v>
      </c>
      <c r="B97" s="66" t="s">
        <v>426</v>
      </c>
      <c r="C97" s="67">
        <v>0</v>
      </c>
      <c r="D97" s="67">
        <v>689888667</v>
      </c>
      <c r="E97" s="67">
        <v>1145222420</v>
      </c>
      <c r="F97" s="67">
        <v>686337380</v>
      </c>
      <c r="G97" s="67">
        <v>0</v>
      </c>
      <c r="H97" s="67">
        <v>231003627</v>
      </c>
    </row>
    <row r="98" spans="1:8" ht="19.5" customHeight="1">
      <c r="A98" s="66">
        <v>21413</v>
      </c>
      <c r="B98" s="66" t="s">
        <v>427</v>
      </c>
      <c r="C98" s="67">
        <v>0</v>
      </c>
      <c r="D98" s="67">
        <v>11786681130</v>
      </c>
      <c r="E98" s="67">
        <v>0</v>
      </c>
      <c r="F98" s="67">
        <v>3709985306</v>
      </c>
      <c r="G98" s="67">
        <v>0</v>
      </c>
      <c r="H98" s="67">
        <v>15496666436</v>
      </c>
    </row>
    <row r="99" spans="1:8" ht="19.5" customHeight="1">
      <c r="A99" s="66">
        <v>214134</v>
      </c>
      <c r="B99" s="66" t="s">
        <v>428</v>
      </c>
      <c r="C99" s="67">
        <v>0</v>
      </c>
      <c r="D99" s="67">
        <v>11786681130</v>
      </c>
      <c r="E99" s="67">
        <v>0</v>
      </c>
      <c r="F99" s="67">
        <v>3709985306</v>
      </c>
      <c r="G99" s="67">
        <v>0</v>
      </c>
      <c r="H99" s="67">
        <v>15496666436</v>
      </c>
    </row>
    <row r="100" spans="1:8" ht="19.5" customHeight="1">
      <c r="A100" s="66">
        <v>2142</v>
      </c>
      <c r="B100" s="66" t="s">
        <v>429</v>
      </c>
      <c r="C100" s="67">
        <v>0</v>
      </c>
      <c r="D100" s="67">
        <v>6093093990</v>
      </c>
      <c r="E100" s="67">
        <v>2499320119</v>
      </c>
      <c r="F100" s="67">
        <v>3978277675</v>
      </c>
      <c r="G100" s="67">
        <v>0</v>
      </c>
      <c r="H100" s="67">
        <v>7572051546</v>
      </c>
    </row>
    <row r="101" spans="1:8" ht="19.5" customHeight="1">
      <c r="A101" s="66">
        <v>21421</v>
      </c>
      <c r="B101" s="66" t="s">
        <v>430</v>
      </c>
      <c r="C101" s="67">
        <v>0</v>
      </c>
      <c r="D101" s="67">
        <v>3427616732</v>
      </c>
      <c r="E101" s="67">
        <v>2016114679</v>
      </c>
      <c r="F101" s="67">
        <v>2594474351</v>
      </c>
      <c r="G101" s="67">
        <v>0</v>
      </c>
      <c r="H101" s="67">
        <v>4005976404</v>
      </c>
    </row>
    <row r="102" spans="1:8" ht="19.5" customHeight="1">
      <c r="A102" s="66">
        <v>21422</v>
      </c>
      <c r="B102" s="66" t="s">
        <v>431</v>
      </c>
      <c r="C102" s="67">
        <v>0</v>
      </c>
      <c r="D102" s="67">
        <v>1317385242</v>
      </c>
      <c r="E102" s="67">
        <v>483205440</v>
      </c>
      <c r="F102" s="67">
        <v>483573180</v>
      </c>
      <c r="G102" s="67">
        <v>0</v>
      </c>
      <c r="H102" s="67">
        <v>1317752982</v>
      </c>
    </row>
    <row r="103" spans="1:8" ht="19.5" customHeight="1">
      <c r="A103" s="66">
        <v>21423</v>
      </c>
      <c r="B103" s="66" t="s">
        <v>432</v>
      </c>
      <c r="C103" s="67">
        <v>0</v>
      </c>
      <c r="D103" s="67">
        <v>1248571376</v>
      </c>
      <c r="E103" s="67">
        <v>0</v>
      </c>
      <c r="F103" s="67">
        <v>651428544</v>
      </c>
      <c r="G103" s="67">
        <v>0</v>
      </c>
      <c r="H103" s="67">
        <v>1899999920</v>
      </c>
    </row>
    <row r="104" spans="1:8" ht="19.5" customHeight="1">
      <c r="A104" s="66">
        <v>21424</v>
      </c>
      <c r="B104" s="66" t="s">
        <v>433</v>
      </c>
      <c r="C104" s="67">
        <v>0</v>
      </c>
      <c r="D104" s="67">
        <v>99520640</v>
      </c>
      <c r="E104" s="67">
        <v>0</v>
      </c>
      <c r="F104" s="67">
        <v>248801600</v>
      </c>
      <c r="G104" s="67">
        <v>0</v>
      </c>
      <c r="H104" s="67">
        <v>348322240</v>
      </c>
    </row>
    <row r="105" spans="1:8" ht="19.5" customHeight="1">
      <c r="A105" s="66">
        <v>2143</v>
      </c>
      <c r="B105" s="66" t="s">
        <v>434</v>
      </c>
      <c r="C105" s="67">
        <v>0</v>
      </c>
      <c r="D105" s="67">
        <v>18335436</v>
      </c>
      <c r="E105" s="67">
        <v>111538</v>
      </c>
      <c r="F105" s="67">
        <v>21725004</v>
      </c>
      <c r="G105" s="67">
        <v>0</v>
      </c>
      <c r="H105" s="67">
        <v>39948902</v>
      </c>
    </row>
    <row r="106" spans="1:8" ht="19.5" customHeight="1">
      <c r="A106" s="66">
        <v>21431</v>
      </c>
      <c r="B106" s="66" t="s">
        <v>435</v>
      </c>
      <c r="C106" s="67">
        <v>0</v>
      </c>
      <c r="D106" s="67">
        <v>18335436</v>
      </c>
      <c r="E106" s="67">
        <v>111538</v>
      </c>
      <c r="F106" s="67">
        <v>21725004</v>
      </c>
      <c r="G106" s="67">
        <v>0</v>
      </c>
      <c r="H106" s="67">
        <v>39948902</v>
      </c>
    </row>
    <row r="107" spans="1:8" s="65" customFormat="1" ht="19.5" customHeight="1">
      <c r="A107" s="68">
        <v>223</v>
      </c>
      <c r="B107" s="68" t="s">
        <v>436</v>
      </c>
      <c r="C107" s="69">
        <v>0</v>
      </c>
      <c r="D107" s="69">
        <v>0</v>
      </c>
      <c r="E107" s="69">
        <v>10000000000</v>
      </c>
      <c r="F107" s="69">
        <v>0</v>
      </c>
      <c r="G107" s="69">
        <v>10000000000</v>
      </c>
      <c r="H107" s="69">
        <v>0</v>
      </c>
    </row>
    <row r="108" spans="1:8" ht="19.5" customHeight="1">
      <c r="A108" s="66">
        <v>2231</v>
      </c>
      <c r="B108" s="66" t="s">
        <v>437</v>
      </c>
      <c r="C108" s="67">
        <v>0</v>
      </c>
      <c r="D108" s="67">
        <v>0</v>
      </c>
      <c r="E108" s="67">
        <v>6000000000</v>
      </c>
      <c r="F108" s="67">
        <v>0</v>
      </c>
      <c r="G108" s="67">
        <v>6000000000</v>
      </c>
      <c r="H108" s="67">
        <v>0</v>
      </c>
    </row>
    <row r="109" spans="1:8" ht="19.5" customHeight="1">
      <c r="A109" s="66">
        <v>2233</v>
      </c>
      <c r="B109" s="66" t="s">
        <v>438</v>
      </c>
      <c r="C109" s="67">
        <v>0</v>
      </c>
      <c r="D109" s="67">
        <v>0</v>
      </c>
      <c r="E109" s="67">
        <v>4000000000</v>
      </c>
      <c r="F109" s="67">
        <v>0</v>
      </c>
      <c r="G109" s="67">
        <v>4000000000</v>
      </c>
      <c r="H109" s="67">
        <v>0</v>
      </c>
    </row>
    <row r="110" spans="1:8" s="65" customFormat="1" ht="19.5" customHeight="1">
      <c r="A110" s="68">
        <v>228</v>
      </c>
      <c r="B110" s="68" t="s">
        <v>439</v>
      </c>
      <c r="C110" s="69">
        <v>10000000000</v>
      </c>
      <c r="D110" s="69">
        <v>0</v>
      </c>
      <c r="E110" s="69">
        <v>9925020039</v>
      </c>
      <c r="F110" s="69">
        <v>19925020039</v>
      </c>
      <c r="G110" s="69">
        <v>0</v>
      </c>
      <c r="H110" s="69">
        <v>0</v>
      </c>
    </row>
    <row r="111" spans="1:8" ht="19.5" customHeight="1">
      <c r="A111" s="66">
        <v>2281</v>
      </c>
      <c r="B111" s="66" t="s">
        <v>440</v>
      </c>
      <c r="C111" s="67">
        <v>6000000000</v>
      </c>
      <c r="D111" s="67">
        <v>0</v>
      </c>
      <c r="E111" s="67">
        <v>9925020039</v>
      </c>
      <c r="F111" s="67">
        <v>15925020039</v>
      </c>
      <c r="G111" s="67">
        <v>0</v>
      </c>
      <c r="H111" s="67">
        <v>0</v>
      </c>
    </row>
    <row r="112" spans="1:8" ht="19.5" customHeight="1">
      <c r="A112" s="66">
        <v>2283</v>
      </c>
      <c r="B112" s="66" t="s">
        <v>441</v>
      </c>
      <c r="C112" s="67">
        <v>4000000000</v>
      </c>
      <c r="D112" s="67">
        <v>0</v>
      </c>
      <c r="E112" s="67">
        <v>0</v>
      </c>
      <c r="F112" s="67">
        <v>4000000000</v>
      </c>
      <c r="G112" s="67">
        <v>0</v>
      </c>
      <c r="H112" s="67">
        <v>0</v>
      </c>
    </row>
    <row r="113" spans="1:8" s="65" customFormat="1" ht="19.5" customHeight="1">
      <c r="A113" s="68">
        <v>241</v>
      </c>
      <c r="B113" s="68" t="s">
        <v>442</v>
      </c>
      <c r="C113" s="69">
        <v>20365773883</v>
      </c>
      <c r="D113" s="69">
        <v>0</v>
      </c>
      <c r="E113" s="69">
        <v>116056220268</v>
      </c>
      <c r="F113" s="69">
        <v>119005315843</v>
      </c>
      <c r="G113" s="69">
        <v>17416678308</v>
      </c>
      <c r="H113" s="69">
        <v>0</v>
      </c>
    </row>
    <row r="114" spans="1:8" ht="19.5" customHeight="1">
      <c r="A114" s="66">
        <v>2411</v>
      </c>
      <c r="B114" s="66" t="s">
        <v>443</v>
      </c>
      <c r="C114" s="67">
        <v>20365773883</v>
      </c>
      <c r="D114" s="67">
        <v>0</v>
      </c>
      <c r="E114" s="67">
        <v>116056220268</v>
      </c>
      <c r="F114" s="67">
        <v>119005315843</v>
      </c>
      <c r="G114" s="67">
        <v>17416678308</v>
      </c>
      <c r="H114" s="67">
        <v>0</v>
      </c>
    </row>
    <row r="115" spans="1:8" s="65" customFormat="1" ht="19.5" customHeight="1">
      <c r="A115" s="68">
        <v>242</v>
      </c>
      <c r="B115" s="68" t="s">
        <v>444</v>
      </c>
      <c r="C115" s="69">
        <v>1992905904</v>
      </c>
      <c r="D115" s="69">
        <v>0</v>
      </c>
      <c r="E115" s="69">
        <v>1217554267</v>
      </c>
      <c r="F115" s="69">
        <v>1054152614</v>
      </c>
      <c r="G115" s="69">
        <v>2156307557</v>
      </c>
      <c r="H115" s="69">
        <v>0</v>
      </c>
    </row>
    <row r="116" spans="1:8" ht="19.5" customHeight="1">
      <c r="A116" s="66">
        <v>2421</v>
      </c>
      <c r="B116" s="66" t="s">
        <v>445</v>
      </c>
      <c r="C116" s="67">
        <v>1953549690</v>
      </c>
      <c r="D116" s="67">
        <v>0</v>
      </c>
      <c r="E116" s="67">
        <v>1124483920</v>
      </c>
      <c r="F116" s="67">
        <v>993949692</v>
      </c>
      <c r="G116" s="67">
        <v>2084083918</v>
      </c>
      <c r="H116" s="67">
        <v>0</v>
      </c>
    </row>
    <row r="117" spans="1:8" ht="19.5" customHeight="1">
      <c r="A117" s="66">
        <v>2422</v>
      </c>
      <c r="B117" s="66" t="s">
        <v>446</v>
      </c>
      <c r="C117" s="67">
        <v>16055464</v>
      </c>
      <c r="D117" s="67">
        <v>0</v>
      </c>
      <c r="E117" s="67">
        <v>0</v>
      </c>
      <c r="F117" s="67">
        <v>11542776</v>
      </c>
      <c r="G117" s="67">
        <v>4512688</v>
      </c>
      <c r="H117" s="67">
        <v>0</v>
      </c>
    </row>
    <row r="118" spans="1:8" ht="19.5" customHeight="1">
      <c r="A118" s="66">
        <v>2423</v>
      </c>
      <c r="B118" s="66" t="s">
        <v>447</v>
      </c>
      <c r="C118" s="67">
        <v>23300750</v>
      </c>
      <c r="D118" s="67">
        <v>0</v>
      </c>
      <c r="E118" s="67">
        <v>68515800</v>
      </c>
      <c r="F118" s="67">
        <v>42125466</v>
      </c>
      <c r="G118" s="67">
        <v>49691084</v>
      </c>
      <c r="H118" s="67">
        <v>0</v>
      </c>
    </row>
    <row r="119" spans="1:8" ht="19.5" customHeight="1">
      <c r="A119" s="66">
        <v>2424</v>
      </c>
      <c r="B119" s="66" t="s">
        <v>448</v>
      </c>
      <c r="C119" s="67">
        <v>0</v>
      </c>
      <c r="D119" s="67">
        <v>0</v>
      </c>
      <c r="E119" s="67">
        <v>24554547</v>
      </c>
      <c r="F119" s="67">
        <v>6534680</v>
      </c>
      <c r="G119" s="67">
        <v>18019867</v>
      </c>
      <c r="H119" s="67">
        <v>0</v>
      </c>
    </row>
    <row r="120" spans="1:8" s="65" customFormat="1" ht="19.5" customHeight="1">
      <c r="A120" s="68">
        <v>244</v>
      </c>
      <c r="B120" s="68" t="s">
        <v>449</v>
      </c>
      <c r="C120" s="69">
        <v>0</v>
      </c>
      <c r="D120" s="69">
        <v>0</v>
      </c>
      <c r="E120" s="69">
        <v>220000000</v>
      </c>
      <c r="F120" s="69">
        <v>0</v>
      </c>
      <c r="G120" s="69">
        <v>220000000</v>
      </c>
      <c r="H120" s="69">
        <v>0</v>
      </c>
    </row>
    <row r="121" spans="1:8" ht="19.5" customHeight="1">
      <c r="A121" s="66">
        <v>2441</v>
      </c>
      <c r="B121" s="66" t="s">
        <v>450</v>
      </c>
      <c r="C121" s="67">
        <v>0</v>
      </c>
      <c r="D121" s="67">
        <v>0</v>
      </c>
      <c r="E121" s="67">
        <v>220000000</v>
      </c>
      <c r="F121" s="67">
        <v>0</v>
      </c>
      <c r="G121" s="67">
        <v>220000000</v>
      </c>
      <c r="H121" s="67">
        <v>0</v>
      </c>
    </row>
    <row r="122" spans="1:8" s="65" customFormat="1" ht="19.5" customHeight="1">
      <c r="A122" s="68">
        <v>311</v>
      </c>
      <c r="B122" s="68" t="s">
        <v>451</v>
      </c>
      <c r="C122" s="69">
        <v>0</v>
      </c>
      <c r="D122" s="69">
        <v>4538363500</v>
      </c>
      <c r="E122" s="69">
        <v>53386182049</v>
      </c>
      <c r="F122" s="69">
        <v>67941513326</v>
      </c>
      <c r="G122" s="69">
        <v>0</v>
      </c>
      <c r="H122" s="69">
        <v>19093694777</v>
      </c>
    </row>
    <row r="123" spans="1:8" ht="19.5" customHeight="1">
      <c r="A123" s="66">
        <v>3111</v>
      </c>
      <c r="B123" s="66" t="s">
        <v>452</v>
      </c>
      <c r="C123" s="67">
        <v>0</v>
      </c>
      <c r="D123" s="67">
        <v>0</v>
      </c>
      <c r="E123" s="67">
        <v>14926809036</v>
      </c>
      <c r="F123" s="67">
        <v>23086123238</v>
      </c>
      <c r="G123" s="67">
        <v>0</v>
      </c>
      <c r="H123" s="67">
        <v>8159314202</v>
      </c>
    </row>
    <row r="124" spans="1:8" ht="19.5" customHeight="1">
      <c r="A124" s="66">
        <v>3115</v>
      </c>
      <c r="B124" s="66" t="s">
        <v>453</v>
      </c>
      <c r="C124" s="67">
        <v>0</v>
      </c>
      <c r="D124" s="67">
        <v>4538363500</v>
      </c>
      <c r="E124" s="67">
        <v>38459373013</v>
      </c>
      <c r="F124" s="67">
        <v>44855390088</v>
      </c>
      <c r="G124" s="67">
        <v>0</v>
      </c>
      <c r="H124" s="67">
        <v>10934380575</v>
      </c>
    </row>
    <row r="125" spans="1:8" s="65" customFormat="1" ht="19.5" customHeight="1">
      <c r="A125" s="68">
        <v>315</v>
      </c>
      <c r="B125" s="68" t="s">
        <v>454</v>
      </c>
      <c r="C125" s="69">
        <v>0</v>
      </c>
      <c r="D125" s="69">
        <v>3131034560</v>
      </c>
      <c r="E125" s="69">
        <v>4238935060</v>
      </c>
      <c r="F125" s="69">
        <v>6077638600</v>
      </c>
      <c r="G125" s="69">
        <v>0</v>
      </c>
      <c r="H125" s="69">
        <v>4969738100</v>
      </c>
    </row>
    <row r="126" spans="1:8" ht="19.5" customHeight="1">
      <c r="A126" s="66">
        <v>3151</v>
      </c>
      <c r="B126" s="66" t="s">
        <v>455</v>
      </c>
      <c r="C126" s="67">
        <v>0</v>
      </c>
      <c r="D126" s="67">
        <v>2273447060</v>
      </c>
      <c r="E126" s="67">
        <v>3381347560</v>
      </c>
      <c r="F126" s="67">
        <v>5220051100</v>
      </c>
      <c r="G126" s="67">
        <v>0</v>
      </c>
      <c r="H126" s="67">
        <v>4112150600</v>
      </c>
    </row>
    <row r="127" spans="1:8" ht="19.5" customHeight="1">
      <c r="A127" s="66">
        <v>3153</v>
      </c>
      <c r="B127" s="66" t="s">
        <v>456</v>
      </c>
      <c r="C127" s="67">
        <v>0</v>
      </c>
      <c r="D127" s="67">
        <v>857587500</v>
      </c>
      <c r="E127" s="67">
        <v>857587500</v>
      </c>
      <c r="F127" s="67">
        <v>857587500</v>
      </c>
      <c r="G127" s="67">
        <v>0</v>
      </c>
      <c r="H127" s="67">
        <v>857587500</v>
      </c>
    </row>
    <row r="128" spans="1:8" s="65" customFormat="1" ht="19.5" customHeight="1">
      <c r="A128" s="68">
        <v>331</v>
      </c>
      <c r="B128" s="68" t="s">
        <v>457</v>
      </c>
      <c r="C128" s="69">
        <v>77192922474</v>
      </c>
      <c r="D128" s="69">
        <v>3282945209</v>
      </c>
      <c r="E128" s="69">
        <v>163655075118</v>
      </c>
      <c r="F128" s="69">
        <v>251700420429</v>
      </c>
      <c r="G128" s="69">
        <v>355903586</v>
      </c>
      <c r="H128" s="69">
        <v>14491271632</v>
      </c>
    </row>
    <row r="129" spans="1:8" ht="19.5" customHeight="1">
      <c r="A129" s="66">
        <v>3311</v>
      </c>
      <c r="B129" s="66" t="s">
        <v>458</v>
      </c>
      <c r="C129" s="67">
        <v>77192922474</v>
      </c>
      <c r="D129" s="67">
        <v>2692912331</v>
      </c>
      <c r="E129" s="67">
        <v>143176294202</v>
      </c>
      <c r="F129" s="67">
        <v>229357054602</v>
      </c>
      <c r="G129" s="67">
        <v>355903586</v>
      </c>
      <c r="H129" s="67">
        <v>12036653843</v>
      </c>
    </row>
    <row r="130" spans="1:8" ht="19.5" customHeight="1">
      <c r="A130" s="66">
        <v>3312</v>
      </c>
      <c r="B130" s="66" t="s">
        <v>459</v>
      </c>
      <c r="C130" s="67">
        <v>0</v>
      </c>
      <c r="D130" s="67">
        <v>12160000</v>
      </c>
      <c r="E130" s="67">
        <v>1104678600</v>
      </c>
      <c r="F130" s="67">
        <v>1124217800</v>
      </c>
      <c r="G130" s="67">
        <v>0</v>
      </c>
      <c r="H130" s="67">
        <v>31699200</v>
      </c>
    </row>
    <row r="131" spans="1:8" ht="19.5" customHeight="1">
      <c r="A131" s="66">
        <v>3313</v>
      </c>
      <c r="B131" s="66" t="s">
        <v>460</v>
      </c>
      <c r="C131" s="67">
        <v>0</v>
      </c>
      <c r="D131" s="67">
        <v>577872878</v>
      </c>
      <c r="E131" s="67">
        <v>18022414046</v>
      </c>
      <c r="F131" s="67">
        <v>19261119729</v>
      </c>
      <c r="G131" s="67">
        <v>0</v>
      </c>
      <c r="H131" s="67">
        <v>1816578561</v>
      </c>
    </row>
    <row r="132" spans="1:8" ht="19.5" customHeight="1">
      <c r="A132" s="66">
        <v>3314</v>
      </c>
      <c r="B132" s="66" t="s">
        <v>461</v>
      </c>
      <c r="C132" s="67">
        <v>0</v>
      </c>
      <c r="D132" s="67">
        <v>0</v>
      </c>
      <c r="E132" s="67">
        <v>1351688270</v>
      </c>
      <c r="F132" s="67">
        <v>1958028298</v>
      </c>
      <c r="G132" s="67">
        <v>0</v>
      </c>
      <c r="H132" s="67">
        <v>606340028</v>
      </c>
    </row>
    <row r="133" spans="1:8" s="65" customFormat="1" ht="19.5" customHeight="1">
      <c r="A133" s="68">
        <v>333</v>
      </c>
      <c r="B133" s="68" t="s">
        <v>462</v>
      </c>
      <c r="C133" s="69">
        <v>0</v>
      </c>
      <c r="D133" s="69">
        <v>634091627</v>
      </c>
      <c r="E133" s="69">
        <v>14195572859</v>
      </c>
      <c r="F133" s="69">
        <v>12670606253</v>
      </c>
      <c r="G133" s="69">
        <v>945834021</v>
      </c>
      <c r="H133" s="69">
        <v>54959042</v>
      </c>
    </row>
    <row r="134" spans="1:8" ht="19.5" customHeight="1">
      <c r="A134" s="66">
        <v>3331</v>
      </c>
      <c r="B134" s="66" t="s">
        <v>463</v>
      </c>
      <c r="C134" s="67">
        <v>0</v>
      </c>
      <c r="D134" s="67">
        <v>477340529</v>
      </c>
      <c r="E134" s="67">
        <v>12122804319</v>
      </c>
      <c r="F134" s="67">
        <v>11700422832</v>
      </c>
      <c r="G134" s="67">
        <v>0</v>
      </c>
      <c r="H134" s="67">
        <v>54959042</v>
      </c>
    </row>
    <row r="135" spans="1:8" ht="19.5" customHeight="1">
      <c r="A135" s="66">
        <v>33311</v>
      </c>
      <c r="B135" s="66" t="s">
        <v>464</v>
      </c>
      <c r="C135" s="67">
        <v>0</v>
      </c>
      <c r="D135" s="67">
        <v>477340529</v>
      </c>
      <c r="E135" s="67">
        <v>12122804319</v>
      </c>
      <c r="F135" s="67">
        <v>11700422832</v>
      </c>
      <c r="G135" s="67">
        <v>0</v>
      </c>
      <c r="H135" s="67">
        <v>54959042</v>
      </c>
    </row>
    <row r="136" spans="1:8" ht="19.5" customHeight="1">
      <c r="A136" s="66">
        <v>333111</v>
      </c>
      <c r="B136" s="66" t="s">
        <v>465</v>
      </c>
      <c r="C136" s="67">
        <v>0</v>
      </c>
      <c r="D136" s="67">
        <v>420694603</v>
      </c>
      <c r="E136" s="67">
        <v>11391849116</v>
      </c>
      <c r="F136" s="67">
        <v>10971154513</v>
      </c>
      <c r="G136" s="67">
        <v>0</v>
      </c>
      <c r="H136" s="67">
        <v>0</v>
      </c>
    </row>
    <row r="137" spans="1:8" ht="19.5" customHeight="1">
      <c r="A137" s="66">
        <v>333112</v>
      </c>
      <c r="B137" s="66" t="s">
        <v>466</v>
      </c>
      <c r="C137" s="67">
        <v>0</v>
      </c>
      <c r="D137" s="67">
        <v>14319652</v>
      </c>
      <c r="E137" s="67">
        <v>369629572</v>
      </c>
      <c r="F137" s="67">
        <v>374112000</v>
      </c>
      <c r="G137" s="67">
        <v>0</v>
      </c>
      <c r="H137" s="67">
        <v>18802080</v>
      </c>
    </row>
    <row r="138" spans="1:8" ht="19.5" customHeight="1">
      <c r="A138" s="66">
        <v>333114</v>
      </c>
      <c r="B138" s="66" t="s">
        <v>467</v>
      </c>
      <c r="C138" s="67">
        <v>0</v>
      </c>
      <c r="D138" s="67">
        <v>42326274</v>
      </c>
      <c r="E138" s="67">
        <v>361325631</v>
      </c>
      <c r="F138" s="67">
        <v>355156319</v>
      </c>
      <c r="G138" s="67">
        <v>0</v>
      </c>
      <c r="H138" s="67">
        <v>36156962</v>
      </c>
    </row>
    <row r="139" spans="1:8" ht="19.5" customHeight="1">
      <c r="A139" s="66">
        <v>3334</v>
      </c>
      <c r="B139" s="66" t="s">
        <v>468</v>
      </c>
      <c r="C139" s="67">
        <v>0</v>
      </c>
      <c r="D139" s="67">
        <v>156751098</v>
      </c>
      <c r="E139" s="67">
        <v>2048419140</v>
      </c>
      <c r="F139" s="67">
        <v>945834021</v>
      </c>
      <c r="G139" s="67">
        <v>945834021</v>
      </c>
      <c r="H139" s="67">
        <v>0</v>
      </c>
    </row>
    <row r="140" spans="1:8" ht="19.5" customHeight="1">
      <c r="A140" s="66">
        <v>33341</v>
      </c>
      <c r="B140" s="66" t="s">
        <v>469</v>
      </c>
      <c r="C140" s="67">
        <v>0</v>
      </c>
      <c r="D140" s="67">
        <v>156751098</v>
      </c>
      <c r="E140" s="67">
        <v>913613348</v>
      </c>
      <c r="F140" s="67">
        <v>378431125</v>
      </c>
      <c r="G140" s="67">
        <v>378431125</v>
      </c>
      <c r="H140" s="67">
        <v>0</v>
      </c>
    </row>
    <row r="141" spans="1:8" ht="19.5" customHeight="1">
      <c r="A141" s="66">
        <v>33343</v>
      </c>
      <c r="B141" s="66" t="s">
        <v>470</v>
      </c>
      <c r="C141" s="67">
        <v>0</v>
      </c>
      <c r="D141" s="67">
        <v>0</v>
      </c>
      <c r="E141" s="67">
        <v>1134805792</v>
      </c>
      <c r="F141" s="67">
        <v>567402896</v>
      </c>
      <c r="G141" s="67">
        <v>567402896</v>
      </c>
      <c r="H141" s="67">
        <v>0</v>
      </c>
    </row>
    <row r="142" spans="1:8" ht="19.5" customHeight="1">
      <c r="A142" s="66">
        <v>3337</v>
      </c>
      <c r="B142" s="66" t="s">
        <v>471</v>
      </c>
      <c r="C142" s="67">
        <v>0</v>
      </c>
      <c r="D142" s="67">
        <v>0</v>
      </c>
      <c r="E142" s="67">
        <v>23149400</v>
      </c>
      <c r="F142" s="67">
        <v>23149400</v>
      </c>
      <c r="G142" s="67">
        <v>0</v>
      </c>
      <c r="H142" s="67">
        <v>0</v>
      </c>
    </row>
    <row r="143" spans="1:8" ht="19.5" customHeight="1">
      <c r="A143" s="66">
        <v>33371</v>
      </c>
      <c r="B143" s="66" t="s">
        <v>472</v>
      </c>
      <c r="C143" s="67">
        <v>0</v>
      </c>
      <c r="D143" s="67">
        <v>0</v>
      </c>
      <c r="E143" s="67">
        <v>21149400</v>
      </c>
      <c r="F143" s="67">
        <v>21149400</v>
      </c>
      <c r="G143" s="67">
        <v>0</v>
      </c>
      <c r="H143" s="67">
        <v>0</v>
      </c>
    </row>
    <row r="144" spans="1:8" ht="19.5" customHeight="1">
      <c r="A144" s="66">
        <v>33372</v>
      </c>
      <c r="B144" s="66" t="s">
        <v>473</v>
      </c>
      <c r="C144" s="67">
        <v>0</v>
      </c>
      <c r="D144" s="67">
        <v>0</v>
      </c>
      <c r="E144" s="67">
        <v>1000000</v>
      </c>
      <c r="F144" s="67">
        <v>1000000</v>
      </c>
      <c r="G144" s="67">
        <v>0</v>
      </c>
      <c r="H144" s="67">
        <v>0</v>
      </c>
    </row>
    <row r="145" spans="1:8" ht="19.5" customHeight="1">
      <c r="A145" s="66">
        <v>33374</v>
      </c>
      <c r="B145" s="66" t="s">
        <v>474</v>
      </c>
      <c r="C145" s="67">
        <v>0</v>
      </c>
      <c r="D145" s="67">
        <v>0</v>
      </c>
      <c r="E145" s="67">
        <v>1000000</v>
      </c>
      <c r="F145" s="67">
        <v>1000000</v>
      </c>
      <c r="G145" s="67">
        <v>0</v>
      </c>
      <c r="H145" s="67">
        <v>0</v>
      </c>
    </row>
    <row r="146" spans="1:8" ht="19.5" customHeight="1">
      <c r="A146" s="66">
        <v>3338</v>
      </c>
      <c r="B146" s="66" t="s">
        <v>475</v>
      </c>
      <c r="C146" s="67">
        <v>0</v>
      </c>
      <c r="D146" s="67">
        <v>0</v>
      </c>
      <c r="E146" s="67">
        <v>1200000</v>
      </c>
      <c r="F146" s="67">
        <v>1200000</v>
      </c>
      <c r="G146" s="67">
        <v>0</v>
      </c>
      <c r="H146" s="67">
        <v>0</v>
      </c>
    </row>
    <row r="147" spans="1:8" ht="19.5" customHeight="1">
      <c r="A147" s="66">
        <v>33381</v>
      </c>
      <c r="B147" s="66" t="s">
        <v>476</v>
      </c>
      <c r="C147" s="67">
        <v>0</v>
      </c>
      <c r="D147" s="67">
        <v>0</v>
      </c>
      <c r="E147" s="67">
        <v>1200000</v>
      </c>
      <c r="F147" s="67">
        <v>1200000</v>
      </c>
      <c r="G147" s="67">
        <v>0</v>
      </c>
      <c r="H147" s="67">
        <v>0</v>
      </c>
    </row>
    <row r="148" spans="1:8" s="65" customFormat="1" ht="19.5" customHeight="1">
      <c r="A148" s="68">
        <v>334</v>
      </c>
      <c r="B148" s="68" t="s">
        <v>477</v>
      </c>
      <c r="C148" s="69">
        <v>0</v>
      </c>
      <c r="D148" s="69">
        <v>0</v>
      </c>
      <c r="E148" s="69">
        <v>24940379600</v>
      </c>
      <c r="F148" s="69">
        <v>24940379600</v>
      </c>
      <c r="G148" s="69">
        <v>0</v>
      </c>
      <c r="H148" s="69">
        <v>0</v>
      </c>
    </row>
    <row r="149" spans="1:8" ht="19.5" customHeight="1">
      <c r="A149" s="66">
        <v>3341</v>
      </c>
      <c r="B149" s="66" t="s">
        <v>478</v>
      </c>
      <c r="C149" s="67">
        <v>0</v>
      </c>
      <c r="D149" s="67">
        <v>0</v>
      </c>
      <c r="E149" s="67">
        <v>16896816300</v>
      </c>
      <c r="F149" s="67">
        <v>16896816300</v>
      </c>
      <c r="G149" s="67">
        <v>0</v>
      </c>
      <c r="H149" s="67">
        <v>0</v>
      </c>
    </row>
    <row r="150" spans="1:8" ht="19.5" customHeight="1">
      <c r="A150" s="66">
        <v>33411</v>
      </c>
      <c r="B150" s="66" t="s">
        <v>479</v>
      </c>
      <c r="C150" s="67">
        <v>0</v>
      </c>
      <c r="D150" s="67">
        <v>0</v>
      </c>
      <c r="E150" s="67">
        <v>3759245400</v>
      </c>
      <c r="F150" s="67">
        <v>3759245400</v>
      </c>
      <c r="G150" s="67">
        <v>0</v>
      </c>
      <c r="H150" s="67">
        <v>0</v>
      </c>
    </row>
    <row r="151" spans="1:8" ht="19.5" customHeight="1">
      <c r="A151" s="66">
        <v>33412</v>
      </c>
      <c r="B151" s="66" t="s">
        <v>480</v>
      </c>
      <c r="C151" s="67">
        <v>0</v>
      </c>
      <c r="D151" s="67">
        <v>0</v>
      </c>
      <c r="E151" s="67">
        <v>13137570900</v>
      </c>
      <c r="F151" s="67">
        <v>13137570900</v>
      </c>
      <c r="G151" s="67">
        <v>0</v>
      </c>
      <c r="H151" s="67">
        <v>0</v>
      </c>
    </row>
    <row r="152" spans="1:8" ht="19.5" customHeight="1">
      <c r="A152" s="66">
        <v>3342</v>
      </c>
      <c r="B152" s="66" t="s">
        <v>481</v>
      </c>
      <c r="C152" s="67">
        <v>0</v>
      </c>
      <c r="D152" s="67">
        <v>0</v>
      </c>
      <c r="E152" s="67">
        <v>1058695400</v>
      </c>
      <c r="F152" s="67">
        <v>1058695400</v>
      </c>
      <c r="G152" s="67">
        <v>0</v>
      </c>
      <c r="H152" s="67">
        <v>0</v>
      </c>
    </row>
    <row r="153" spans="1:8" ht="19.5" customHeight="1">
      <c r="A153" s="66">
        <v>33421</v>
      </c>
      <c r="B153" s="66" t="s">
        <v>482</v>
      </c>
      <c r="C153" s="67">
        <v>0</v>
      </c>
      <c r="D153" s="67">
        <v>0</v>
      </c>
      <c r="E153" s="67">
        <v>177089600</v>
      </c>
      <c r="F153" s="67">
        <v>177089600</v>
      </c>
      <c r="G153" s="67">
        <v>0</v>
      </c>
      <c r="H153" s="67">
        <v>0</v>
      </c>
    </row>
    <row r="154" spans="1:8" ht="19.5" customHeight="1">
      <c r="A154" s="66">
        <v>33422</v>
      </c>
      <c r="B154" s="66" t="s">
        <v>483</v>
      </c>
      <c r="C154" s="67">
        <v>0</v>
      </c>
      <c r="D154" s="67">
        <v>0</v>
      </c>
      <c r="E154" s="67">
        <v>881605800</v>
      </c>
      <c r="F154" s="67">
        <v>881605800</v>
      </c>
      <c r="G154" s="67">
        <v>0</v>
      </c>
      <c r="H154" s="67">
        <v>0</v>
      </c>
    </row>
    <row r="155" spans="1:8" ht="19.5" customHeight="1">
      <c r="A155" s="66">
        <v>3343</v>
      </c>
      <c r="B155" s="66" t="s">
        <v>484</v>
      </c>
      <c r="C155" s="67">
        <v>0</v>
      </c>
      <c r="D155" s="67">
        <v>0</v>
      </c>
      <c r="E155" s="67">
        <v>6039307700</v>
      </c>
      <c r="F155" s="67">
        <v>6039307700</v>
      </c>
      <c r="G155" s="67">
        <v>0</v>
      </c>
      <c r="H155" s="67">
        <v>0</v>
      </c>
    </row>
    <row r="156" spans="1:8" ht="19.5" customHeight="1">
      <c r="A156" s="66">
        <v>33431</v>
      </c>
      <c r="B156" s="66" t="s">
        <v>485</v>
      </c>
      <c r="C156" s="67">
        <v>0</v>
      </c>
      <c r="D156" s="67">
        <v>0</v>
      </c>
      <c r="E156" s="67">
        <v>771281000</v>
      </c>
      <c r="F156" s="67">
        <v>771281000</v>
      </c>
      <c r="G156" s="67">
        <v>0</v>
      </c>
      <c r="H156" s="67">
        <v>0</v>
      </c>
    </row>
    <row r="157" spans="1:8" ht="19.5" customHeight="1">
      <c r="A157" s="66">
        <v>33432</v>
      </c>
      <c r="B157" s="66" t="s">
        <v>486</v>
      </c>
      <c r="C157" s="67">
        <v>0</v>
      </c>
      <c r="D157" s="67">
        <v>0</v>
      </c>
      <c r="E157" s="67">
        <v>5268026700</v>
      </c>
      <c r="F157" s="67">
        <v>5268026700</v>
      </c>
      <c r="G157" s="67">
        <v>0</v>
      </c>
      <c r="H157" s="67">
        <v>0</v>
      </c>
    </row>
    <row r="158" spans="1:8" ht="19.5" customHeight="1">
      <c r="A158" s="66">
        <v>3344</v>
      </c>
      <c r="B158" s="66" t="s">
        <v>487</v>
      </c>
      <c r="C158" s="67">
        <v>0</v>
      </c>
      <c r="D158" s="67">
        <v>0</v>
      </c>
      <c r="E158" s="67">
        <v>945560200</v>
      </c>
      <c r="F158" s="67">
        <v>945560200</v>
      </c>
      <c r="G158" s="67">
        <v>0</v>
      </c>
      <c r="H158" s="67">
        <v>0</v>
      </c>
    </row>
    <row r="159" spans="1:8" ht="19.5" customHeight="1">
      <c r="A159" s="66">
        <v>33441</v>
      </c>
      <c r="B159" s="66" t="s">
        <v>488</v>
      </c>
      <c r="C159" s="67">
        <v>0</v>
      </c>
      <c r="D159" s="67">
        <v>0</v>
      </c>
      <c r="E159" s="67">
        <v>277686000</v>
      </c>
      <c r="F159" s="67">
        <v>277686000</v>
      </c>
      <c r="G159" s="67">
        <v>0</v>
      </c>
      <c r="H159" s="67">
        <v>0</v>
      </c>
    </row>
    <row r="160" spans="1:8" ht="19.5" customHeight="1">
      <c r="A160" s="66">
        <v>33442</v>
      </c>
      <c r="B160" s="66" t="s">
        <v>489</v>
      </c>
      <c r="C160" s="67">
        <v>0</v>
      </c>
      <c r="D160" s="67">
        <v>0</v>
      </c>
      <c r="E160" s="67">
        <v>667874200</v>
      </c>
      <c r="F160" s="67">
        <v>667874200</v>
      </c>
      <c r="G160" s="67">
        <v>0</v>
      </c>
      <c r="H160" s="67">
        <v>0</v>
      </c>
    </row>
    <row r="161" spans="1:8" s="65" customFormat="1" ht="19.5" customHeight="1">
      <c r="A161" s="68">
        <v>335</v>
      </c>
      <c r="B161" s="68" t="s">
        <v>490</v>
      </c>
      <c r="C161" s="69">
        <v>0</v>
      </c>
      <c r="D161" s="69">
        <v>2760213778</v>
      </c>
      <c r="E161" s="69">
        <v>6158950035</v>
      </c>
      <c r="F161" s="69">
        <v>4865010899</v>
      </c>
      <c r="G161" s="69">
        <v>0</v>
      </c>
      <c r="H161" s="69">
        <v>1466274642</v>
      </c>
    </row>
    <row r="162" spans="1:8" ht="19.5" customHeight="1">
      <c r="A162" s="66">
        <v>3351</v>
      </c>
      <c r="B162" s="66" t="s">
        <v>491</v>
      </c>
      <c r="C162" s="67">
        <v>0</v>
      </c>
      <c r="D162" s="67">
        <v>2760213778</v>
      </c>
      <c r="E162" s="67">
        <v>6158950035</v>
      </c>
      <c r="F162" s="67">
        <v>4865010899</v>
      </c>
      <c r="G162" s="67">
        <v>0</v>
      </c>
      <c r="H162" s="67">
        <v>1466274642</v>
      </c>
    </row>
    <row r="163" spans="1:8" s="65" customFormat="1" ht="19.5" customHeight="1">
      <c r="A163" s="68">
        <v>338</v>
      </c>
      <c r="B163" s="68" t="s">
        <v>492</v>
      </c>
      <c r="C163" s="69">
        <v>37</v>
      </c>
      <c r="D163" s="69">
        <v>2587093396</v>
      </c>
      <c r="E163" s="69">
        <v>2315993108</v>
      </c>
      <c r="F163" s="69">
        <v>4051955174</v>
      </c>
      <c r="G163" s="69">
        <v>0</v>
      </c>
      <c r="H163" s="69">
        <v>4323055425</v>
      </c>
    </row>
    <row r="164" spans="1:8" ht="19.5" customHeight="1">
      <c r="A164" s="66">
        <v>3383</v>
      </c>
      <c r="B164" s="66" t="s">
        <v>493</v>
      </c>
      <c r="C164" s="67">
        <v>37</v>
      </c>
      <c r="D164" s="67">
        <v>0</v>
      </c>
      <c r="E164" s="67">
        <v>1055687331</v>
      </c>
      <c r="F164" s="67">
        <v>1055687368</v>
      </c>
      <c r="G164" s="67">
        <v>0</v>
      </c>
      <c r="H164" s="67">
        <v>0</v>
      </c>
    </row>
    <row r="165" spans="1:8" ht="19.5" customHeight="1">
      <c r="A165" s="66">
        <v>33831</v>
      </c>
      <c r="B165" s="66" t="s">
        <v>494</v>
      </c>
      <c r="C165" s="67">
        <v>37</v>
      </c>
      <c r="D165" s="67">
        <v>0</v>
      </c>
      <c r="E165" s="67">
        <v>1055687331</v>
      </c>
      <c r="F165" s="67">
        <v>1055687368</v>
      </c>
      <c r="G165" s="67">
        <v>0</v>
      </c>
      <c r="H165" s="67">
        <v>0</v>
      </c>
    </row>
    <row r="166" spans="1:8" ht="19.5" customHeight="1">
      <c r="A166" s="66">
        <v>3384</v>
      </c>
      <c r="B166" s="66" t="s">
        <v>495</v>
      </c>
      <c r="C166" s="67">
        <v>0</v>
      </c>
      <c r="D166" s="67">
        <v>0</v>
      </c>
      <c r="E166" s="67">
        <v>165004871</v>
      </c>
      <c r="F166" s="67">
        <v>165004871</v>
      </c>
      <c r="G166" s="67">
        <v>0</v>
      </c>
      <c r="H166" s="67">
        <v>0</v>
      </c>
    </row>
    <row r="167" spans="1:8" ht="19.5" customHeight="1">
      <c r="A167" s="66">
        <v>33841</v>
      </c>
      <c r="B167" s="66" t="s">
        <v>496</v>
      </c>
      <c r="C167" s="67">
        <v>0</v>
      </c>
      <c r="D167" s="67">
        <v>0</v>
      </c>
      <c r="E167" s="67">
        <v>165004871</v>
      </c>
      <c r="F167" s="67">
        <v>165004871</v>
      </c>
      <c r="G167" s="67">
        <v>0</v>
      </c>
      <c r="H167" s="67">
        <v>0</v>
      </c>
    </row>
    <row r="168" spans="1:8" ht="19.5" customHeight="1">
      <c r="A168" s="66">
        <v>3388</v>
      </c>
      <c r="B168" s="66" t="s">
        <v>492</v>
      </c>
      <c r="C168" s="67">
        <v>0</v>
      </c>
      <c r="D168" s="67">
        <v>2587093396</v>
      </c>
      <c r="E168" s="67">
        <v>1021965429</v>
      </c>
      <c r="F168" s="67">
        <v>2757927458</v>
      </c>
      <c r="G168" s="67">
        <v>0</v>
      </c>
      <c r="H168" s="67">
        <v>4323055425</v>
      </c>
    </row>
    <row r="169" spans="1:8" ht="19.5" customHeight="1">
      <c r="A169" s="66">
        <v>33881</v>
      </c>
      <c r="B169" s="66" t="s">
        <v>497</v>
      </c>
      <c r="C169" s="67">
        <v>0</v>
      </c>
      <c r="D169" s="67">
        <v>1867093396</v>
      </c>
      <c r="E169" s="67">
        <v>756965429</v>
      </c>
      <c r="F169" s="67">
        <v>2029927458</v>
      </c>
      <c r="G169" s="67">
        <v>0</v>
      </c>
      <c r="H169" s="67">
        <v>3140055425</v>
      </c>
    </row>
    <row r="170" spans="1:8" ht="19.5" customHeight="1">
      <c r="A170" s="66">
        <v>33882</v>
      </c>
      <c r="B170" s="66" t="s">
        <v>498</v>
      </c>
      <c r="C170" s="67">
        <v>0</v>
      </c>
      <c r="D170" s="67">
        <v>175000000</v>
      </c>
      <c r="E170" s="67">
        <v>108000000</v>
      </c>
      <c r="F170" s="67">
        <v>176000000</v>
      </c>
      <c r="G170" s="67">
        <v>0</v>
      </c>
      <c r="H170" s="67">
        <v>243000000</v>
      </c>
    </row>
    <row r="171" spans="1:8" ht="19.5" customHeight="1">
      <c r="A171" s="66">
        <v>33883</v>
      </c>
      <c r="B171" s="66" t="s">
        <v>499</v>
      </c>
      <c r="C171" s="67">
        <v>0</v>
      </c>
      <c r="D171" s="67">
        <v>545000000</v>
      </c>
      <c r="E171" s="67">
        <v>157000000</v>
      </c>
      <c r="F171" s="67">
        <v>552000000</v>
      </c>
      <c r="G171" s="67">
        <v>0</v>
      </c>
      <c r="H171" s="67">
        <v>940000000</v>
      </c>
    </row>
    <row r="172" spans="1:8" ht="19.5" customHeight="1">
      <c r="A172" s="66">
        <v>3389</v>
      </c>
      <c r="B172" s="66" t="s">
        <v>500</v>
      </c>
      <c r="C172" s="67">
        <v>0</v>
      </c>
      <c r="D172" s="67">
        <v>0</v>
      </c>
      <c r="E172" s="67">
        <v>73335477</v>
      </c>
      <c r="F172" s="67">
        <v>73335477</v>
      </c>
      <c r="G172" s="67">
        <v>0</v>
      </c>
      <c r="H172" s="67">
        <v>0</v>
      </c>
    </row>
    <row r="173" spans="1:8" ht="19.5" customHeight="1">
      <c r="A173" s="66">
        <v>33891</v>
      </c>
      <c r="B173" s="66" t="s">
        <v>501</v>
      </c>
      <c r="C173" s="67">
        <v>0</v>
      </c>
      <c r="D173" s="67">
        <v>0</v>
      </c>
      <c r="E173" s="67">
        <v>73335477</v>
      </c>
      <c r="F173" s="67">
        <v>73335477</v>
      </c>
      <c r="G173" s="67">
        <v>0</v>
      </c>
      <c r="H173" s="67">
        <v>0</v>
      </c>
    </row>
    <row r="174" spans="1:8" s="65" customFormat="1" ht="19.5" customHeight="1">
      <c r="A174" s="68">
        <v>341</v>
      </c>
      <c r="B174" s="68" t="s">
        <v>502</v>
      </c>
      <c r="C174" s="69">
        <v>0</v>
      </c>
      <c r="D174" s="69">
        <v>92169000000</v>
      </c>
      <c r="E174" s="69">
        <v>16779934028</v>
      </c>
      <c r="F174" s="69">
        <v>27881933000</v>
      </c>
      <c r="G174" s="69">
        <v>0</v>
      </c>
      <c r="H174" s="69">
        <v>103270998972</v>
      </c>
    </row>
    <row r="175" spans="1:8" ht="19.5" customHeight="1">
      <c r="A175" s="66">
        <v>3411</v>
      </c>
      <c r="B175" s="66" t="s">
        <v>503</v>
      </c>
      <c r="C175" s="67">
        <v>0</v>
      </c>
      <c r="D175" s="67">
        <v>92169000000</v>
      </c>
      <c r="E175" s="67">
        <v>16779934028</v>
      </c>
      <c r="F175" s="67">
        <v>27881933000</v>
      </c>
      <c r="G175" s="67">
        <v>0</v>
      </c>
      <c r="H175" s="67">
        <v>103270998972</v>
      </c>
    </row>
    <row r="176" spans="1:8" ht="19.5" customHeight="1">
      <c r="A176" s="66">
        <v>34111</v>
      </c>
      <c r="B176" s="66" t="s">
        <v>504</v>
      </c>
      <c r="C176" s="67">
        <v>0</v>
      </c>
      <c r="D176" s="67">
        <v>80444000000</v>
      </c>
      <c r="E176" s="67">
        <v>16779934028</v>
      </c>
      <c r="F176" s="67">
        <v>27881933000</v>
      </c>
      <c r="G176" s="67">
        <v>0</v>
      </c>
      <c r="H176" s="67">
        <v>91545998972</v>
      </c>
    </row>
    <row r="177" spans="1:8" ht="19.5" customHeight="1">
      <c r="A177" s="66">
        <v>34113</v>
      </c>
      <c r="B177" s="66" t="s">
        <v>505</v>
      </c>
      <c r="C177" s="67">
        <v>0</v>
      </c>
      <c r="D177" s="67">
        <v>11725000000</v>
      </c>
      <c r="E177" s="67">
        <v>0</v>
      </c>
      <c r="F177" s="67">
        <v>0</v>
      </c>
      <c r="G177" s="67">
        <v>0</v>
      </c>
      <c r="H177" s="67">
        <v>11725000000</v>
      </c>
    </row>
    <row r="178" spans="1:8" s="65" customFormat="1" ht="19.5" customHeight="1">
      <c r="A178" s="68">
        <v>342</v>
      </c>
      <c r="B178" s="68" t="s">
        <v>506</v>
      </c>
      <c r="C178" s="69">
        <v>0</v>
      </c>
      <c r="D178" s="69">
        <v>4970283765</v>
      </c>
      <c r="E178" s="69">
        <v>8840618600</v>
      </c>
      <c r="F178" s="69">
        <v>13841985005</v>
      </c>
      <c r="G178" s="69">
        <v>0</v>
      </c>
      <c r="H178" s="69">
        <v>9971650170</v>
      </c>
    </row>
    <row r="179" spans="1:8" ht="19.5" customHeight="1">
      <c r="A179" s="66">
        <v>3421</v>
      </c>
      <c r="B179" s="66" t="s">
        <v>507</v>
      </c>
      <c r="C179" s="67">
        <v>0</v>
      </c>
      <c r="D179" s="67">
        <v>3898299390</v>
      </c>
      <c r="E179" s="67">
        <v>7983031100</v>
      </c>
      <c r="F179" s="67">
        <v>13841985005</v>
      </c>
      <c r="G179" s="67">
        <v>0</v>
      </c>
      <c r="H179" s="67">
        <v>9757253295</v>
      </c>
    </row>
    <row r="180" spans="1:8" ht="19.5" customHeight="1">
      <c r="A180" s="66">
        <v>3423</v>
      </c>
      <c r="B180" s="66" t="s">
        <v>508</v>
      </c>
      <c r="C180" s="67">
        <v>0</v>
      </c>
      <c r="D180" s="67">
        <v>1071984375</v>
      </c>
      <c r="E180" s="67">
        <v>857587500</v>
      </c>
      <c r="F180" s="67">
        <v>0</v>
      </c>
      <c r="G180" s="67">
        <v>0</v>
      </c>
      <c r="H180" s="67">
        <v>214396875</v>
      </c>
    </row>
    <row r="181" spans="1:8" s="65" customFormat="1" ht="19.5" customHeight="1">
      <c r="A181" s="68">
        <v>344</v>
      </c>
      <c r="B181" s="68" t="s">
        <v>509</v>
      </c>
      <c r="C181" s="69">
        <v>0</v>
      </c>
      <c r="D181" s="69">
        <v>0</v>
      </c>
      <c r="E181" s="69">
        <v>0</v>
      </c>
      <c r="F181" s="69">
        <v>709731815</v>
      </c>
      <c r="G181" s="69">
        <v>0</v>
      </c>
      <c r="H181" s="69">
        <v>709731815</v>
      </c>
    </row>
    <row r="182" spans="1:8" ht="19.5" customHeight="1">
      <c r="A182" s="66">
        <v>3441</v>
      </c>
      <c r="B182" s="66" t="s">
        <v>510</v>
      </c>
      <c r="C182" s="67">
        <v>0</v>
      </c>
      <c r="D182" s="67">
        <v>0</v>
      </c>
      <c r="E182" s="67">
        <v>0</v>
      </c>
      <c r="F182" s="67">
        <v>709731815</v>
      </c>
      <c r="G182" s="67">
        <v>0</v>
      </c>
      <c r="H182" s="67">
        <v>709731815</v>
      </c>
    </row>
    <row r="183" spans="1:8" s="65" customFormat="1" ht="19.5" customHeight="1">
      <c r="A183" s="68">
        <v>353</v>
      </c>
      <c r="B183" s="68" t="s">
        <v>511</v>
      </c>
      <c r="C183" s="69">
        <v>0</v>
      </c>
      <c r="D183" s="69">
        <v>12648083</v>
      </c>
      <c r="E183" s="69">
        <v>69251400</v>
      </c>
      <c r="F183" s="69">
        <v>69251400</v>
      </c>
      <c r="G183" s="69">
        <v>0</v>
      </c>
      <c r="H183" s="69">
        <v>12648083</v>
      </c>
    </row>
    <row r="184" spans="1:8" ht="19.5" customHeight="1">
      <c r="A184" s="66">
        <v>3531</v>
      </c>
      <c r="B184" s="66" t="s">
        <v>512</v>
      </c>
      <c r="C184" s="67">
        <v>0</v>
      </c>
      <c r="D184" s="67">
        <v>0</v>
      </c>
      <c r="E184" s="67">
        <v>28400000</v>
      </c>
      <c r="F184" s="67">
        <v>40851400</v>
      </c>
      <c r="G184" s="67">
        <v>0</v>
      </c>
      <c r="H184" s="67">
        <v>12451400</v>
      </c>
    </row>
    <row r="185" spans="1:8" ht="19.5" customHeight="1">
      <c r="A185" s="66">
        <v>3532</v>
      </c>
      <c r="B185" s="66" t="s">
        <v>513</v>
      </c>
      <c r="C185" s="67">
        <v>0</v>
      </c>
      <c r="D185" s="67">
        <v>12648083</v>
      </c>
      <c r="E185" s="67">
        <v>40851400</v>
      </c>
      <c r="F185" s="67">
        <v>28400000</v>
      </c>
      <c r="G185" s="67">
        <v>0</v>
      </c>
      <c r="H185" s="67">
        <v>196683</v>
      </c>
    </row>
    <row r="186" spans="1:8" s="65" customFormat="1" ht="19.5" customHeight="1">
      <c r="A186" s="68">
        <v>411</v>
      </c>
      <c r="B186" s="68" t="s">
        <v>514</v>
      </c>
      <c r="C186" s="69">
        <v>0</v>
      </c>
      <c r="D186" s="69">
        <v>136000000000</v>
      </c>
      <c r="E186" s="69">
        <v>0</v>
      </c>
      <c r="F186" s="69">
        <v>0</v>
      </c>
      <c r="G186" s="69">
        <v>0</v>
      </c>
      <c r="H186" s="69">
        <v>136000000000</v>
      </c>
    </row>
    <row r="187" spans="1:8" ht="19.5" customHeight="1">
      <c r="A187" s="66">
        <v>4111</v>
      </c>
      <c r="B187" s="66" t="s">
        <v>515</v>
      </c>
      <c r="C187" s="67">
        <v>0</v>
      </c>
      <c r="D187" s="67">
        <v>136000000000</v>
      </c>
      <c r="E187" s="67">
        <v>0</v>
      </c>
      <c r="F187" s="67">
        <v>0</v>
      </c>
      <c r="G187" s="67">
        <v>0</v>
      </c>
      <c r="H187" s="67">
        <v>136000000000</v>
      </c>
    </row>
    <row r="188" spans="1:8" ht="19.5" customHeight="1">
      <c r="A188" s="66">
        <v>41111</v>
      </c>
      <c r="B188" s="66" t="s">
        <v>516</v>
      </c>
      <c r="C188" s="67">
        <v>0</v>
      </c>
      <c r="D188" s="67">
        <v>126000000000</v>
      </c>
      <c r="E188" s="67">
        <v>0</v>
      </c>
      <c r="F188" s="67">
        <v>0</v>
      </c>
      <c r="G188" s="67">
        <v>0</v>
      </c>
      <c r="H188" s="67">
        <v>126000000000</v>
      </c>
    </row>
    <row r="189" spans="1:8" ht="19.5" customHeight="1">
      <c r="A189" s="66">
        <v>41113</v>
      </c>
      <c r="B189" s="66" t="s">
        <v>517</v>
      </c>
      <c r="C189" s="67">
        <v>0</v>
      </c>
      <c r="D189" s="67">
        <v>10000000000</v>
      </c>
      <c r="E189" s="67">
        <v>0</v>
      </c>
      <c r="F189" s="67">
        <v>0</v>
      </c>
      <c r="G189" s="67">
        <v>0</v>
      </c>
      <c r="H189" s="67">
        <v>10000000000</v>
      </c>
    </row>
    <row r="190" spans="1:8" s="65" customFormat="1" ht="19.5" customHeight="1">
      <c r="A190" s="68">
        <v>413</v>
      </c>
      <c r="B190" s="68" t="s">
        <v>518</v>
      </c>
      <c r="C190" s="69">
        <v>0</v>
      </c>
      <c r="D190" s="69">
        <v>0</v>
      </c>
      <c r="E190" s="69">
        <v>68883</v>
      </c>
      <c r="F190" s="69">
        <v>68883</v>
      </c>
      <c r="G190" s="69">
        <v>0</v>
      </c>
      <c r="H190" s="69">
        <v>0</v>
      </c>
    </row>
    <row r="191" spans="1:8" ht="19.5" customHeight="1">
      <c r="A191" s="66">
        <v>4131</v>
      </c>
      <c r="B191" s="66" t="s">
        <v>519</v>
      </c>
      <c r="C191" s="67">
        <v>0</v>
      </c>
      <c r="D191" s="67">
        <v>0</v>
      </c>
      <c r="E191" s="67">
        <v>68883</v>
      </c>
      <c r="F191" s="67">
        <v>68883</v>
      </c>
      <c r="G191" s="67">
        <v>0</v>
      </c>
      <c r="H191" s="67">
        <v>0</v>
      </c>
    </row>
    <row r="192" spans="1:8" s="65" customFormat="1" ht="19.5" customHeight="1">
      <c r="A192" s="68">
        <v>415</v>
      </c>
      <c r="B192" s="68" t="s">
        <v>520</v>
      </c>
      <c r="C192" s="69">
        <v>0</v>
      </c>
      <c r="D192" s="69">
        <v>300000000</v>
      </c>
      <c r="E192" s="69">
        <v>0</v>
      </c>
      <c r="F192" s="69">
        <v>0</v>
      </c>
      <c r="G192" s="69">
        <v>0</v>
      </c>
      <c r="H192" s="69">
        <v>300000000</v>
      </c>
    </row>
    <row r="193" spans="1:8" ht="19.5" customHeight="1">
      <c r="A193" s="66">
        <v>4151</v>
      </c>
      <c r="B193" s="66" t="s">
        <v>521</v>
      </c>
      <c r="C193" s="67">
        <v>0</v>
      </c>
      <c r="D193" s="67">
        <v>300000000</v>
      </c>
      <c r="E193" s="67">
        <v>0</v>
      </c>
      <c r="F193" s="67">
        <v>0</v>
      </c>
      <c r="G193" s="67">
        <v>0</v>
      </c>
      <c r="H193" s="67">
        <v>300000000</v>
      </c>
    </row>
    <row r="194" spans="1:8" s="65" customFormat="1" ht="19.5" customHeight="1">
      <c r="A194" s="68">
        <v>419</v>
      </c>
      <c r="B194" s="68" t="s">
        <v>522</v>
      </c>
      <c r="C194" s="69">
        <v>2819118330</v>
      </c>
      <c r="D194" s="69">
        <v>0</v>
      </c>
      <c r="E194" s="69">
        <v>2969294450</v>
      </c>
      <c r="F194" s="69">
        <v>0</v>
      </c>
      <c r="G194" s="69">
        <v>5788412780</v>
      </c>
      <c r="H194" s="69">
        <v>0</v>
      </c>
    </row>
    <row r="195" spans="1:8" ht="19.5" customHeight="1">
      <c r="A195" s="66">
        <v>4191</v>
      </c>
      <c r="B195" s="66" t="s">
        <v>523</v>
      </c>
      <c r="C195" s="67">
        <v>2819118330</v>
      </c>
      <c r="D195" s="67">
        <v>0</v>
      </c>
      <c r="E195" s="67">
        <v>2969294450</v>
      </c>
      <c r="F195" s="67">
        <v>0</v>
      </c>
      <c r="G195" s="67">
        <v>5788412780</v>
      </c>
      <c r="H195" s="67">
        <v>0</v>
      </c>
    </row>
    <row r="196" spans="1:8" s="65" customFormat="1" ht="19.5" customHeight="1">
      <c r="A196" s="68">
        <v>421</v>
      </c>
      <c r="B196" s="68" t="s">
        <v>524</v>
      </c>
      <c r="C196" s="69">
        <v>2951291675</v>
      </c>
      <c r="D196" s="69">
        <v>8787428734</v>
      </c>
      <c r="E196" s="69">
        <v>9536721782</v>
      </c>
      <c r="F196" s="69">
        <v>6602272629</v>
      </c>
      <c r="G196" s="69">
        <v>2055111402</v>
      </c>
      <c r="H196" s="69">
        <v>4956799308</v>
      </c>
    </row>
    <row r="197" spans="1:8" ht="19.5" customHeight="1">
      <c r="A197" s="66">
        <v>4211</v>
      </c>
      <c r="B197" s="66" t="s">
        <v>525</v>
      </c>
      <c r="C197" s="67">
        <v>0</v>
      </c>
      <c r="D197" s="67">
        <v>8227589942</v>
      </c>
      <c r="E197" s="67">
        <v>4345490276</v>
      </c>
      <c r="F197" s="67">
        <v>567197935</v>
      </c>
      <c r="G197" s="67">
        <v>0</v>
      </c>
      <c r="H197" s="67">
        <v>4449297601</v>
      </c>
    </row>
    <row r="198" spans="1:8" ht="19.5" customHeight="1">
      <c r="A198" s="66">
        <v>4212</v>
      </c>
      <c r="B198" s="66" t="s">
        <v>526</v>
      </c>
      <c r="C198" s="67">
        <v>0</v>
      </c>
      <c r="D198" s="67">
        <v>155439921</v>
      </c>
      <c r="E198" s="67">
        <v>897077692</v>
      </c>
      <c r="F198" s="67">
        <v>586906589</v>
      </c>
      <c r="G198" s="67">
        <v>154731182</v>
      </c>
      <c r="H198" s="67">
        <v>0</v>
      </c>
    </row>
    <row r="199" spans="1:8" ht="19.5" customHeight="1">
      <c r="A199" s="66">
        <v>4213</v>
      </c>
      <c r="B199" s="66" t="s">
        <v>527</v>
      </c>
      <c r="C199" s="67">
        <v>2951291675</v>
      </c>
      <c r="D199" s="67">
        <v>0</v>
      </c>
      <c r="E199" s="67">
        <v>4100079948</v>
      </c>
      <c r="F199" s="67">
        <v>5150991403</v>
      </c>
      <c r="G199" s="67">
        <v>1900380220</v>
      </c>
      <c r="H199" s="67">
        <v>0</v>
      </c>
    </row>
    <row r="200" spans="1:8" ht="19.5" customHeight="1">
      <c r="A200" s="66">
        <v>4214</v>
      </c>
      <c r="B200" s="66" t="s">
        <v>528</v>
      </c>
      <c r="C200" s="67">
        <v>0</v>
      </c>
      <c r="D200" s="67">
        <v>404398871</v>
      </c>
      <c r="E200" s="67">
        <v>194073866</v>
      </c>
      <c r="F200" s="67">
        <v>297176702</v>
      </c>
      <c r="G200" s="67">
        <v>0</v>
      </c>
      <c r="H200" s="67">
        <v>507501707</v>
      </c>
    </row>
    <row r="201" spans="1:8" s="65" customFormat="1" ht="19.5" customHeight="1">
      <c r="A201" s="68">
        <v>511</v>
      </c>
      <c r="B201" s="68" t="s">
        <v>529</v>
      </c>
      <c r="C201" s="69">
        <v>0</v>
      </c>
      <c r="D201" s="69">
        <v>0</v>
      </c>
      <c r="E201" s="69">
        <v>146188367745</v>
      </c>
      <c r="F201" s="69">
        <v>146188367745</v>
      </c>
      <c r="G201" s="69">
        <v>0</v>
      </c>
      <c r="H201" s="69">
        <v>0</v>
      </c>
    </row>
    <row r="202" spans="1:8" ht="19.5" customHeight="1">
      <c r="A202" s="66">
        <v>5111</v>
      </c>
      <c r="B202" s="66" t="s">
        <v>530</v>
      </c>
      <c r="C202" s="67">
        <v>0</v>
      </c>
      <c r="D202" s="67">
        <v>0</v>
      </c>
      <c r="E202" s="67">
        <v>1716657545</v>
      </c>
      <c r="F202" s="67">
        <v>1716657545</v>
      </c>
      <c r="G202" s="67">
        <v>0</v>
      </c>
      <c r="H202" s="67">
        <v>0</v>
      </c>
    </row>
    <row r="203" spans="1:8" ht="19.5" customHeight="1">
      <c r="A203" s="66">
        <v>51111</v>
      </c>
      <c r="B203" s="66" t="s">
        <v>531</v>
      </c>
      <c r="C203" s="67">
        <v>0</v>
      </c>
      <c r="D203" s="67">
        <v>0</v>
      </c>
      <c r="E203" s="67">
        <v>1716657545</v>
      </c>
      <c r="F203" s="67">
        <v>1716657545</v>
      </c>
      <c r="G203" s="67">
        <v>0</v>
      </c>
      <c r="H203" s="67">
        <v>0</v>
      </c>
    </row>
    <row r="204" spans="1:8" ht="19.5" customHeight="1">
      <c r="A204" s="66">
        <v>5113</v>
      </c>
      <c r="B204" s="66" t="s">
        <v>532</v>
      </c>
      <c r="C204" s="67">
        <v>0</v>
      </c>
      <c r="D204" s="67">
        <v>0</v>
      </c>
      <c r="E204" s="67">
        <v>144471710200</v>
      </c>
      <c r="F204" s="67">
        <v>144471710200</v>
      </c>
      <c r="G204" s="67">
        <v>0</v>
      </c>
      <c r="H204" s="67">
        <v>0</v>
      </c>
    </row>
    <row r="205" spans="1:8" ht="19.5" customHeight="1">
      <c r="A205" s="66">
        <v>51131</v>
      </c>
      <c r="B205" s="66" t="s">
        <v>533</v>
      </c>
      <c r="C205" s="67">
        <v>0</v>
      </c>
      <c r="D205" s="67">
        <v>0</v>
      </c>
      <c r="E205" s="67">
        <v>99291774841</v>
      </c>
      <c r="F205" s="67">
        <v>99291774841</v>
      </c>
      <c r="G205" s="67">
        <v>0</v>
      </c>
      <c r="H205" s="67">
        <v>0</v>
      </c>
    </row>
    <row r="206" spans="1:8" ht="19.5" customHeight="1">
      <c r="A206" s="66">
        <v>51132</v>
      </c>
      <c r="B206" s="66" t="s">
        <v>534</v>
      </c>
      <c r="C206" s="67">
        <v>0</v>
      </c>
      <c r="D206" s="67">
        <v>0</v>
      </c>
      <c r="E206" s="67">
        <v>3741120000</v>
      </c>
      <c r="F206" s="67">
        <v>3741120000</v>
      </c>
      <c r="G206" s="67">
        <v>0</v>
      </c>
      <c r="H206" s="67">
        <v>0</v>
      </c>
    </row>
    <row r="207" spans="1:8" ht="19.5" customHeight="1">
      <c r="A207" s="66">
        <v>51133</v>
      </c>
      <c r="B207" s="66" t="s">
        <v>535</v>
      </c>
      <c r="C207" s="67">
        <v>0</v>
      </c>
      <c r="D207" s="67">
        <v>0</v>
      </c>
      <c r="E207" s="67">
        <v>32908784000</v>
      </c>
      <c r="F207" s="67">
        <v>32908784000</v>
      </c>
      <c r="G207" s="67">
        <v>0</v>
      </c>
      <c r="H207" s="67">
        <v>0</v>
      </c>
    </row>
    <row r="208" spans="1:8" ht="19.5" customHeight="1">
      <c r="A208" s="66">
        <v>51134</v>
      </c>
      <c r="B208" s="66" t="s">
        <v>536</v>
      </c>
      <c r="C208" s="67">
        <v>0</v>
      </c>
      <c r="D208" s="67">
        <v>0</v>
      </c>
      <c r="E208" s="67">
        <v>3551563181</v>
      </c>
      <c r="F208" s="67">
        <v>3551563181</v>
      </c>
      <c r="G208" s="67">
        <v>0</v>
      </c>
      <c r="H208" s="67">
        <v>0</v>
      </c>
    </row>
    <row r="209" spans="1:8" ht="19.5" customHeight="1">
      <c r="A209" s="66">
        <v>51135</v>
      </c>
      <c r="B209" s="66" t="s">
        <v>537</v>
      </c>
      <c r="C209" s="67">
        <v>0</v>
      </c>
      <c r="D209" s="67">
        <v>0</v>
      </c>
      <c r="E209" s="67">
        <v>4978468178</v>
      </c>
      <c r="F209" s="67">
        <v>4978468178</v>
      </c>
      <c r="G209" s="67">
        <v>0</v>
      </c>
      <c r="H209" s="67">
        <v>0</v>
      </c>
    </row>
    <row r="210" spans="1:8" s="65" customFormat="1" ht="19.5" customHeight="1">
      <c r="A210" s="68">
        <v>515</v>
      </c>
      <c r="B210" s="68" t="s">
        <v>538</v>
      </c>
      <c r="C210" s="69">
        <v>0</v>
      </c>
      <c r="D210" s="69">
        <v>0</v>
      </c>
      <c r="E210" s="69">
        <v>2385222413</v>
      </c>
      <c r="F210" s="69">
        <v>2385222413</v>
      </c>
      <c r="G210" s="69">
        <v>0</v>
      </c>
      <c r="H210" s="69">
        <v>0</v>
      </c>
    </row>
    <row r="211" spans="1:8" ht="19.5" customHeight="1">
      <c r="A211" s="66">
        <v>5151</v>
      </c>
      <c r="B211" s="66" t="s">
        <v>539</v>
      </c>
      <c r="C211" s="67">
        <v>0</v>
      </c>
      <c r="D211" s="67">
        <v>0</v>
      </c>
      <c r="E211" s="67">
        <v>2128555413</v>
      </c>
      <c r="F211" s="67">
        <v>2128555413</v>
      </c>
      <c r="G211" s="67">
        <v>0</v>
      </c>
      <c r="H211" s="67">
        <v>0</v>
      </c>
    </row>
    <row r="212" spans="1:8" ht="19.5" customHeight="1">
      <c r="A212" s="66">
        <v>5153</v>
      </c>
      <c r="B212" s="66" t="s">
        <v>540</v>
      </c>
      <c r="C212" s="67">
        <v>0</v>
      </c>
      <c r="D212" s="67">
        <v>0</v>
      </c>
      <c r="E212" s="67">
        <v>256667000</v>
      </c>
      <c r="F212" s="67">
        <v>256667000</v>
      </c>
      <c r="G212" s="67">
        <v>0</v>
      </c>
      <c r="H212" s="67">
        <v>0</v>
      </c>
    </row>
    <row r="213" spans="1:8" s="65" customFormat="1" ht="19.5" customHeight="1">
      <c r="A213" s="68">
        <v>632</v>
      </c>
      <c r="B213" s="68" t="s">
        <v>541</v>
      </c>
      <c r="C213" s="69">
        <v>0</v>
      </c>
      <c r="D213" s="69">
        <v>0</v>
      </c>
      <c r="E213" s="69">
        <v>116807928133</v>
      </c>
      <c r="F213" s="69">
        <v>116807928133</v>
      </c>
      <c r="G213" s="69">
        <v>0</v>
      </c>
      <c r="H213" s="69">
        <v>0</v>
      </c>
    </row>
    <row r="214" spans="1:8" ht="19.5" customHeight="1">
      <c r="A214" s="66">
        <v>6321</v>
      </c>
      <c r="B214" s="66" t="s">
        <v>542</v>
      </c>
      <c r="C214" s="67">
        <v>0</v>
      </c>
      <c r="D214" s="67">
        <v>0</v>
      </c>
      <c r="E214" s="67">
        <v>80644136308</v>
      </c>
      <c r="F214" s="67">
        <v>80644136308</v>
      </c>
      <c r="G214" s="67">
        <v>0</v>
      </c>
      <c r="H214" s="67">
        <v>0</v>
      </c>
    </row>
    <row r="215" spans="1:8" ht="19.5" customHeight="1">
      <c r="A215" s="66">
        <v>6322</v>
      </c>
      <c r="B215" s="66" t="s">
        <v>543</v>
      </c>
      <c r="C215" s="67">
        <v>0</v>
      </c>
      <c r="D215" s="67">
        <v>0</v>
      </c>
      <c r="E215" s="67">
        <v>2763438604</v>
      </c>
      <c r="F215" s="67">
        <v>2763438604</v>
      </c>
      <c r="G215" s="67">
        <v>0</v>
      </c>
      <c r="H215" s="67">
        <v>0</v>
      </c>
    </row>
    <row r="216" spans="1:8" ht="19.5" customHeight="1">
      <c r="A216" s="66">
        <v>6323</v>
      </c>
      <c r="B216" s="66" t="s">
        <v>544</v>
      </c>
      <c r="C216" s="67">
        <v>0</v>
      </c>
      <c r="D216" s="67">
        <v>0</v>
      </c>
      <c r="E216" s="67">
        <v>30714226766</v>
      </c>
      <c r="F216" s="67">
        <v>30714226766</v>
      </c>
      <c r="G216" s="67">
        <v>0</v>
      </c>
      <c r="H216" s="67">
        <v>0</v>
      </c>
    </row>
    <row r="217" spans="1:8" ht="19.5" customHeight="1">
      <c r="A217" s="66">
        <v>6324</v>
      </c>
      <c r="B217" s="66" t="s">
        <v>545</v>
      </c>
      <c r="C217" s="67">
        <v>0</v>
      </c>
      <c r="D217" s="67">
        <v>0</v>
      </c>
      <c r="E217" s="67">
        <v>2686126455</v>
      </c>
      <c r="F217" s="67">
        <v>2686126455</v>
      </c>
      <c r="G217" s="67">
        <v>0</v>
      </c>
      <c r="H217" s="67">
        <v>0</v>
      </c>
    </row>
    <row r="218" spans="1:8" s="65" customFormat="1" ht="19.5" customHeight="1">
      <c r="A218" s="68">
        <v>635</v>
      </c>
      <c r="B218" s="68" t="s">
        <v>546</v>
      </c>
      <c r="C218" s="69">
        <v>0</v>
      </c>
      <c r="D218" s="69">
        <v>0</v>
      </c>
      <c r="E218" s="69">
        <v>16403847078</v>
      </c>
      <c r="F218" s="69">
        <v>16403847078</v>
      </c>
      <c r="G218" s="69">
        <v>0</v>
      </c>
      <c r="H218" s="69">
        <v>0</v>
      </c>
    </row>
    <row r="219" spans="1:8" ht="19.5" customHeight="1">
      <c r="A219" s="66">
        <v>6351</v>
      </c>
      <c r="B219" s="66" t="s">
        <v>547</v>
      </c>
      <c r="C219" s="67">
        <v>0</v>
      </c>
      <c r="D219" s="67">
        <v>0</v>
      </c>
      <c r="E219" s="67">
        <v>16014366601</v>
      </c>
      <c r="F219" s="67">
        <v>16014366601</v>
      </c>
      <c r="G219" s="67">
        <v>0</v>
      </c>
      <c r="H219" s="67">
        <v>0</v>
      </c>
    </row>
    <row r="220" spans="1:8" ht="19.5" customHeight="1">
      <c r="A220" s="66">
        <v>6353</v>
      </c>
      <c r="B220" s="66" t="s">
        <v>548</v>
      </c>
      <c r="C220" s="67">
        <v>0</v>
      </c>
      <c r="D220" s="67">
        <v>0</v>
      </c>
      <c r="E220" s="67">
        <v>385416882</v>
      </c>
      <c r="F220" s="67">
        <v>385416882</v>
      </c>
      <c r="G220" s="67">
        <v>0</v>
      </c>
      <c r="H220" s="67">
        <v>0</v>
      </c>
    </row>
    <row r="221" spans="1:8" ht="19.5" customHeight="1">
      <c r="A221" s="66">
        <v>6354</v>
      </c>
      <c r="B221" s="66" t="s">
        <v>549</v>
      </c>
      <c r="C221" s="67">
        <v>0</v>
      </c>
      <c r="D221" s="67">
        <v>0</v>
      </c>
      <c r="E221" s="67">
        <v>4063595</v>
      </c>
      <c r="F221" s="67">
        <v>4063595</v>
      </c>
      <c r="G221" s="67">
        <v>0</v>
      </c>
      <c r="H221" s="67">
        <v>0</v>
      </c>
    </row>
    <row r="222" spans="1:8" s="65" customFormat="1" ht="19.5" customHeight="1">
      <c r="A222" s="68">
        <v>642</v>
      </c>
      <c r="B222" s="68" t="s">
        <v>550</v>
      </c>
      <c r="C222" s="69">
        <v>0</v>
      </c>
      <c r="D222" s="69">
        <v>0</v>
      </c>
      <c r="E222" s="69">
        <v>19210400505</v>
      </c>
      <c r="F222" s="69">
        <v>19210400505</v>
      </c>
      <c r="G222" s="69">
        <v>0</v>
      </c>
      <c r="H222" s="69">
        <v>0</v>
      </c>
    </row>
    <row r="223" spans="1:8" ht="19.5" customHeight="1">
      <c r="A223" s="66">
        <v>6421</v>
      </c>
      <c r="B223" s="66" t="s">
        <v>551</v>
      </c>
      <c r="C223" s="67">
        <v>0</v>
      </c>
      <c r="D223" s="67">
        <v>0</v>
      </c>
      <c r="E223" s="67">
        <v>17125898474</v>
      </c>
      <c r="F223" s="67">
        <v>17125898474</v>
      </c>
      <c r="G223" s="67">
        <v>0</v>
      </c>
      <c r="H223" s="67">
        <v>0</v>
      </c>
    </row>
    <row r="224" spans="1:8" ht="19.5" customHeight="1">
      <c r="A224" s="66">
        <v>6422</v>
      </c>
      <c r="B224" s="66" t="s">
        <v>552</v>
      </c>
      <c r="C224" s="67">
        <v>0</v>
      </c>
      <c r="D224" s="67">
        <v>0</v>
      </c>
      <c r="E224" s="67">
        <v>372961019</v>
      </c>
      <c r="F224" s="67">
        <v>372961019</v>
      </c>
      <c r="G224" s="67">
        <v>0</v>
      </c>
      <c r="H224" s="67">
        <v>0</v>
      </c>
    </row>
    <row r="225" spans="1:8" ht="19.5" customHeight="1">
      <c r="A225" s="66">
        <v>6423</v>
      </c>
      <c r="B225" s="66" t="s">
        <v>553</v>
      </c>
      <c r="C225" s="67">
        <v>0</v>
      </c>
      <c r="D225" s="67">
        <v>0</v>
      </c>
      <c r="E225" s="67">
        <v>985761717</v>
      </c>
      <c r="F225" s="67">
        <v>985761717</v>
      </c>
      <c r="G225" s="67">
        <v>0</v>
      </c>
      <c r="H225" s="67">
        <v>0</v>
      </c>
    </row>
    <row r="226" spans="1:8" ht="19.5" customHeight="1">
      <c r="A226" s="66">
        <v>6424</v>
      </c>
      <c r="B226" s="66" t="s">
        <v>554</v>
      </c>
      <c r="C226" s="67">
        <v>0</v>
      </c>
      <c r="D226" s="67">
        <v>0</v>
      </c>
      <c r="E226" s="67">
        <v>725779295</v>
      </c>
      <c r="F226" s="67">
        <v>725779295</v>
      </c>
      <c r="G226" s="67">
        <v>0</v>
      </c>
      <c r="H226" s="67">
        <v>0</v>
      </c>
    </row>
    <row r="227" spans="1:8" s="65" customFormat="1" ht="19.5" customHeight="1">
      <c r="A227" s="68">
        <v>711</v>
      </c>
      <c r="B227" s="68" t="s">
        <v>555</v>
      </c>
      <c r="C227" s="69">
        <v>0</v>
      </c>
      <c r="D227" s="69">
        <v>0</v>
      </c>
      <c r="E227" s="69">
        <v>5100681501</v>
      </c>
      <c r="F227" s="69">
        <v>5100681501</v>
      </c>
      <c r="G227" s="69">
        <v>0</v>
      </c>
      <c r="H227" s="69">
        <v>0</v>
      </c>
    </row>
    <row r="228" spans="1:8" ht="19.5" customHeight="1">
      <c r="A228" s="66">
        <v>7111</v>
      </c>
      <c r="B228" s="66" t="s">
        <v>556</v>
      </c>
      <c r="C228" s="67">
        <v>0</v>
      </c>
      <c r="D228" s="67">
        <v>0</v>
      </c>
      <c r="E228" s="67">
        <v>5031620501</v>
      </c>
      <c r="F228" s="67">
        <v>5031620501</v>
      </c>
      <c r="G228" s="67">
        <v>0</v>
      </c>
      <c r="H228" s="67">
        <v>0</v>
      </c>
    </row>
    <row r="229" spans="1:8" ht="19.5" customHeight="1">
      <c r="A229" s="66">
        <v>71111</v>
      </c>
      <c r="B229" s="66" t="s">
        <v>556</v>
      </c>
      <c r="C229" s="67">
        <v>0</v>
      </c>
      <c r="D229" s="67">
        <v>0</v>
      </c>
      <c r="E229" s="67">
        <v>1111638684</v>
      </c>
      <c r="F229" s="67">
        <v>1111638684</v>
      </c>
      <c r="G229" s="67">
        <v>0</v>
      </c>
      <c r="H229" s="67">
        <v>0</v>
      </c>
    </row>
    <row r="230" spans="1:8" ht="19.5" customHeight="1">
      <c r="A230" s="66">
        <v>71112</v>
      </c>
      <c r="B230" s="66" t="s">
        <v>557</v>
      </c>
      <c r="C230" s="67">
        <v>0</v>
      </c>
      <c r="D230" s="67">
        <v>0</v>
      </c>
      <c r="E230" s="67">
        <v>3919981817</v>
      </c>
      <c r="F230" s="67">
        <v>3919981817</v>
      </c>
      <c r="G230" s="67">
        <v>0</v>
      </c>
      <c r="H230" s="67">
        <v>0</v>
      </c>
    </row>
    <row r="231" spans="1:8" ht="19.5" customHeight="1">
      <c r="A231" s="66">
        <v>7113</v>
      </c>
      <c r="B231" s="66" t="s">
        <v>558</v>
      </c>
      <c r="C231" s="67">
        <v>0</v>
      </c>
      <c r="D231" s="67">
        <v>0</v>
      </c>
      <c r="E231" s="67">
        <v>69061000</v>
      </c>
      <c r="F231" s="67">
        <v>69061000</v>
      </c>
      <c r="G231" s="67">
        <v>0</v>
      </c>
      <c r="H231" s="67">
        <v>0</v>
      </c>
    </row>
    <row r="232" spans="1:8" ht="19.5" customHeight="1">
      <c r="A232" s="66">
        <v>71131</v>
      </c>
      <c r="B232" s="66" t="s">
        <v>558</v>
      </c>
      <c r="C232" s="67">
        <v>0</v>
      </c>
      <c r="D232" s="67">
        <v>0</v>
      </c>
      <c r="E232" s="67">
        <v>69061000</v>
      </c>
      <c r="F232" s="67">
        <v>69061000</v>
      </c>
      <c r="G232" s="67">
        <v>0</v>
      </c>
      <c r="H232" s="67">
        <v>0</v>
      </c>
    </row>
    <row r="233" spans="1:8" s="65" customFormat="1" ht="19.5" customHeight="1">
      <c r="A233" s="68">
        <v>811</v>
      </c>
      <c r="B233" s="68" t="s">
        <v>559</v>
      </c>
      <c r="C233" s="69">
        <v>0</v>
      </c>
      <c r="D233" s="69">
        <v>0</v>
      </c>
      <c r="E233" s="69">
        <v>8055558536</v>
      </c>
      <c r="F233" s="69">
        <v>8055558536</v>
      </c>
      <c r="G233" s="69">
        <v>0</v>
      </c>
      <c r="H233" s="69">
        <v>0</v>
      </c>
    </row>
    <row r="234" spans="1:8" ht="19.5" customHeight="1">
      <c r="A234" s="66">
        <v>8111</v>
      </c>
      <c r="B234" s="66" t="s">
        <v>560</v>
      </c>
      <c r="C234" s="67">
        <v>0</v>
      </c>
      <c r="D234" s="67">
        <v>0</v>
      </c>
      <c r="E234" s="67">
        <v>3529897622</v>
      </c>
      <c r="F234" s="67">
        <v>3529897622</v>
      </c>
      <c r="G234" s="67">
        <v>0</v>
      </c>
      <c r="H234" s="67">
        <v>0</v>
      </c>
    </row>
    <row r="235" spans="1:8" ht="19.5" customHeight="1">
      <c r="A235" s="66">
        <v>8112</v>
      </c>
      <c r="B235" s="66" t="s">
        <v>561</v>
      </c>
      <c r="C235" s="67">
        <v>0</v>
      </c>
      <c r="D235" s="67">
        <v>0</v>
      </c>
      <c r="E235" s="67">
        <v>882957180</v>
      </c>
      <c r="F235" s="67">
        <v>882957180</v>
      </c>
      <c r="G235" s="67">
        <v>0</v>
      </c>
      <c r="H235" s="67">
        <v>0</v>
      </c>
    </row>
    <row r="236" spans="1:8" ht="19.5" customHeight="1">
      <c r="A236" s="66">
        <v>8113</v>
      </c>
      <c r="B236" s="66" t="s">
        <v>562</v>
      </c>
      <c r="C236" s="67">
        <v>0</v>
      </c>
      <c r="D236" s="67">
        <v>0</v>
      </c>
      <c r="E236" s="67">
        <v>89255180</v>
      </c>
      <c r="F236" s="67">
        <v>89255180</v>
      </c>
      <c r="G236" s="67">
        <v>0</v>
      </c>
      <c r="H236" s="67">
        <v>0</v>
      </c>
    </row>
    <row r="237" spans="1:8" ht="19.5" customHeight="1">
      <c r="A237" s="66">
        <v>8114</v>
      </c>
      <c r="B237" s="66" t="s">
        <v>563</v>
      </c>
      <c r="C237" s="67">
        <v>0</v>
      </c>
      <c r="D237" s="67">
        <v>0</v>
      </c>
      <c r="E237" s="67">
        <v>12200000</v>
      </c>
      <c r="F237" s="67">
        <v>12200000</v>
      </c>
      <c r="G237" s="67">
        <v>0</v>
      </c>
      <c r="H237" s="67">
        <v>0</v>
      </c>
    </row>
    <row r="238" spans="1:8" ht="19.5" customHeight="1">
      <c r="A238" s="66">
        <v>8115</v>
      </c>
      <c r="B238" s="66" t="s">
        <v>564</v>
      </c>
      <c r="C238" s="67">
        <v>0</v>
      </c>
      <c r="D238" s="67">
        <v>0</v>
      </c>
      <c r="E238" s="67">
        <v>3541248554</v>
      </c>
      <c r="F238" s="67">
        <v>3541248554</v>
      </c>
      <c r="G238" s="67">
        <v>0</v>
      </c>
      <c r="H238" s="67">
        <v>0</v>
      </c>
    </row>
    <row r="239" spans="1:8" s="65" customFormat="1" ht="19.5" customHeight="1">
      <c r="A239" s="68">
        <v>821</v>
      </c>
      <c r="B239" s="68" t="s">
        <v>565</v>
      </c>
      <c r="C239" s="69">
        <v>0</v>
      </c>
      <c r="D239" s="69">
        <v>0</v>
      </c>
      <c r="E239" s="69">
        <v>1513236917</v>
      </c>
      <c r="F239" s="69">
        <v>1513236917</v>
      </c>
      <c r="G239" s="69">
        <v>0</v>
      </c>
      <c r="H239" s="69">
        <v>0</v>
      </c>
    </row>
    <row r="240" spans="1:8" ht="19.5" customHeight="1">
      <c r="A240" s="66">
        <v>8211</v>
      </c>
      <c r="B240" s="66" t="s">
        <v>566</v>
      </c>
      <c r="C240" s="67">
        <v>0</v>
      </c>
      <c r="D240" s="67">
        <v>0</v>
      </c>
      <c r="E240" s="67">
        <v>1513236917</v>
      </c>
      <c r="F240" s="67">
        <v>1513236917</v>
      </c>
      <c r="G240" s="67">
        <v>0</v>
      </c>
      <c r="H240" s="67">
        <v>0</v>
      </c>
    </row>
    <row r="241" spans="1:8" ht="19.5" customHeight="1">
      <c r="A241" s="66">
        <v>82111</v>
      </c>
      <c r="B241" s="66" t="s">
        <v>567</v>
      </c>
      <c r="C241" s="67">
        <v>0</v>
      </c>
      <c r="D241" s="67">
        <v>0</v>
      </c>
      <c r="E241" s="67">
        <v>378431125</v>
      </c>
      <c r="F241" s="67">
        <v>378431125</v>
      </c>
      <c r="G241" s="67">
        <v>0</v>
      </c>
      <c r="H241" s="67">
        <v>0</v>
      </c>
    </row>
    <row r="242" spans="1:8" ht="19.5" customHeight="1">
      <c r="A242" s="66">
        <v>82113</v>
      </c>
      <c r="B242" s="66" t="s">
        <v>568</v>
      </c>
      <c r="C242" s="67">
        <v>0</v>
      </c>
      <c r="D242" s="67">
        <v>0</v>
      </c>
      <c r="E242" s="67">
        <v>1134805792</v>
      </c>
      <c r="F242" s="67">
        <v>1134805792</v>
      </c>
      <c r="G242" s="67">
        <v>0</v>
      </c>
      <c r="H242" s="67">
        <v>0</v>
      </c>
    </row>
    <row r="243" spans="1:8" s="65" customFormat="1" ht="19.5" customHeight="1">
      <c r="A243" s="68">
        <v>911</v>
      </c>
      <c r="B243" s="68" t="s">
        <v>569</v>
      </c>
      <c r="C243" s="69">
        <v>0</v>
      </c>
      <c r="D243" s="69">
        <v>0</v>
      </c>
      <c r="E243" s="69">
        <v>163501587558</v>
      </c>
      <c r="F243" s="69">
        <v>163501587558</v>
      </c>
      <c r="G243" s="69">
        <v>0</v>
      </c>
      <c r="H243" s="69">
        <v>0</v>
      </c>
    </row>
    <row r="244" spans="1:8" ht="19.5" customHeight="1">
      <c r="A244" s="66">
        <v>9111</v>
      </c>
      <c r="B244" s="66" t="s">
        <v>570</v>
      </c>
      <c r="C244" s="67">
        <v>0</v>
      </c>
      <c r="D244" s="67">
        <v>0</v>
      </c>
      <c r="E244" s="67">
        <v>117215757975</v>
      </c>
      <c r="F244" s="67">
        <v>117215757975</v>
      </c>
      <c r="G244" s="67">
        <v>0</v>
      </c>
      <c r="H244" s="67">
        <v>0</v>
      </c>
    </row>
    <row r="245" spans="1:8" ht="19.5" customHeight="1">
      <c r="A245" s="66">
        <v>9112</v>
      </c>
      <c r="B245" s="66" t="s">
        <v>571</v>
      </c>
      <c r="C245" s="67">
        <v>0</v>
      </c>
      <c r="D245" s="67">
        <v>0</v>
      </c>
      <c r="E245" s="67">
        <v>4638197692</v>
      </c>
      <c r="F245" s="67">
        <v>4638197692</v>
      </c>
      <c r="G245" s="67">
        <v>0</v>
      </c>
      <c r="H245" s="67">
        <v>0</v>
      </c>
    </row>
    <row r="246" spans="1:8" ht="19.5" customHeight="1">
      <c r="A246" s="66">
        <v>9113</v>
      </c>
      <c r="B246" s="66" t="s">
        <v>572</v>
      </c>
      <c r="C246" s="67">
        <v>0</v>
      </c>
      <c r="D246" s="67">
        <v>0</v>
      </c>
      <c r="E246" s="67">
        <v>37901994844</v>
      </c>
      <c r="F246" s="67">
        <v>37901994844</v>
      </c>
      <c r="G246" s="67">
        <v>0</v>
      </c>
      <c r="H246" s="67">
        <v>0</v>
      </c>
    </row>
    <row r="247" spans="1:8" ht="19.5" customHeight="1">
      <c r="A247" s="70">
        <v>9114</v>
      </c>
      <c r="B247" s="70" t="s">
        <v>573</v>
      </c>
      <c r="C247" s="71">
        <v>0</v>
      </c>
      <c r="D247" s="71">
        <v>0</v>
      </c>
      <c r="E247" s="71">
        <v>3745637047</v>
      </c>
      <c r="F247" s="71">
        <v>3745637047</v>
      </c>
      <c r="G247" s="71">
        <v>0</v>
      </c>
      <c r="H247" s="71">
        <v>0</v>
      </c>
    </row>
    <row r="248" spans="1:8" ht="19.5" customHeight="1">
      <c r="A248" s="72"/>
      <c r="B248" s="72" t="s">
        <v>137</v>
      </c>
      <c r="C248" s="73">
        <f t="shared" ref="C248:H248" si="0">C243+C239+C233+C227+C222+C218+C213+C210+C201+C196+C194+C192+C190+C186+C183+C181+C178+C174+C163+C161+C148+C133+C128+C125+C122+C120+C115+C113+C110+C107+C86+C69+C64+C62+C57+C55+C46+C41+C39+C36+C31+C27+C24+C12+C6</f>
        <v>301651502776</v>
      </c>
      <c r="D248" s="73">
        <f>D243+D239+D233+D227+D222+D218+D213+D210+D201+D196+D194+D192+D190+D186+D183+D181+D178+D174+D163+D161+D148+D133+D128+D125+D122+D120+D115+D113+D110+D107+D86+D69+D64+D62+D57+D55+D46+D41+D39+D36+D31+D27+D24+D12+D6</f>
        <v>301651502776</v>
      </c>
      <c r="E248" s="73">
        <f t="shared" si="0"/>
        <v>1780276610970</v>
      </c>
      <c r="F248" s="73">
        <f t="shared" si="0"/>
        <v>1780276610970</v>
      </c>
      <c r="G248" s="73">
        <f t="shared" si="0"/>
        <v>356343280620</v>
      </c>
      <c r="H248" s="73">
        <f t="shared" si="0"/>
        <v>356343280620</v>
      </c>
    </row>
    <row r="249" spans="1:8" ht="19.5" customHeight="1">
      <c r="C249" s="74"/>
      <c r="D249" s="74"/>
      <c r="E249" s="74"/>
      <c r="F249" s="74"/>
      <c r="G249" s="74"/>
      <c r="H249" s="74"/>
    </row>
    <row r="250" spans="1:8" ht="19.5" customHeight="1">
      <c r="A250" s="75"/>
      <c r="B250" s="75"/>
      <c r="C250" s="76">
        <f>+C214-D214</f>
        <v>0</v>
      </c>
      <c r="D250" s="75"/>
      <c r="E250" s="76"/>
      <c r="F250" s="428" t="s">
        <v>574</v>
      </c>
      <c r="G250" s="428"/>
      <c r="H250" s="428"/>
    </row>
    <row r="251" spans="1:8" ht="19.5" customHeight="1">
      <c r="A251" s="78"/>
      <c r="B251" s="75" t="s">
        <v>240</v>
      </c>
      <c r="C251" s="78"/>
      <c r="D251" s="427" t="s">
        <v>241</v>
      </c>
      <c r="E251" s="427"/>
      <c r="F251" s="427" t="s">
        <v>575</v>
      </c>
      <c r="G251" s="427"/>
      <c r="H251" s="427"/>
    </row>
    <row r="252" spans="1:8" ht="19.5" customHeight="1">
      <c r="B252" s="77" t="s">
        <v>576</v>
      </c>
      <c r="C252" s="79"/>
      <c r="D252" s="428" t="s">
        <v>576</v>
      </c>
      <c r="E252" s="428"/>
    </row>
    <row r="253" spans="1:8" ht="19.5" customHeight="1">
      <c r="E253" s="74">
        <f>+E248-F248</f>
        <v>0</v>
      </c>
      <c r="G253" s="74">
        <f>+G248-H248</f>
        <v>0</v>
      </c>
      <c r="H253" s="74"/>
    </row>
    <row r="256" spans="1:8" ht="19.5" customHeight="1">
      <c r="B256" s="75" t="s">
        <v>290</v>
      </c>
      <c r="C256" s="80"/>
      <c r="D256" s="427" t="s">
        <v>289</v>
      </c>
      <c r="E256" s="427"/>
      <c r="G256" s="427"/>
      <c r="H256" s="427"/>
    </row>
    <row r="257" spans="3:8" ht="19.5" customHeight="1">
      <c r="G257" s="427"/>
      <c r="H257" s="427"/>
    </row>
    <row r="258" spans="3:8" ht="19.5" customHeight="1">
      <c r="C258" s="74"/>
      <c r="D258" s="74"/>
      <c r="E258" s="74"/>
      <c r="F258" s="74"/>
      <c r="G258" s="74"/>
      <c r="H258" s="74"/>
    </row>
    <row r="259" spans="3:8" ht="19.5" customHeight="1">
      <c r="C259" s="74"/>
      <c r="D259" s="74"/>
      <c r="E259" s="74"/>
      <c r="F259" s="74"/>
      <c r="G259" s="74"/>
      <c r="H259" s="74"/>
    </row>
    <row r="260" spans="3:8" ht="19.5" customHeight="1">
      <c r="C260" s="74"/>
      <c r="D260" s="74"/>
      <c r="E260" s="74"/>
      <c r="F260" s="74"/>
      <c r="G260" s="74"/>
      <c r="H260" s="74"/>
    </row>
    <row r="261" spans="3:8" ht="19.5" customHeight="1">
      <c r="C261" s="74"/>
      <c r="D261" s="74"/>
      <c r="E261" s="74"/>
      <c r="F261" s="74"/>
      <c r="G261" s="74"/>
      <c r="H261" s="74"/>
    </row>
    <row r="262" spans="3:8" ht="19.5" customHeight="1">
      <c r="C262" s="74"/>
      <c r="D262" s="74"/>
      <c r="E262" s="74"/>
      <c r="F262" s="74"/>
      <c r="G262" s="74"/>
      <c r="H262" s="74"/>
    </row>
    <row r="263" spans="3:8" ht="19.5" customHeight="1">
      <c r="C263" s="74"/>
      <c r="D263" s="74"/>
      <c r="E263" s="74"/>
      <c r="F263" s="74"/>
      <c r="G263" s="74"/>
      <c r="H263" s="74"/>
    </row>
    <row r="264" spans="3:8" ht="19.5" customHeight="1">
      <c r="C264" s="74"/>
      <c r="D264" s="74"/>
      <c r="E264" s="74"/>
      <c r="F264" s="74"/>
      <c r="G264" s="74"/>
      <c r="H264" s="74"/>
    </row>
    <row r="265" spans="3:8" ht="19.5" customHeight="1">
      <c r="C265" s="74"/>
      <c r="D265" s="74"/>
      <c r="E265" s="74"/>
      <c r="F265" s="74"/>
      <c r="G265" s="74"/>
      <c r="H265" s="74"/>
    </row>
    <row r="266" spans="3:8" ht="19.5" customHeight="1">
      <c r="C266" s="74"/>
      <c r="D266" s="74"/>
      <c r="E266" s="74"/>
      <c r="F266" s="74"/>
      <c r="G266" s="74"/>
      <c r="H266" s="74"/>
    </row>
    <row r="267" spans="3:8" ht="19.5" customHeight="1">
      <c r="C267" s="74"/>
      <c r="D267" s="74"/>
      <c r="E267" s="74"/>
      <c r="F267" s="74"/>
      <c r="G267" s="74"/>
      <c r="H267" s="74"/>
    </row>
    <row r="268" spans="3:8" ht="19.5" customHeight="1">
      <c r="C268" s="74"/>
      <c r="D268" s="74"/>
      <c r="E268" s="74"/>
      <c r="F268" s="74"/>
      <c r="G268" s="74"/>
      <c r="H268" s="74"/>
    </row>
    <row r="269" spans="3:8" ht="19.5" customHeight="1">
      <c r="C269" s="74"/>
      <c r="D269" s="74"/>
      <c r="E269" s="74"/>
      <c r="F269" s="74"/>
      <c r="G269" s="74"/>
      <c r="H269" s="74"/>
    </row>
    <row r="270" spans="3:8" ht="19.5" customHeight="1">
      <c r="C270" s="74"/>
      <c r="D270" s="74"/>
      <c r="E270" s="74"/>
      <c r="F270" s="74"/>
      <c r="G270" s="74"/>
      <c r="H270" s="74"/>
    </row>
    <row r="271" spans="3:8" ht="19.5" customHeight="1">
      <c r="C271" s="74"/>
      <c r="D271" s="74"/>
      <c r="E271" s="74"/>
      <c r="F271" s="74"/>
      <c r="G271" s="74"/>
      <c r="H271" s="74"/>
    </row>
  </sheetData>
  <mergeCells count="15">
    <mergeCell ref="D256:E256"/>
    <mergeCell ref="G256:H256"/>
    <mergeCell ref="G257:H257"/>
    <mergeCell ref="F250:H250"/>
    <mergeCell ref="D251:E251"/>
    <mergeCell ref="F251:H251"/>
    <mergeCell ref="D252:E252"/>
    <mergeCell ref="A1:H1"/>
    <mergeCell ref="A2:H2"/>
    <mergeCell ref="C3:E3"/>
    <mergeCell ref="A4:A5"/>
    <mergeCell ref="B4:B5"/>
    <mergeCell ref="C4:D4"/>
    <mergeCell ref="E4:F4"/>
    <mergeCell ref="G4:H4"/>
  </mergeCells>
  <phoneticPr fontId="6"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14"/>
  <sheetViews>
    <sheetView workbookViewId="0">
      <selection activeCell="B2" sqref="B2"/>
    </sheetView>
  </sheetViews>
  <sheetFormatPr defaultRowHeight="19.5" customHeight="1"/>
  <cols>
    <col min="2" max="2" width="17" style="52" bestFit="1" customWidth="1"/>
    <col min="3" max="4" width="9.140625" style="96"/>
    <col min="5" max="5" width="14.5703125" style="52" bestFit="1" customWidth="1"/>
    <col min="6" max="7" width="9.140625" style="96"/>
  </cols>
  <sheetData>
    <row r="1" spans="1:5" ht="19.5" customHeight="1">
      <c r="B1" s="52" t="s">
        <v>1138</v>
      </c>
    </row>
    <row r="2" spans="1:5" ht="19.5" customHeight="1">
      <c r="A2">
        <v>511</v>
      </c>
      <c r="B2" s="52">
        <v>6726874360</v>
      </c>
      <c r="D2" s="96">
        <v>632</v>
      </c>
      <c r="E2" s="52">
        <v>24575828314</v>
      </c>
    </row>
    <row r="3" spans="1:5" ht="19.5" customHeight="1">
      <c r="B3" s="52">
        <v>22118064749</v>
      </c>
      <c r="E3" s="52">
        <v>5617034000</v>
      </c>
    </row>
    <row r="4" spans="1:5" ht="19.5" customHeight="1">
      <c r="B4" s="52">
        <v>8893202000</v>
      </c>
      <c r="E4" s="52">
        <v>769615311</v>
      </c>
    </row>
    <row r="5" spans="1:5" ht="19.5" customHeight="1">
      <c r="B5" s="52">
        <v>1158805470</v>
      </c>
      <c r="E5" s="225">
        <f>SUM(E2:E4)</f>
        <v>30962477625</v>
      </c>
    </row>
    <row r="6" spans="1:5" ht="19.5" customHeight="1">
      <c r="B6" s="52">
        <v>1363889091</v>
      </c>
      <c r="D6" s="96">
        <v>635</v>
      </c>
      <c r="E6" s="52">
        <v>692265361</v>
      </c>
    </row>
    <row r="7" spans="1:5" ht="19.5" customHeight="1">
      <c r="B7" s="52">
        <v>632727280</v>
      </c>
      <c r="E7" s="52">
        <v>2471592837</v>
      </c>
    </row>
    <row r="8" spans="1:5" ht="19.5" customHeight="1">
      <c r="B8" s="225">
        <f>SUM(B2:B7)</f>
        <v>40893562950</v>
      </c>
      <c r="E8" s="225">
        <f>SUM(E6:E7)</f>
        <v>3163858198</v>
      </c>
    </row>
    <row r="9" spans="1:5" ht="19.5" customHeight="1">
      <c r="A9">
        <v>515</v>
      </c>
      <c r="B9" s="225">
        <v>813702941</v>
      </c>
      <c r="D9" s="96">
        <v>642</v>
      </c>
      <c r="E9" s="52">
        <v>2310581560</v>
      </c>
    </row>
    <row r="10" spans="1:5" ht="19.5" customHeight="1">
      <c r="E10" s="52">
        <v>185464286</v>
      </c>
    </row>
    <row r="11" spans="1:5" ht="19.5" customHeight="1">
      <c r="A11">
        <v>711</v>
      </c>
      <c r="B11" s="52">
        <v>50800950</v>
      </c>
      <c r="E11" s="52">
        <v>65523261</v>
      </c>
    </row>
    <row r="12" spans="1:5" ht="19.5" customHeight="1">
      <c r="B12" s="52">
        <v>13672727273</v>
      </c>
      <c r="E12" s="225">
        <f>SUM(E9:E11)</f>
        <v>2561569107</v>
      </c>
    </row>
    <row r="13" spans="1:5" ht="19.5" customHeight="1">
      <c r="B13" s="256">
        <f>+B12+B11</f>
        <v>13723528223</v>
      </c>
      <c r="D13" s="96">
        <v>811</v>
      </c>
      <c r="E13" s="225">
        <v>5034293417</v>
      </c>
    </row>
    <row r="14" spans="1:5" ht="19.5" customHeight="1">
      <c r="E14" s="25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uNwFt4tF4UBHNmSHjaS3q+wrSx0=</DigestValue>
    </Reference>
    <Reference URI="#idOfficeObject" Type="http://www.w3.org/2000/09/xmldsig#Object">
      <DigestMethod Algorithm="http://www.w3.org/2000/09/xmldsig#sha1"/>
      <DigestValue>t548w2t3NURRDdlYuhHzXkgQ8W8=</DigestValue>
    </Reference>
  </SignedInfo>
  <SignatureValue>
    RTjYbXEiFv69/EgWBIBJNlQX8kcZYygYLMrMSLVMcdX9zqyPhs5oqabVeN813UTQEH4Br4lG
    XmpaN0cka1QYlMPyf9H1mrozMwnvSpFF5DgroEUGCA7TORH0bgm2exu76fi7af9Ma3oRZaQ3
    93bwxCWSDatO7plm6ldh/zVJh1Q=
  </SignatureValue>
  <KeyInfo>
    <KeyValue>
      <RSAKeyValue>
        <Modulus>
            pMljZAUSZTWqQOOVIXWHcP1fveS+56F5tDByoQmycPT7Cb2nI85p2nIpcTFbaAMG3O4aW9fT
            sw2hFjz8OQ4cdp2CzFRfLD7+biqqACdB+clWv/kXiUx/hxISqaPppro2EcQJxvNb3ipO3ect
            XS+YKpgO8As+pIrAaTNWsLT0S3M=
          </Modulus>
        <Exponent>AQAB</Exponent>
      </RSAKeyValue>
    </KeyValue>
    <X509Data>
      <X509Certificate>
          MIIBtjCCAR+gAwIBAgIQY+qDvfXuN4ZKrokTYD2O2jANBgkqhkiG9w0BAQUFADARMQ8wDQYD
          VQQDEwZIdW5nVEgwHhcNMTUwNjEwMDk0MzI0WhcNMTYwNjA5MTU0MzI0WjARMQ8wDQYDVQQD
          EwZIdW5nVEgwgZ8wDQYJKoZIhvcNAQEBBQADgY0AMIGJAoGBAKTJY2QFEmU1qkDjlSF1h3D9
          X73kvuehebQwcqEJsnD0+wm9pyPOadpyKXExW2gDBtzuGlvX07MNoRY8/DkOHHadgsxUXyw+
          /m4qqgAnQfnJVr/5F4lMf4cSEqmj6aa6NhHECcbzW94qTt3nLV0vmCqYDvALPqSKwGkzVrC0
          9EtzAgMBAAGjDzANMAsGA1UdDwQEAwIGwDANBgkqhkiG9w0BAQUFAAOBgQCUJbsFHO8iBMyE
          p/5zeBFtJliNznxQvzAxJYf5VevrWcOmQ/mUf33X/CQ9OJhimWNjK6lbVdYCBqSVBTdftZWB
          9VUWeV+hnw7tTNd2UsCsj86APDl7S0Gx0XGPiSVChM10ZUTYv37O+R3//ONSXlvINdZO+FHE
          99j+/jAo1Cj8Tw==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BNtooEJZMgFl6BDe6Cz5AalhqPk=</DigestValue>
      </Reference>
      <Reference URI="/xl/calcChain.xml?ContentType=application/vnd.openxmlformats-officedocument.spreadsheetml.calcChain+xml">
        <DigestMethod Algorithm="http://www.w3.org/2000/09/xmldsig#sha1"/>
        <DigestValue>Ews3HH+WLg3c6/IntYOJwRXdE9Y=</DigestValue>
      </Reference>
      <Reference URI="/xl/drawings/drawing1.xml?ContentType=application/vnd.openxmlformats-officedocument.drawing+xml">
        <DigestMethod Algorithm="http://www.w3.org/2000/09/xmldsig#sha1"/>
        <DigestValue>kJTS/8svJU6i/N2Xd3MeEqyY3Ms=</DigestValue>
      </Reference>
      <Reference URI="/xl/externalLinks/externalLink1.xml?ContentType=application/vnd.openxmlformats-officedocument.spreadsheetml.externalLink+xml">
        <DigestMethod Algorithm="http://www.w3.org/2000/09/xmldsig#sha1"/>
        <DigestValue>IBJVwI4gaIHVldfqpWuPFbxXI5U=</DigestValue>
      </Reference>
      <Reference URI="/xl/externalLinks/externalLink2.xml?ContentType=application/vnd.openxmlformats-officedocument.spreadsheetml.externalLink+xml">
        <DigestMethod Algorithm="http://www.w3.org/2000/09/xmldsig#sha1"/>
        <DigestValue>kkzISKIBz/290ZMeJ6s95EyRObk=</DigestValue>
      </Reference>
      <Reference URI="/xl/externalLinks/externalLink3.xml?ContentType=application/vnd.openxmlformats-officedocument.spreadsheetml.externalLink+xml">
        <DigestMethod Algorithm="http://www.w3.org/2000/09/xmldsig#sha1"/>
        <DigestValue>ovdVVHSrrezSFqU/Y7Ar4DQfYy0=</DigestValue>
      </Reference>
      <Reference URI="/xl/externalLinks/externalLink4.xml?ContentType=application/vnd.openxmlformats-officedocument.spreadsheetml.externalLink+xml">
        <DigestMethod Algorithm="http://www.w3.org/2000/09/xmldsig#sha1"/>
        <DigestValue>ydVGe0xsOaiFntc9NPrlrfI0B9o=</DigestValue>
      </Reference>
      <Reference URI="/xl/externalLinks/externalLink5.xml?ContentType=application/vnd.openxmlformats-officedocument.spreadsheetml.externalLink+xml">
        <DigestMethod Algorithm="http://www.w3.org/2000/09/xmldsig#sha1"/>
        <DigestValue>ZJnCdJn27rUZRtr8PtUgiqTEbWg=</DigestValue>
      </Reference>
      <Reference URI="/xl/externalLinks/externalLink6.xml?ContentType=application/vnd.openxmlformats-officedocument.spreadsheetml.externalLink+xml">
        <DigestMethod Algorithm="http://www.w3.org/2000/09/xmldsig#sha1"/>
        <DigestValue>Xsiqsc3AyKICyMI4v6uTVyW05Jw=</DigestValue>
      </Reference>
      <Reference URI="/xl/externalLinks/externalLink7.xml?ContentType=application/vnd.openxmlformats-officedocument.spreadsheetml.externalLink+xml">
        <DigestMethod Algorithm="http://www.w3.org/2000/09/xmldsig#sha1"/>
        <DigestValue>XYRM8QMBz6/LH0qWKbomDF1etGA=</DigestValue>
      </Reference>
      <Reference URI="/xl/externalLinks/externalLink8.xml?ContentType=application/vnd.openxmlformats-officedocument.spreadsheetml.externalLink+xml">
        <DigestMethod Algorithm="http://www.w3.org/2000/09/xmldsig#sha1"/>
        <DigestValue>GdMaO5BkD2Sehu/z8trXwi8TjWI=</DigestValue>
      </Reference>
      <Reference URI="/xl/printerSettings/printerSettings1.bin?ContentType=application/vnd.openxmlformats-officedocument.spreadsheetml.printerSettings">
        <DigestMethod Algorithm="http://www.w3.org/2000/09/xmldsig#sha1"/>
        <DigestValue>RhDj7ZxetjnKxxXLuEkZ4D76FsY=</DigestValue>
      </Reference>
      <Reference URI="/xl/printerSettings/printerSettings2.bin?ContentType=application/vnd.openxmlformats-officedocument.spreadsheetml.printerSettings">
        <DigestMethod Algorithm="http://www.w3.org/2000/09/xmldsig#sha1"/>
        <DigestValue>QQt76Nt6++7xysLkXSKGUYjCemU=</DigestValue>
      </Reference>
      <Reference URI="/xl/printerSettings/printerSettings3.bin?ContentType=application/vnd.openxmlformats-officedocument.spreadsheetml.printerSettings">
        <DigestMethod Algorithm="http://www.w3.org/2000/09/xmldsig#sha1"/>
        <DigestValue>RhDj7ZxetjnKxxXLuEkZ4D76FsY=</DigestValue>
      </Reference>
      <Reference URI="/xl/printerSettings/printerSettings4.bin?ContentType=application/vnd.openxmlformats-officedocument.spreadsheetml.printerSettings">
        <DigestMethod Algorithm="http://www.w3.org/2000/09/xmldsig#sha1"/>
        <DigestValue>YYWkI2hMk9ZsTEgKc75M0+dwp0Y=</DigestValue>
      </Reference>
      <Reference URI="/xl/printerSettings/printerSettings5.bin?ContentType=application/vnd.openxmlformats-officedocument.spreadsheetml.printerSettings">
        <DigestMethod Algorithm="http://www.w3.org/2000/09/xmldsig#sha1"/>
        <DigestValue>RhDj7ZxetjnKxxXLuEkZ4D76FsY=</DigestValue>
      </Reference>
      <Reference URI="/xl/printerSettings/printerSettings6.bin?ContentType=application/vnd.openxmlformats-officedocument.spreadsheetml.printerSettings">
        <DigestMethod Algorithm="http://www.w3.org/2000/09/xmldsig#sha1"/>
        <DigestValue>0z5+eCe7uIEqzkreOVP/jyJhqCk=</DigestValue>
      </Reference>
      <Reference URI="/xl/printerSettings/printerSettings7.bin?ContentType=application/vnd.openxmlformats-officedocument.spreadsheetml.printerSettings">
        <DigestMethod Algorithm="http://www.w3.org/2000/09/xmldsig#sha1"/>
        <DigestValue>KltSgWAJjAxotHd6J6nz9LKaUs4=</DigestValue>
      </Reference>
      <Reference URI="/xl/sharedStrings.xml?ContentType=application/vnd.openxmlformats-officedocument.spreadsheetml.sharedStrings+xml">
        <DigestMethod Algorithm="http://www.w3.org/2000/09/xmldsig#sha1"/>
        <DigestValue>3DB49y3xt7P7iXSzrG5gojj1hbI=</DigestValue>
      </Reference>
      <Reference URI="/xl/styles.xml?ContentType=application/vnd.openxmlformats-officedocument.spreadsheetml.styles+xml">
        <DigestMethod Algorithm="http://www.w3.org/2000/09/xmldsig#sha1"/>
        <DigestValue>QzRNQT42sMrH2r9bEN264WbqZDY=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zdw+pkrraMx0QdHTKGETGyDs1Ds=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gBp610oiU0ix8vQe4R4ENW2obcs=</DigestValue>
      </Reference>
      <Reference URI="/xl/worksheets/sheet2.xml?ContentType=application/vnd.openxmlformats-officedocument.spreadsheetml.worksheet+xml">
        <DigestMethod Algorithm="http://www.w3.org/2000/09/xmldsig#sha1"/>
        <DigestValue>VJXEi8UBEwwGmc6qnEgzxd+Mn4w=</DigestValue>
      </Reference>
      <Reference URI="/xl/worksheets/sheet3.xml?ContentType=application/vnd.openxmlformats-officedocument.spreadsheetml.worksheet+xml">
        <DigestMethod Algorithm="http://www.w3.org/2000/09/xmldsig#sha1"/>
        <DigestValue>92tU34jtXR4CQ6JdCjWxjvhQ228=</DigestValue>
      </Reference>
      <Reference URI="/xl/worksheets/sheet4.xml?ContentType=application/vnd.openxmlformats-officedocument.spreadsheetml.worksheet+xml">
        <DigestMethod Algorithm="http://www.w3.org/2000/09/xmldsig#sha1"/>
        <DigestValue>Qrh4frS8E0WwQCTtGu0gm7kP+88=</DigestValue>
      </Reference>
      <Reference URI="/xl/worksheets/sheet5.xml?ContentType=application/vnd.openxmlformats-officedocument.spreadsheetml.worksheet+xml">
        <DigestMethod Algorithm="http://www.w3.org/2000/09/xmldsig#sha1"/>
        <DigestValue>qoz/4WsKFialOvxCr/eYD81EO+M=</DigestValue>
      </Reference>
      <Reference URI="/xl/worksheets/sheet6.xml?ContentType=application/vnd.openxmlformats-officedocument.spreadsheetml.worksheet+xml">
        <DigestMethod Algorithm="http://www.w3.org/2000/09/xmldsig#sha1"/>
        <DigestValue>V+FnK3fKUhWI2CKCZT4xKdXrPD0=</DigestValue>
      </Reference>
      <Reference URI="/xl/worksheets/sheet7.xml?ContentType=application/vnd.openxmlformats-officedocument.spreadsheetml.worksheet+xml">
        <DigestMethod Algorithm="http://www.w3.org/2000/09/xmldsig#sha1"/>
        <DigestValue>bjDR2D2Rc1O2XmeET6H1PclJ5kI=</DigestValue>
      </Reference>
      <Reference URI="/xl/worksheets/sheet8.xml?ContentType=application/vnd.openxmlformats-officedocument.spreadsheetml.worksheet+xml">
        <DigestMethod Algorithm="http://www.w3.org/2000/09/xmldsig#sha1"/>
        <DigestValue>zdYw5C4n3Uf1/AMXQ8h22aFRueQ=</DigestValue>
      </Reference>
    </Manifest>
    <SignatureProperties>
      <SignatureProperty Id="idSignatureTime" Target="#idPackageSignature">
        <mdssi:SignatureTime>
          <mdssi:Format>YYYY-MM-DDThh:mm:ssTZD</mdssi:Format>
          <mdssi:Value>2016-04-18T02:53:55Z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16</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Bia</vt:lpstr>
      <vt:lpstr>DN - BẢNG CÂN ĐỐI KẾ TOÁN</vt:lpstr>
      <vt:lpstr>Thuyết Minh</vt:lpstr>
      <vt:lpstr>DN-Báo cáo kết quả SXKD</vt:lpstr>
      <vt:lpstr>DN - Báo cáo LCTT</vt:lpstr>
      <vt:lpstr>CDPS</vt:lpstr>
      <vt:lpstr>Sheet1</vt:lpstr>
      <vt:lpstr>Sheet2</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pn.</dc:creator>
  <cp:lastModifiedBy>thangpn</cp:lastModifiedBy>
  <cp:lastPrinted>2016-04-15T09:02:04Z</cp:lastPrinted>
  <dcterms:created xsi:type="dcterms:W3CDTF">2011-01-11T01:32:30Z</dcterms:created>
  <dcterms:modified xsi:type="dcterms:W3CDTF">2016-04-15T09:16:32Z</dcterms:modified>
</cp:coreProperties>
</file>