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7040" windowHeight="9870" activeTab="1"/>
  </bookViews>
  <sheets>
    <sheet name="CDKT" sheetId="1" r:id="rId1"/>
    <sheet name="KQKD" sheetId="2" r:id="rId2"/>
    <sheet name="XL4Test5" sheetId="3" state="veryHidden" r:id="rId3"/>
    <sheet name="LCTT" sheetId="4" r:id="rId4"/>
    <sheet name="Sheet1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Order1" hidden="1">255</definedName>
    <definedName name="_Order2" hidden="1">255</definedName>
    <definedName name="a129" localSheetId="2" hidden="1">{"Offgrid",#N/A,FALSE,"OFFGRID";"Region",#N/A,FALSE,"REGION";"Offgrid -2",#N/A,FALSE,"OFFGRID";"WTP",#N/A,FALSE,"WTP";"WTP -2",#N/A,FALSE,"WTP";"Project",#N/A,FALSE,"PROJECT";"Summary -2",#N/A,FALSE,"SUMMARY"}</definedName>
    <definedName name="a129" hidden="1">{"Offgrid",#N/A,FALSE,"OFFGRID";"Region",#N/A,FALSE,"REGION";"Offgrid -2",#N/A,FALSE,"OFFGRID";"WTP",#N/A,FALSE,"WTP";"WTP -2",#N/A,FALSE,"WTP";"Project",#N/A,FALSE,"PROJECT";"Summary -2",#N/A,FALSE,"SUMMARY"}</definedName>
    <definedName name="a130" localSheetId="2" hidden="1">{"Offgrid",#N/A,FALSE,"OFFGRID";"Region",#N/A,FALSE,"REGION";"Offgrid -2",#N/A,FALSE,"OFFGRID";"WTP",#N/A,FALSE,"WTP";"WTP -2",#N/A,FALSE,"WTP";"Project",#N/A,FALSE,"PROJECT";"Summary -2",#N/A,FALSE,"SUMMARY"}</definedName>
    <definedName name="a130" hidden="1">{"Offgrid",#N/A,FALSE,"OFFGRID";"Region",#N/A,FALSE,"REGION";"Offgrid -2",#N/A,FALSE,"OFFGRID";"WTP",#N/A,FALSE,"WTP";"WTP -2",#N/A,FALSE,"WTP";"Project",#N/A,FALSE,"PROJECT";"Summary -2",#N/A,FALSE,"SUMMARY"}</definedName>
    <definedName name="a16550" localSheetId="2">'[6]CT -THVLNC'!#REF!</definedName>
    <definedName name="a16550">'[2]CT -THVLNC'!#REF!</definedName>
    <definedName name="Bust" localSheetId="2">'XL4Test5'!$C$15</definedName>
    <definedName name="CLVC3">0.1</definedName>
    <definedName name="Continue" localSheetId="2">'XL4Test5'!$C$30</definedName>
    <definedName name="CT250">'[4]dongia (2)'!#REF!</definedName>
    <definedName name="Document_array" localSheetId="2">{"BAOCAOTAICHINH QUY4.2012.xls"}</definedName>
    <definedName name="Documents_array" localSheetId="2">'XL4Test5'!$B$2:$B$19</definedName>
    <definedName name="h" hidden="1">{"'Sheet1'!$L$16"}</definedName>
    <definedName name="Heä_soá_laép_xaø_H">1.7</definedName>
    <definedName name="Hello" localSheetId="2">'XL4Test5'!$A$33</definedName>
    <definedName name="hh1" localSheetId="2">'[5]XL4Poppy'!$C$9</definedName>
    <definedName name="hh1">'[3]XL4Poppy'!$C$9</definedName>
    <definedName name="hh2" localSheetId="2">'[5]XL4Poppy'!$A$15</definedName>
    <definedName name="hh2">'[3]XL4Poppy'!$A$15</definedName>
    <definedName name="hh3" localSheetId="2">'[5]XL4Poppy'!$C$27</definedName>
    <definedName name="hh3">'[3]XL4Poppy'!$C$27</definedName>
    <definedName name="HSCT3">0.1</definedName>
    <definedName name="HSDN">2.5</definedName>
    <definedName name="HTML_CodePage" hidden="1">950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Title" hidden="1">"00Q3961-SUM"</definedName>
    <definedName name="huy" localSheetId="2" hidden="1">{"'Sheet1'!$L$16"}</definedName>
    <definedName name="huy" hidden="1">{"'Sheet1'!$L$16"}</definedName>
    <definedName name="MakeIt" localSheetId="2">'XL4Test5'!$A$15</definedName>
    <definedName name="Morning" localSheetId="2">'XL4Test5'!$A$33</definedName>
    <definedName name="op" localSheetId="2">'XL4Test5'!$C$23</definedName>
    <definedName name="po" localSheetId="2">'XL4Test5'!$C$23</definedName>
    <definedName name="_xlnm.Print_Titles" localSheetId="1">'KQKD'!$7:$7</definedName>
    <definedName name="rate">14000</definedName>
    <definedName name="Test5">'XL4Test5'!$C$11</definedName>
    <definedName name="TKYB">"TKYB"</definedName>
    <definedName name="XCCT">0.5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H16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chỉ tiêu 09 LLTT</t>
        </r>
      </text>
    </comment>
    <comment ref="H26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chỉ tiêu 10</t>
        </r>
      </text>
    </comment>
    <comment ref="H3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chi tieu 09</t>
        </r>
      </text>
    </comment>
    <comment ref="H3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chi tieu 09
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D28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dư nợ 331 : du an XD</t>
        </r>
      </text>
    </comment>
  </commentList>
</comments>
</file>

<file path=xl/sharedStrings.xml><?xml version="1.0" encoding="utf-8"?>
<sst xmlns="http://schemas.openxmlformats.org/spreadsheetml/2006/main" count="368" uniqueCount="333">
  <si>
    <t>CÔNG TY CP IN SÁCH GIÁO KHOA TẠI TP HÀ NỘI</t>
  </si>
  <si>
    <t xml:space="preserve">BÁO CÁO TÀI CHÍNH </t>
  </si>
  <si>
    <t>Địa chỉ: Tổ 60 - thị trấn Đông anh - TP Hà nội</t>
  </si>
  <si>
    <t>Tel:043.9680296       Fax: 043.8833786</t>
  </si>
  <si>
    <t>BẢNG CÂN ĐỐI KẾ TOÁN</t>
  </si>
  <si>
    <t>Chỉ tiêu</t>
  </si>
  <si>
    <t>Mã chỉ tiêu</t>
  </si>
  <si>
    <t>Thuyết minh</t>
  </si>
  <si>
    <t>Số đầu năm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</si>
  <si>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</si>
  <si>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</si>
  <si>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</si>
  <si>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</si>
  <si>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</si>
  <si>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</si>
  <si>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</si>
  <si>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</si>
  <si>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</si>
  <si>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</si>
  <si>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</si>
  <si>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</si>
  <si>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121</t>
  </si>
  <si>
    <t>III. Các khoản phải thu ngắn hạn</t>
  </si>
  <si>
    <t>130</t>
  </si>
  <si>
    <t>1. Phải thu khách hàng</t>
  </si>
  <si>
    <t>131</t>
  </si>
  <si>
    <t>132</t>
  </si>
  <si>
    <t>3. Phải thu nội bộ ngắn hạn</t>
  </si>
  <si>
    <t>133</t>
  </si>
  <si>
    <t>4. Phải thu theo tiến độ kế hoạch hợp đồng xây dựng</t>
  </si>
  <si>
    <t>134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</si>
  <si>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</si>
  <si>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</si>
  <si>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</si>
  <si>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</si>
  <si>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</si>
  <si>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</si>
  <si>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</si>
  <si>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</si>
  <si>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</si>
  <si>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</si>
  <si>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</si>
  <si>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</si>
  <si>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</si>
  <si>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</si>
  <si>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4. Tài sản ngắn hạn khác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</si>
  <si>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</si>
  <si>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</si>
  <si>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</si>
  <si>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</si>
  <si>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</si>
  <si>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</si>
  <si>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</si>
  <si>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</si>
  <si>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</si>
  <si>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</si>
  <si>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</si>
  <si>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</si>
  <si>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</si>
  <si>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</si>
  <si>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</si>
  <si>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</si>
  <si>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</si>
  <si>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</si>
  <si>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</si>
  <si>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</si>
  <si>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</si>
  <si>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</si>
  <si>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</si>
  <si>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</si>
  <si>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1. Đầu tư vào công ty con</t>
  </si>
  <si>
    <t>251</t>
  </si>
  <si>
    <t>2. Đầu tư vào công ty liên kết, liên doanh</t>
  </si>
  <si>
    <t>252</t>
  </si>
  <si>
    <t>260</t>
  </si>
  <si>
    <t>1. Chi phí trả trước dài hạn</t>
  </si>
  <si>
    <t>261</t>
  </si>
  <si>
    <t>2. Tài sản thuế thu nhập hoàn lại</t>
  </si>
  <si>
    <t>262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</si>
  <si>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</si>
  <si>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</si>
  <si>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</si>
  <si>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</si>
  <si>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</si>
  <si>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</si>
  <si>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</si>
  <si>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319</t>
  </si>
  <si>
    <t>II. Nợ dài hạn</t>
  </si>
  <si>
    <t>330</t>
  </si>
  <si>
    <t>1. Phải trả dài hạn người bán</t>
  </si>
  <si>
    <t>331</t>
  </si>
  <si>
    <t>B.VỐN CHỦ SỞ HỮU</t>
  </si>
  <si>
    <t>400</t>
  </si>
  <si>
    <t>I. Vốn chủ sở hữu</t>
  </si>
  <si>
    <t>410</t>
  </si>
  <si>
    <t>411</t>
  </si>
  <si>
    <t>2. Thặng dư vốn cổ phần</t>
  </si>
  <si>
    <t>412</t>
  </si>
  <si>
    <t>II. Nguồn kinh phí và quỹ khác</t>
  </si>
  <si>
    <t>430</t>
  </si>
  <si>
    <t>1. Nguồn kinh phí</t>
  </si>
  <si>
    <t>2. Nguồn kinh phí đã hình thành TSCĐ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</si>
  <si>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</si>
  <si>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</si>
  <si>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</si>
  <si>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</si>
  <si>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</si>
  <si>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</si>
  <si>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</si>
  <si>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</si>
  <si>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</si>
  <si>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</si>
  <si>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</si>
  <si>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</si>
  <si>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</si>
  <si>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</si>
  <si>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</si>
  <si>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>Lập biểu                                                  Kế toán trưởng</t>
  </si>
  <si>
    <t>Giám đốc công ty</t>
  </si>
  <si>
    <t>1. Doanh thu bán hàng và cung cấp dịch vụ</t>
  </si>
  <si>
    <t>2. Các khoản giảm trừ doanh thu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</si>
  <si>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</si>
  <si>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</si>
  <si>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</si>
  <si>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</si>
  <si>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</si>
  <si>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</si>
  <si>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</si>
  <si>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</si>
  <si>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</si>
  <si>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</si>
  <si>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</si>
  <si>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</si>
  <si>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30</t>
  </si>
  <si>
    <t>31</t>
  </si>
  <si>
    <t>32</t>
  </si>
  <si>
    <t>40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</si>
  <si>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</si>
  <si>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</si>
  <si>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</si>
  <si>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</si>
  <si>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</si>
  <si>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</si>
  <si>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</si>
  <si>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</si>
  <si>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61</t>
  </si>
  <si>
    <t>62</t>
  </si>
  <si>
    <t>19. Lãi cơ bản trên cổ phiếu(*)</t>
  </si>
  <si>
    <t>70</t>
  </si>
  <si>
    <t>Kế toán trưởng</t>
  </si>
  <si>
    <t xml:space="preserve">Phan Thị Thu Hà                                            Phan Thị Thu Hà      </t>
  </si>
  <si>
    <t>Lê Hồng Quế</t>
  </si>
  <si>
    <t xml:space="preserve">                            Lập biểu                                        </t>
  </si>
  <si>
    <t xml:space="preserve">                    Phan Thị Thu Hà</t>
  </si>
  <si>
    <t>BÁO CÁO KẾT QUẢ KINH DOANH</t>
  </si>
  <si>
    <t>5.Phải thu về cho vay ngắn hạn</t>
  </si>
  <si>
    <t>IV. Tài sản dở dang dài hạn</t>
  </si>
  <si>
    <t>2. Chi phí xây dựng cơ bản dở dang</t>
  </si>
  <si>
    <t>1. Chứng khoán kinh doanh</t>
  </si>
  <si>
    <t>2. Dự phòng giảm giá chứng khoán kinh doanh (*)</t>
  </si>
  <si>
    <t>3. Đầu tư nắm giữ đến ngày đáo hạn</t>
  </si>
  <si>
    <t>2. Trả trước cho người bán ngắn hạn</t>
  </si>
  <si>
    <t>7. Dự phòng phải thu ngắn hạn khó đòi</t>
  </si>
  <si>
    <t>6. Các khoản phải thu khác</t>
  </si>
  <si>
    <t>7. Tài sản thiếu chờ xử lý</t>
  </si>
  <si>
    <t>4. Giao dịch mua bán lại trái phiếu chính phủ</t>
  </si>
  <si>
    <t>2.Trả trước cho người bán dài hạn</t>
  </si>
  <si>
    <t>3. Vốn kinh doanh ở đơn vị trực thuộc</t>
  </si>
  <si>
    <t>4. Phải thu dài hạn nội bộ</t>
  </si>
  <si>
    <t>5.Phải thu về cho vay dài hạn</t>
  </si>
  <si>
    <t>6. Phải thu dài hạn khác</t>
  </si>
  <si>
    <t>7. Dự phòng phải thu dài hạn khó đòi</t>
  </si>
  <si>
    <t>1. Chi phí sản xuất, kinh doanh dở dang dài hạn</t>
  </si>
  <si>
    <t>V. Đầu tư tài chính dài hạn</t>
  </si>
  <si>
    <t>3. Đầu tư góp vốn vào đơn vị khác</t>
  </si>
  <si>
    <t>4.Dự phòng đầu tư tài chính dài hạn (*)</t>
  </si>
  <si>
    <t>5. Đầu tư nắm giữ đến ngày đáo hạn</t>
  </si>
  <si>
    <t>VI. Tài sản dài hạn khác</t>
  </si>
  <si>
    <t>3.Thiết bị, vật tư, phụ tùng thay thế dài hạn</t>
  </si>
  <si>
    <t>4. Tài sản dài hạn khác</t>
  </si>
  <si>
    <t>5. Lợi thế thương mại</t>
  </si>
  <si>
    <t>1. Phải trả người bán ngắn hạn</t>
  </si>
  <si>
    <t>2. Người mua trả tiền trước ngắn hạn</t>
  </si>
  <si>
    <t>3. Thuế và các khoản phải nộp nhà nước</t>
  </si>
  <si>
    <t>4. Phải trả người lao động</t>
  </si>
  <si>
    <t>5. Chi phí phải trả ngắn hạn</t>
  </si>
  <si>
    <t>6. Phải trả nội bộ ngắn hạn</t>
  </si>
  <si>
    <t>7. Phải trả theo tiến độ kế hoạch hợp đồng xây dựng</t>
  </si>
  <si>
    <t>8.Doanh thu chưa thực hiện ngắn hạn</t>
  </si>
  <si>
    <t>9. Các khoản phải trả ngắn hạn khác</t>
  </si>
  <si>
    <t>10.Vay và nợ thuê tài chính ngắn hạn</t>
  </si>
  <si>
    <t>11. Dự phòng phải trả ngắn hạn</t>
  </si>
  <si>
    <t>12. Quỹ khen thưởng phúc lợi</t>
  </si>
  <si>
    <t>13.Quỹ bình ổn giá</t>
  </si>
  <si>
    <t>14.Giao dịch mua bán lại trái phiếu chính phủ</t>
  </si>
  <si>
    <t>2.Người mua trả tiền trước dài hạn</t>
  </si>
  <si>
    <t>3.Chi phí phải trả dài hạn</t>
  </si>
  <si>
    <t>4. Phải trả hạn nội bộ về vốn kinh doanh</t>
  </si>
  <si>
    <t>5.Phải trả nội bộ dài hạn</t>
  </si>
  <si>
    <t>6.Doanh thu chưa thực hiện dài hạn</t>
  </si>
  <si>
    <t>7. Phải trả dài hạn khác</t>
  </si>
  <si>
    <t>8. Vay và nợ thuê tài chính dài hạn</t>
  </si>
  <si>
    <t>9. Trái phiếu chuyển đối</t>
  </si>
  <si>
    <t>10. Cổ phiếu ưu đãi</t>
  </si>
  <si>
    <t>11.Thuế thu nhập hoãn lại phải trả</t>
  </si>
  <si>
    <t>12.Dự phòng phải trả dài hạn</t>
  </si>
  <si>
    <t>13.Quỹ phát triển khoa học và công nghệ</t>
  </si>
  <si>
    <t>1. Vốn góp của chủ sở hữu</t>
  </si>
  <si>
    <t>"- Cổ phiếu phổ thông có quyền biểu quyết</t>
  </si>
  <si>
    <t>411a</t>
  </si>
  <si>
    <t>"- Cổ phiếu ưu đãi</t>
  </si>
  <si>
    <t>411b</t>
  </si>
  <si>
    <t>3.Quyền chọn chuyển đổi trái phiếu</t>
  </si>
  <si>
    <t>4. Vốn khác của chủ sở hữu</t>
  </si>
  <si>
    <t>5. Cổ phiếu quỹ</t>
  </si>
  <si>
    <t>6. Chênh lệch đánh giá lại tài sản</t>
  </si>
  <si>
    <t>7. Chênh lệch tỷ giá hối đoái</t>
  </si>
  <si>
    <t>8. Quỹ đầu tư phát triển</t>
  </si>
  <si>
    <t>9.Quỹ hỗ trợ sắp xếp doanh nghiệp</t>
  </si>
  <si>
    <t>10.Quỹ khác thuộc vốn chủ sở hữu</t>
  </si>
  <si>
    <t>11. Lợi nhuận sau thuế chưa phân phối</t>
  </si>
  <si>
    <t>"- LNST chưa PP lũy kế đến cuối kỳ trước</t>
  </si>
  <si>
    <t>421a</t>
  </si>
  <si>
    <t>"- LNST chưa PP kỳ này</t>
  </si>
  <si>
    <t>421b</t>
  </si>
  <si>
    <t>12. Nguồn vốn đầu tư XDCB</t>
  </si>
  <si>
    <t>13. Lợi ích cổ đông không kiểm soát</t>
  </si>
  <si>
    <t>Số lũy kế từ đầu năm đến cuối quý này (Năm nay)</t>
  </si>
  <si>
    <t>Số lũy kế từ đầu năm đến cuối quý này (Năm trước)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</si>
  <si>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</si>
  <si>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</si>
  <si>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</si>
  <si>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</si>
  <si>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</si>
  <si>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11. Thu nhập khác</t>
  </si>
  <si>
    <t>12. Chi phí khác</t>
  </si>
  <si>
    <t>13. Lợi nhuận khác(40=31-32)</t>
  </si>
  <si>
    <t>14. Phần lãi lỗ trong công ty liên kết, liên doanh</t>
  </si>
  <si>
    <t>45</t>
  </si>
  <si>
    <t>18.1 Lợi nhuận sau thuế của cổ đông thiểu số</t>
  </si>
  <si>
    <t>18.2 Lợi nhuận sau thuế của cổ đông công ty mẹ</t>
  </si>
  <si>
    <t>Dư n TK 131</t>
  </si>
  <si>
    <t>Dư nọ TK 3311</t>
  </si>
  <si>
    <t>no141.1388</t>
  </si>
  <si>
    <t>no152.154.155</t>
  </si>
  <si>
    <t>số dư tk 2421,2428</t>
  </si>
  <si>
    <t>no tk 3337.3331.3335.3334</t>
  </si>
  <si>
    <t>du co 141</t>
  </si>
  <si>
    <t>du co 1388</t>
  </si>
  <si>
    <t>dư có TK 3311</t>
  </si>
  <si>
    <t>dư có TK 13118,6</t>
  </si>
  <si>
    <t>du an MRMB</t>
  </si>
  <si>
    <t>cộng dư có 141,1388</t>
  </si>
  <si>
    <t>Lưu ý công thức</t>
  </si>
  <si>
    <t>Ngày 31 tháng 03 năm 2016</t>
  </si>
  <si>
    <t>tk 242</t>
  </si>
  <si>
    <t>Phan Thị Thu Hà</t>
  </si>
  <si>
    <t xml:space="preserve">BÁO CÁO LƯU CHUYỂN TIỀN TỆ </t>
  </si>
  <si>
    <t>Năm nay</t>
  </si>
  <si>
    <t>Năm trước</t>
  </si>
  <si>
    <t>I. Lưu chuyển tiền từ hoạt động kinh doanh</t>
  </si>
  <si>
    <t>1. Lợi nhuận trước thuế</t>
  </si>
  <si>
    <t>2. Điều chỉnh cho các khoản</t>
  </si>
  <si>
    <t>-Khấu hao tài sản cố định</t>
  </si>
  <si>
    <t>-Các khoản dự phòng</t>
  </si>
  <si>
    <t>+(lãi/lỗ) chênh lệch tỷ giá hối đoái chưa thực hiện</t>
  </si>
  <si>
    <t>+(lãi/lỗ) từ hoạt động đầu tư</t>
  </si>
  <si>
    <t>-Chi phí lãi vay</t>
  </si>
  <si>
    <t>3. Lợi nhuận/ (lỗ) từ hoạt động kinh doanh trước thay đổi vốn lưu động</t>
  </si>
  <si>
    <t>-Tăng/( giảm ) các khoản phải thu</t>
  </si>
  <si>
    <t>-Tăng/( giảm ) hàng tồn kho</t>
  </si>
  <si>
    <t>-Tăng/( giảm ) các khoản phải trả</t>
  </si>
  <si>
    <t>(không kể lãi vay phải trả, thuế TNDN phải nộp )</t>
  </si>
  <si>
    <t>-Tăng/( giảm ) chi phí trả trước</t>
  </si>
  <si>
    <t>-Tiền lãi vay đã trả</t>
  </si>
  <si>
    <t>-Thuế TNDN đã nộp</t>
  </si>
  <si>
    <t>-Tiền thu khác từ hoạt động kinh doanh</t>
  </si>
  <si>
    <t>-Tiền chi khác từ hoạt động kinh doanh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</si>
  <si>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</si>
  <si>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</si>
  <si>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</si>
  <si>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</si>
  <si>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</si>
  <si>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</si>
  <si>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</si>
  <si>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</si>
  <si>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7.Tiền thu lãi cho vay, cổ tức và lợi nhuận được chia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</si>
  <si>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</si>
  <si>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</si>
  <si>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</si>
  <si>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</si>
  <si>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</si>
  <si>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4.Tiền chi trả nợ gốc vay</t>
  </si>
  <si>
    <t>5.Tiền chi trả nợ thuê tài chính</t>
  </si>
  <si>
    <t>6. Cổ tức, lợi nhuận đã trả cho chủ sở hữu</t>
  </si>
  <si>
    <t>Lưu chuyển tiền thuần từ hoạt động tài chính</t>
  </si>
  <si>
    <t xml:space="preserve">Lưu chuyển tiền thuần trong kỳ 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</si>
  <si>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</si>
  <si>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</si>
  <si>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</si>
  <si>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Phan Thị Thu Hà                                             Phan Thị Thu Hà</t>
  </si>
  <si>
    <t>Quý 1 năm 2016</t>
  </si>
  <si>
    <t>Lưu chuyển tiền tệ</t>
  </si>
  <si>
    <t>08</t>
  </si>
  <si>
    <t>09</t>
  </si>
  <si>
    <t>chỉ tiêu 11</t>
  </si>
  <si>
    <r>
      <t xml:space="preserve">số dư </t>
    </r>
    <r>
      <rPr>
        <b/>
        <sz val="9"/>
        <color indexed="10"/>
        <rFont val="Arial"/>
        <family val="2"/>
      </rPr>
      <t xml:space="preserve">có </t>
    </r>
    <r>
      <rPr>
        <b/>
        <sz val="9"/>
        <rFont val="Arial"/>
        <family val="2"/>
      </rPr>
      <t>các tk</t>
    </r>
  </si>
  <si>
    <t xml:space="preserve"> Tk 331</t>
  </si>
  <si>
    <t xml:space="preserve"> TK 333</t>
  </si>
  <si>
    <t>TK 334</t>
  </si>
  <si>
    <t>TK 335</t>
  </si>
  <si>
    <t>TK 337</t>
  </si>
  <si>
    <t>TK 136</t>
  </si>
  <si>
    <t>TK 138</t>
  </si>
  <si>
    <t>TK 3382</t>
  </si>
  <si>
    <t>TK 3383</t>
  </si>
  <si>
    <t>TK 3384</t>
  </si>
  <si>
    <t>TK 3385</t>
  </si>
  <si>
    <t>TK 3388</t>
  </si>
  <si>
    <t>TK 13118</t>
  </si>
  <si>
    <t>chỉ tiêu 16</t>
  </si>
  <si>
    <t>TK 353</t>
  </si>
  <si>
    <t>ck</t>
  </si>
  <si>
    <t>dk</t>
  </si>
  <si>
    <t>CL</t>
  </si>
  <si>
    <t>TK 3389</t>
  </si>
  <si>
    <t>TK 344</t>
  </si>
  <si>
    <t>TK141</t>
  </si>
  <si>
    <t>TK3341</t>
  </si>
  <si>
    <t>Ngày 19 tháng 04 năm 2016</t>
  </si>
  <si>
    <t>Quý này năm nay</t>
  </si>
  <si>
    <t>Quý này năm trước</t>
  </si>
  <si>
    <t>Quý 1 năm  2016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</si>
</sst>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#,##0.000"/>
    <numFmt numFmtId="181" formatCode="#,##0.00;[Red]#,##0.00"/>
    <numFmt numFmtId="182" formatCode="#,##0.0"/>
    <numFmt numFmtId="183" formatCode="[$-409]dddd\,\ mmmm\ dd\,\ yyyy"/>
    <numFmt numFmtId="184" formatCode="_-* #,##0\ &quot;₫&quot;_-;\-* #,##0\ &quot;₫&quot;_-;_-* &quot;-&quot;\ &quot;₫&quot;_-;_-@_-"/>
    <numFmt numFmtId="185" formatCode="_-* #,##0\ _₫_-;\-* #,##0\ _₫_-;_-* &quot;-&quot;\ _₫_-;_-@_-"/>
    <numFmt numFmtId="186" formatCode="_-* #,##0.00\ &quot;₫&quot;_-;\-* #,##0.00\ &quot;₫&quot;_-;_-* &quot;-&quot;??\ &quot;₫&quot;_-;_-@_-"/>
    <numFmt numFmtId="187" formatCode="_-* #,##0.00\ _₫_-;\-* #,##0.00\ _₫_-;_-* &quot;-&quot;??\ _₫_-;_-@_-"/>
    <numFmt numFmtId="188" formatCode="0.000000000"/>
    <numFmt numFmtId="189" formatCode="_ * #,##0_ ;_ * \-#,##0_ ;_ * &quot;-&quot;_ ;_ @_ "/>
    <numFmt numFmtId="190" formatCode="_ * #,##0.00_ ;_ * \-#,##0.00_ ;_ * &quot;-&quot;??_ ;_ @_ "/>
    <numFmt numFmtId="191" formatCode="&quot;Rp&quot;#,##0_);\(&quot;Rp&quot;#,##0\)"/>
    <numFmt numFmtId="192" formatCode="0.00_)"/>
    <numFmt numFmtId="193" formatCode="#,##0.00_);[Red]\(#,##0.0\)"/>
    <numFmt numFmtId="194" formatCode="#,##0.000_);[Red]\(#,##0.0000\)"/>
    <numFmt numFmtId="195" formatCode="0.000%"/>
    <numFmt numFmtId="196" formatCode="0.0%"/>
    <numFmt numFmtId="197" formatCode="0.0000%"/>
    <numFmt numFmtId="198" formatCode="&quot;\&quot;#,##0;[Red]&quot;\&quot;&quot;\&quot;\-#,##0"/>
    <numFmt numFmtId="199" formatCode="_-* #,##0\ &quot;DM&quot;_-;\-* #,##0\ &quot;DM&quot;_-;_-* &quot;-&quot;\ &quot;DM&quot;_-;_-@_-"/>
    <numFmt numFmtId="200" formatCode="_-* #,##0\ _D_M_-;\-* #,##0\ _D_M_-;_-* &quot;-&quot;\ _D_M_-;_-@_-"/>
    <numFmt numFmtId="201" formatCode="_-* #,##0.00\ &quot;DM&quot;_-;\-* #,##0.00\ &quot;DM&quot;_-;_-* &quot;-&quot;??\ &quot;DM&quot;_-;_-@_-"/>
    <numFmt numFmtId="202" formatCode="_-* #,##0.00\ _D_M_-;\-* #,##0.00\ _D_M_-;_-* &quot;-&quot;??\ _D_M_-;_-@_-"/>
    <numFmt numFmtId="203" formatCode="#,##0\ &quot;F&quot;;\-#,##0\ &quot;F&quot;"/>
    <numFmt numFmtId="204" formatCode="#,##0\ &quot;$&quot;_);[Red]\(#,##0\ &quot;$&quot;\)"/>
    <numFmt numFmtId="205" formatCode="_-* #,##0\ _F_-;\-* #,##0\ _F_-;_-* &quot;-&quot;\ _F_-;_-@_-"/>
    <numFmt numFmtId="206" formatCode="#."/>
    <numFmt numFmtId="207" formatCode="&quot;$&quot;###,0&quot;.&quot;00_);[Red]\(&quot;$&quot;###,0&quot;.&quot;00\)"/>
    <numFmt numFmtId="208" formatCode="_-* #,##0.0\ _F_-;\-* #,##0.0\ _F_-;_-* &quot;-&quot;??\ _F_-;_-@_-"/>
    <numFmt numFmtId="209" formatCode="#,###,###.00"/>
    <numFmt numFmtId="210" formatCode="#,###,###,###.00"/>
    <numFmt numFmtId="211" formatCode="[$-409]dd\ mmmm\,\ yyyy"/>
    <numFmt numFmtId="212" formatCode="mmm\-yyyy"/>
    <numFmt numFmtId="213" formatCode="dd\,\ mm\,\ yyyy"/>
    <numFmt numFmtId="214" formatCode="m/d/yy;@"/>
    <numFmt numFmtId="215" formatCode="[$-409]h:mm:ss\ AM/PM"/>
    <numFmt numFmtId="216" formatCode="00000"/>
    <numFmt numFmtId="217" formatCode="0.0"/>
    <numFmt numFmtId="218" formatCode="mm/dd/yy;@"/>
    <numFmt numFmtId="219" formatCode="_(* #,##0.000_);_(* \(#,##0.000\);_(* &quot;-&quot;??_);_(@_)"/>
    <numFmt numFmtId="220" formatCode="_(* #,##0.0000_);_(* \(#,##0.0000\);_(* &quot;-&quot;??_);_(@_)"/>
    <numFmt numFmtId="221" formatCode="_(* #.##0_);_(* \(#.##0\);_(* &quot;-&quot;??_);_(@_)"/>
    <numFmt numFmtId="222" formatCode="mm/dd/yy"/>
    <numFmt numFmtId="223" formatCode="dd/mm"/>
    <numFmt numFmtId="224" formatCode="0.000"/>
    <numFmt numFmtId="225" formatCode="#,##0.0000"/>
    <numFmt numFmtId="226" formatCode="#,##0.0000000000"/>
    <numFmt numFmtId="227" formatCode="###\ ###\ ###\ ###\ ###"/>
  </numFmts>
  <fonts count="94">
    <font>
      <sz val="12"/>
      <name val=".vntime"/>
      <family val="0"/>
    </font>
    <font>
      <b/>
      <sz val="9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name val=".VnTime"/>
      <family val="2"/>
    </font>
    <font>
      <b/>
      <sz val="14"/>
      <name val="Arial"/>
      <family val="2"/>
    </font>
    <font>
      <sz val="14"/>
      <name val=".VnTime"/>
      <family val="2"/>
    </font>
    <font>
      <sz val="14"/>
      <name val="??"/>
      <family val="3"/>
    </font>
    <font>
      <sz val="10"/>
      <name val="Arial"/>
      <family val="2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sz val="12"/>
      <name val="¹ÙÅÁÃ¼"/>
      <family val="0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¹UAAA¼"/>
      <family val="3"/>
    </font>
    <font>
      <sz val="11"/>
      <name val="µ¸¿ò"/>
      <family val="0"/>
    </font>
    <font>
      <sz val="12"/>
      <name val="µ¸¿òÃ¼"/>
      <family val="3"/>
    </font>
    <font>
      <b/>
      <sz val="10"/>
      <name val="Helv"/>
      <family val="0"/>
    </font>
    <font>
      <b/>
      <sz val="10"/>
      <name val="Arial"/>
      <family val="2"/>
    </font>
    <font>
      <u val="single"/>
      <sz val="11"/>
      <color indexed="36"/>
      <name val=".VnArial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"/>
      <color indexed="8"/>
      <name val="Courier"/>
      <family val="3"/>
    </font>
    <font>
      <u val="single"/>
      <sz val="9.6"/>
      <color indexed="12"/>
      <name val=".VnTime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b/>
      <i/>
      <sz val="16"/>
      <name val="Helv"/>
      <family val="0"/>
    </font>
    <font>
      <sz val="11"/>
      <name val="–¾’©"/>
      <family val="1"/>
    </font>
    <font>
      <sz val="13"/>
      <name val=".VnTime"/>
      <family val="2"/>
    </font>
    <font>
      <sz val="10"/>
      <name val="Times New Roman"/>
      <family val="1"/>
    </font>
    <font>
      <sz val="11"/>
      <color indexed="32"/>
      <name val="VNI-Times"/>
      <family val="0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2"/>
      <name val=".Vn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??"/>
      <family val="3"/>
    </font>
    <font>
      <b/>
      <sz val="9"/>
      <name val=".VnTime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b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C00000"/>
      <name val="Arial"/>
      <family val="2"/>
    </font>
    <font>
      <b/>
      <sz val="9"/>
      <color rgb="FFFF0000"/>
      <name val="Arial"/>
      <family val="2"/>
    </font>
    <font>
      <sz val="9"/>
      <color rgb="FFC00000"/>
      <name val="Arial"/>
      <family val="2"/>
    </font>
    <font>
      <b/>
      <sz val="9"/>
      <color rgb="FF0033CC"/>
      <name val="Arial"/>
      <family val="2"/>
    </font>
    <font>
      <b/>
      <sz val="8"/>
      <name val=".vntime"/>
      <family val="2"/>
    </font>
  </fonts>
  <fills count="3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58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71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2" borderId="0">
      <alignment/>
      <protection/>
    </xf>
    <xf numFmtId="9" fontId="14" fillId="0" borderId="0" applyFont="0" applyFill="0" applyBorder="0" applyAlignment="0" applyProtection="0"/>
    <xf numFmtId="0" fontId="15" fillId="2" borderId="0">
      <alignment/>
      <protection/>
    </xf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16" fillId="2" borderId="0">
      <alignment/>
      <protection/>
    </xf>
    <xf numFmtId="0" fontId="17" fillId="0" borderId="0">
      <alignment wrapText="1"/>
      <protection/>
    </xf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18" fillId="0" borderId="0">
      <alignment/>
      <protection/>
    </xf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188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14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14" fillId="0" borderId="0" applyFont="0" applyFill="0" applyBorder="0" applyAlignment="0" applyProtection="0"/>
    <xf numFmtId="0" fontId="74" fillId="27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75" fillId="28" borderId="1" applyNumberFormat="0" applyAlignment="0" applyProtection="0"/>
    <xf numFmtId="0" fontId="22" fillId="0" borderId="0">
      <alignment/>
      <protection/>
    </xf>
    <xf numFmtId="0" fontId="7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3" fontId="5" fillId="0" borderId="0" applyFont="0" applyBorder="0" applyAlignment="0">
      <protection/>
    </xf>
    <xf numFmtId="0" fontId="77" fillId="0" borderId="0" applyNumberFormat="0" applyFill="0" applyBorder="0" applyAlignment="0" applyProtection="0"/>
    <xf numFmtId="3" fontId="5" fillId="0" borderId="0" applyFont="0" applyBorder="0" applyAlignment="0">
      <protection/>
    </xf>
    <xf numFmtId="2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8" fillId="30" borderId="0" applyNumberFormat="0" applyBorder="0" applyAlignment="0" applyProtection="0"/>
    <xf numFmtId="38" fontId="25" fillId="31" borderId="0" applyNumberFormat="0" applyBorder="0" applyAlignment="0" applyProtection="0"/>
    <xf numFmtId="0" fontId="26" fillId="0" borderId="0">
      <alignment horizontal="left"/>
      <protection/>
    </xf>
    <xf numFmtId="0" fontId="27" fillId="0" borderId="3" applyNumberFormat="0" applyAlignment="0" applyProtection="0"/>
    <xf numFmtId="0" fontId="27" fillId="0" borderId="4">
      <alignment horizontal="left" vertical="center"/>
      <protection/>
    </xf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206" fontId="28" fillId="0" borderId="0">
      <alignment/>
      <protection locked="0"/>
    </xf>
    <xf numFmtId="206" fontId="28" fillId="0" borderId="0">
      <alignment/>
      <protection locked="0"/>
    </xf>
    <xf numFmtId="0" fontId="29" fillId="0" borderId="0" applyNumberFormat="0" applyFill="0" applyBorder="0" applyAlignment="0" applyProtection="0"/>
    <xf numFmtId="0" fontId="82" fillId="32" borderId="1" applyNumberFormat="0" applyAlignment="0" applyProtection="0"/>
    <xf numFmtId="10" fontId="25" fillId="31" borderId="8" applyNumberFormat="0" applyBorder="0" applyAlignment="0" applyProtection="0"/>
    <xf numFmtId="0" fontId="83" fillId="0" borderId="9" applyNumberFormat="0" applyFill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1" fillId="0" borderId="10">
      <alignment/>
      <protection/>
    </xf>
    <xf numFmtId="204" fontId="30" fillId="0" borderId="0" applyFont="0" applyFill="0" applyBorder="0" applyAlignment="0" applyProtection="0"/>
    <xf numFmtId="207" fontId="30" fillId="0" borderId="0" applyFont="0" applyFill="0" applyBorder="0" applyAlignment="0" applyProtection="0"/>
    <xf numFmtId="0" fontId="32" fillId="0" borderId="0" applyNumberFormat="0" applyFont="0" applyFill="0" applyAlignment="0">
      <protection/>
    </xf>
    <xf numFmtId="0" fontId="84" fillId="33" borderId="0" applyNumberFormat="0" applyBorder="0" applyAlignment="0" applyProtection="0"/>
    <xf numFmtId="192" fontId="33" fillId="0" borderId="0">
      <alignment/>
      <protection/>
    </xf>
    <xf numFmtId="0" fontId="5" fillId="34" borderId="11" applyNumberFormat="0" applyFont="0" applyAlignment="0" applyProtection="0"/>
    <xf numFmtId="173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36" fillId="0" borderId="0">
      <alignment/>
      <protection/>
    </xf>
    <xf numFmtId="0" fontId="85" fillId="28" borderId="12" applyNumberFormat="0" applyAlignment="0" applyProtection="0"/>
    <xf numFmtId="9" fontId="0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>
      <alignment/>
      <protection/>
    </xf>
    <xf numFmtId="0" fontId="31" fillId="0" borderId="0">
      <alignment/>
      <protection/>
    </xf>
    <xf numFmtId="208" fontId="0" fillId="0" borderId="13">
      <alignment horizontal="right" vertical="center"/>
      <protection/>
    </xf>
    <xf numFmtId="205" fontId="0" fillId="0" borderId="13">
      <alignment horizontal="center"/>
      <protection/>
    </xf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4" applyNumberFormat="0" applyFill="0" applyAlignment="0" applyProtection="0"/>
    <xf numFmtId="209" fontId="0" fillId="0" borderId="0">
      <alignment/>
      <protection/>
    </xf>
    <xf numFmtId="210" fontId="0" fillId="0" borderId="8">
      <alignment/>
      <protection/>
    </xf>
    <xf numFmtId="0" fontId="9" fillId="0" borderId="0">
      <alignment/>
      <protection/>
    </xf>
    <xf numFmtId="199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0" fontId="88" fillId="0" borderId="0" applyNumberFormat="0" applyFill="0" applyBorder="0" applyAlignment="0" applyProtection="0"/>
    <xf numFmtId="40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2" fillId="0" borderId="0">
      <alignment/>
      <protection/>
    </xf>
    <xf numFmtId="0" fontId="32" fillId="0" borderId="0">
      <alignment/>
      <protection/>
    </xf>
    <xf numFmtId="17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4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>
      <alignment/>
      <protection/>
    </xf>
    <xf numFmtId="178" fontId="3" fillId="0" borderId="0" applyFont="0" applyFill="0" applyBorder="0" applyAlignment="0" applyProtection="0"/>
    <xf numFmtId="175" fontId="45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  <protection/>
    </xf>
  </cellStyleXfs>
  <cellXfs count="8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164" fontId="3" fillId="0" borderId="15" xfId="76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164" fontId="1" fillId="0" borderId="15" xfId="76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164" fontId="3" fillId="0" borderId="16" xfId="76" applyNumberFormat="1" applyFont="1" applyBorder="1" applyAlignment="1">
      <alignment/>
    </xf>
    <xf numFmtId="0" fontId="1" fillId="0" borderId="0" xfId="0" applyFont="1" applyFill="1" applyAlignment="1">
      <alignment/>
    </xf>
    <xf numFmtId="164" fontId="1" fillId="0" borderId="0" xfId="76" applyNumberFormat="1" applyFont="1" applyFill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164" fontId="1" fillId="0" borderId="17" xfId="76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164" fontId="1" fillId="0" borderId="16" xfId="76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0" xfId="76" applyNumberFormat="1" applyFont="1" applyAlignment="1">
      <alignment/>
    </xf>
    <xf numFmtId="0" fontId="9" fillId="0" borderId="0" xfId="24" applyFont="1" applyFill="1">
      <alignment/>
      <protection/>
    </xf>
    <xf numFmtId="0" fontId="46" fillId="0" borderId="18" xfId="24" applyFont="1" applyFill="1" applyBorder="1">
      <alignment/>
      <protection/>
    </xf>
    <xf numFmtId="0" fontId="9" fillId="0" borderId="19" xfId="24" applyFont="1" applyFill="1" applyBorder="1">
      <alignment/>
      <protection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4" fontId="3" fillId="0" borderId="15" xfId="76" applyNumberFormat="1" applyFont="1" applyFill="1" applyBorder="1" applyAlignment="1">
      <alignment/>
    </xf>
    <xf numFmtId="0" fontId="1" fillId="0" borderId="8" xfId="0" applyFont="1" applyFill="1" applyBorder="1" applyAlignment="1">
      <alignment horizontal="center" vertical="center" wrapText="1"/>
    </xf>
    <xf numFmtId="164" fontId="1" fillId="0" borderId="8" xfId="76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left"/>
    </xf>
    <xf numFmtId="0" fontId="4" fillId="0" borderId="15" xfId="0" applyFont="1" applyBorder="1" applyAlignment="1">
      <alignment horizontal="left"/>
    </xf>
    <xf numFmtId="164" fontId="4" fillId="0" borderId="15" xfId="76" applyNumberFormat="1" applyFont="1" applyBorder="1" applyAlignment="1">
      <alignment/>
    </xf>
    <xf numFmtId="164" fontId="1" fillId="35" borderId="0" xfId="76" applyNumberFormat="1" applyFont="1" applyFill="1" applyAlignment="1">
      <alignment/>
    </xf>
    <xf numFmtId="164" fontId="1" fillId="36" borderId="0" xfId="76" applyNumberFormat="1" applyFont="1" applyFill="1" applyAlignment="1">
      <alignment/>
    </xf>
    <xf numFmtId="164" fontId="1" fillId="35" borderId="17" xfId="76" applyNumberFormat="1" applyFont="1" applyFill="1" applyBorder="1" applyAlignment="1">
      <alignment horizontal="center" vertical="center" wrapText="1"/>
    </xf>
    <xf numFmtId="164" fontId="1" fillId="36" borderId="17" xfId="76" applyNumberFormat="1" applyFont="1" applyFill="1" applyBorder="1" applyAlignment="1">
      <alignment horizontal="center" vertical="center" wrapText="1"/>
    </xf>
    <xf numFmtId="164" fontId="1" fillId="35" borderId="16" xfId="76" applyNumberFormat="1" applyFont="1" applyFill="1" applyBorder="1" applyAlignment="1">
      <alignment/>
    </xf>
    <xf numFmtId="164" fontId="1" fillId="36" borderId="16" xfId="76" applyNumberFormat="1" applyFont="1" applyFill="1" applyBorder="1" applyAlignment="1">
      <alignment/>
    </xf>
    <xf numFmtId="164" fontId="1" fillId="35" borderId="15" xfId="76" applyNumberFormat="1" applyFont="1" applyFill="1" applyBorder="1" applyAlignment="1">
      <alignment/>
    </xf>
    <xf numFmtId="164" fontId="1" fillId="36" borderId="15" xfId="76" applyNumberFormat="1" applyFont="1" applyFill="1" applyBorder="1" applyAlignment="1">
      <alignment/>
    </xf>
    <xf numFmtId="164" fontId="3" fillId="35" borderId="15" xfId="76" applyNumberFormat="1" applyFont="1" applyFill="1" applyBorder="1" applyAlignment="1">
      <alignment/>
    </xf>
    <xf numFmtId="164" fontId="3" fillId="36" borderId="15" xfId="76" applyNumberFormat="1" applyFont="1" applyFill="1" applyBorder="1" applyAlignment="1">
      <alignment/>
    </xf>
    <xf numFmtId="164" fontId="4" fillId="35" borderId="15" xfId="76" applyNumberFormat="1" applyFont="1" applyFill="1" applyBorder="1" applyAlignment="1">
      <alignment/>
    </xf>
    <xf numFmtId="164" fontId="4" fillId="36" borderId="15" xfId="76" applyNumberFormat="1" applyFont="1" applyFill="1" applyBorder="1" applyAlignment="1">
      <alignment/>
    </xf>
    <xf numFmtId="164" fontId="3" fillId="35" borderId="0" xfId="76" applyNumberFormat="1" applyFont="1" applyFill="1" applyBorder="1" applyAlignment="1">
      <alignment/>
    </xf>
    <xf numFmtId="164" fontId="3" fillId="36" borderId="0" xfId="76" applyNumberFormat="1" applyFont="1" applyFill="1" applyBorder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164" fontId="1" fillId="0" borderId="0" xfId="0" applyNumberFormat="1" applyFont="1" applyFill="1" applyAlignment="1">
      <alignment/>
    </xf>
    <xf numFmtId="164" fontId="1" fillId="37" borderId="0" xfId="76" applyNumberFormat="1" applyFont="1" applyFill="1" applyAlignment="1">
      <alignment/>
    </xf>
    <xf numFmtId="0" fontId="1" fillId="37" borderId="0" xfId="0" applyFont="1" applyFill="1" applyAlignment="1">
      <alignment/>
    </xf>
    <xf numFmtId="164" fontId="91" fillId="0" borderId="15" xfId="76" applyNumberFormat="1" applyFont="1" applyBorder="1" applyAlignment="1">
      <alignment/>
    </xf>
    <xf numFmtId="164" fontId="1" fillId="38" borderId="0" xfId="76" applyNumberFormat="1" applyFont="1" applyFill="1" applyAlignment="1">
      <alignment/>
    </xf>
    <xf numFmtId="164" fontId="90" fillId="37" borderId="0" xfId="76" applyNumberFormat="1" applyFont="1" applyFill="1" applyAlignment="1">
      <alignment/>
    </xf>
    <xf numFmtId="164" fontId="47" fillId="0" borderId="8" xfId="76" applyNumberFormat="1" applyFont="1" applyFill="1" applyBorder="1" applyAlignment="1">
      <alignment horizontal="center" vertical="center" wrapText="1"/>
    </xf>
    <xf numFmtId="164" fontId="4" fillId="0" borderId="15" xfId="76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1" fillId="0" borderId="15" xfId="76" applyNumberFormat="1" applyFont="1" applyFill="1" applyBorder="1" applyAlignment="1">
      <alignment/>
    </xf>
    <xf numFmtId="0" fontId="3" fillId="0" borderId="15" xfId="0" applyFont="1" applyBorder="1" applyAlignment="1" quotePrefix="1">
      <alignment horizontal="left"/>
    </xf>
    <xf numFmtId="164" fontId="49" fillId="0" borderId="15" xfId="76" applyNumberFormat="1" applyFont="1" applyBorder="1" applyAlignment="1">
      <alignment/>
    </xf>
    <xf numFmtId="0" fontId="3" fillId="0" borderId="15" xfId="0" applyFont="1" applyBorder="1" applyAlignment="1" quotePrefix="1">
      <alignment horizontal="center"/>
    </xf>
    <xf numFmtId="0" fontId="92" fillId="20" borderId="0" xfId="0" applyFont="1" applyFill="1" applyAlignment="1">
      <alignment horizontal="center"/>
    </xf>
    <xf numFmtId="164" fontId="90" fillId="20" borderId="0" xfId="0" applyNumberFormat="1" applyFont="1" applyFill="1" applyAlignment="1">
      <alignment/>
    </xf>
    <xf numFmtId="164" fontId="1" fillId="38" borderId="0" xfId="0" applyNumberFormat="1" applyFont="1" applyFill="1" applyAlignment="1">
      <alignment/>
    </xf>
    <xf numFmtId="164" fontId="1" fillId="0" borderId="0" xfId="76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64" fontId="4" fillId="0" borderId="0" xfId="76" applyNumberFormat="1" applyFont="1" applyAlignment="1">
      <alignment horizontal="center"/>
    </xf>
    <xf numFmtId="164" fontId="1" fillId="0" borderId="0" xfId="76" applyNumberFormat="1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164" fontId="1" fillId="0" borderId="0" xfId="76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146">
    <cellStyle name="Normal" xfId="0"/>
    <cellStyle name="RowLevel_0" xfId="1"/>
    <cellStyle name="ColLevel_0" xfId="2"/>
    <cellStyle name="          &#13;&#10;shell=progman.exe&#13;&#10;m" xfId="15"/>
    <cellStyle name="??" xfId="16"/>
    <cellStyle name="?? [0.00]_PRODUCT DETAIL Q1" xfId="17"/>
    <cellStyle name="?? [0]" xfId="18"/>
    <cellStyle name="???? [0.00]_PRODUCT DETAIL Q1" xfId="19"/>
    <cellStyle name="????_PRODUCT DETAIL Q1" xfId="20"/>
    <cellStyle name="???[0]_Book1" xfId="21"/>
    <cellStyle name="???_???" xfId="22"/>
    <cellStyle name="??_(????)??????" xfId="23"/>
    <cellStyle name="??_kc-elec system check list" xfId="24"/>
    <cellStyle name="•W€_STDFOR" xfId="25"/>
    <cellStyle name="1" xfId="26"/>
    <cellStyle name="¹éºÐÀ²_±âÅ¸" xfId="27"/>
    <cellStyle name="2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" xfId="35"/>
    <cellStyle name="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ÅëÈ­ [0]_¿ì¹°Åë" xfId="56"/>
    <cellStyle name="AeE­ [0]_INQUIRY ¿µ¾÷AßAø " xfId="57"/>
    <cellStyle name="ÅëÈ­ [0]_Sheet1" xfId="58"/>
    <cellStyle name="ÅëÈ­_¿ì¹°Åë" xfId="59"/>
    <cellStyle name="AeE­_INQUIRY ¿µ¾÷AßAø " xfId="60"/>
    <cellStyle name="ÅëÈ­_Sheet1" xfId="61"/>
    <cellStyle name="ÄÞ¸¶ [0]_¿ì¹°Åë" xfId="62"/>
    <cellStyle name="AÞ¸¶ [0]_INQUIRY ¿?¾÷AßAø " xfId="63"/>
    <cellStyle name="ÄÞ¸¶ [0]_L601CPT" xfId="64"/>
    <cellStyle name="ÄÞ¸¶_¿ì¹°Åë" xfId="65"/>
    <cellStyle name="AÞ¸¶_INQUIRY ¿?¾÷AßAø " xfId="66"/>
    <cellStyle name="ÄÞ¸¶_L601CPT" xfId="67"/>
    <cellStyle name="Bad" xfId="68"/>
    <cellStyle name="C?AØ_¿?¾÷CoE² " xfId="69"/>
    <cellStyle name="Ç¥ÁØ_#2(M17)_1" xfId="70"/>
    <cellStyle name="C￥AØ_¿μ¾÷CoE² " xfId="71"/>
    <cellStyle name="Ç¥ÁØ_±³°¢¼ö·®" xfId="72"/>
    <cellStyle name="Calculation" xfId="73"/>
    <cellStyle name="category" xfId="74"/>
    <cellStyle name="Check Cell" xfId="75"/>
    <cellStyle name="Comma" xfId="76"/>
    <cellStyle name="Comma [0]" xfId="77"/>
    <cellStyle name="Comma0" xfId="78"/>
    <cellStyle name="Currency" xfId="79"/>
    <cellStyle name="Currency [0]" xfId="80"/>
    <cellStyle name="Currency0" xfId="81"/>
    <cellStyle name="Date" xfId="82"/>
    <cellStyle name="Dezimal [0]_UXO VII" xfId="83"/>
    <cellStyle name="Dezimal_UXO VII" xfId="84"/>
    <cellStyle name="e" xfId="85"/>
    <cellStyle name="Explanatory Text" xfId="86"/>
    <cellStyle name="f" xfId="87"/>
    <cellStyle name="Fixed" xfId="88"/>
    <cellStyle name="Followed Hyperlink" xfId="89"/>
    <cellStyle name="Good" xfId="90"/>
    <cellStyle name="Grey" xfId="91"/>
    <cellStyle name="HEADER" xfId="92"/>
    <cellStyle name="Header1" xfId="93"/>
    <cellStyle name="Header2" xfId="94"/>
    <cellStyle name="Heading 1" xfId="95"/>
    <cellStyle name="Heading 2" xfId="96"/>
    <cellStyle name="Heading 3" xfId="97"/>
    <cellStyle name="Heading 4" xfId="98"/>
    <cellStyle name="Heading1" xfId="99"/>
    <cellStyle name="Heading2" xfId="100"/>
    <cellStyle name="Hyperlink" xfId="101"/>
    <cellStyle name="Input" xfId="102"/>
    <cellStyle name="Input [yellow]" xfId="103"/>
    <cellStyle name="Linked Cell" xfId="104"/>
    <cellStyle name="Millares [0]_Well Timing" xfId="105"/>
    <cellStyle name="Millares_Well Timing" xfId="106"/>
    <cellStyle name="Model" xfId="107"/>
    <cellStyle name="Moneda [0]_Well Timing" xfId="108"/>
    <cellStyle name="Moneda_Well Timing" xfId="109"/>
    <cellStyle name="n" xfId="110"/>
    <cellStyle name="Neutral" xfId="111"/>
    <cellStyle name="Normal - Style1" xfId="112"/>
    <cellStyle name="Note" xfId="113"/>
    <cellStyle name="Œ…‹æØ‚è [0.00]_laroux" xfId="114"/>
    <cellStyle name="Œ…‹æØ‚è_laroux" xfId="115"/>
    <cellStyle name="oft Excel]&#13;&#10;Comment=The open=/f lines load custom functions into the Paste Function list.&#13;&#10;Maximized=2&#13;&#10;Basics=1&#13;&#10;A" xfId="116"/>
    <cellStyle name="oft Excel]&#13;&#10;Comment=The open=/f lines load custom functions into the Paste Function list.&#13;&#10;Maximized=3&#13;&#10;Basics=1&#13;&#10;A" xfId="117"/>
    <cellStyle name="omma [0]_Mktg Prog" xfId="118"/>
    <cellStyle name="ormal_Sheet1_1" xfId="119"/>
    <cellStyle name="Output" xfId="120"/>
    <cellStyle name="Percent" xfId="121"/>
    <cellStyle name="Percent [2]" xfId="122"/>
    <cellStyle name="s]&#13;&#10;spooler=yes&#13;&#10;load=&#13;&#10;Beep=yes&#13;&#10;NullPort=None&#13;&#10;BorderWidth=3&#13;&#10;CursorBlinkRate=1200&#13;&#10;DoubleClickSpeed=452&#13;&#10;Programs=co" xfId="123"/>
    <cellStyle name="style_1" xfId="124"/>
    <cellStyle name="subhead" xfId="125"/>
    <cellStyle name="T" xfId="126"/>
    <cellStyle name="th" xfId="127"/>
    <cellStyle name="þ_x001D_ð·_x000C_æþ'&#13;ßþU_x0001_Ø_x0005_ü_x0014__x0007__x0001__x0001_" xfId="128"/>
    <cellStyle name="þ_x001D_ðÇ%Uý—&amp;Hý9_x0008_Ÿ s&#10;_x0007__x0001__x0001_" xfId="129"/>
    <cellStyle name="Title" xfId="130"/>
    <cellStyle name="Total" xfId="131"/>
    <cellStyle name="viet" xfId="132"/>
    <cellStyle name="viet2" xfId="133"/>
    <cellStyle name="W_STDFOR" xfId="134"/>
    <cellStyle name="Währung [0]_UXO VII" xfId="135"/>
    <cellStyle name="Währung_UXO VII" xfId="136"/>
    <cellStyle name="Warning Text" xfId="137"/>
    <cellStyle name="똿뗦먛귟 [0.00]_PRODUCT DETAIL Q1" xfId="138"/>
    <cellStyle name="똿뗦먛귟_PRODUCT DETAIL Q1" xfId="139"/>
    <cellStyle name="믅됞 [0.00]_PRODUCT DETAIL Q1" xfId="140"/>
    <cellStyle name="믅됞_PRODUCT DETAIL Q1" xfId="141"/>
    <cellStyle name="백분율_95" xfId="142"/>
    <cellStyle name="뷭?_BOOKSHIP" xfId="143"/>
    <cellStyle name="一般_00Q3902REV.1" xfId="144"/>
    <cellStyle name="千分位[0]_00Q3902REV.1" xfId="145"/>
    <cellStyle name="千分位_00Q3902REV.1" xfId="146"/>
    <cellStyle name="콤마 [0]_ 비목별 월별기술 " xfId="147"/>
    <cellStyle name="콤마_ 비목별 월별기술 " xfId="148"/>
    <cellStyle name="통화 [0]_1202" xfId="149"/>
    <cellStyle name="통화_1202" xfId="150"/>
    <cellStyle name="표준_(정보부문)월별인원계획" xfId="151"/>
    <cellStyle name="貨幣 [0]_00Q3902REV.1" xfId="152"/>
    <cellStyle name="貨幣[0]_BRE" xfId="153"/>
    <cellStyle name="貨幣_00Q3902REV.1" xfId="154"/>
    <cellStyle name=" [0.00]_ Att. 1- Cover" xfId="155"/>
    <cellStyle name="_ Att. 1- Cover" xfId="156"/>
    <cellStyle name="?_ Att. 1- Cover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ng\c\Dung%20Quat\Nhom%20GC\New%20Folder\My%20Documents\3533\98Q\3533\Q\98Q2943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Trung\trung\TRUNG2\KHE-TRE\M3%20be%20t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4\d\tien%20son\tien%20son%20chuan\BCNCKT\B_Can\Ba_b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4\d\tien%20son\tien%20son%20chuan\Documents%20and%20Settings\IBM\Desktop\Thu%20Huyen\Goi%2013.1\DATA\khh\LOWLI\A-TUAN\khh\sua\biphuoc\tach-7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4\d\tien%20son\tien%20son%20chuan\XT-XL-SEIER\13.1\BCNCKT\B_Can\Ba_b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4\d\Minhphuong\Tienson1\My%20Documents\Trung\trung\TRUNG2\KHE-TRE\M3%20be%20to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Hang (2)"/>
      <sheetName val="Cuong"/>
      <sheetName val="Binh"/>
      <sheetName val="Nam"/>
      <sheetName val="Hoan"/>
      <sheetName val="Dan"/>
      <sheetName val="Hung"/>
      <sheetName val="Hien"/>
      <sheetName val="Manh"/>
      <sheetName val="Lai"/>
      <sheetName val="Thuan"/>
      <sheetName val="L.Dung"/>
      <sheetName val="Dung"/>
      <sheetName val="Lan"/>
      <sheetName val="Tho"/>
      <sheetName val="Hang"/>
      <sheetName val="XL4Poppy"/>
      <sheetName val="Sheet1"/>
      <sheetName val="Sheet2"/>
      <sheetName val="Chart1"/>
      <sheetName val="Sheet4"/>
      <sheetName val="Sheet3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#REF"/>
      <sheetName val="Bia"/>
      <sheetName val="DKTT"/>
      <sheetName val="N-luc"/>
      <sheetName val="TH-Tai trong"/>
      <sheetName val="Xamu"/>
      <sheetName val="Than tru"/>
      <sheetName val="Be coc"/>
      <sheetName val="PTDDat-Tru"/>
      <sheetName val="PTDDat-nhip"/>
      <sheetName val="PTDDat-nhipLT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doi CT1"/>
      <sheetName val="doi CT3"/>
      <sheetName val="Chart3"/>
      <sheetName val="Chart2"/>
      <sheetName val="doi CT4"/>
      <sheetName val="Sheet8"/>
      <sheetName val="Sheet7"/>
      <sheetName val="Sheet6"/>
      <sheetName val="Sheet5"/>
      <sheetName val="btn"/>
      <sheetName val="304-03"/>
      <sheetName val="Thoi det 304"/>
      <sheetName val="CSD"/>
      <sheetName val="DLC"/>
      <sheetName val="Damchuan"/>
      <sheetName val="CBR"/>
      <sheetName val="BDCBR"/>
      <sheetName val="Thoi det 37.5"/>
      <sheetName val="TPHD37.5"/>
      <sheetName val="CPV"/>
      <sheetName val="DGCM"/>
      <sheetName val="TL-I"/>
      <sheetName val="THG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thtb"/>
      <sheetName val="thkp cong"/>
      <sheetName val="cuoc"/>
      <sheetName val="gvl"/>
      <sheetName val="pt-cong"/>
      <sheetName val="BS CONG"/>
      <sheetName val="thop-CONG"/>
      <sheetName val="kl cong"/>
      <sheetName val="luong-A6"/>
      <sheetName val="damchatdv"/>
      <sheetName val="DAM CHAT dv"/>
      <sheetName val="C.B.R) (3)"/>
      <sheetName val="10"/>
      <sheetName val="30(2)"/>
      <sheetName val="651"/>
      <sheetName val="C.B.R) (2)"/>
      <sheetName val="DAM CHAT"/>
      <sheetName val="C.B.R)"/>
      <sheetName val="65"/>
      <sheetName val=",30"/>
      <sheetName val=",10"/>
      <sheetName val="KHSX2002-2006"/>
      <sheetName val="KHvon 2002-2006"/>
      <sheetName val="VLHTXL"/>
      <sheetName val="NC"/>
      <sheetName val="May"/>
      <sheetName val="VuaXM"/>
      <sheetName val="Tno"/>
      <sheetName val="VuaBT"/>
      <sheetName val="CTGVL"/>
      <sheetName val="cat"/>
      <sheetName val="luongSS3"/>
      <sheetName val="mayTC"/>
      <sheetName val="HSluongtho"/>
      <sheetName val="luongTT09"/>
      <sheetName val="CLVL"/>
      <sheetName val="VLDCA"/>
      <sheetName val="khong"/>
      <sheetName val="km248"/>
      <sheetName val="Cnhan"/>
      <sheetName val="T2"/>
      <sheetName val="To than Nguyen-12"/>
      <sheetName val="T4"/>
      <sheetName val="T6"/>
      <sheetName val="T7"/>
      <sheetName val="T8"/>
      <sheetName val="T10"/>
      <sheetName val="T9"/>
      <sheetName val="To Quynh -12"/>
      <sheetName val="T.4"/>
      <sheetName val="T1"/>
      <sheetName val="Cn"/>
      <sheetName val="PSinh"/>
      <sheetName val="GT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T -THVLN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DT"/>
      <sheetName val="THXL"/>
      <sheetName val="THTB"/>
      <sheetName val="THXLK"/>
      <sheetName val="XL35"/>
      <sheetName val="DZ35"/>
      <sheetName val="XLCN"/>
      <sheetName val="CN35"/>
      <sheetName val="THTBA"/>
      <sheetName val="TBA"/>
      <sheetName val="KS"/>
      <sheetName val="VC35"/>
      <sheetName val="CT35"/>
      <sheetName val="XL04"/>
      <sheetName val="DZ04"/>
      <sheetName val="XL_Cto"/>
      <sheetName val="C_to"/>
      <sheetName val="CP_BT"/>
      <sheetName val="CTTBA"/>
      <sheetName val="VCTBA"/>
      <sheetName val="CT04"/>
      <sheetName val="VC04"/>
      <sheetName val="VC_Cto"/>
      <sheetName val="CT_BT"/>
      <sheetName val="BT"/>
      <sheetName val="TH"/>
      <sheetName val="KB"/>
      <sheetName val="00000000"/>
      <sheetName val="XL4Poppy"/>
    </sheetNames>
    <sheetDataSet>
      <sheetData sheetId="28">
        <row r="9">
          <cell r="C9" t="b">
            <v>1</v>
          </cell>
        </row>
        <row r="15">
          <cell r="A15" t="b">
            <v>1</v>
          </cell>
        </row>
        <row r="27">
          <cell r="C27" t="e">
            <v>#N/A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ongia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HDT"/>
      <sheetName val="THXL"/>
      <sheetName val="THTB"/>
      <sheetName val="THXLK"/>
      <sheetName val="XL35"/>
      <sheetName val="DZ35"/>
      <sheetName val="XLCN"/>
      <sheetName val="CN35"/>
      <sheetName val="THTBA"/>
      <sheetName val="TBA"/>
      <sheetName val="KS"/>
      <sheetName val="VC35"/>
      <sheetName val="CT35"/>
      <sheetName val="XL04"/>
      <sheetName val="DZ04"/>
      <sheetName val="XL_Cto"/>
      <sheetName val="C_to"/>
      <sheetName val="CP_BT"/>
      <sheetName val="CTTBA"/>
      <sheetName val="VCTBA"/>
      <sheetName val="CT04"/>
      <sheetName val="VC04"/>
      <sheetName val="VC_Cto"/>
      <sheetName val="CT_BT"/>
      <sheetName val="BT"/>
      <sheetName val="TH"/>
      <sheetName val="KB"/>
      <sheetName val="00000000"/>
      <sheetName val="XL4Poppy"/>
    </sheetNames>
    <sheetDataSet>
      <sheetData sheetId="28">
        <row r="9">
          <cell r="C9" t="b">
            <v>1</v>
          </cell>
        </row>
        <row r="15">
          <cell r="A15" t="b">
            <v>1</v>
          </cell>
        </row>
        <row r="27">
          <cell r="C27" t="e">
            <v>#N/A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T -THVLN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xSplit="4" ySplit="20" topLeftCell="F21" activePane="bottomRight" state="frozen"/>
      <selection pane="topLeft" activeCell="A1" sqref="A1"/>
      <selection pane="topRight" activeCell="E1" sqref="E1"/>
      <selection pane="bottomLeft" activeCell="A21" sqref="A21"/>
      <selection pane="bottomRight" activeCell="A11" sqref="A11"/>
    </sheetView>
  </sheetViews>
  <sheetFormatPr defaultColWidth="8.796875" defaultRowHeight="15"/>
  <cols>
    <col min="1" max="1" width="42.59765625" style="8" customWidth="1"/>
    <col min="2" max="2" width="9" style="8" customWidth="1"/>
    <col min="3" max="3" width="5.59765625" style="8" customWidth="1"/>
    <col min="4" max="4" width="15.19921875" style="20" customWidth="1"/>
    <col min="5" max="5" width="15.19921875" style="33" hidden="1" customWidth="1"/>
    <col min="6" max="6" width="0.1015625" style="34" customWidth="1"/>
    <col min="7" max="7" width="15" style="8" customWidth="1"/>
    <col min="8" max="8" width="18.3984375" style="8" hidden="1" customWidth="1"/>
    <col min="9" max="9" width="13.19921875" style="8" hidden="1" customWidth="1"/>
    <col min="10" max="10" width="12.59765625" style="12" hidden="1" customWidth="1"/>
    <col min="11" max="11" width="12.59765625" style="13" hidden="1" customWidth="1"/>
    <col min="12" max="12" width="14.3984375" style="12" hidden="1" customWidth="1"/>
    <col min="13" max="13" width="12.3984375" style="8" hidden="1" customWidth="1"/>
    <col min="14" max="14" width="12.8984375" style="50" hidden="1" customWidth="1"/>
    <col min="15" max="16384" width="9" style="8" customWidth="1"/>
  </cols>
  <sheetData>
    <row r="1" spans="1:14" s="12" customFormat="1" ht="20.25">
      <c r="A1" s="1" t="s">
        <v>0</v>
      </c>
      <c r="B1" s="1"/>
      <c r="C1" s="69" t="s">
        <v>1</v>
      </c>
      <c r="D1" s="69"/>
      <c r="E1" s="69"/>
      <c r="F1" s="69"/>
      <c r="G1" s="69"/>
      <c r="H1" s="24" t="s">
        <v>302</v>
      </c>
      <c r="K1" s="13"/>
      <c r="N1" s="50"/>
    </row>
    <row r="2" spans="1:14" s="12" customFormat="1" ht="12">
      <c r="A2" s="1" t="s">
        <v>2</v>
      </c>
      <c r="B2" s="1"/>
      <c r="C2" s="70" t="s">
        <v>254</v>
      </c>
      <c r="D2" s="70"/>
      <c r="E2" s="70"/>
      <c r="F2" s="70"/>
      <c r="G2" s="70"/>
      <c r="K2" s="13"/>
      <c r="N2" s="50"/>
    </row>
    <row r="3" spans="1:14" s="12" customFormat="1" ht="12">
      <c r="A3" s="68" t="s">
        <v>3</v>
      </c>
      <c r="B3" s="68"/>
      <c r="D3" s="13"/>
      <c r="E3" s="33"/>
      <c r="F3" s="34"/>
      <c r="K3" s="13"/>
      <c r="N3" s="50"/>
    </row>
    <row r="4" spans="1:14" s="12" customFormat="1" ht="18">
      <c r="A4" s="71" t="s">
        <v>4</v>
      </c>
      <c r="B4" s="71"/>
      <c r="C4" s="71"/>
      <c r="D4" s="71"/>
      <c r="E4" s="71"/>
      <c r="F4" s="71"/>
      <c r="G4" s="71"/>
      <c r="K4" s="13"/>
      <c r="N4" s="50"/>
    </row>
    <row r="5" spans="4:14" s="12" customFormat="1" ht="12">
      <c r="D5" s="13"/>
      <c r="E5" s="33"/>
      <c r="F5" s="34"/>
      <c r="K5" s="13"/>
      <c r="N5" s="50"/>
    </row>
    <row r="6" spans="1:14" s="12" customFormat="1" ht="24.75" thickBot="1">
      <c r="A6" s="14" t="s">
        <v>5</v>
      </c>
      <c r="B6" s="14" t="s">
        <v>6</v>
      </c>
      <c r="C6" s="14" t="s">
        <v>7</v>
      </c>
      <c r="D6" s="15" t="s">
        <v>9</v>
      </c>
      <c r="E6" s="35"/>
      <c r="F6" s="36"/>
      <c r="G6" s="15" t="s">
        <v>8</v>
      </c>
      <c r="K6" s="20"/>
      <c r="N6" s="50"/>
    </row>
    <row r="7" spans="1:12" ht="13.5" customHeight="1" thickTop="1">
      <c r="A7" s="16" t="s">
        <v>10</v>
      </c>
      <c r="B7" s="17"/>
      <c r="C7" s="16"/>
      <c r="D7" s="18"/>
      <c r="E7" s="37"/>
      <c r="F7" s="38"/>
      <c r="G7" s="18"/>
      <c r="J7" s="8"/>
      <c r="K7" s="20"/>
      <c r="L7" s="8"/>
    </row>
    <row r="8" spans="1:12" ht="13.5" customHeight="1">
      <c r="A8" s="5" t="s">
        <v>11</v>
      </c>
      <c r="B8" s="6" t="s">
        <v>12</v>
      </c>
      <c r="C8" s="5"/>
      <c r="D8" s="7">
        <f>D9+D12+D16+D25+D28</f>
        <v>23681671705</v>
      </c>
      <c r="E8" s="39"/>
      <c r="F8" s="40"/>
      <c r="G8" s="7">
        <f>G9+G12+G16+G25+G28</f>
        <v>24183422520</v>
      </c>
      <c r="K8" s="20"/>
      <c r="L8" s="8"/>
    </row>
    <row r="9" spans="1:12" ht="13.5" customHeight="1">
      <c r="A9" s="5" t="s">
        <v>13</v>
      </c>
      <c r="B9" s="6" t="s">
        <v>14</v>
      </c>
      <c r="C9" s="5"/>
      <c r="D9" s="7">
        <f>SUM(D10:D11)</f>
        <v>5758662677</v>
      </c>
      <c r="E9" s="39"/>
      <c r="F9" s="40"/>
      <c r="G9" s="7">
        <f>SUM(G10:G11)</f>
        <v>5408165944</v>
      </c>
      <c r="I9" s="8">
        <v>111</v>
      </c>
      <c r="J9" s="8">
        <v>112</v>
      </c>
      <c r="K9" s="20"/>
      <c r="L9" s="8"/>
    </row>
    <row r="10" spans="1:12" ht="13.5" customHeight="1">
      <c r="A10" s="2" t="s">
        <v>15</v>
      </c>
      <c r="B10" s="3" t="s">
        <v>16</v>
      </c>
      <c r="C10" s="2"/>
      <c r="D10" s="26">
        <f>I10+J10</f>
        <v>5758662677</v>
      </c>
      <c r="E10" s="41">
        <f>151967668+305957531</f>
        <v>457925199</v>
      </c>
      <c r="F10" s="42"/>
      <c r="G10" s="4">
        <f>3487840+5404183504+413500+81100</f>
        <v>5408165944</v>
      </c>
      <c r="I10" s="20">
        <v>77171595</v>
      </c>
      <c r="J10" s="20">
        <v>5681491082</v>
      </c>
      <c r="K10" s="20"/>
      <c r="L10" s="8"/>
    </row>
    <row r="11" spans="1:12" ht="13.5" customHeight="1">
      <c r="A11" s="2" t="s">
        <v>17</v>
      </c>
      <c r="B11" s="3" t="s">
        <v>18</v>
      </c>
      <c r="C11" s="2"/>
      <c r="D11" s="4"/>
      <c r="E11" s="41">
        <f>13900000000-7900000000</f>
        <v>6000000000</v>
      </c>
      <c r="F11" s="42"/>
      <c r="G11" s="4"/>
      <c r="J11" s="8"/>
      <c r="K11" s="20"/>
      <c r="L11" s="8"/>
    </row>
    <row r="12" spans="1:12" ht="13.5" customHeight="1">
      <c r="A12" s="5" t="s">
        <v>19</v>
      </c>
      <c r="B12" s="6" t="s">
        <v>20</v>
      </c>
      <c r="C12" s="5"/>
      <c r="D12" s="7">
        <f>D13+D15</f>
        <v>0</v>
      </c>
      <c r="E12" s="39"/>
      <c r="F12" s="40"/>
      <c r="G12" s="7">
        <f>G13+G15</f>
        <v>0</v>
      </c>
      <c r="J12" s="8"/>
      <c r="K12" s="20"/>
      <c r="L12" s="8"/>
    </row>
    <row r="13" spans="1:12" ht="13.5" customHeight="1">
      <c r="A13" s="2" t="s">
        <v>158</v>
      </c>
      <c r="B13" s="3" t="s">
        <v>21</v>
      </c>
      <c r="C13" s="2"/>
      <c r="D13" s="4"/>
      <c r="E13" s="41"/>
      <c r="F13" s="42"/>
      <c r="G13" s="4"/>
      <c r="J13" s="8"/>
      <c r="K13" s="20"/>
      <c r="L13" s="8"/>
    </row>
    <row r="14" spans="1:12" ht="13.5" customHeight="1">
      <c r="A14" s="2" t="s">
        <v>159</v>
      </c>
      <c r="B14" s="3">
        <v>122</v>
      </c>
      <c r="C14" s="2"/>
      <c r="D14" s="4"/>
      <c r="E14" s="41"/>
      <c r="F14" s="42"/>
      <c r="G14" s="4"/>
      <c r="J14" s="8"/>
      <c r="K14" s="20"/>
      <c r="L14" s="8"/>
    </row>
    <row r="15" spans="1:12" ht="13.5" customHeight="1">
      <c r="A15" s="2" t="s">
        <v>160</v>
      </c>
      <c r="B15" s="3">
        <v>123</v>
      </c>
      <c r="C15" s="2"/>
      <c r="D15" s="4"/>
      <c r="E15" s="41"/>
      <c r="F15" s="42"/>
      <c r="G15" s="4"/>
      <c r="J15" s="8"/>
      <c r="K15" s="20"/>
      <c r="L15" s="8"/>
    </row>
    <row r="16" spans="1:12" ht="13.5" customHeight="1">
      <c r="A16" s="5" t="s">
        <v>22</v>
      </c>
      <c r="B16" s="6" t="s">
        <v>23</v>
      </c>
      <c r="C16" s="5"/>
      <c r="D16" s="7">
        <f>SUM(D17:D24)</f>
        <v>13782777270</v>
      </c>
      <c r="E16" s="39"/>
      <c r="F16" s="40"/>
      <c r="G16" s="7">
        <f>SUM(G17:G24)</f>
        <v>13567493405</v>
      </c>
      <c r="H16" s="19">
        <f>D16-G16</f>
        <v>215283865</v>
      </c>
      <c r="J16" s="8">
        <v>13116</v>
      </c>
      <c r="K16" s="20">
        <v>13118</v>
      </c>
      <c r="L16" s="8"/>
    </row>
    <row r="17" spans="1:12" ht="13.5" customHeight="1">
      <c r="A17" s="2" t="s">
        <v>24</v>
      </c>
      <c r="B17" s="3" t="s">
        <v>25</v>
      </c>
      <c r="C17" s="2"/>
      <c r="D17" s="26">
        <f>J17+K17</f>
        <v>4087084198</v>
      </c>
      <c r="E17" s="41">
        <f>3848429639+470536632</f>
        <v>4318966271</v>
      </c>
      <c r="F17" s="42"/>
      <c r="G17" s="4">
        <v>4032653830</v>
      </c>
      <c r="I17" s="8" t="s">
        <v>241</v>
      </c>
      <c r="J17" s="50">
        <v>3860734843</v>
      </c>
      <c r="K17" s="50">
        <v>226349355</v>
      </c>
      <c r="L17" s="8"/>
    </row>
    <row r="18" spans="1:12" ht="13.5" customHeight="1">
      <c r="A18" s="2" t="s">
        <v>161</v>
      </c>
      <c r="B18" s="3" t="s">
        <v>26</v>
      </c>
      <c r="C18" s="2"/>
      <c r="D18" s="26">
        <v>864759000</v>
      </c>
      <c r="E18" s="41">
        <v>1065200000</v>
      </c>
      <c r="F18" s="42"/>
      <c r="G18" s="4">
        <v>715200000</v>
      </c>
      <c r="I18" s="8" t="s">
        <v>242</v>
      </c>
      <c r="J18" s="8"/>
      <c r="K18" s="20"/>
      <c r="L18" s="8"/>
    </row>
    <row r="19" spans="1:12" ht="13.5" customHeight="1">
      <c r="A19" s="2" t="s">
        <v>27</v>
      </c>
      <c r="B19" s="3" t="s">
        <v>28</v>
      </c>
      <c r="C19" s="2"/>
      <c r="D19" s="4">
        <v>0</v>
      </c>
      <c r="E19" s="41"/>
      <c r="F19" s="42"/>
      <c r="G19" s="4">
        <v>0</v>
      </c>
      <c r="J19" s="8"/>
      <c r="K19" s="20"/>
      <c r="L19" s="8"/>
    </row>
    <row r="20" spans="1:12" ht="13.5" customHeight="1">
      <c r="A20" s="2" t="s">
        <v>29</v>
      </c>
      <c r="B20" s="3" t="s">
        <v>30</v>
      </c>
      <c r="C20" s="2"/>
      <c r="D20" s="4">
        <v>0</v>
      </c>
      <c r="E20" s="41"/>
      <c r="F20" s="42"/>
      <c r="G20" s="4">
        <v>0</v>
      </c>
      <c r="J20" s="8"/>
      <c r="K20" s="20"/>
      <c r="L20" s="8"/>
    </row>
    <row r="21" spans="1:14" ht="13.5" customHeight="1">
      <c r="A21" s="2" t="s">
        <v>155</v>
      </c>
      <c r="B21" s="3">
        <v>135</v>
      </c>
      <c r="C21" s="2"/>
      <c r="D21" s="4">
        <v>7900000000</v>
      </c>
      <c r="E21" s="4">
        <v>7900000000</v>
      </c>
      <c r="F21" s="42"/>
      <c r="G21" s="4">
        <v>7900000000</v>
      </c>
      <c r="J21" s="51">
        <v>141</v>
      </c>
      <c r="K21" s="20">
        <v>1388</v>
      </c>
      <c r="L21" s="8">
        <v>3383</v>
      </c>
      <c r="N21" s="50">
        <v>2356234316</v>
      </c>
    </row>
    <row r="22" spans="1:14" ht="13.5" customHeight="1">
      <c r="A22" s="2" t="s">
        <v>163</v>
      </c>
      <c r="B22" s="3">
        <v>136</v>
      </c>
      <c r="C22" s="2"/>
      <c r="D22" s="26">
        <f>J22+K22+L22</f>
        <v>930934072</v>
      </c>
      <c r="E22" s="4">
        <f>179449531+649021223</f>
        <v>828470754</v>
      </c>
      <c r="F22" s="42"/>
      <c r="G22" s="4">
        <v>919639575</v>
      </c>
      <c r="I22" s="20" t="s">
        <v>243</v>
      </c>
      <c r="J22" s="50">
        <v>647016088</v>
      </c>
      <c r="K22" s="20">
        <v>283917984</v>
      </c>
      <c r="L22" s="20"/>
      <c r="N22" s="50">
        <v>222125359</v>
      </c>
    </row>
    <row r="23" spans="1:14" ht="13.5" customHeight="1">
      <c r="A23" s="2" t="s">
        <v>162</v>
      </c>
      <c r="B23" s="3">
        <v>137</v>
      </c>
      <c r="C23" s="2"/>
      <c r="D23" s="4"/>
      <c r="E23" s="41"/>
      <c r="F23" s="42"/>
      <c r="G23" s="4"/>
      <c r="I23" s="20"/>
      <c r="J23" s="8"/>
      <c r="K23" s="20"/>
      <c r="L23" s="8"/>
      <c r="N23" s="50">
        <v>57573714</v>
      </c>
    </row>
    <row r="24" spans="1:14" ht="13.5" customHeight="1">
      <c r="A24" s="2" t="s">
        <v>164</v>
      </c>
      <c r="B24" s="3" t="s">
        <v>31</v>
      </c>
      <c r="C24" s="2"/>
      <c r="D24" s="4">
        <v>0</v>
      </c>
      <c r="E24" s="41"/>
      <c r="F24" s="42"/>
      <c r="G24" s="4">
        <v>0</v>
      </c>
      <c r="J24" s="8"/>
      <c r="K24" s="20"/>
      <c r="L24" s="8"/>
      <c r="N24" s="50">
        <v>66872985</v>
      </c>
    </row>
    <row r="25" spans="1:14" ht="13.5" customHeight="1">
      <c r="A25" s="5" t="s">
        <v>32</v>
      </c>
      <c r="B25" s="6" t="s">
        <v>33</v>
      </c>
      <c r="C25" s="5"/>
      <c r="D25" s="7">
        <f>SUM(D26:D27)</f>
        <v>4139803094</v>
      </c>
      <c r="E25" s="39"/>
      <c r="F25" s="40"/>
      <c r="G25" s="7">
        <f>SUM(G26:G27)</f>
        <v>5147593985</v>
      </c>
      <c r="I25" s="20"/>
      <c r="J25" s="19">
        <v>152</v>
      </c>
      <c r="K25" s="20">
        <v>154</v>
      </c>
      <c r="L25" s="8">
        <v>155</v>
      </c>
      <c r="N25" s="50">
        <v>547374119</v>
      </c>
    </row>
    <row r="26" spans="1:14" ht="13.5" customHeight="1">
      <c r="A26" s="2" t="s">
        <v>34</v>
      </c>
      <c r="B26" s="3" t="s">
        <v>35</v>
      </c>
      <c r="C26" s="2"/>
      <c r="D26" s="26">
        <f>J26+K26+L26</f>
        <v>4139803094</v>
      </c>
      <c r="E26" s="41">
        <f>2872347429+510994701+277672477</f>
        <v>3661014607</v>
      </c>
      <c r="F26" s="42"/>
      <c r="G26" s="4">
        <v>5147593985</v>
      </c>
      <c r="H26" s="19">
        <f>D26-G26</f>
        <v>-1007790891</v>
      </c>
      <c r="I26" s="20" t="s">
        <v>244</v>
      </c>
      <c r="J26" s="50">
        <v>3283636277</v>
      </c>
      <c r="K26" s="50">
        <v>399420032</v>
      </c>
      <c r="L26" s="50">
        <v>456746785</v>
      </c>
      <c r="N26" s="50">
        <v>35269645</v>
      </c>
    </row>
    <row r="27" spans="1:14" ht="13.5" customHeight="1">
      <c r="A27" s="2" t="s">
        <v>36</v>
      </c>
      <c r="B27" s="3" t="s">
        <v>37</v>
      </c>
      <c r="C27" s="2"/>
      <c r="D27" s="4"/>
      <c r="E27" s="41"/>
      <c r="F27" s="42"/>
      <c r="G27" s="4"/>
      <c r="J27" s="8"/>
      <c r="K27" s="20"/>
      <c r="L27" s="8"/>
      <c r="N27" s="54">
        <f>SUM(N21:N26)</f>
        <v>3285450138</v>
      </c>
    </row>
    <row r="28" spans="1:12" ht="13.5" customHeight="1">
      <c r="A28" s="5" t="s">
        <v>38</v>
      </c>
      <c r="B28" s="6" t="s">
        <v>39</v>
      </c>
      <c r="C28" s="5"/>
      <c r="D28" s="7">
        <f>SUM(D29:D33)</f>
        <v>428664</v>
      </c>
      <c r="E28" s="39"/>
      <c r="F28" s="40"/>
      <c r="G28" s="7">
        <f>SUM(G29:G33)</f>
        <v>60169186</v>
      </c>
      <c r="J28" s="51">
        <v>2421</v>
      </c>
      <c r="K28" s="20">
        <v>2428</v>
      </c>
      <c r="L28" s="8"/>
    </row>
    <row r="29" spans="1:12" ht="13.5" customHeight="1">
      <c r="A29" s="2" t="s">
        <v>40</v>
      </c>
      <c r="B29" s="3" t="s">
        <v>41</v>
      </c>
      <c r="C29" s="2"/>
      <c r="D29" s="4"/>
      <c r="E29" s="4">
        <v>171128589</v>
      </c>
      <c r="F29" s="42"/>
      <c r="G29" s="4"/>
      <c r="I29" s="8" t="s">
        <v>245</v>
      </c>
      <c r="J29" s="51"/>
      <c r="K29" s="20">
        <v>157514767</v>
      </c>
      <c r="L29" s="8"/>
    </row>
    <row r="30" spans="1:12" ht="13.5" customHeight="1">
      <c r="A30" s="2" t="s">
        <v>42</v>
      </c>
      <c r="B30" s="3" t="s">
        <v>43</v>
      </c>
      <c r="C30" s="2"/>
      <c r="D30" s="4"/>
      <c r="E30" s="41"/>
      <c r="F30" s="42"/>
      <c r="G30" s="4">
        <f>55285255</f>
        <v>55285255</v>
      </c>
      <c r="H30" s="19">
        <f>D30-G30</f>
        <v>-55285255</v>
      </c>
      <c r="J30" s="8"/>
      <c r="K30" s="20"/>
      <c r="L30" s="8"/>
    </row>
    <row r="31" spans="1:12" ht="13.5" customHeight="1">
      <c r="A31" s="2" t="s">
        <v>44</v>
      </c>
      <c r="B31" s="3">
        <v>153</v>
      </c>
      <c r="C31" s="2"/>
      <c r="D31" s="26">
        <v>428664</v>
      </c>
      <c r="E31" s="41">
        <v>4883931</v>
      </c>
      <c r="F31" s="42"/>
      <c r="G31" s="4">
        <f>4883931</f>
        <v>4883931</v>
      </c>
      <c r="H31" s="19">
        <f>D31-G31</f>
        <v>-4455267</v>
      </c>
      <c r="I31" s="8" t="s">
        <v>246</v>
      </c>
      <c r="J31" s="50"/>
      <c r="K31" s="20"/>
      <c r="L31" s="8"/>
    </row>
    <row r="32" spans="1:12" ht="13.5" customHeight="1">
      <c r="A32" s="2" t="s">
        <v>165</v>
      </c>
      <c r="B32" s="3">
        <v>154</v>
      </c>
      <c r="C32" s="2"/>
      <c r="D32" s="4"/>
      <c r="E32" s="41"/>
      <c r="F32" s="42"/>
      <c r="G32" s="4"/>
      <c r="J32" s="8"/>
      <c r="K32" s="20"/>
      <c r="L32" s="8"/>
    </row>
    <row r="33" spans="1:12" ht="13.5" customHeight="1">
      <c r="A33" s="2" t="s">
        <v>45</v>
      </c>
      <c r="B33" s="3">
        <v>155</v>
      </c>
      <c r="C33" s="2"/>
      <c r="D33" s="4"/>
      <c r="E33" s="41"/>
      <c r="F33" s="42"/>
      <c r="G33" s="4"/>
      <c r="J33" s="19"/>
      <c r="K33" s="20"/>
      <c r="L33" s="8"/>
    </row>
    <row r="34" spans="1:12" ht="13.5" customHeight="1">
      <c r="A34" s="5" t="s">
        <v>46</v>
      </c>
      <c r="B34" s="6" t="s">
        <v>47</v>
      </c>
      <c r="C34" s="5"/>
      <c r="D34" s="7">
        <f>D35+D43+D53+D56+D65</f>
        <v>14435878755</v>
      </c>
      <c r="E34" s="39"/>
      <c r="F34" s="40"/>
      <c r="G34" s="7">
        <f>G35+G43+G53+G56+G65</f>
        <v>15084894684</v>
      </c>
      <c r="J34" s="8"/>
      <c r="K34" s="20"/>
      <c r="L34" s="8"/>
    </row>
    <row r="35" spans="1:12" ht="13.5" customHeight="1">
      <c r="A35" s="5" t="s">
        <v>48</v>
      </c>
      <c r="B35" s="6" t="s">
        <v>49</v>
      </c>
      <c r="C35" s="5"/>
      <c r="D35" s="7">
        <f>SUM(D36:D42)</f>
        <v>0</v>
      </c>
      <c r="E35" s="39"/>
      <c r="F35" s="40"/>
      <c r="G35" s="7">
        <f>SUM(G36:G42)</f>
        <v>0</v>
      </c>
      <c r="J35" s="8"/>
      <c r="K35" s="20"/>
      <c r="L35" s="8"/>
    </row>
    <row r="36" spans="1:12" ht="13.5" customHeight="1">
      <c r="A36" s="2" t="s">
        <v>50</v>
      </c>
      <c r="B36" s="3" t="s">
        <v>51</v>
      </c>
      <c r="C36" s="2"/>
      <c r="D36" s="4"/>
      <c r="E36" s="41"/>
      <c r="F36" s="42"/>
      <c r="G36" s="4"/>
      <c r="J36" s="8"/>
      <c r="K36" s="20"/>
      <c r="L36" s="8"/>
    </row>
    <row r="37" spans="1:12" ht="13.5" customHeight="1">
      <c r="A37" s="2" t="s">
        <v>166</v>
      </c>
      <c r="B37" s="3">
        <v>212</v>
      </c>
      <c r="C37" s="2"/>
      <c r="D37" s="4"/>
      <c r="E37" s="41"/>
      <c r="F37" s="42"/>
      <c r="G37" s="4"/>
      <c r="J37" s="8"/>
      <c r="K37" s="20"/>
      <c r="L37" s="8"/>
    </row>
    <row r="38" spans="1:12" ht="13.5" customHeight="1">
      <c r="A38" s="2" t="s">
        <v>167</v>
      </c>
      <c r="B38" s="3">
        <v>213</v>
      </c>
      <c r="C38" s="2"/>
      <c r="D38" s="4"/>
      <c r="E38" s="41"/>
      <c r="F38" s="42"/>
      <c r="G38" s="4"/>
      <c r="J38" s="8"/>
      <c r="K38" s="20"/>
      <c r="L38" s="8"/>
    </row>
    <row r="39" spans="1:12" ht="13.5" customHeight="1">
      <c r="A39" s="2" t="s">
        <v>168</v>
      </c>
      <c r="B39" s="3">
        <v>214</v>
      </c>
      <c r="C39" s="2"/>
      <c r="D39" s="4"/>
      <c r="E39" s="41"/>
      <c r="F39" s="42"/>
      <c r="G39" s="4"/>
      <c r="J39" s="8"/>
      <c r="K39" s="20"/>
      <c r="L39" s="8"/>
    </row>
    <row r="40" spans="1:12" ht="13.5" customHeight="1">
      <c r="A40" s="2" t="s">
        <v>169</v>
      </c>
      <c r="B40" s="3">
        <v>215</v>
      </c>
      <c r="C40" s="2"/>
      <c r="D40" s="4"/>
      <c r="E40" s="41"/>
      <c r="F40" s="42"/>
      <c r="G40" s="4"/>
      <c r="J40" s="8"/>
      <c r="K40" s="20"/>
      <c r="L40" s="8"/>
    </row>
    <row r="41" spans="1:12" ht="13.5" customHeight="1">
      <c r="A41" s="2" t="s">
        <v>170</v>
      </c>
      <c r="B41" s="3">
        <v>216</v>
      </c>
      <c r="C41" s="2"/>
      <c r="D41" s="4"/>
      <c r="E41" s="41"/>
      <c r="F41" s="42"/>
      <c r="G41" s="4"/>
      <c r="J41" s="8"/>
      <c r="K41" s="20"/>
      <c r="L41" s="8"/>
    </row>
    <row r="42" spans="1:12" ht="13.5" customHeight="1">
      <c r="A42" s="2" t="s">
        <v>171</v>
      </c>
      <c r="B42" s="3" t="s">
        <v>52</v>
      </c>
      <c r="C42" s="2"/>
      <c r="D42" s="4"/>
      <c r="E42" s="41"/>
      <c r="F42" s="42"/>
      <c r="G42" s="4"/>
      <c r="J42" s="8"/>
      <c r="K42" s="20"/>
      <c r="L42" s="8"/>
    </row>
    <row r="43" spans="1:12" ht="13.5" customHeight="1">
      <c r="A43" s="5" t="s">
        <v>53</v>
      </c>
      <c r="B43" s="6" t="s">
        <v>54</v>
      </c>
      <c r="C43" s="5"/>
      <c r="D43" s="7">
        <f>D44+D47+D50</f>
        <v>5096069043</v>
      </c>
      <c r="E43" s="39"/>
      <c r="F43" s="40"/>
      <c r="G43" s="7">
        <f>G44+G47+G50</f>
        <v>5685846522</v>
      </c>
      <c r="J43" s="8"/>
      <c r="K43" s="20"/>
      <c r="L43" s="8"/>
    </row>
    <row r="44" spans="1:12" ht="13.5" customHeight="1">
      <c r="A44" s="5" t="s">
        <v>55</v>
      </c>
      <c r="B44" s="6" t="s">
        <v>56</v>
      </c>
      <c r="C44" s="5"/>
      <c r="D44" s="7">
        <f>SUM(D45:D46)</f>
        <v>5096069043</v>
      </c>
      <c r="E44" s="39"/>
      <c r="F44" s="40"/>
      <c r="G44" s="7">
        <f>SUM(G45:G46)</f>
        <v>5685846522</v>
      </c>
      <c r="J44" s="8"/>
      <c r="K44" s="20"/>
      <c r="L44" s="8"/>
    </row>
    <row r="45" spans="1:12" ht="13.5" customHeight="1">
      <c r="A45" s="2" t="s">
        <v>57</v>
      </c>
      <c r="B45" s="3" t="s">
        <v>58</v>
      </c>
      <c r="C45" s="2"/>
      <c r="D45" s="26">
        <v>45338460604</v>
      </c>
      <c r="E45" s="41"/>
      <c r="F45" s="42"/>
      <c r="G45" s="4">
        <v>45338460604</v>
      </c>
      <c r="J45" s="8"/>
      <c r="K45" s="20"/>
      <c r="L45" s="8"/>
    </row>
    <row r="46" spans="1:12" ht="13.5" customHeight="1">
      <c r="A46" s="2" t="s">
        <v>59</v>
      </c>
      <c r="B46" s="3" t="s">
        <v>60</v>
      </c>
      <c r="C46" s="2"/>
      <c r="D46" s="26">
        <v>-40242391561</v>
      </c>
      <c r="E46" s="41"/>
      <c r="F46" s="42"/>
      <c r="G46" s="4">
        <f>-39643090273-9523809</f>
        <v>-39652614082</v>
      </c>
      <c r="J46" s="8"/>
      <c r="K46" s="20"/>
      <c r="L46" s="8"/>
    </row>
    <row r="47" spans="1:12" ht="13.5" customHeight="1">
      <c r="A47" s="5" t="s">
        <v>61</v>
      </c>
      <c r="B47" s="6" t="s">
        <v>62</v>
      </c>
      <c r="C47" s="5"/>
      <c r="D47" s="7"/>
      <c r="E47" s="39"/>
      <c r="F47" s="40"/>
      <c r="G47" s="7">
        <v>0</v>
      </c>
      <c r="J47" s="8"/>
      <c r="K47" s="20"/>
      <c r="L47" s="8"/>
    </row>
    <row r="48" spans="1:12" ht="13.5" customHeight="1">
      <c r="A48" s="2" t="s">
        <v>57</v>
      </c>
      <c r="B48" s="3" t="s">
        <v>63</v>
      </c>
      <c r="C48" s="2"/>
      <c r="D48" s="4"/>
      <c r="E48" s="41"/>
      <c r="F48" s="42"/>
      <c r="G48" s="4"/>
      <c r="J48" s="8"/>
      <c r="K48" s="20"/>
      <c r="L48" s="8"/>
    </row>
    <row r="49" spans="1:12" ht="13.5" customHeight="1">
      <c r="A49" s="2" t="s">
        <v>59</v>
      </c>
      <c r="B49" s="3" t="s">
        <v>64</v>
      </c>
      <c r="C49" s="2"/>
      <c r="D49" s="4"/>
      <c r="E49" s="41"/>
      <c r="F49" s="42"/>
      <c r="G49" s="4"/>
      <c r="J49" s="8"/>
      <c r="K49" s="20"/>
      <c r="L49" s="8"/>
    </row>
    <row r="50" spans="1:12" ht="13.5" customHeight="1">
      <c r="A50" s="5" t="s">
        <v>65</v>
      </c>
      <c r="B50" s="6" t="s">
        <v>66</v>
      </c>
      <c r="C50" s="5"/>
      <c r="D50" s="7"/>
      <c r="E50" s="39"/>
      <c r="F50" s="40"/>
      <c r="G50" s="7">
        <f>SUM(G51:G52)</f>
        <v>0</v>
      </c>
      <c r="J50" s="8"/>
      <c r="K50" s="20"/>
      <c r="L50" s="8"/>
    </row>
    <row r="51" spans="1:12" ht="13.5" customHeight="1">
      <c r="A51" s="2" t="s">
        <v>57</v>
      </c>
      <c r="B51" s="3" t="s">
        <v>67</v>
      </c>
      <c r="C51" s="2"/>
      <c r="D51" s="4"/>
      <c r="E51" s="41"/>
      <c r="F51" s="42"/>
      <c r="G51" s="4"/>
      <c r="J51" s="8"/>
      <c r="K51" s="20"/>
      <c r="L51" s="8"/>
    </row>
    <row r="52" spans="1:12" ht="13.5" customHeight="1">
      <c r="A52" s="2" t="s">
        <v>59</v>
      </c>
      <c r="B52" s="3" t="s">
        <v>68</v>
      </c>
      <c r="C52" s="2"/>
      <c r="D52" s="4"/>
      <c r="E52" s="41"/>
      <c r="F52" s="42"/>
      <c r="G52" s="4"/>
      <c r="J52" s="8"/>
      <c r="K52" s="20"/>
      <c r="L52" s="8"/>
    </row>
    <row r="53" spans="1:12" ht="13.5" customHeight="1">
      <c r="A53" s="5" t="s">
        <v>69</v>
      </c>
      <c r="B53" s="6">
        <v>230</v>
      </c>
      <c r="C53" s="5"/>
      <c r="D53" s="7"/>
      <c r="E53" s="39"/>
      <c r="F53" s="40"/>
      <c r="G53" s="7">
        <f>SUM(G54:G55)</f>
        <v>0</v>
      </c>
      <c r="J53" s="8"/>
      <c r="K53" s="20"/>
      <c r="L53" s="8"/>
    </row>
    <row r="54" spans="1:12" ht="13.5" customHeight="1">
      <c r="A54" s="2" t="s">
        <v>57</v>
      </c>
      <c r="B54" s="3">
        <v>231</v>
      </c>
      <c r="C54" s="2"/>
      <c r="D54" s="4"/>
      <c r="E54" s="41"/>
      <c r="F54" s="42"/>
      <c r="G54" s="4"/>
      <c r="J54" s="8"/>
      <c r="K54" s="20"/>
      <c r="L54" s="8"/>
    </row>
    <row r="55" spans="1:12" ht="13.5" customHeight="1">
      <c r="A55" s="2" t="s">
        <v>59</v>
      </c>
      <c r="B55" s="3">
        <v>232</v>
      </c>
      <c r="C55" s="2"/>
      <c r="D55" s="4"/>
      <c r="E55" s="41"/>
      <c r="F55" s="42"/>
      <c r="G55" s="4"/>
      <c r="J55" s="8"/>
      <c r="K55" s="20"/>
      <c r="L55" s="8"/>
    </row>
    <row r="56" spans="1:12" ht="13.5" customHeight="1">
      <c r="A56" s="5" t="s">
        <v>156</v>
      </c>
      <c r="B56" s="6">
        <v>240</v>
      </c>
      <c r="C56" s="5"/>
      <c r="D56" s="7">
        <f>D57+D58</f>
        <v>9241533395</v>
      </c>
      <c r="E56" s="39"/>
      <c r="F56" s="40"/>
      <c r="G56" s="7">
        <f>G57+G58</f>
        <v>9241533395</v>
      </c>
      <c r="J56" s="8"/>
      <c r="K56" s="20"/>
      <c r="L56" s="8"/>
    </row>
    <row r="57" spans="1:12" ht="13.5" customHeight="1">
      <c r="A57" s="2" t="s">
        <v>172</v>
      </c>
      <c r="B57" s="6">
        <v>241</v>
      </c>
      <c r="C57" s="5"/>
      <c r="D57" s="7"/>
      <c r="E57" s="39"/>
      <c r="F57" s="40"/>
      <c r="G57" s="7"/>
      <c r="J57" s="8"/>
      <c r="K57" s="20"/>
      <c r="L57" s="8"/>
    </row>
    <row r="58" spans="1:12" ht="13.5" customHeight="1">
      <c r="A58" s="2" t="s">
        <v>157</v>
      </c>
      <c r="B58" s="3">
        <v>242</v>
      </c>
      <c r="C58" s="5"/>
      <c r="D58" s="26">
        <f>7953190853+128963678+1159318182+60682</f>
        <v>9241533395</v>
      </c>
      <c r="E58" s="4">
        <v>7953190853</v>
      </c>
      <c r="F58" s="42"/>
      <c r="G58" s="4">
        <f>7953190853+128963678+1159318182+60682</f>
        <v>9241533395</v>
      </c>
      <c r="J58" s="8"/>
      <c r="K58" s="20"/>
      <c r="L58" s="8"/>
    </row>
    <row r="59" spans="1:12" ht="13.5" customHeight="1">
      <c r="A59" s="5" t="s">
        <v>173</v>
      </c>
      <c r="B59" s="6">
        <v>250</v>
      </c>
      <c r="C59" s="5"/>
      <c r="D59" s="7"/>
      <c r="E59" s="39"/>
      <c r="F59" s="40"/>
      <c r="G59" s="7"/>
      <c r="J59" s="8"/>
      <c r="K59" s="20"/>
      <c r="L59" s="8"/>
    </row>
    <row r="60" spans="1:12" ht="13.5" customHeight="1" hidden="1">
      <c r="A60" s="2" t="s">
        <v>70</v>
      </c>
      <c r="B60" s="3" t="s">
        <v>71</v>
      </c>
      <c r="C60" s="2"/>
      <c r="D60" s="4"/>
      <c r="E60" s="41"/>
      <c r="F60" s="42"/>
      <c r="G60" s="4"/>
      <c r="J60" s="8"/>
      <c r="K60" s="20"/>
      <c r="L60" s="8"/>
    </row>
    <row r="61" spans="1:12" ht="13.5" customHeight="1" hidden="1">
      <c r="A61" s="2" t="s">
        <v>72</v>
      </c>
      <c r="B61" s="3" t="s">
        <v>73</v>
      </c>
      <c r="C61" s="2"/>
      <c r="D61" s="4"/>
      <c r="E61" s="41"/>
      <c r="F61" s="42"/>
      <c r="G61" s="4"/>
      <c r="J61" s="8"/>
      <c r="K61" s="20"/>
      <c r="L61" s="8"/>
    </row>
    <row r="62" spans="1:12" ht="13.5" customHeight="1" hidden="1">
      <c r="A62" s="2" t="s">
        <v>174</v>
      </c>
      <c r="B62" s="3">
        <v>253</v>
      </c>
      <c r="C62" s="2"/>
      <c r="D62" s="4"/>
      <c r="E62" s="41"/>
      <c r="F62" s="42"/>
      <c r="G62" s="4"/>
      <c r="J62" s="8"/>
      <c r="K62" s="20"/>
      <c r="L62" s="8"/>
    </row>
    <row r="63" spans="1:12" ht="13.5" customHeight="1" hidden="1">
      <c r="A63" s="2" t="s">
        <v>175</v>
      </c>
      <c r="B63" s="3">
        <v>254</v>
      </c>
      <c r="C63" s="2"/>
      <c r="D63" s="4"/>
      <c r="E63" s="41"/>
      <c r="F63" s="42"/>
      <c r="G63" s="4"/>
      <c r="J63" s="8"/>
      <c r="K63" s="20"/>
      <c r="L63" s="8"/>
    </row>
    <row r="64" spans="1:12" ht="13.5" customHeight="1" hidden="1">
      <c r="A64" s="2" t="s">
        <v>176</v>
      </c>
      <c r="B64" s="3">
        <v>255</v>
      </c>
      <c r="C64" s="2"/>
      <c r="D64" s="4"/>
      <c r="E64" s="41"/>
      <c r="F64" s="42"/>
      <c r="G64" s="4"/>
      <c r="J64" s="8"/>
      <c r="K64" s="20"/>
      <c r="L64" s="8"/>
    </row>
    <row r="65" spans="1:12" ht="13.5" customHeight="1">
      <c r="A65" s="5" t="s">
        <v>177</v>
      </c>
      <c r="B65" s="6" t="s">
        <v>74</v>
      </c>
      <c r="C65" s="5"/>
      <c r="D65" s="7">
        <f>SUM(D66:D70)</f>
        <v>98276317</v>
      </c>
      <c r="E65" s="39"/>
      <c r="F65" s="40"/>
      <c r="G65" s="7">
        <f>SUM(G66:G70)</f>
        <v>157514767</v>
      </c>
      <c r="J65" s="8"/>
      <c r="K65" s="20"/>
      <c r="L65" s="8"/>
    </row>
    <row r="66" spans="1:12" ht="13.5" customHeight="1">
      <c r="A66" s="2" t="s">
        <v>75</v>
      </c>
      <c r="B66" s="3" t="s">
        <v>76</v>
      </c>
      <c r="C66" s="2"/>
      <c r="D66" s="26">
        <v>98276317</v>
      </c>
      <c r="E66" s="41"/>
      <c r="F66" s="42"/>
      <c r="G66" s="4">
        <v>157514767</v>
      </c>
      <c r="H66" s="19">
        <f>D66-G66</f>
        <v>-59238450</v>
      </c>
      <c r="I66" s="8" t="s">
        <v>255</v>
      </c>
      <c r="J66" s="8"/>
      <c r="K66" s="20"/>
      <c r="L66" s="8"/>
    </row>
    <row r="67" spans="1:12" ht="13.5" customHeight="1">
      <c r="A67" s="2" t="s">
        <v>77</v>
      </c>
      <c r="B67" s="3" t="s">
        <v>78</v>
      </c>
      <c r="C67" s="2"/>
      <c r="D67" s="4"/>
      <c r="E67" s="41"/>
      <c r="F67" s="42"/>
      <c r="G67" s="4"/>
      <c r="J67" s="8"/>
      <c r="K67" s="20"/>
      <c r="L67" s="8"/>
    </row>
    <row r="68" spans="1:12" ht="13.5" customHeight="1">
      <c r="A68" s="2" t="s">
        <v>178</v>
      </c>
      <c r="B68" s="3">
        <v>263</v>
      </c>
      <c r="C68" s="2"/>
      <c r="D68" s="4"/>
      <c r="E68" s="41"/>
      <c r="F68" s="42"/>
      <c r="G68" s="4"/>
      <c r="J68" s="8"/>
      <c r="K68" s="20"/>
      <c r="L68" s="8"/>
    </row>
    <row r="69" spans="1:12" ht="13.5" customHeight="1">
      <c r="A69" s="2" t="s">
        <v>179</v>
      </c>
      <c r="B69" s="3">
        <v>268</v>
      </c>
      <c r="C69" s="2"/>
      <c r="D69" s="4"/>
      <c r="E69" s="41"/>
      <c r="F69" s="42"/>
      <c r="G69" s="4"/>
      <c r="J69" s="8"/>
      <c r="K69" s="20"/>
      <c r="L69" s="8"/>
    </row>
    <row r="70" spans="1:12" ht="13.5" customHeight="1">
      <c r="A70" s="2" t="s">
        <v>180</v>
      </c>
      <c r="B70" s="3">
        <v>269</v>
      </c>
      <c r="C70" s="2"/>
      <c r="D70" s="4"/>
      <c r="E70" s="41"/>
      <c r="F70" s="42"/>
      <c r="G70" s="4"/>
      <c r="J70" s="8"/>
      <c r="K70" s="20"/>
      <c r="L70" s="8"/>
    </row>
    <row r="71" spans="1:12" ht="13.5" customHeight="1">
      <c r="A71" s="5" t="s">
        <v>79</v>
      </c>
      <c r="B71" s="6" t="s">
        <v>80</v>
      </c>
      <c r="C71" s="5"/>
      <c r="D71" s="7">
        <f>D34+D8</f>
        <v>38117550460</v>
      </c>
      <c r="E71" s="39"/>
      <c r="F71" s="40"/>
      <c r="G71" s="7">
        <f>G34+G8</f>
        <v>39268317204</v>
      </c>
      <c r="I71" s="20"/>
      <c r="J71" s="8"/>
      <c r="K71" s="20">
        <v>26397599</v>
      </c>
      <c r="L71" s="8" t="s">
        <v>247</v>
      </c>
    </row>
    <row r="72" spans="1:12" ht="13.5" customHeight="1">
      <c r="A72" s="5" t="s">
        <v>81</v>
      </c>
      <c r="B72" s="6"/>
      <c r="C72" s="5"/>
      <c r="D72" s="7"/>
      <c r="E72" s="39"/>
      <c r="F72" s="40"/>
      <c r="G72" s="7"/>
      <c r="J72" s="8"/>
      <c r="K72" s="20"/>
      <c r="L72" s="8" t="s">
        <v>248</v>
      </c>
    </row>
    <row r="73" spans="1:12" ht="13.5" customHeight="1">
      <c r="A73" s="5" t="s">
        <v>82</v>
      </c>
      <c r="B73" s="6" t="s">
        <v>83</v>
      </c>
      <c r="C73" s="5"/>
      <c r="D73" s="7">
        <f>D74+D89</f>
        <v>14930759078</v>
      </c>
      <c r="E73" s="39"/>
      <c r="F73" s="40"/>
      <c r="G73" s="7">
        <f>G74+G89</f>
        <v>16081525822</v>
      </c>
      <c r="J73" s="8"/>
      <c r="K73" s="20">
        <v>198721123</v>
      </c>
      <c r="L73" s="8"/>
    </row>
    <row r="74" spans="1:12" ht="13.5" customHeight="1">
      <c r="A74" s="5" t="s">
        <v>84</v>
      </c>
      <c r="B74" s="6" t="s">
        <v>85</v>
      </c>
      <c r="C74" s="5"/>
      <c r="D74" s="7">
        <f>SUM(D75:D88)</f>
        <v>3231308515</v>
      </c>
      <c r="E74" s="39"/>
      <c r="F74" s="40"/>
      <c r="G74" s="7">
        <f>SUM(G75:G88)</f>
        <v>4382075259</v>
      </c>
      <c r="J74" s="8"/>
      <c r="K74" s="20">
        <v>339041139</v>
      </c>
      <c r="L74" s="8"/>
    </row>
    <row r="75" spans="1:12" ht="13.5" customHeight="1">
      <c r="A75" s="2" t="s">
        <v>181</v>
      </c>
      <c r="B75" s="3">
        <v>311</v>
      </c>
      <c r="C75" s="2"/>
      <c r="D75" s="26">
        <v>1491678413</v>
      </c>
      <c r="E75" s="4">
        <v>1894717060</v>
      </c>
      <c r="F75" s="42"/>
      <c r="G75" s="4">
        <v>1678187480</v>
      </c>
      <c r="I75" s="8" t="s">
        <v>249</v>
      </c>
      <c r="J75" s="8"/>
      <c r="K75" s="20">
        <v>37461732</v>
      </c>
      <c r="L75" s="8"/>
    </row>
    <row r="76" spans="1:12" ht="13.5" customHeight="1">
      <c r="A76" s="2" t="s">
        <v>182</v>
      </c>
      <c r="B76" s="3">
        <v>312</v>
      </c>
      <c r="C76" s="2"/>
      <c r="D76" s="26">
        <f>5000000</f>
        <v>5000000</v>
      </c>
      <c r="E76" s="4">
        <v>5000000</v>
      </c>
      <c r="F76" s="42"/>
      <c r="G76" s="4">
        <f>5000000+29823728</f>
        <v>34823728</v>
      </c>
      <c r="I76" s="8" t="s">
        <v>250</v>
      </c>
      <c r="J76" s="8">
        <v>29823728</v>
      </c>
      <c r="K76" s="20">
        <v>58977272</v>
      </c>
      <c r="L76" s="8"/>
    </row>
    <row r="77" spans="1:12" ht="13.5" customHeight="1">
      <c r="A77" s="2" t="s">
        <v>183</v>
      </c>
      <c r="B77" s="3">
        <v>313</v>
      </c>
      <c r="C77" s="2"/>
      <c r="D77" s="26">
        <f>331904680+5822402+39894491</f>
        <v>377621573</v>
      </c>
      <c r="E77" s="41"/>
      <c r="F77" s="42"/>
      <c r="G77" s="4">
        <f>185285007+5022402+680305400</f>
        <v>870612809</v>
      </c>
      <c r="J77" s="8"/>
      <c r="K77" s="20">
        <v>11789895836</v>
      </c>
      <c r="L77" s="8"/>
    </row>
    <row r="78" spans="1:12" ht="13.5" customHeight="1">
      <c r="A78" s="2" t="s">
        <v>184</v>
      </c>
      <c r="B78" s="3">
        <v>314</v>
      </c>
      <c r="C78" s="2"/>
      <c r="D78" s="26">
        <v>426361222</v>
      </c>
      <c r="E78" s="4">
        <v>1177250118</v>
      </c>
      <c r="F78" s="42"/>
      <c r="G78" s="4">
        <v>1363310452</v>
      </c>
      <c r="J78" s="8"/>
      <c r="K78" s="20">
        <v>12487245</v>
      </c>
      <c r="L78" s="8"/>
    </row>
    <row r="79" spans="1:13" ht="13.5" customHeight="1">
      <c r="A79" s="2" t="s">
        <v>185</v>
      </c>
      <c r="B79" s="3">
        <v>315</v>
      </c>
      <c r="C79" s="2"/>
      <c r="D79" s="26">
        <v>166513114</v>
      </c>
      <c r="E79" s="4">
        <v>350000000</v>
      </c>
      <c r="F79" s="42"/>
      <c r="G79" s="4">
        <v>0</v>
      </c>
      <c r="J79" s="8"/>
      <c r="K79" s="20"/>
      <c r="L79" s="52">
        <f>L83</f>
        <v>11699450563</v>
      </c>
      <c r="M79" s="47" t="s">
        <v>251</v>
      </c>
    </row>
    <row r="80" spans="1:12" ht="13.5" customHeight="1">
      <c r="A80" s="2" t="s">
        <v>186</v>
      </c>
      <c r="B80" s="3">
        <v>316</v>
      </c>
      <c r="C80" s="2"/>
      <c r="D80" s="4"/>
      <c r="E80" s="41"/>
      <c r="F80" s="42"/>
      <c r="G80" s="4">
        <v>0</v>
      </c>
      <c r="J80" s="8"/>
      <c r="K80" s="20">
        <f>SUM(K71:K79)</f>
        <v>12462981946</v>
      </c>
      <c r="L80" s="20">
        <v>2670500000</v>
      </c>
    </row>
    <row r="81" spans="1:12" ht="13.5" customHeight="1">
      <c r="A81" s="2" t="s">
        <v>187</v>
      </c>
      <c r="B81" s="3">
        <v>317</v>
      </c>
      <c r="C81" s="2"/>
      <c r="D81" s="4"/>
      <c r="E81" s="41"/>
      <c r="F81" s="42"/>
      <c r="G81" s="4">
        <v>0</v>
      </c>
      <c r="J81" s="8"/>
      <c r="K81" s="53">
        <f>K80-L79</f>
        <v>763531383</v>
      </c>
      <c r="L81" s="20">
        <v>4481200000</v>
      </c>
    </row>
    <row r="82" spans="1:12" ht="13.5" customHeight="1">
      <c r="A82" s="2" t="s">
        <v>188</v>
      </c>
      <c r="B82" s="3">
        <v>318</v>
      </c>
      <c r="C82" s="2"/>
      <c r="D82" s="4"/>
      <c r="E82" s="41"/>
      <c r="F82" s="42"/>
      <c r="G82" s="4"/>
      <c r="J82" s="8"/>
      <c r="K82" s="20">
        <f>K81-D83</f>
        <v>0</v>
      </c>
      <c r="L82" s="20">
        <v>4547750563</v>
      </c>
    </row>
    <row r="83" spans="1:12" ht="13.5" customHeight="1">
      <c r="A83" s="2" t="s">
        <v>189</v>
      </c>
      <c r="B83" s="3" t="s">
        <v>86</v>
      </c>
      <c r="C83" s="2"/>
      <c r="D83" s="26">
        <f>K81</f>
        <v>763531383</v>
      </c>
      <c r="E83" s="41">
        <f>220559793+425882984+74631819+58977272+11247726682-D96+1890644+24877278</f>
        <v>355095909</v>
      </c>
      <c r="F83" s="42"/>
      <c r="G83" s="26">
        <v>364687980</v>
      </c>
      <c r="I83" s="8" t="s">
        <v>252</v>
      </c>
      <c r="J83" s="8"/>
      <c r="K83" s="20"/>
      <c r="L83" s="20">
        <f>SUM(L80:L82)</f>
        <v>11699450563</v>
      </c>
    </row>
    <row r="84" spans="1:13" ht="13.5" customHeight="1">
      <c r="A84" s="2" t="s">
        <v>190</v>
      </c>
      <c r="B84" s="3">
        <v>320</v>
      </c>
      <c r="C84" s="2"/>
      <c r="D84" s="26"/>
      <c r="E84" s="41"/>
      <c r="F84" s="42"/>
      <c r="G84" s="26"/>
      <c r="J84" s="8"/>
      <c r="K84" s="20"/>
      <c r="L84" s="19">
        <f>L83-L79</f>
        <v>0</v>
      </c>
      <c r="M84" s="19"/>
    </row>
    <row r="85" spans="1:12" ht="13.5" customHeight="1">
      <c r="A85" s="2" t="s">
        <v>191</v>
      </c>
      <c r="B85" s="3">
        <v>321</v>
      </c>
      <c r="C85" s="2"/>
      <c r="D85" s="26"/>
      <c r="E85" s="41"/>
      <c r="F85" s="42"/>
      <c r="G85" s="4"/>
      <c r="J85" s="8"/>
      <c r="K85" s="20"/>
      <c r="L85" s="8"/>
    </row>
    <row r="86" spans="1:12" ht="13.5" customHeight="1">
      <c r="A86" s="2" t="s">
        <v>192</v>
      </c>
      <c r="B86" s="3">
        <v>322</v>
      </c>
      <c r="C86" s="2"/>
      <c r="D86" s="26">
        <v>602810</v>
      </c>
      <c r="E86" s="41">
        <v>82352810</v>
      </c>
      <c r="F86" s="42"/>
      <c r="G86" s="4">
        <v>70452810</v>
      </c>
      <c r="J86" s="8"/>
      <c r="K86" s="20"/>
      <c r="L86" s="8"/>
    </row>
    <row r="87" spans="1:12" ht="13.5" customHeight="1">
      <c r="A87" s="2" t="s">
        <v>193</v>
      </c>
      <c r="B87" s="3">
        <v>323</v>
      </c>
      <c r="C87" s="2"/>
      <c r="D87" s="4"/>
      <c r="E87" s="41"/>
      <c r="F87" s="42"/>
      <c r="G87" s="4"/>
      <c r="J87" s="20"/>
      <c r="K87" s="20"/>
      <c r="L87" s="8"/>
    </row>
    <row r="88" spans="1:12" ht="13.5" customHeight="1">
      <c r="A88" s="2" t="s">
        <v>194</v>
      </c>
      <c r="B88" s="3">
        <v>324</v>
      </c>
      <c r="C88" s="2"/>
      <c r="D88" s="4"/>
      <c r="E88" s="41"/>
      <c r="F88" s="42"/>
      <c r="G88" s="4"/>
      <c r="J88" s="8"/>
      <c r="K88" s="20"/>
      <c r="L88" s="8"/>
    </row>
    <row r="89" spans="1:12" ht="13.5" customHeight="1">
      <c r="A89" s="5" t="s">
        <v>87</v>
      </c>
      <c r="B89" s="6" t="s">
        <v>88</v>
      </c>
      <c r="C89" s="5"/>
      <c r="D89" s="7">
        <f>SUM(D90:D102)</f>
        <v>11699450563</v>
      </c>
      <c r="E89" s="39"/>
      <c r="F89" s="40"/>
      <c r="G89" s="7">
        <f>SUM(G90:G102)</f>
        <v>11699450563</v>
      </c>
      <c r="J89" s="8"/>
      <c r="K89" s="20"/>
      <c r="L89" s="8"/>
    </row>
    <row r="90" spans="1:12" ht="13.5" customHeight="1" hidden="1">
      <c r="A90" s="2" t="s">
        <v>89</v>
      </c>
      <c r="B90" s="3" t="s">
        <v>90</v>
      </c>
      <c r="C90" s="2"/>
      <c r="D90" s="4"/>
      <c r="E90" s="41"/>
      <c r="F90" s="42"/>
      <c r="G90" s="4">
        <v>0</v>
      </c>
      <c r="J90" s="8"/>
      <c r="K90" s="20"/>
      <c r="L90" s="8"/>
    </row>
    <row r="91" spans="1:12" ht="13.5" customHeight="1" hidden="1">
      <c r="A91" s="2" t="s">
        <v>195</v>
      </c>
      <c r="B91" s="3">
        <v>332</v>
      </c>
      <c r="C91" s="2"/>
      <c r="D91" s="4"/>
      <c r="E91" s="41"/>
      <c r="F91" s="42"/>
      <c r="G91" s="4"/>
      <c r="J91" s="8"/>
      <c r="K91" s="20"/>
      <c r="L91" s="8"/>
    </row>
    <row r="92" spans="1:12" ht="13.5" customHeight="1" hidden="1">
      <c r="A92" s="2" t="s">
        <v>196</v>
      </c>
      <c r="B92" s="3">
        <v>333</v>
      </c>
      <c r="C92" s="2"/>
      <c r="D92" s="4"/>
      <c r="E92" s="41"/>
      <c r="F92" s="42"/>
      <c r="G92" s="4"/>
      <c r="J92" s="8"/>
      <c r="K92" s="20"/>
      <c r="L92" s="8"/>
    </row>
    <row r="93" spans="1:12" ht="13.5" customHeight="1" hidden="1">
      <c r="A93" s="2" t="s">
        <v>197</v>
      </c>
      <c r="B93" s="3">
        <v>334</v>
      </c>
      <c r="C93" s="2"/>
      <c r="D93" s="4"/>
      <c r="E93" s="41"/>
      <c r="F93" s="42"/>
      <c r="G93" s="4"/>
      <c r="J93" s="8"/>
      <c r="K93" s="20"/>
      <c r="L93" s="8"/>
    </row>
    <row r="94" spans="1:12" ht="13.5" customHeight="1" hidden="1">
      <c r="A94" s="2" t="s">
        <v>198</v>
      </c>
      <c r="B94" s="3">
        <v>335</v>
      </c>
      <c r="C94" s="2"/>
      <c r="D94" s="4"/>
      <c r="E94" s="41"/>
      <c r="F94" s="42"/>
      <c r="G94" s="4"/>
      <c r="J94" s="8"/>
      <c r="K94" s="20"/>
      <c r="L94" s="8"/>
    </row>
    <row r="95" spans="1:12" ht="13.5" customHeight="1" hidden="1">
      <c r="A95" s="2" t="s">
        <v>199</v>
      </c>
      <c r="B95" s="3">
        <v>336</v>
      </c>
      <c r="C95" s="2"/>
      <c r="D95" s="4"/>
      <c r="E95" s="41"/>
      <c r="F95" s="42"/>
      <c r="G95" s="4"/>
      <c r="J95" s="8"/>
      <c r="K95" s="20"/>
      <c r="L95" s="8"/>
    </row>
    <row r="96" spans="1:12" ht="13.5" customHeight="1">
      <c r="A96" s="2" t="s">
        <v>200</v>
      </c>
      <c r="B96" s="3">
        <v>337</v>
      </c>
      <c r="C96" s="2"/>
      <c r="D96" s="26">
        <f>10965450563+150000000+584000000</f>
        <v>11699450563</v>
      </c>
      <c r="E96" s="41"/>
      <c r="F96" s="42"/>
      <c r="G96" s="4">
        <f>10965450563+150000000+584000000</f>
        <v>11699450563</v>
      </c>
      <c r="J96" s="8"/>
      <c r="K96" s="20"/>
      <c r="L96" s="8"/>
    </row>
    <row r="97" spans="1:12" ht="13.5" customHeight="1" hidden="1">
      <c r="A97" s="2" t="s">
        <v>201</v>
      </c>
      <c r="B97" s="3">
        <v>338</v>
      </c>
      <c r="C97" s="2"/>
      <c r="D97" s="4"/>
      <c r="E97" s="41"/>
      <c r="F97" s="42"/>
      <c r="G97" s="4"/>
      <c r="J97" s="8"/>
      <c r="K97" s="20"/>
      <c r="L97" s="8"/>
    </row>
    <row r="98" spans="1:12" ht="13.5" customHeight="1" hidden="1">
      <c r="A98" s="2" t="s">
        <v>202</v>
      </c>
      <c r="B98" s="3">
        <v>339</v>
      </c>
      <c r="C98" s="2"/>
      <c r="D98" s="4"/>
      <c r="E98" s="41"/>
      <c r="F98" s="42"/>
      <c r="G98" s="4"/>
      <c r="J98" s="8"/>
      <c r="K98" s="20"/>
      <c r="L98" s="8"/>
    </row>
    <row r="99" spans="1:12" ht="13.5" customHeight="1" hidden="1">
      <c r="A99" s="2" t="s">
        <v>203</v>
      </c>
      <c r="B99" s="3">
        <v>340</v>
      </c>
      <c r="C99" s="2"/>
      <c r="D99" s="4"/>
      <c r="E99" s="41"/>
      <c r="F99" s="42"/>
      <c r="G99" s="4"/>
      <c r="J99" s="8"/>
      <c r="K99" s="20"/>
      <c r="L99" s="8"/>
    </row>
    <row r="100" spans="1:12" ht="13.5" customHeight="1" hidden="1">
      <c r="A100" s="2" t="s">
        <v>204</v>
      </c>
      <c r="B100" s="3">
        <v>341</v>
      </c>
      <c r="C100" s="2"/>
      <c r="D100" s="4"/>
      <c r="E100" s="41"/>
      <c r="F100" s="42"/>
      <c r="G100" s="4"/>
      <c r="J100" s="8"/>
      <c r="K100" s="20"/>
      <c r="L100" s="8"/>
    </row>
    <row r="101" spans="1:12" ht="13.5" customHeight="1" hidden="1">
      <c r="A101" s="2" t="s">
        <v>205</v>
      </c>
      <c r="B101" s="3">
        <v>342</v>
      </c>
      <c r="C101" s="2"/>
      <c r="D101" s="4"/>
      <c r="E101" s="41"/>
      <c r="F101" s="42"/>
      <c r="G101" s="4"/>
      <c r="J101" s="8"/>
      <c r="K101" s="20"/>
      <c r="L101" s="8"/>
    </row>
    <row r="102" spans="1:12" ht="13.5" customHeight="1" hidden="1">
      <c r="A102" s="2" t="s">
        <v>206</v>
      </c>
      <c r="B102" s="3">
        <v>343</v>
      </c>
      <c r="C102" s="2"/>
      <c r="D102" s="4"/>
      <c r="E102" s="41"/>
      <c r="F102" s="42"/>
      <c r="G102" s="4"/>
      <c r="J102" s="8"/>
      <c r="K102" s="20"/>
      <c r="L102" s="8"/>
    </row>
    <row r="103" spans="1:12" ht="13.5" customHeight="1">
      <c r="A103" s="5" t="s">
        <v>91</v>
      </c>
      <c r="B103" s="6" t="s">
        <v>92</v>
      </c>
      <c r="C103" s="5"/>
      <c r="D103" s="7">
        <f>D104+D122</f>
        <v>23186791382</v>
      </c>
      <c r="E103" s="39"/>
      <c r="F103" s="40"/>
      <c r="G103" s="7">
        <f>G104+G122</f>
        <v>23186791382</v>
      </c>
      <c r="J103" s="8"/>
      <c r="K103" s="20"/>
      <c r="L103" s="8"/>
    </row>
    <row r="104" spans="1:12" ht="13.5" customHeight="1">
      <c r="A104" s="5" t="s">
        <v>93</v>
      </c>
      <c r="B104" s="6" t="s">
        <v>94</v>
      </c>
      <c r="C104" s="5"/>
      <c r="D104" s="7">
        <f>SUM(D105:D121)-D106-D119</f>
        <v>23186791382</v>
      </c>
      <c r="E104" s="39"/>
      <c r="F104" s="40"/>
      <c r="G104" s="7">
        <f>SUM(G105:G121)-G106-G118-G119</f>
        <v>23186791382</v>
      </c>
      <c r="I104" s="48" t="s">
        <v>253</v>
      </c>
      <c r="J104" s="8"/>
      <c r="K104" s="20"/>
      <c r="L104" s="8"/>
    </row>
    <row r="105" spans="1:12" ht="13.5" customHeight="1">
      <c r="A105" s="5" t="s">
        <v>207</v>
      </c>
      <c r="B105" s="3" t="s">
        <v>95</v>
      </c>
      <c r="C105" s="2"/>
      <c r="D105" s="7">
        <v>20159850000</v>
      </c>
      <c r="E105" s="39"/>
      <c r="F105" s="40"/>
      <c r="G105" s="7">
        <v>20159850000</v>
      </c>
      <c r="J105" s="8"/>
      <c r="K105" s="20"/>
      <c r="L105" s="8"/>
    </row>
    <row r="106" spans="1:12" ht="13.5" customHeight="1">
      <c r="A106" s="31" t="s">
        <v>208</v>
      </c>
      <c r="B106" s="3" t="s">
        <v>209</v>
      </c>
      <c r="C106" s="2"/>
      <c r="D106" s="56">
        <v>20159850000</v>
      </c>
      <c r="E106" s="43"/>
      <c r="F106" s="44"/>
      <c r="G106" s="32">
        <v>20159850000</v>
      </c>
      <c r="J106" s="8"/>
      <c r="K106" s="20"/>
      <c r="L106" s="8"/>
    </row>
    <row r="107" spans="1:12" ht="13.5" customHeight="1">
      <c r="A107" s="31" t="s">
        <v>210</v>
      </c>
      <c r="B107" s="3" t="s">
        <v>211</v>
      </c>
      <c r="C107" s="2"/>
      <c r="D107" s="4"/>
      <c r="E107" s="41"/>
      <c r="F107" s="42"/>
      <c r="G107" s="4"/>
      <c r="J107" s="8"/>
      <c r="K107" s="20"/>
      <c r="L107" s="8"/>
    </row>
    <row r="108" spans="1:12" ht="13.5" customHeight="1">
      <c r="A108" s="2" t="s">
        <v>96</v>
      </c>
      <c r="B108" s="3" t="s">
        <v>97</v>
      </c>
      <c r="C108" s="2"/>
      <c r="D108" s="4"/>
      <c r="E108" s="41"/>
      <c r="F108" s="42"/>
      <c r="G108" s="4"/>
      <c r="J108" s="8"/>
      <c r="K108" s="20"/>
      <c r="L108" s="8"/>
    </row>
    <row r="109" spans="1:12" ht="13.5" customHeight="1">
      <c r="A109" s="2" t="s">
        <v>212</v>
      </c>
      <c r="B109" s="3">
        <v>413</v>
      </c>
      <c r="C109" s="2"/>
      <c r="D109" s="4"/>
      <c r="E109" s="41"/>
      <c r="F109" s="42"/>
      <c r="G109" s="4"/>
      <c r="J109" s="8"/>
      <c r="K109" s="20"/>
      <c r="L109" s="8"/>
    </row>
    <row r="110" spans="1:12" ht="13.5" customHeight="1">
      <c r="A110" s="2" t="s">
        <v>213</v>
      </c>
      <c r="B110" s="3">
        <v>414</v>
      </c>
      <c r="C110" s="2"/>
      <c r="D110" s="4"/>
      <c r="E110" s="41"/>
      <c r="F110" s="42"/>
      <c r="G110" s="4"/>
      <c r="J110" s="8"/>
      <c r="K110" s="20"/>
      <c r="L110" s="8"/>
    </row>
    <row r="111" spans="1:12" ht="13.5" customHeight="1">
      <c r="A111" s="2" t="s">
        <v>214</v>
      </c>
      <c r="B111" s="3">
        <v>415</v>
      </c>
      <c r="C111" s="2"/>
      <c r="D111" s="26">
        <v>-943752685</v>
      </c>
      <c r="E111" s="41"/>
      <c r="F111" s="42"/>
      <c r="G111" s="4">
        <v>-943752685</v>
      </c>
      <c r="J111" s="8"/>
      <c r="K111" s="20"/>
      <c r="L111" s="8"/>
    </row>
    <row r="112" spans="1:12" ht="13.5" customHeight="1">
      <c r="A112" s="2" t="s">
        <v>215</v>
      </c>
      <c r="B112" s="3">
        <v>416</v>
      </c>
      <c r="C112" s="2"/>
      <c r="D112" s="4"/>
      <c r="E112" s="41"/>
      <c r="F112" s="42"/>
      <c r="G112" s="4"/>
      <c r="J112" s="8"/>
      <c r="K112" s="20"/>
      <c r="L112" s="8"/>
    </row>
    <row r="113" spans="1:12" ht="13.5" customHeight="1">
      <c r="A113" s="2" t="s">
        <v>216</v>
      </c>
      <c r="B113" s="3">
        <v>417</v>
      </c>
      <c r="C113" s="2"/>
      <c r="D113" s="4"/>
      <c r="E113" s="41"/>
      <c r="F113" s="42"/>
      <c r="G113" s="4"/>
      <c r="J113" s="8"/>
      <c r="K113" s="20"/>
      <c r="L113" s="8"/>
    </row>
    <row r="114" spans="1:12" ht="13.5" customHeight="1">
      <c r="A114" s="2" t="s">
        <v>217</v>
      </c>
      <c r="B114" s="3">
        <v>418</v>
      </c>
      <c r="C114" s="2"/>
      <c r="D114" s="4">
        <v>2589722101</v>
      </c>
      <c r="E114" s="41"/>
      <c r="F114" s="42"/>
      <c r="G114" s="4">
        <v>2589722101</v>
      </c>
      <c r="J114" s="8"/>
      <c r="K114" s="20"/>
      <c r="L114" s="8"/>
    </row>
    <row r="115" spans="1:12" ht="13.5" customHeight="1">
      <c r="A115" s="2" t="s">
        <v>218</v>
      </c>
      <c r="B115" s="3">
        <v>419</v>
      </c>
      <c r="C115" s="2"/>
      <c r="D115" s="4"/>
      <c r="E115" s="41"/>
      <c r="F115" s="42"/>
      <c r="G115" s="4"/>
      <c r="J115" s="8"/>
      <c r="K115" s="20"/>
      <c r="L115" s="8"/>
    </row>
    <row r="116" spans="1:12" ht="13.5" customHeight="1">
      <c r="A116" s="2" t="s">
        <v>219</v>
      </c>
      <c r="B116" s="3">
        <v>420</v>
      </c>
      <c r="C116" s="2"/>
      <c r="D116" s="4">
        <v>0</v>
      </c>
      <c r="E116" s="41"/>
      <c r="F116" s="42"/>
      <c r="G116" s="4">
        <v>0</v>
      </c>
      <c r="J116" s="8"/>
      <c r="K116" s="20"/>
      <c r="L116" s="8"/>
    </row>
    <row r="117" spans="1:12" ht="13.5" customHeight="1">
      <c r="A117" s="2" t="s">
        <v>220</v>
      </c>
      <c r="B117" s="3">
        <v>421</v>
      </c>
      <c r="C117" s="2"/>
      <c r="D117" s="26">
        <f>D119</f>
        <v>1380971966</v>
      </c>
      <c r="E117" s="41"/>
      <c r="F117" s="42"/>
      <c r="G117" s="4">
        <f>G119</f>
        <v>1380971966</v>
      </c>
      <c r="J117" s="8"/>
      <c r="K117" s="20"/>
      <c r="L117" s="8"/>
    </row>
    <row r="118" spans="1:12" ht="13.5" customHeight="1">
      <c r="A118" s="31" t="s">
        <v>221</v>
      </c>
      <c r="B118" s="3" t="s">
        <v>222</v>
      </c>
      <c r="C118" s="2"/>
      <c r="D118" s="4"/>
      <c r="E118" s="41"/>
      <c r="F118" s="42"/>
      <c r="G118" s="4"/>
      <c r="J118" s="8"/>
      <c r="K118" s="20"/>
      <c r="L118" s="8"/>
    </row>
    <row r="119" spans="1:12" ht="13.5" customHeight="1">
      <c r="A119" s="31" t="s">
        <v>223</v>
      </c>
      <c r="B119" s="3" t="s">
        <v>224</v>
      </c>
      <c r="C119" s="2"/>
      <c r="D119" s="4">
        <f>1380971966</f>
        <v>1380971966</v>
      </c>
      <c r="E119" s="41"/>
      <c r="F119" s="42"/>
      <c r="G119" s="4">
        <f>1380971966</f>
        <v>1380971966</v>
      </c>
      <c r="J119" s="8"/>
      <c r="K119" s="20"/>
      <c r="L119" s="8"/>
    </row>
    <row r="120" spans="1:12" ht="13.5" customHeight="1" hidden="1">
      <c r="A120" s="2" t="s">
        <v>225</v>
      </c>
      <c r="B120" s="3">
        <v>422</v>
      </c>
      <c r="C120" s="2"/>
      <c r="D120" s="4">
        <v>0</v>
      </c>
      <c r="E120" s="41"/>
      <c r="F120" s="42"/>
      <c r="G120" s="4">
        <v>0</v>
      </c>
      <c r="J120" s="8"/>
      <c r="K120" s="20"/>
      <c r="L120" s="8"/>
    </row>
    <row r="121" spans="1:12" ht="13.5" customHeight="1" hidden="1">
      <c r="A121" s="2" t="s">
        <v>226</v>
      </c>
      <c r="B121" s="3">
        <v>429</v>
      </c>
      <c r="C121" s="2"/>
      <c r="D121" s="4"/>
      <c r="E121" s="41"/>
      <c r="F121" s="42"/>
      <c r="G121" s="4"/>
      <c r="J121" s="8"/>
      <c r="K121" s="20"/>
      <c r="L121" s="8"/>
    </row>
    <row r="122" spans="1:12" ht="13.5" customHeight="1">
      <c r="A122" s="5" t="s">
        <v>98</v>
      </c>
      <c r="B122" s="6" t="s">
        <v>99</v>
      </c>
      <c r="C122" s="5"/>
      <c r="D122" s="7"/>
      <c r="E122" s="39"/>
      <c r="F122" s="40"/>
      <c r="G122" s="7"/>
      <c r="J122" s="8"/>
      <c r="K122" s="20"/>
      <c r="L122" s="8"/>
    </row>
    <row r="123" spans="1:12" ht="13.5" customHeight="1">
      <c r="A123" s="2" t="s">
        <v>100</v>
      </c>
      <c r="B123" s="3">
        <v>431</v>
      </c>
      <c r="C123" s="2"/>
      <c r="D123" s="4"/>
      <c r="E123" s="41"/>
      <c r="F123" s="42"/>
      <c r="G123" s="4"/>
      <c r="J123" s="8"/>
      <c r="K123" s="20"/>
      <c r="L123" s="8"/>
    </row>
    <row r="124" spans="1:12" ht="13.5" customHeight="1">
      <c r="A124" s="2" t="s">
        <v>101</v>
      </c>
      <c r="B124" s="3">
        <v>432</v>
      </c>
      <c r="C124" s="2"/>
      <c r="D124" s="4"/>
      <c r="E124" s="41"/>
      <c r="F124" s="42"/>
      <c r="G124" s="4"/>
      <c r="J124" s="8"/>
      <c r="K124" s="20"/>
      <c r="L124" s="8"/>
    </row>
    <row r="125" spans="1:10" ht="13.5" customHeight="1">
      <c r="A125" s="5" t="s">
        <v>102</v>
      </c>
      <c r="B125" s="6" t="s">
        <v>103</v>
      </c>
      <c r="C125" s="5"/>
      <c r="D125" s="7">
        <f>+D103+D73</f>
        <v>38117550460</v>
      </c>
      <c r="E125" s="39"/>
      <c r="F125" s="40"/>
      <c r="G125" s="7">
        <f>+G103+G73</f>
        <v>39268317204</v>
      </c>
      <c r="I125" s="19">
        <f>D125-D71</f>
        <v>0</v>
      </c>
      <c r="J125" s="49">
        <f>G125-G71</f>
        <v>0</v>
      </c>
    </row>
    <row r="126" spans="1:9" ht="13.5" customHeight="1" hidden="1">
      <c r="A126" s="5" t="s">
        <v>104</v>
      </c>
      <c r="B126" s="6"/>
      <c r="C126" s="5"/>
      <c r="D126" s="7">
        <f>SUM(D127:D132)</f>
        <v>0</v>
      </c>
      <c r="E126" s="39"/>
      <c r="F126" s="40"/>
      <c r="G126" s="7">
        <f>SUM(G127:G132)</f>
        <v>0</v>
      </c>
      <c r="I126" s="19">
        <f>G125-G71</f>
        <v>0</v>
      </c>
    </row>
    <row r="127" spans="1:6" ht="12" hidden="1">
      <c r="A127" s="2" t="s">
        <v>105</v>
      </c>
      <c r="B127" s="3" t="s">
        <v>106</v>
      </c>
      <c r="C127" s="2"/>
      <c r="D127" s="4"/>
      <c r="E127" s="45"/>
      <c r="F127" s="46"/>
    </row>
    <row r="128" spans="1:6" ht="12" hidden="1">
      <c r="A128" s="2" t="s">
        <v>107</v>
      </c>
      <c r="B128" s="3" t="s">
        <v>108</v>
      </c>
      <c r="C128" s="2"/>
      <c r="D128" s="4"/>
      <c r="E128" s="45"/>
      <c r="F128" s="46"/>
    </row>
    <row r="129" spans="1:6" ht="12" hidden="1">
      <c r="A129" s="2" t="s">
        <v>109</v>
      </c>
      <c r="B129" s="3" t="s">
        <v>110</v>
      </c>
      <c r="C129" s="2"/>
      <c r="D129" s="4"/>
      <c r="E129" s="45"/>
      <c r="F129" s="46"/>
    </row>
    <row r="130" spans="1:6" ht="12" hidden="1">
      <c r="A130" s="2" t="s">
        <v>111</v>
      </c>
      <c r="B130" s="3" t="s">
        <v>112</v>
      </c>
      <c r="C130" s="2"/>
      <c r="D130" s="4"/>
      <c r="E130" s="45"/>
      <c r="F130" s="46"/>
    </row>
    <row r="131" spans="1:6" ht="12" hidden="1">
      <c r="A131" s="2" t="s">
        <v>113</v>
      </c>
      <c r="B131" s="3" t="s">
        <v>114</v>
      </c>
      <c r="C131" s="2"/>
      <c r="D131" s="4"/>
      <c r="E131" s="45"/>
      <c r="F131" s="46"/>
    </row>
    <row r="132" spans="1:6" ht="12" hidden="1">
      <c r="A132" s="2" t="s">
        <v>115</v>
      </c>
      <c r="B132" s="3" t="s">
        <v>116</v>
      </c>
      <c r="C132" s="2"/>
      <c r="D132" s="4"/>
      <c r="E132" s="45"/>
      <c r="F132" s="46"/>
    </row>
    <row r="134" spans="4:7" ht="12">
      <c r="D134" s="72" t="s">
        <v>329</v>
      </c>
      <c r="E134" s="72"/>
      <c r="F134" s="72"/>
      <c r="G134" s="72"/>
    </row>
    <row r="135" spans="1:7" ht="12">
      <c r="A135" s="67" t="s">
        <v>117</v>
      </c>
      <c r="B135" s="67"/>
      <c r="C135" s="67"/>
      <c r="D135" s="66" t="s">
        <v>118</v>
      </c>
      <c r="E135" s="66"/>
      <c r="F135" s="66"/>
      <c r="G135" s="66"/>
    </row>
    <row r="137" ht="12" hidden="1"/>
    <row r="144" spans="1:7" ht="12">
      <c r="A144" s="67" t="s">
        <v>150</v>
      </c>
      <c r="B144" s="67"/>
      <c r="C144" s="67"/>
      <c r="D144" s="66" t="s">
        <v>151</v>
      </c>
      <c r="E144" s="66"/>
      <c r="F144" s="66"/>
      <c r="G144" s="66"/>
    </row>
  </sheetData>
  <sheetProtection/>
  <mergeCells count="9">
    <mergeCell ref="D144:G144"/>
    <mergeCell ref="A144:C144"/>
    <mergeCell ref="A3:B3"/>
    <mergeCell ref="A135:C135"/>
    <mergeCell ref="C1:G1"/>
    <mergeCell ref="C2:G2"/>
    <mergeCell ref="A4:G4"/>
    <mergeCell ref="D134:G134"/>
    <mergeCell ref="D135:G135"/>
  </mergeCells>
  <printOptions/>
  <pageMargins left="0.43" right="0.23" top="0.36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pane xSplit="3" ySplit="11" topLeftCell="D19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L27" sqref="L27"/>
    </sheetView>
  </sheetViews>
  <sheetFormatPr defaultColWidth="8.796875" defaultRowHeight="15"/>
  <cols>
    <col min="1" max="1" width="51.8984375" style="8" customWidth="1"/>
    <col min="2" max="2" width="9" style="25" customWidth="1"/>
    <col min="3" max="3" width="6.19921875" style="8" customWidth="1"/>
    <col min="4" max="4" width="14" style="20" customWidth="1"/>
    <col min="5" max="5" width="13.69921875" style="20" customWidth="1"/>
    <col min="6" max="6" width="12.3984375" style="20" customWidth="1"/>
    <col min="7" max="7" width="13.09765625" style="20" customWidth="1"/>
    <col min="8" max="8" width="14.59765625" style="8" customWidth="1"/>
    <col min="9" max="9" width="12.5" style="8" hidden="1" customWidth="1"/>
    <col min="10" max="10" width="15.3984375" style="8" hidden="1" customWidth="1"/>
    <col min="11" max="16384" width="9" style="8" customWidth="1"/>
  </cols>
  <sheetData>
    <row r="1" spans="1:7" s="12" customFormat="1" ht="19.5" customHeight="1">
      <c r="A1" s="1" t="s">
        <v>0</v>
      </c>
      <c r="B1" s="69" t="s">
        <v>1</v>
      </c>
      <c r="C1" s="69"/>
      <c r="D1" s="69"/>
      <c r="E1" s="13"/>
      <c r="F1" s="13"/>
      <c r="G1" s="13"/>
    </row>
    <row r="2" spans="1:7" s="12" customFormat="1" ht="14.25" customHeight="1">
      <c r="A2" s="1" t="s">
        <v>2</v>
      </c>
      <c r="B2" s="70" t="s">
        <v>332</v>
      </c>
      <c r="C2" s="70"/>
      <c r="D2" s="70"/>
      <c r="E2" s="13"/>
      <c r="F2" s="13"/>
      <c r="G2" s="13"/>
    </row>
    <row r="3" spans="1:7" s="12" customFormat="1" ht="19.5" customHeight="1" hidden="1">
      <c r="A3" s="68" t="s">
        <v>3</v>
      </c>
      <c r="B3" s="68"/>
      <c r="D3" s="13"/>
      <c r="E3" s="13"/>
      <c r="F3" s="13"/>
      <c r="G3" s="13"/>
    </row>
    <row r="4" spans="2:7" s="12" customFormat="1" ht="19.5" customHeight="1" hidden="1">
      <c r="B4" s="24"/>
      <c r="D4" s="13"/>
      <c r="E4" s="73"/>
      <c r="F4" s="73"/>
      <c r="G4" s="13"/>
    </row>
    <row r="5" spans="1:7" s="12" customFormat="1" ht="19.5" customHeight="1">
      <c r="A5" s="74" t="s">
        <v>154</v>
      </c>
      <c r="B5" s="75"/>
      <c r="C5" s="75"/>
      <c r="D5" s="75"/>
      <c r="E5" s="75"/>
      <c r="F5" s="75"/>
      <c r="G5" s="13"/>
    </row>
    <row r="6" spans="2:7" s="12" customFormat="1" ht="0.75" customHeight="1">
      <c r="B6" s="24"/>
      <c r="D6" s="13"/>
      <c r="E6" s="13"/>
      <c r="F6" s="13"/>
      <c r="G6" s="13"/>
    </row>
    <row r="7" spans="1:7" s="29" customFormat="1" ht="37.5" customHeight="1">
      <c r="A7" s="27" t="s">
        <v>5</v>
      </c>
      <c r="B7" s="27" t="s">
        <v>6</v>
      </c>
      <c r="C7" s="27" t="s">
        <v>7</v>
      </c>
      <c r="D7" s="55" t="s">
        <v>330</v>
      </c>
      <c r="E7" s="55" t="s">
        <v>331</v>
      </c>
      <c r="F7" s="28" t="s">
        <v>227</v>
      </c>
      <c r="G7" s="28" t="s">
        <v>228</v>
      </c>
    </row>
    <row r="8" spans="1:11" ht="24.75" customHeight="1">
      <c r="A8" s="9" t="s">
        <v>119</v>
      </c>
      <c r="B8" s="10" t="s">
        <v>106</v>
      </c>
      <c r="C8" s="9"/>
      <c r="D8" s="11">
        <v>5475227056</v>
      </c>
      <c r="E8" s="11">
        <v>4497567351</v>
      </c>
      <c r="F8" s="11">
        <v>5475227056</v>
      </c>
      <c r="G8" s="11">
        <v>4497567351</v>
      </c>
      <c r="H8" s="19"/>
      <c r="I8" s="19">
        <f>F11+F16+F17+F20</f>
        <v>5655240696</v>
      </c>
      <c r="J8" s="19">
        <f>G11+G17+G20</f>
        <v>4695725353</v>
      </c>
      <c r="K8" s="19"/>
    </row>
    <row r="9" spans="1:9" ht="24.75" customHeight="1">
      <c r="A9" s="2" t="s">
        <v>120</v>
      </c>
      <c r="B9" s="3" t="s">
        <v>108</v>
      </c>
      <c r="C9" s="2"/>
      <c r="D9" s="4"/>
      <c r="E9" s="4"/>
      <c r="F9" s="4"/>
      <c r="G9" s="4"/>
      <c r="H9" s="19"/>
      <c r="I9" s="19"/>
    </row>
    <row r="10" spans="1:11" ht="24.75" customHeight="1">
      <c r="A10" s="5" t="s">
        <v>121</v>
      </c>
      <c r="B10" s="6" t="s">
        <v>122</v>
      </c>
      <c r="C10" s="5"/>
      <c r="D10" s="7">
        <f>D8-D9</f>
        <v>5475227056</v>
      </c>
      <c r="E10" s="7">
        <f>E8-E9</f>
        <v>4497567351</v>
      </c>
      <c r="F10" s="7">
        <f>F8-F9</f>
        <v>5475227056</v>
      </c>
      <c r="G10" s="7">
        <f>G8-G9</f>
        <v>4497567351</v>
      </c>
      <c r="H10" s="19"/>
      <c r="I10" s="19"/>
      <c r="K10" s="20"/>
    </row>
    <row r="11" spans="1:11" ht="24.75" customHeight="1">
      <c r="A11" s="2" t="s">
        <v>123</v>
      </c>
      <c r="B11" s="3" t="s">
        <v>124</v>
      </c>
      <c r="C11" s="2"/>
      <c r="D11" s="11">
        <v>4462070615</v>
      </c>
      <c r="E11" s="11">
        <v>3957903323</v>
      </c>
      <c r="F11" s="11">
        <v>4462070615</v>
      </c>
      <c r="G11" s="11">
        <v>3957903323</v>
      </c>
      <c r="H11" s="19"/>
      <c r="I11" s="19"/>
      <c r="K11" s="20"/>
    </row>
    <row r="12" spans="1:11" ht="24.75" customHeight="1">
      <c r="A12" s="5" t="s">
        <v>125</v>
      </c>
      <c r="B12" s="6" t="s">
        <v>126</v>
      </c>
      <c r="C12" s="5"/>
      <c r="D12" s="7">
        <f>D10-D11</f>
        <v>1013156441</v>
      </c>
      <c r="E12" s="7">
        <f>E10-E11</f>
        <v>539664028</v>
      </c>
      <c r="F12" s="7">
        <f>F10-F11</f>
        <v>1013156441</v>
      </c>
      <c r="G12" s="7">
        <f>G10-G11</f>
        <v>539664028</v>
      </c>
      <c r="H12" s="19"/>
      <c r="I12" s="19"/>
      <c r="K12" s="20"/>
    </row>
    <row r="13" spans="1:11" ht="24.75" customHeight="1">
      <c r="A13" s="2" t="s">
        <v>127</v>
      </c>
      <c r="B13" s="3" t="s">
        <v>128</v>
      </c>
      <c r="C13" s="2"/>
      <c r="D13" s="11">
        <v>157930887</v>
      </c>
      <c r="E13" s="11">
        <v>158171551</v>
      </c>
      <c r="F13" s="11">
        <v>157930887</v>
      </c>
      <c r="G13" s="11">
        <v>158171551</v>
      </c>
      <c r="H13" s="19"/>
      <c r="I13" s="19"/>
      <c r="K13" s="20"/>
    </row>
    <row r="14" spans="1:11" ht="24.75" customHeight="1">
      <c r="A14" s="2" t="s">
        <v>129</v>
      </c>
      <c r="B14" s="3" t="s">
        <v>130</v>
      </c>
      <c r="C14" s="2"/>
      <c r="D14" s="4"/>
      <c r="E14" s="4"/>
      <c r="F14" s="4"/>
      <c r="G14" s="4"/>
      <c r="H14" s="19"/>
      <c r="I14" s="19"/>
      <c r="K14" s="20"/>
    </row>
    <row r="15" spans="1:11" ht="24.75" customHeight="1">
      <c r="A15" s="2" t="s">
        <v>131</v>
      </c>
      <c r="B15" s="3" t="s">
        <v>132</v>
      </c>
      <c r="C15" s="2"/>
      <c r="D15" s="4"/>
      <c r="E15" s="4"/>
      <c r="F15" s="4"/>
      <c r="G15" s="4"/>
      <c r="H15" s="19"/>
      <c r="I15" s="19"/>
      <c r="K15" s="20"/>
    </row>
    <row r="16" spans="1:11" ht="24.75" customHeight="1">
      <c r="A16" s="2" t="s">
        <v>229</v>
      </c>
      <c r="B16" s="3" t="s">
        <v>230</v>
      </c>
      <c r="C16" s="2"/>
      <c r="D16" s="11">
        <v>20913678</v>
      </c>
      <c r="E16" s="11"/>
      <c r="F16" s="11">
        <v>20913678</v>
      </c>
      <c r="G16" s="11"/>
      <c r="H16" s="19"/>
      <c r="I16" s="19"/>
      <c r="K16" s="20"/>
    </row>
    <row r="17" spans="1:11" ht="24.75" customHeight="1">
      <c r="A17" s="2" t="s">
        <v>231</v>
      </c>
      <c r="B17" s="3" t="s">
        <v>232</v>
      </c>
      <c r="C17" s="2"/>
      <c r="D17" s="11">
        <v>1064936685</v>
      </c>
      <c r="E17" s="11">
        <v>663512479</v>
      </c>
      <c r="F17" s="11">
        <v>1064936685</v>
      </c>
      <c r="G17" s="11">
        <v>663512479</v>
      </c>
      <c r="H17" s="19"/>
      <c r="I17" s="19"/>
      <c r="K17" s="20"/>
    </row>
    <row r="18" spans="1:11" ht="24.75" customHeight="1">
      <c r="A18" s="5" t="s">
        <v>233</v>
      </c>
      <c r="B18" s="6" t="s">
        <v>133</v>
      </c>
      <c r="C18" s="5"/>
      <c r="D18" s="7">
        <f>D12+D13-D14-D16-D17</f>
        <v>85236965</v>
      </c>
      <c r="E18" s="7">
        <f>E12+E13-E14-E16-E17</f>
        <v>34323100</v>
      </c>
      <c r="F18" s="7">
        <f>F12+F13-F14-F16-F17</f>
        <v>85236965</v>
      </c>
      <c r="G18" s="7">
        <f>G12+G13-G14-G16-G17</f>
        <v>34323100</v>
      </c>
      <c r="H18" s="19"/>
      <c r="I18" s="19"/>
      <c r="K18" s="20"/>
    </row>
    <row r="19" spans="1:11" ht="24.75" customHeight="1">
      <c r="A19" s="2" t="s">
        <v>234</v>
      </c>
      <c r="B19" s="3" t="s">
        <v>134</v>
      </c>
      <c r="C19" s="2"/>
      <c r="D19" s="11">
        <v>22082753</v>
      </c>
      <c r="E19" s="11">
        <v>39986451</v>
      </c>
      <c r="F19" s="11">
        <v>22082753</v>
      </c>
      <c r="G19" s="11">
        <v>39986451</v>
      </c>
      <c r="H19" s="19"/>
      <c r="I19" s="19"/>
      <c r="K19" s="20"/>
    </row>
    <row r="20" spans="1:11" ht="24.75" customHeight="1">
      <c r="A20" s="2" t="s">
        <v>235</v>
      </c>
      <c r="B20" s="3" t="s">
        <v>135</v>
      </c>
      <c r="C20" s="2"/>
      <c r="D20" s="11">
        <v>107319718</v>
      </c>
      <c r="E20" s="11">
        <v>74309551</v>
      </c>
      <c r="F20" s="11">
        <v>107319718</v>
      </c>
      <c r="G20" s="11">
        <v>74309551</v>
      </c>
      <c r="H20" s="19"/>
      <c r="I20" s="19"/>
      <c r="K20" s="20"/>
    </row>
    <row r="21" spans="1:9" ht="24.75" customHeight="1">
      <c r="A21" s="5" t="s">
        <v>236</v>
      </c>
      <c r="B21" s="6" t="s">
        <v>136</v>
      </c>
      <c r="C21" s="5"/>
      <c r="D21" s="7">
        <f>D19-D20</f>
        <v>-85236965</v>
      </c>
      <c r="E21" s="7">
        <f>E19-E20</f>
        <v>-34323100</v>
      </c>
      <c r="F21" s="7">
        <f>F19-F20</f>
        <v>-85236965</v>
      </c>
      <c r="G21" s="7">
        <f>G19-G20</f>
        <v>-34323100</v>
      </c>
      <c r="H21" s="19"/>
      <c r="I21" s="19"/>
    </row>
    <row r="22" spans="1:9" ht="24.75" customHeight="1" hidden="1">
      <c r="A22" s="2" t="s">
        <v>237</v>
      </c>
      <c r="B22" s="3" t="s">
        <v>238</v>
      </c>
      <c r="C22" s="2"/>
      <c r="D22" s="4"/>
      <c r="E22" s="4">
        <v>0</v>
      </c>
      <c r="F22" s="4"/>
      <c r="G22" s="4">
        <v>0</v>
      </c>
      <c r="H22" s="19"/>
      <c r="I22" s="19"/>
    </row>
    <row r="23" spans="1:9" ht="24.75" customHeight="1" hidden="1">
      <c r="A23" s="5" t="s">
        <v>137</v>
      </c>
      <c r="B23" s="6" t="s">
        <v>138</v>
      </c>
      <c r="C23" s="5"/>
      <c r="D23" s="7">
        <f>D21+D18</f>
        <v>0</v>
      </c>
      <c r="E23" s="7">
        <f>E21+E18</f>
        <v>0</v>
      </c>
      <c r="F23" s="7">
        <f>F21+F18</f>
        <v>0</v>
      </c>
      <c r="G23" s="7">
        <f>G21+G18</f>
        <v>0</v>
      </c>
      <c r="H23" s="19"/>
      <c r="I23" s="19"/>
    </row>
    <row r="24" spans="1:9" ht="24.75" customHeight="1" hidden="1">
      <c r="A24" s="2" t="s">
        <v>139</v>
      </c>
      <c r="B24" s="3" t="s">
        <v>140</v>
      </c>
      <c r="C24" s="2"/>
      <c r="D24" s="4" t="str">
        <f>B24</f>
        <v>51</v>
      </c>
      <c r="E24" s="4">
        <f>C24</f>
        <v>0</v>
      </c>
      <c r="F24" s="4" t="str">
        <f>D24</f>
        <v>51</v>
      </c>
      <c r="G24" s="4">
        <f>E24</f>
        <v>0</v>
      </c>
      <c r="H24" s="19"/>
      <c r="I24" s="19"/>
    </row>
    <row r="25" spans="1:9" ht="24.75" customHeight="1" hidden="1">
      <c r="A25" s="2" t="s">
        <v>141</v>
      </c>
      <c r="B25" s="3" t="s">
        <v>142</v>
      </c>
      <c r="C25" s="2"/>
      <c r="D25" s="4"/>
      <c r="E25" s="4">
        <v>0</v>
      </c>
      <c r="F25" s="4"/>
      <c r="G25" s="4">
        <v>0</v>
      </c>
      <c r="H25" s="19"/>
      <c r="I25" s="19"/>
    </row>
    <row r="26" spans="1:9" ht="24.75" customHeight="1">
      <c r="A26" s="5" t="s">
        <v>143</v>
      </c>
      <c r="B26" s="6" t="s">
        <v>144</v>
      </c>
      <c r="C26" s="5"/>
      <c r="D26" s="7">
        <f>D23-D24</f>
        <v>-51</v>
      </c>
      <c r="E26" s="7">
        <f>E23-E24</f>
        <v>0</v>
      </c>
      <c r="F26" s="7">
        <f>F23-F24</f>
        <v>-51</v>
      </c>
      <c r="G26" s="7">
        <f>G23-G24</f>
        <v>0</v>
      </c>
      <c r="H26" s="19"/>
      <c r="I26" s="19"/>
    </row>
    <row r="27" spans="1:7" ht="24.75" customHeight="1">
      <c r="A27" s="2" t="s">
        <v>239</v>
      </c>
      <c r="B27" s="3" t="s">
        <v>145</v>
      </c>
      <c r="C27" s="2"/>
      <c r="D27" s="4"/>
      <c r="E27" s="4">
        <v>0</v>
      </c>
      <c r="F27" s="4"/>
      <c r="G27" s="4">
        <v>0</v>
      </c>
    </row>
    <row r="28" spans="1:7" ht="24.75" customHeight="1">
      <c r="A28" s="2" t="s">
        <v>240</v>
      </c>
      <c r="B28" s="3" t="s">
        <v>146</v>
      </c>
      <c r="C28" s="2"/>
      <c r="D28" s="4"/>
      <c r="E28" s="4">
        <v>0</v>
      </c>
      <c r="F28" s="4"/>
      <c r="G28" s="4">
        <v>0</v>
      </c>
    </row>
    <row r="29" spans="1:7" ht="24.75" customHeight="1">
      <c r="A29" s="2" t="s">
        <v>147</v>
      </c>
      <c r="B29" s="3" t="s">
        <v>148</v>
      </c>
      <c r="C29" s="2"/>
      <c r="D29" s="4">
        <f>D26/1897685</f>
        <v>-2.6874850146362542E-05</v>
      </c>
      <c r="E29" s="4">
        <f>E26/2015985</f>
        <v>0</v>
      </c>
      <c r="F29" s="4">
        <f>F26/1897685</f>
        <v>-2.6874850146362542E-05</v>
      </c>
      <c r="G29" s="4">
        <f>G26/2015985</f>
        <v>0</v>
      </c>
    </row>
    <row r="30" spans="6:8" ht="14.25" customHeight="1">
      <c r="F30" s="72" t="s">
        <v>329</v>
      </c>
      <c r="G30" s="72"/>
      <c r="H30" s="20"/>
    </row>
    <row r="31" spans="1:7" ht="16.5" customHeight="1">
      <c r="A31" s="30" t="s">
        <v>152</v>
      </c>
      <c r="B31" s="67" t="s">
        <v>149</v>
      </c>
      <c r="C31" s="67"/>
      <c r="D31" s="67"/>
      <c r="F31" s="66" t="s">
        <v>118</v>
      </c>
      <c r="G31" s="66"/>
    </row>
    <row r="35" spans="2:7" ht="12">
      <c r="B35" s="8"/>
      <c r="D35" s="8"/>
      <c r="F35" s="8"/>
      <c r="G35" s="8"/>
    </row>
    <row r="37" spans="2:7" ht="12">
      <c r="B37" s="8"/>
      <c r="D37" s="8"/>
      <c r="F37" s="8"/>
      <c r="G37" s="8"/>
    </row>
    <row r="39" spans="1:7" ht="12">
      <c r="A39" s="30" t="s">
        <v>153</v>
      </c>
      <c r="B39" s="67" t="s">
        <v>256</v>
      </c>
      <c r="C39" s="67"/>
      <c r="D39" s="67"/>
      <c r="F39" s="66" t="s">
        <v>151</v>
      </c>
      <c r="G39" s="66"/>
    </row>
  </sheetData>
  <sheetProtection/>
  <mergeCells count="10">
    <mergeCell ref="B39:D39"/>
    <mergeCell ref="F39:G39"/>
    <mergeCell ref="B2:D2"/>
    <mergeCell ref="A3:B3"/>
    <mergeCell ref="B1:D1"/>
    <mergeCell ref="E4:F4"/>
    <mergeCell ref="A5:F5"/>
    <mergeCell ref="F30:G30"/>
    <mergeCell ref="B31:D31"/>
    <mergeCell ref="F31:G31"/>
  </mergeCells>
  <printOptions/>
  <pageMargins left="0.8" right="0.23" top="0.22" bottom="0.16" header="0.22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6"/>
  <sheetViews>
    <sheetView showFormulas="1" zoomScalePageLayoutView="0" workbookViewId="0" topLeftCell="A1">
      <selection activeCell="A1" sqref="A1"/>
    </sheetView>
  </sheetViews>
  <sheetFormatPr defaultColWidth="8" defaultRowHeight="15"/>
  <cols>
    <col min="1" max="1" width="26.09765625" style="21" customWidth="1"/>
    <col min="2" max="2" width="1.1015625" style="21" customWidth="1"/>
    <col min="3" max="3" width="28.09765625" style="21" customWidth="1"/>
    <col min="4" max="16384" width="8" style="21" customWidth="1"/>
  </cols>
  <sheetData>
    <row r="3" ht="12.75">
      <c r="A3" s="22" t="e">
        <v>#REF!</v>
      </c>
    </row>
    <row r="6" ht="12.75">
      <c r="A6" s="23" t="e">
        <v>#REF!</v>
      </c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Q10" sqref="Q10"/>
    </sheetView>
  </sheetViews>
  <sheetFormatPr defaultColWidth="8.796875" defaultRowHeight="31.5" customHeight="1"/>
  <cols>
    <col min="1" max="1" width="49.3984375" style="8" customWidth="1"/>
    <col min="2" max="2" width="5" style="25" customWidth="1"/>
    <col min="3" max="3" width="5.5" style="8" customWidth="1"/>
    <col min="4" max="4" width="14.19921875" style="20" customWidth="1"/>
    <col min="5" max="5" width="15.19921875" style="20" customWidth="1"/>
    <col min="6" max="6" width="13.19921875" style="8" hidden="1" customWidth="1"/>
    <col min="7" max="7" width="12.09765625" style="8" hidden="1" customWidth="1"/>
    <col min="8" max="9" width="14.5" style="8" hidden="1" customWidth="1"/>
    <col min="10" max="10" width="12.5" style="8" hidden="1" customWidth="1"/>
    <col min="11" max="11" width="14.5" style="8" hidden="1" customWidth="1"/>
    <col min="12" max="12" width="14" style="8" hidden="1" customWidth="1"/>
    <col min="13" max="13" width="13.3984375" style="8" hidden="1" customWidth="1"/>
    <col min="14" max="14" width="0" style="8" hidden="1" customWidth="1"/>
    <col min="15" max="16384" width="9" style="8" customWidth="1"/>
  </cols>
  <sheetData>
    <row r="1" spans="1:5" s="12" customFormat="1" ht="31.5" customHeight="1">
      <c r="A1" s="1" t="s">
        <v>0</v>
      </c>
      <c r="B1" s="69" t="s">
        <v>1</v>
      </c>
      <c r="C1" s="69"/>
      <c r="D1" s="69"/>
      <c r="E1" s="69"/>
    </row>
    <row r="2" spans="1:5" s="12" customFormat="1" ht="17.25" customHeight="1">
      <c r="A2" s="1" t="s">
        <v>2</v>
      </c>
      <c r="B2" s="70" t="s">
        <v>301</v>
      </c>
      <c r="C2" s="70"/>
      <c r="D2" s="70"/>
      <c r="E2" s="13"/>
    </row>
    <row r="3" spans="1:5" s="12" customFormat="1" ht="17.25" customHeight="1">
      <c r="A3" s="1" t="s">
        <v>3</v>
      </c>
      <c r="B3" s="57"/>
      <c r="D3" s="13"/>
      <c r="E3" s="13"/>
    </row>
    <row r="4" spans="2:5" s="12" customFormat="1" ht="13.5" customHeight="1">
      <c r="B4" s="24"/>
      <c r="C4" s="75"/>
      <c r="D4" s="75"/>
      <c r="E4" s="13"/>
    </row>
    <row r="5" spans="1:9" s="12" customFormat="1" ht="26.25" customHeight="1">
      <c r="A5" s="79" t="s">
        <v>257</v>
      </c>
      <c r="B5" s="79"/>
      <c r="C5" s="79"/>
      <c r="D5" s="79"/>
      <c r="E5" s="79"/>
      <c r="F5" s="24"/>
      <c r="H5" s="70">
        <v>2016</v>
      </c>
      <c r="I5" s="70"/>
    </row>
    <row r="6" spans="1:13" s="12" customFormat="1" ht="22.5" customHeight="1">
      <c r="A6" s="58"/>
      <c r="B6" s="24"/>
      <c r="D6" s="13"/>
      <c r="E6" s="13"/>
      <c r="H6" s="25" t="s">
        <v>306</v>
      </c>
      <c r="I6" s="25"/>
      <c r="K6" s="78">
        <v>2015</v>
      </c>
      <c r="L6" s="78"/>
      <c r="M6" s="78"/>
    </row>
    <row r="7" spans="1:13" s="29" customFormat="1" ht="36.75" customHeight="1" thickBot="1">
      <c r="A7" s="14" t="s">
        <v>5</v>
      </c>
      <c r="B7" s="14" t="s">
        <v>6</v>
      </c>
      <c r="C7" s="14" t="s">
        <v>7</v>
      </c>
      <c r="D7" s="15" t="s">
        <v>258</v>
      </c>
      <c r="E7" s="28" t="s">
        <v>259</v>
      </c>
      <c r="K7" s="25" t="s">
        <v>322</v>
      </c>
      <c r="L7" s="25" t="s">
        <v>323</v>
      </c>
      <c r="M7" s="25" t="s">
        <v>324</v>
      </c>
    </row>
    <row r="8" spans="1:13" ht="21" customHeight="1" thickTop="1">
      <c r="A8" s="16" t="s">
        <v>260</v>
      </c>
      <c r="B8" s="17"/>
      <c r="C8" s="16"/>
      <c r="D8" s="18"/>
      <c r="E8" s="18"/>
      <c r="G8" s="25" t="s">
        <v>305</v>
      </c>
      <c r="H8" s="64">
        <f>SUM(H9:H22)</f>
        <v>14846253081</v>
      </c>
      <c r="I8" s="64">
        <f>SUM(I9:I22)</f>
        <v>14943844928</v>
      </c>
      <c r="J8" s="19">
        <f>I8-H8</f>
        <v>97591847</v>
      </c>
      <c r="M8" s="65">
        <f>SUM(M9:M22)</f>
        <v>381387760</v>
      </c>
    </row>
    <row r="9" spans="1:13" ht="24" customHeight="1">
      <c r="A9" s="2" t="s">
        <v>261</v>
      </c>
      <c r="B9" s="62" t="s">
        <v>106</v>
      </c>
      <c r="C9" s="2"/>
      <c r="D9" s="59">
        <v>0</v>
      </c>
      <c r="E9" s="59">
        <v>0</v>
      </c>
      <c r="G9" s="25" t="s">
        <v>307</v>
      </c>
      <c r="H9" s="20">
        <f>CDKT!D75</f>
        <v>1491678413</v>
      </c>
      <c r="I9" s="20">
        <v>1513594480</v>
      </c>
      <c r="K9" s="20">
        <v>2647100077</v>
      </c>
      <c r="L9" s="20">
        <v>1451377754</v>
      </c>
      <c r="M9" s="19">
        <f>K9-L9</f>
        <v>1195722323</v>
      </c>
    </row>
    <row r="10" spans="1:13" ht="24" customHeight="1">
      <c r="A10" s="2" t="s">
        <v>262</v>
      </c>
      <c r="B10" s="3"/>
      <c r="C10" s="2"/>
      <c r="D10" s="26">
        <f>D11+D14</f>
        <v>437155785</v>
      </c>
      <c r="E10" s="26">
        <f>E11+E14</f>
        <v>185930005</v>
      </c>
      <c r="G10" s="25" t="s">
        <v>308</v>
      </c>
      <c r="H10" s="20">
        <f>331904680</f>
        <v>331904680</v>
      </c>
      <c r="I10" s="20"/>
      <c r="K10" s="20">
        <v>249898621</v>
      </c>
      <c r="L10" s="20">
        <v>146053673</v>
      </c>
      <c r="M10" s="19">
        <f aca="true" t="shared" si="0" ref="M10:M22">K10-L10</f>
        <v>103844948</v>
      </c>
    </row>
    <row r="11" spans="1:13" ht="24" customHeight="1">
      <c r="A11" s="60" t="s">
        <v>263</v>
      </c>
      <c r="B11" s="62" t="s">
        <v>108</v>
      </c>
      <c r="C11" s="2"/>
      <c r="D11" s="26">
        <v>589777479</v>
      </c>
      <c r="E11" s="26">
        <v>344101556</v>
      </c>
      <c r="G11" s="25" t="s">
        <v>309</v>
      </c>
      <c r="H11" s="8">
        <v>0</v>
      </c>
      <c r="I11" s="20"/>
      <c r="K11" s="20">
        <v>0</v>
      </c>
      <c r="L11" s="20"/>
      <c r="M11" s="19">
        <f t="shared" si="0"/>
        <v>0</v>
      </c>
    </row>
    <row r="12" spans="1:13" ht="24" customHeight="1">
      <c r="A12" s="60" t="s">
        <v>264</v>
      </c>
      <c r="B12" s="62" t="s">
        <v>110</v>
      </c>
      <c r="C12" s="2"/>
      <c r="D12" s="26"/>
      <c r="E12" s="26"/>
      <c r="G12" s="25" t="s">
        <v>310</v>
      </c>
      <c r="H12" s="20">
        <v>166513114</v>
      </c>
      <c r="I12" s="20">
        <v>0</v>
      </c>
      <c r="K12" s="20">
        <v>2522402</v>
      </c>
      <c r="L12" s="20">
        <v>1272402</v>
      </c>
      <c r="M12" s="19">
        <f t="shared" si="0"/>
        <v>1250000</v>
      </c>
    </row>
    <row r="13" spans="1:13" ht="24" customHeight="1">
      <c r="A13" s="60" t="s">
        <v>265</v>
      </c>
      <c r="B13" s="62" t="s">
        <v>112</v>
      </c>
      <c r="C13" s="2"/>
      <c r="D13" s="26"/>
      <c r="E13" s="26"/>
      <c r="G13" s="63" t="s">
        <v>311</v>
      </c>
      <c r="I13" s="8">
        <v>0</v>
      </c>
      <c r="K13" s="20">
        <v>538763333</v>
      </c>
      <c r="L13" s="20">
        <v>538763333</v>
      </c>
      <c r="M13" s="19">
        <f t="shared" si="0"/>
        <v>0</v>
      </c>
    </row>
    <row r="14" spans="1:13" ht="24" customHeight="1">
      <c r="A14" s="60" t="s">
        <v>266</v>
      </c>
      <c r="B14" s="62" t="s">
        <v>114</v>
      </c>
      <c r="C14" s="2"/>
      <c r="D14" s="26">
        <v>-152621694</v>
      </c>
      <c r="E14" s="26">
        <v>-158171551</v>
      </c>
      <c r="G14" s="25" t="s">
        <v>314</v>
      </c>
      <c r="H14" s="20">
        <v>198721123</v>
      </c>
      <c r="I14" s="20">
        <v>213066888</v>
      </c>
      <c r="K14" s="20">
        <v>255028149</v>
      </c>
      <c r="L14" s="20">
        <v>253261483</v>
      </c>
      <c r="M14" s="19">
        <f t="shared" si="0"/>
        <v>1766666</v>
      </c>
    </row>
    <row r="15" spans="1:13" ht="24" customHeight="1">
      <c r="A15" s="60" t="s">
        <v>267</v>
      </c>
      <c r="B15" s="62" t="s">
        <v>116</v>
      </c>
      <c r="C15" s="2"/>
      <c r="D15" s="26"/>
      <c r="E15" s="26"/>
      <c r="G15" s="25" t="s">
        <v>315</v>
      </c>
      <c r="H15" s="20">
        <v>339041139</v>
      </c>
      <c r="I15" s="20">
        <v>0</v>
      </c>
      <c r="K15" s="20">
        <v>315711298</v>
      </c>
      <c r="L15" s="20">
        <v>49853</v>
      </c>
      <c r="M15" s="19">
        <f t="shared" si="0"/>
        <v>315661445</v>
      </c>
    </row>
    <row r="16" spans="1:13" ht="24" customHeight="1">
      <c r="A16" s="2" t="s">
        <v>268</v>
      </c>
      <c r="B16" s="62" t="s">
        <v>303</v>
      </c>
      <c r="C16" s="2"/>
      <c r="D16" s="59">
        <f>D10+D9</f>
        <v>437155785</v>
      </c>
      <c r="E16" s="59">
        <f>E10+E9</f>
        <v>185930005</v>
      </c>
      <c r="G16" s="25" t="s">
        <v>316</v>
      </c>
      <c r="H16" s="20">
        <v>37461732</v>
      </c>
      <c r="I16" s="20">
        <v>0</v>
      </c>
      <c r="K16" s="20">
        <v>34772724</v>
      </c>
      <c r="L16" s="20">
        <v>0</v>
      </c>
      <c r="M16" s="19">
        <f t="shared" si="0"/>
        <v>34772724</v>
      </c>
    </row>
    <row r="17" spans="1:13" ht="24" customHeight="1">
      <c r="A17" s="60" t="s">
        <v>269</v>
      </c>
      <c r="B17" s="62" t="s">
        <v>304</v>
      </c>
      <c r="C17" s="2"/>
      <c r="D17" s="26">
        <f>-F17</f>
        <v>-155543343</v>
      </c>
      <c r="E17" s="26">
        <v>-2465309659</v>
      </c>
      <c r="F17" s="20">
        <f>CDKT!H16+CDKT!H30+CDKT!H31</f>
        <v>155543343</v>
      </c>
      <c r="G17" s="25" t="s">
        <v>317</v>
      </c>
      <c r="H17" s="20">
        <v>58977272</v>
      </c>
      <c r="I17" s="20">
        <v>58977272</v>
      </c>
      <c r="K17" s="20">
        <v>58977272</v>
      </c>
      <c r="L17" s="20">
        <v>58977272</v>
      </c>
      <c r="M17" s="19">
        <f t="shared" si="0"/>
        <v>0</v>
      </c>
    </row>
    <row r="18" spans="1:13" ht="24" customHeight="1">
      <c r="A18" s="60" t="s">
        <v>270</v>
      </c>
      <c r="B18" s="3">
        <v>10</v>
      </c>
      <c r="C18" s="2"/>
      <c r="D18" s="26">
        <f>-CDKT!H26</f>
        <v>1007790891</v>
      </c>
      <c r="E18" s="26">
        <v>760350042</v>
      </c>
      <c r="G18" s="25" t="s">
        <v>318</v>
      </c>
      <c r="H18" s="20">
        <v>11790594386</v>
      </c>
      <c r="I18" s="20">
        <v>11789895836</v>
      </c>
      <c r="J18" s="20"/>
      <c r="K18" s="20">
        <v>113476273</v>
      </c>
      <c r="L18" s="20">
        <v>113476273</v>
      </c>
      <c r="M18" s="19">
        <f t="shared" si="0"/>
        <v>0</v>
      </c>
    </row>
    <row r="19" spans="1:13" ht="24" customHeight="1">
      <c r="A19" s="60" t="s">
        <v>271</v>
      </c>
      <c r="B19" s="3">
        <v>11</v>
      </c>
      <c r="C19" s="2"/>
      <c r="D19" s="26">
        <f>J8</f>
        <v>97591847</v>
      </c>
      <c r="E19" s="26">
        <f>M8</f>
        <v>381387760</v>
      </c>
      <c r="G19" s="25" t="s">
        <v>325</v>
      </c>
      <c r="H19" s="20">
        <f>CDKT!D76</f>
        <v>5000000</v>
      </c>
      <c r="I19" s="20">
        <f>CDKT!E76</f>
        <v>5000000</v>
      </c>
      <c r="K19" s="20">
        <v>11590911</v>
      </c>
      <c r="L19" s="20">
        <v>0</v>
      </c>
      <c r="M19" s="19">
        <f t="shared" si="0"/>
        <v>11590911</v>
      </c>
    </row>
    <row r="20" spans="1:13" ht="24" customHeight="1">
      <c r="A20" s="2" t="s">
        <v>272</v>
      </c>
      <c r="B20" s="3"/>
      <c r="C20" s="2"/>
      <c r="D20" s="26"/>
      <c r="E20" s="26"/>
      <c r="G20" s="25" t="s">
        <v>326</v>
      </c>
      <c r="H20" s="20"/>
      <c r="I20" s="20"/>
      <c r="K20" s="20">
        <v>10965450563</v>
      </c>
      <c r="L20" s="20">
        <v>10965450563</v>
      </c>
      <c r="M20" s="19">
        <f t="shared" si="0"/>
        <v>0</v>
      </c>
    </row>
    <row r="21" spans="1:13" ht="24" customHeight="1">
      <c r="A21" s="60" t="s">
        <v>273</v>
      </c>
      <c r="B21" s="3">
        <v>12</v>
      </c>
      <c r="C21" s="2"/>
      <c r="D21" s="26">
        <f>-CDKT!H66</f>
        <v>59238450</v>
      </c>
      <c r="E21" s="26">
        <f>-175648439+17175317</f>
        <v>-158473122</v>
      </c>
      <c r="G21" s="8" t="s">
        <v>327</v>
      </c>
      <c r="H21" s="20"/>
      <c r="I21" s="20"/>
      <c r="K21" s="20">
        <v>20377013</v>
      </c>
      <c r="L21" s="20">
        <v>22517467</v>
      </c>
      <c r="M21" s="19">
        <f t="shared" si="0"/>
        <v>-2140454</v>
      </c>
    </row>
    <row r="22" spans="1:13" ht="24" customHeight="1">
      <c r="A22" s="60" t="s">
        <v>274</v>
      </c>
      <c r="B22" s="3">
        <v>13</v>
      </c>
      <c r="C22" s="2"/>
      <c r="D22" s="26"/>
      <c r="E22" s="26"/>
      <c r="G22" s="8" t="s">
        <v>328</v>
      </c>
      <c r="H22" s="20">
        <v>426361222</v>
      </c>
      <c r="I22" s="20">
        <v>1363310452</v>
      </c>
      <c r="K22" s="20">
        <v>15255055</v>
      </c>
      <c r="L22" s="20">
        <v>1296335858</v>
      </c>
      <c r="M22" s="20">
        <f t="shared" si="0"/>
        <v>-1281080803</v>
      </c>
    </row>
    <row r="23" spans="1:9" ht="24" customHeight="1">
      <c r="A23" s="60" t="s">
        <v>275</v>
      </c>
      <c r="B23" s="3">
        <v>14</v>
      </c>
      <c r="C23" s="2"/>
      <c r="D23" s="26">
        <v>-185285007</v>
      </c>
      <c r="E23" s="26">
        <v>-175526382</v>
      </c>
      <c r="H23" s="20"/>
      <c r="I23" s="20"/>
    </row>
    <row r="24" spans="1:7" ht="24" customHeight="1">
      <c r="A24" s="60" t="s">
        <v>276</v>
      </c>
      <c r="B24" s="3">
        <v>15</v>
      </c>
      <c r="C24" s="2"/>
      <c r="D24" s="26">
        <v>0</v>
      </c>
      <c r="E24" s="26">
        <f>35134451+3000000+78864007</f>
        <v>116998458</v>
      </c>
      <c r="G24" s="25" t="s">
        <v>319</v>
      </c>
    </row>
    <row r="25" spans="1:9" ht="24" customHeight="1">
      <c r="A25" s="60" t="s">
        <v>277</v>
      </c>
      <c r="B25" s="3">
        <v>16</v>
      </c>
      <c r="C25" s="2"/>
      <c r="D25" s="26">
        <f>-69850000-12501169-684305400-1308612-750000-337763</f>
        <v>-769052944</v>
      </c>
      <c r="E25" s="26">
        <v>-37750000</v>
      </c>
      <c r="G25" s="25" t="s">
        <v>312</v>
      </c>
      <c r="H25" s="20">
        <v>69650000</v>
      </c>
      <c r="I25" s="20"/>
    </row>
    <row r="26" spans="1:7" ht="24" customHeight="1">
      <c r="A26" s="5" t="s">
        <v>278</v>
      </c>
      <c r="B26" s="6">
        <v>20</v>
      </c>
      <c r="C26" s="5"/>
      <c r="D26" s="7">
        <f>D16+D17+D18+D19+D21++D23+D24+D25</f>
        <v>491895679</v>
      </c>
      <c r="E26" s="7">
        <f>E16+E17+E18+E19+E21++E23+E24+E25</f>
        <v>-1392392898</v>
      </c>
      <c r="G26" s="25" t="s">
        <v>313</v>
      </c>
    </row>
    <row r="27" spans="1:7" ht="24" customHeight="1">
      <c r="A27" s="5" t="s">
        <v>279</v>
      </c>
      <c r="B27" s="6">
        <v>21</v>
      </c>
      <c r="C27" s="5"/>
      <c r="D27" s="7"/>
      <c r="E27" s="7"/>
      <c r="G27" s="25" t="s">
        <v>320</v>
      </c>
    </row>
    <row r="28" spans="1:7" ht="24" customHeight="1">
      <c r="A28" s="2" t="s">
        <v>280</v>
      </c>
      <c r="B28" s="3"/>
      <c r="C28" s="2"/>
      <c r="D28" s="4">
        <f>-24559000-125000000</f>
        <v>-149559000</v>
      </c>
      <c r="E28" s="4"/>
      <c r="G28" s="25" t="s">
        <v>321</v>
      </c>
    </row>
    <row r="29" spans="1:5" ht="24" customHeight="1">
      <c r="A29" s="2" t="s">
        <v>281</v>
      </c>
      <c r="B29" s="3">
        <v>22</v>
      </c>
      <c r="C29" s="2"/>
      <c r="D29" s="4"/>
      <c r="E29" s="4"/>
    </row>
    <row r="30" spans="1:5" ht="24" customHeight="1">
      <c r="A30" s="2" t="s">
        <v>282</v>
      </c>
      <c r="B30" s="3">
        <v>23</v>
      </c>
      <c r="C30" s="2"/>
      <c r="D30" s="61"/>
      <c r="E30" s="61"/>
    </row>
    <row r="31" spans="1:5" ht="24" customHeight="1">
      <c r="A31" s="2" t="s">
        <v>283</v>
      </c>
      <c r="B31" s="3">
        <v>24</v>
      </c>
      <c r="C31" s="2"/>
      <c r="D31" s="61"/>
      <c r="E31" s="61"/>
    </row>
    <row r="32" spans="1:5" ht="24" customHeight="1">
      <c r="A32" s="2" t="s">
        <v>284</v>
      </c>
      <c r="B32" s="3">
        <v>25</v>
      </c>
      <c r="C32" s="2"/>
      <c r="D32" s="4"/>
      <c r="E32" s="4"/>
    </row>
    <row r="33" spans="1:5" ht="24" customHeight="1">
      <c r="A33" s="2" t="s">
        <v>285</v>
      </c>
      <c r="B33" s="3">
        <v>26</v>
      </c>
      <c r="C33" s="2"/>
      <c r="D33" s="4"/>
      <c r="E33" s="4"/>
    </row>
    <row r="34" spans="1:5" ht="24" customHeight="1">
      <c r="A34" s="2" t="s">
        <v>286</v>
      </c>
      <c r="B34" s="3">
        <v>27</v>
      </c>
      <c r="C34" s="2"/>
      <c r="D34" s="26">
        <f>8160054</f>
        <v>8160054</v>
      </c>
      <c r="E34" s="26">
        <v>2335935</v>
      </c>
    </row>
    <row r="35" spans="1:5" ht="24" customHeight="1">
      <c r="A35" s="5" t="s">
        <v>287</v>
      </c>
      <c r="B35" s="6">
        <v>30</v>
      </c>
      <c r="C35" s="5"/>
      <c r="D35" s="7">
        <f>SUM(D28:D34)</f>
        <v>-141398946</v>
      </c>
      <c r="E35" s="7">
        <f>SUM(E28:E34)</f>
        <v>2335935</v>
      </c>
    </row>
    <row r="36" spans="1:5" ht="24" customHeight="1">
      <c r="A36" s="5" t="s">
        <v>288</v>
      </c>
      <c r="B36" s="6"/>
      <c r="C36" s="5"/>
      <c r="D36" s="7"/>
      <c r="E36" s="7"/>
    </row>
    <row r="37" spans="1:5" ht="24" customHeight="1">
      <c r="A37" s="2" t="s">
        <v>289</v>
      </c>
      <c r="B37" s="3">
        <v>31</v>
      </c>
      <c r="C37" s="2"/>
      <c r="D37" s="4"/>
      <c r="E37" s="4"/>
    </row>
    <row r="38" spans="1:5" ht="24" customHeight="1">
      <c r="A38" s="2" t="s">
        <v>290</v>
      </c>
      <c r="B38" s="3">
        <v>32</v>
      </c>
      <c r="C38" s="2"/>
      <c r="D38" s="4"/>
      <c r="E38" s="4"/>
    </row>
    <row r="39" spans="1:5" ht="24" customHeight="1">
      <c r="A39" s="2" t="s">
        <v>291</v>
      </c>
      <c r="B39" s="3">
        <v>33</v>
      </c>
      <c r="C39" s="2"/>
      <c r="D39" s="4"/>
      <c r="E39" s="4"/>
    </row>
    <row r="40" spans="1:5" ht="24" customHeight="1">
      <c r="A40" s="2" t="s">
        <v>292</v>
      </c>
      <c r="B40" s="3">
        <v>34</v>
      </c>
      <c r="C40" s="2"/>
      <c r="D40" s="4"/>
      <c r="E40" s="4"/>
    </row>
    <row r="41" spans="1:5" ht="24" customHeight="1">
      <c r="A41" s="2" t="s">
        <v>293</v>
      </c>
      <c r="B41" s="3">
        <v>35</v>
      </c>
      <c r="C41" s="2"/>
      <c r="D41" s="4"/>
      <c r="E41" s="4"/>
    </row>
    <row r="42" spans="1:5" ht="24" customHeight="1">
      <c r="A42" s="2" t="s">
        <v>294</v>
      </c>
      <c r="B42" s="3">
        <v>36</v>
      </c>
      <c r="C42" s="2"/>
      <c r="D42" s="4"/>
      <c r="E42" s="4"/>
    </row>
    <row r="43" spans="1:5" ht="24" customHeight="1">
      <c r="A43" s="5" t="s">
        <v>295</v>
      </c>
      <c r="B43" s="6">
        <v>40</v>
      </c>
      <c r="C43" s="5"/>
      <c r="D43" s="7">
        <f>SUM(D37:D42)</f>
        <v>0</v>
      </c>
      <c r="E43" s="7">
        <f>SUM(E37:E42)</f>
        <v>0</v>
      </c>
    </row>
    <row r="44" spans="1:5" ht="24" customHeight="1">
      <c r="A44" s="5" t="s">
        <v>296</v>
      </c>
      <c r="B44" s="6">
        <v>50</v>
      </c>
      <c r="C44" s="5"/>
      <c r="D44" s="7">
        <f>D43+D35+D26</f>
        <v>350496733</v>
      </c>
      <c r="E44" s="7">
        <f>E43+E35+E26</f>
        <v>-1390056963</v>
      </c>
    </row>
    <row r="45" spans="1:5" ht="24" customHeight="1">
      <c r="A45" s="2" t="s">
        <v>297</v>
      </c>
      <c r="B45" s="3">
        <v>60</v>
      </c>
      <c r="C45" s="2"/>
      <c r="D45" s="7">
        <v>5408165944</v>
      </c>
      <c r="E45" s="7">
        <v>8285215066</v>
      </c>
    </row>
    <row r="46" spans="1:5" ht="24" customHeight="1">
      <c r="A46" s="2" t="s">
        <v>298</v>
      </c>
      <c r="B46" s="3">
        <v>61</v>
      </c>
      <c r="C46" s="2"/>
      <c r="D46" s="4"/>
      <c r="E46" s="4"/>
    </row>
    <row r="47" spans="1:8" ht="24" customHeight="1">
      <c r="A47" s="5" t="s">
        <v>299</v>
      </c>
      <c r="B47" s="6"/>
      <c r="C47" s="5"/>
      <c r="D47" s="7">
        <f>D44+D45+D46</f>
        <v>5758662677</v>
      </c>
      <c r="E47" s="7">
        <f>E44+E45+E46</f>
        <v>6895158103</v>
      </c>
      <c r="F47" s="20">
        <v>6895158103</v>
      </c>
      <c r="G47" s="19">
        <f>D47-5758662677</f>
        <v>0</v>
      </c>
      <c r="H47" s="19">
        <f>E47-F47</f>
        <v>0</v>
      </c>
    </row>
    <row r="48" spans="4:7" ht="31.5" customHeight="1">
      <c r="D48" s="72" t="s">
        <v>329</v>
      </c>
      <c r="E48" s="72"/>
      <c r="G48" s="20">
        <f>1308612+750000</f>
        <v>2058612</v>
      </c>
    </row>
    <row r="49" spans="1:7" ht="31.5" customHeight="1">
      <c r="A49" s="76" t="s">
        <v>117</v>
      </c>
      <c r="B49" s="76"/>
      <c r="C49" s="76"/>
      <c r="D49" s="77" t="s">
        <v>118</v>
      </c>
      <c r="E49" s="77"/>
      <c r="G49" s="19"/>
    </row>
    <row r="53" spans="1:5" ht="31.5" customHeight="1">
      <c r="A53" s="76" t="s">
        <v>300</v>
      </c>
      <c r="B53" s="76"/>
      <c r="C53" s="76"/>
      <c r="D53" s="77" t="s">
        <v>151</v>
      </c>
      <c r="E53" s="77"/>
    </row>
  </sheetData>
  <sheetProtection/>
  <mergeCells count="11">
    <mergeCell ref="B1:E1"/>
    <mergeCell ref="B2:D2"/>
    <mergeCell ref="C4:D4"/>
    <mergeCell ref="A5:E5"/>
    <mergeCell ref="D48:E48"/>
    <mergeCell ref="A49:C49"/>
    <mergeCell ref="D49:E49"/>
    <mergeCell ref="H5:I5"/>
    <mergeCell ref="K6:M6"/>
    <mergeCell ref="A53:C53"/>
    <mergeCell ref="D53:E53"/>
  </mergeCells>
  <printOptions/>
  <pageMargins left="0.44" right="0.23" top="0.47" bottom="0.75" header="0.41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2" sqref="E32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ts83dnk</cp:lastModifiedBy>
  <cp:lastPrinted>2016-04-19T06:31:36Z</cp:lastPrinted>
  <dcterms:modified xsi:type="dcterms:W3CDTF">2016-04-20T00:05:47Z</dcterms:modified>
  <cp:category/>
  <cp:version/>
  <cp:contentType/>
  <cp:contentStatus/>
</cp:coreProperties>
</file>