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4.xml" ContentType="application/vnd.openxmlformats-officedocument.drawing+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FILE SCAND\BC TAI CHINH\Nam 2016\BAN NIEN 2016\"/>
    </mc:Choice>
  </mc:AlternateContent>
  <bookViews>
    <workbookView xWindow="0" yWindow="0" windowWidth="19200" windowHeight="6730" tabRatio="682" activeTab="1"/>
  </bookViews>
  <sheets>
    <sheet name="T.Bia" sheetId="4" r:id="rId1"/>
    <sheet name="BCTHTCR_06500" sheetId="1" r:id="rId2"/>
    <sheet name="BCTNTDR_06501" sheetId="2" r:id="rId3"/>
    <sheet name="BCLCTienTeTT_06502" sheetId="3" r:id="rId4"/>
    <sheet name="BCLCTienTeGT_06503" sheetId="5" r:id="rId5"/>
    <sheet name="BCTHBDVCSHR_06504" sheetId="6" r:id="rId6"/>
    <sheet name="Thuyet minh" sheetId="8" r:id="rId7"/>
  </sheets>
  <externalReferences>
    <externalReference r:id="rId8"/>
    <externalReference r:id="rId9"/>
    <externalReference r:id="rId10"/>
    <externalReference r:id="rId11"/>
    <externalReference r:id="rId12"/>
  </externalReferences>
  <definedNames>
    <definedName name="_a1" hidden="1">{"'Sheet1'!$L$16"}</definedName>
    <definedName name="_a2" hidden="1">{"'Sheet1'!$L$16"}</definedName>
    <definedName name="_xlnm._FilterDatabase" localSheetId="6" hidden="1">'Thuyet minh'!$BY$372:$BY$1705</definedName>
    <definedName name="_Order1" hidden="1">255</definedName>
    <definedName name="_Order2" hidden="1">255</definedName>
    <definedName name="_S1">{"Book1"}</definedName>
    <definedName name="AS2DocOpenMode" hidden="1">"AS2DocumentEdit"</definedName>
    <definedName name="CT_LCGT">OFFSET([1]CT_LCGT!$D$4,1,0,COUNTA([1]CT_LCGT!$A$1:$A$65536)-COUNTA([1]CT_LCGT!$A$1:$A$4),4)</definedName>
    <definedName name="CT_LCTT">[1]CT_LCTT!$AK$1:$BE$2</definedName>
    <definedName name="CT_TMinh">[1]TM_ChenhLechCT!$B$9</definedName>
    <definedName name="Data">INDIRECT([1]Du_lieu!$I$1)</definedName>
    <definedName name="ddd" hidden="1">{"'Sheet1'!$L$16"}</definedName>
    <definedName name="Dem_TMCode">COUNTA(OFFSET([1]DM!$N$3,0,IF(ISNA(MATCH([1]Dieu_chinh!XFD1,TDe_TMCode,0)),0,MATCH([1]Dieu_chinh!XFD1,TDe_TMCode,0)),50,1))</definedName>
    <definedName name="DM_ChiTieu">[1]DM!$H$3:$I$111</definedName>
    <definedName name="DM_MaTK">OFFSET([1]DM!$D$2,1,0,IF(COUNTA([1]DM!$D$3:$D$1000)=0,1,COUNTA([1]DM!$D$3:$D$1000)),1)</definedName>
    <definedName name="DM_TK">OFFSET([1]Danh_muc!$A$5,1,0,COUNTA([1]Danh_muc!$B$6:$B$500),6)</definedName>
    <definedName name="DM_TK2">OFFSET([1]Danh_muc!$B$5,1,0,COUNTA([1]Danh_muc!$B$6:$B$500),5)</definedName>
    <definedName name="DM_TMCode">OFFSET([1]DM!$N$3,0,IF(ISNA(MATCH([1]Dieu_chinh!XFD1,TDe_TMCode,0)),0,MATCH([1]Dieu_chinh!XFD1,TDe_TMCode,0)),Dem_TMCode,1)</definedName>
    <definedName name="DM_TMCode_TSCDHH">OFFSET([1]DM!$O$2,1,0,IF(COUNTA([1]DM!$O$3:$O$33)=0,1,COUNTA([1]DM!$D$3:$O$33)),1)</definedName>
    <definedName name="DM_TMCode_TSCDTTC">OFFSET([1]DM!$AA$2,1,0,IF(COUNTA([1]DM!$AA$3:$AA$33)=0,1,COUNTA([1]DM!$AA$3:$AA$33)),1)</definedName>
    <definedName name="DM_TMCode_TSCDVH">OFFSET([1]DM!$AM$2,1,0,IF(COUNTA([1]DM!$AM$3:$AM$33)=0,1,COUNTA([1]DM!$AM$3:$AM$33)),1)</definedName>
    <definedName name="DM_TMCode_VCSH">OFFSET([1]DM!$BA$2,1,0,IF(COUNTA([1]DM!$BA$3:$BA$33)=0,1,COUNTA([1]DM!$BA$3:$BA$33)),1)</definedName>
    <definedName name="f_Cap">IF(ISBLANK(CT_TMinh),0,IF(CT_TMinh="270",4,IF(CT_TMinh="440",5,IF(RIGHT(CT_TMinh,2)="00",1,IF(RIGHT(CT_TMinh,1)="0",2,3)))))</definedName>
    <definedName name="fml_CDKT_NN_DcCo">SUMIF(NN_CDCo,[1]Tong_hop!$B1,NN_SoDieuChinh)</definedName>
    <definedName name="fml_CDKT_NN_DcNo">SUMIF(NN_CDNo,[1]Tong_hop!$B1,NN_SoDieuChinh)</definedName>
    <definedName name="fml_CDKT_NT_DcCo">SUMIF(NT_CDCo,[1]Tong_hop!$B1,NT_SoDieuChinh)</definedName>
    <definedName name="fml_CDKT_NT_DcNo">SUMIF(NT_CDNo,[1]Tong_hop!$B1,NT_SoDieuChinh)</definedName>
    <definedName name="fml_ChuoiDK">IF(ISERROR(FIND("*",[1]CT_LCTT!XFB1&amp;"-"&amp;[1]CT_LCTT!XFC1)),[1]CT_LCTT!XFB1&amp;"-"&amp;[1]CT_LCTT!XFC1,REPLACE([1]CT_LCTT!XFB1&amp;"-"&amp;[1]CT_LCTT!XFC1,FIND("*",[1]CT_LCTT!XFB1&amp;"-"&amp;[1]CT_LCTT!XFC1),1,""))</definedName>
    <definedName name="fml_DoRongCT">LEN(CT_TMinh)</definedName>
    <definedName name="fml_KQKD_NN_DcCo">SUMIF(NN_KQCo,[1]Tong_hop!$B1,NN_SoDieuChinh)</definedName>
    <definedName name="fml_KQKD_NN_DcNo">SUMIF(NN_KQNo,[1]Tong_hop!$B1,NN_SoDieuChinh)</definedName>
    <definedName name="fml_KQKD_NT_DcCo">SUMIF(NT_KQCo,[1]Tong_hop!$B1,NT_SoDieuChinh)</definedName>
    <definedName name="fml_KQKD_NT_DcNo">SUMIF(NT_KQNo,[1]Tong_hop!$B1,NT_SoDieuChinh)</definedName>
    <definedName name="fml_LCGT_KN">IF(ISBLANK([1]Bao_cao!$A1),0,IF(ISERROR(VLOOKUP([1]Bao_cao!$A1,CT_LCGT,4,0)),0,VLOOKUP([1]Bao_cao!$A1,CT_LCGT,4,0)))</definedName>
    <definedName name="fml_LCTT_KN">IF(ISBLANK([1]Bao_cao!$A1),0,IF(ISNA(HLOOKUP([1]Bao_cao!$A1,CT_LCTT,2,0)),0,HLOOKUP([1]Bao_cao!$A1,CT_LCTT,2,0)))</definedName>
    <definedName name="fml_SaiSotKDC_TK">IF(ISBLANK([1]Phan_bo!$C1),0,fml_SaiSotKDC_TK1+fml_SaiSotKDC_TK2)</definedName>
    <definedName name="fml_SaiSotKDC_TK1">ABS(SUMPRODUCT(--(NN_YKienKH=Refuse),--(NN_LoaiButToan="BTDC"),--(LEFT(NN_DCNo,LEN([1]Phan_bo!$C1))=[1]Phan_bo!$C1),NN_SoDieuChinh))</definedName>
    <definedName name="fml_SaiSotKDC_TK2">ABS(SUMPRODUCT(--(NN_YKienKH=Refuse),--(NN_LoaiButToan="BTDC"),--(LEFT(NN_DCCo,LEN([1]Phan_bo!$C1))=[1]Phan_bo!$C1),NN_SoDieuChinh))</definedName>
    <definedName name="fml_SaiSotPH_TK">IF(ISBLANK([1]Phan_bo!$C1),0,ABS(SUMPRODUCT(--(NN_LoaiButToan="BTDC"),--(LEFT(NN_DCNo,LEN([1]Phan_bo!$C1))=[1]Phan_bo!$C1),NN_SoDieuChinh))+ABS(SUMPRODUCT(--(NN_LoaiButToan="BTDC"),--(LEFT(NN_DCCo,LEN([1]Phan_bo!$C1))=[1]Phan_bo!$C1),NN_SoDieuChinh)))</definedName>
    <definedName name="fml_SoTien_CT">IF(ISBLANK([1]Phan_bo!$C1),0,ABS(SUMPRODUCT(--(TongHop_MaChiTieu=[1]Phan_bo!$C1),TongHop_TruocKT)))</definedName>
    <definedName name="fml_SoTien_TK_NV">ABS(SUMPRODUCT(--(LEFT(TongHop_MaTK2,LEN([1]Phan_bo!$C1))=[1]Phan_bo!$C1),TongHop_TruocKT2))</definedName>
    <definedName name="fml_SoTien_TK_TS">ABS(SUMPRODUCT(--(LEFT(TongHop_MaTK1,LEN([1]Phan_bo!$C1))=[1]Phan_bo!$C1),TongHop_TruocKT1))</definedName>
    <definedName name="fml_TenKhoanMuc">IF([1]Phan_bo!$B1=[1]DM!$K$3,VLOOKUP(LEFT([1]Phan_bo!$C1,3),DM_TK2,4,0),IF([1]Phan_bo!$B1=[1]DM!$K$4,VLOOKUP([1]Phan_bo!$C1,DM_ChiTieu,2,0),""))</definedName>
    <definedName name="fml_TmChiTieu_CDKT">IF(OR(ISNA(VLOOKUP([1]TM_ChenhLechCT!$I1,fml_TMChiTieu_CDKT_VungDk,1,0))=FALSE,ISNA(VLOOKUP([1]TM_ChenhLechCT!$J1,fml_TMChiTieu_CDKT_VungDk,1,0))=FALSE),1,0)</definedName>
    <definedName name="fml_TmChiTieu_CDKT_DB">IF(OR(ISNA(VLOOKUP([1]TM_ChenhLechCT!$F1,fml_TMChiTieu_CDKT_VungDkDB,1,0))=FALSE,ISNA(VLOOKUP([1]TM_ChenhLechCT!$G1,fml_TMChiTieu_CDKT_VungDkDB,1,0))=FALSE),1,0)</definedName>
    <definedName name="fml_TMChiTieu_CDKT_VungDk">IF(f_Cap=1,IF(LEFT(TongHop_MaChiTieu,f_Cap)=LEFT(CT_TMinh,f_Cap),TongHop_MaTK,0),IF(f_Cap=2,IF(LEFT(TongHop_MaChiTieu,f_Cap)=LEFT(CT_TMinh,f_Cap),TongHop_MaTK,0),IF(f_Cap=3,IF(LEFT(TongHop_MaChiTieu,f_Cap)=LEFT(CT_TMinh,f_Cap),TongHop_MaTK,0),0)))</definedName>
    <definedName name="fml_TMChiTieu_CDKT_VungDkDB">IF(f_Cap=4,IF(AND(VALUE(LEFT(TongHop_MaChiTieu,3))&gt;100,VALUE(LEFT(TongHop_MaChiTieu,3))&lt;270),TongHop_MaTK,0),IF(f_Cap=5,IF(AND(VALUE(LEFT(TongHop_MaChiTieu,3))&gt;300,VALUE(LEFT(TongHop_MaChiTieu,3))&lt;440),TongHop_MaTK,0),0))</definedName>
    <definedName name="fml_TMChiTieu_KQKD">IF(OR(LEN([1]TM_ChenhLechCT!$K1)&gt;0,LEN([1]TM_ChenhLechCT!$L1)&gt;0),IF(OR(ISNA(VLOOKUP([1]TM_ChenhLechCT!$K1,IF(LEFT(TongHop_MaChiTieu3,2)=CT_TMinh,TongHop_MaTK3,0),1,0))=FALSE,ISNA(VLOOKUP([1]TM_ChenhLechCT!$L1,IF(LEFT(TongHop_MaChiTieu3,2)=CT_TMinh,TongHop_MaTK3,0),1,0))=FALSE),1,0),0)</definedName>
    <definedName name="h" hidden="1">{"'Sheet1'!$L$16"}</definedName>
    <definedName name="hong"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KN_4111">[1]Tong_hop!$S$293</definedName>
    <definedName name="KN_6351">[1]Tong_hop!$S$381</definedName>
    <definedName name="KN_CT10">[1]Tong_hop!$S$358</definedName>
    <definedName name="KN_CT100">[1]Tong_hop!$S$10</definedName>
    <definedName name="KN_CT11">[1]Tong_hop!$S$360</definedName>
    <definedName name="KN_CT110">[1]Tong_hop!$S$12</definedName>
    <definedName name="KN_CT130">[1]Tong_hop!$S$34</definedName>
    <definedName name="KN_CT140">[1]Tong_hop!$S$58</definedName>
    <definedName name="KN_CT200">[1]Tong_hop!$S$96</definedName>
    <definedName name="KN_CT21">[1]Tong_hop!$S$371</definedName>
    <definedName name="KN_CT220">[1]Tong_hop!$S$117</definedName>
    <definedName name="KN_CT270">[1]Tong_hop!$S$203</definedName>
    <definedName name="KN_CT300">[1]Tong_hop!$S$208</definedName>
    <definedName name="KN_CT31">[1]Tong_hop!$S$395</definedName>
    <definedName name="KN_CT310">[1]Tong_hop!$S$210</definedName>
    <definedName name="KN_CT312">[1]Tong_hop!$S$216</definedName>
    <definedName name="KN_CT330">[1]Tong_hop!$S$260</definedName>
    <definedName name="KN_CT400">[1]Tong_hop!$S$290</definedName>
    <definedName name="KN_CT440">[1]Tong_hop!$S$321</definedName>
    <definedName name="KN_CT50">[1]Tong_hop!$S$398</definedName>
    <definedName name="KN_CT60">[1]Tong_hop!$S$408</definedName>
    <definedName name="KT_4111">[1]Tong_hop!$AG$293</definedName>
    <definedName name="KT_6351">[1]Tong_hop!$AG$381</definedName>
    <definedName name="KT_CT10">[1]Tong_hop!$AG$358</definedName>
    <definedName name="KT_CT100">[1]Tong_hop!$AG$10</definedName>
    <definedName name="KT_CT11">[1]Tong_hop!$AG$360</definedName>
    <definedName name="KT_CT110">[1]Tong_hop!$AG$12</definedName>
    <definedName name="KT_CT130">[1]Tong_hop!$AG$34</definedName>
    <definedName name="KT_CT140">[1]Tong_hop!$AG$58</definedName>
    <definedName name="KT_CT200">[1]Tong_hop!$AG$96</definedName>
    <definedName name="KT_CT21">[1]Tong_hop!$AG$371</definedName>
    <definedName name="KT_CT220">[1]Tong_hop!$AG$117</definedName>
    <definedName name="KT_CT270">[1]Tong_hop!$AG$203</definedName>
    <definedName name="KT_CT300">[1]Tong_hop!$AG$208</definedName>
    <definedName name="KT_CT31">[1]Tong_hop!$AG$395</definedName>
    <definedName name="KT_CT310">[1]Tong_hop!$AG$210</definedName>
    <definedName name="KT_CT312">[1]Tong_hop!$AG$216</definedName>
    <definedName name="KT_CT330">[1]Tong_hop!$AG$260</definedName>
    <definedName name="KT_CT400">[1]Tong_hop!$AG$290</definedName>
    <definedName name="KT_CT440">[1]Tong_hop!$AG$321</definedName>
    <definedName name="KT_CT50">[1]Tong_hop!$AG$398</definedName>
    <definedName name="KT_CT60">[1]Tong_hop!$AG$408</definedName>
    <definedName name="Ky_ke_toan_V">[1]Thong_tin!$D$12</definedName>
    <definedName name="Ky_Nay1_V">[1]Thong_tin!$D$14</definedName>
    <definedName name="Ky_Truoc1_V">[1]Thong_tin!$D$13</definedName>
    <definedName name="NN_CDCo">[1]Dieu_chinh!$N$10:$N$160</definedName>
    <definedName name="NN_CDNo">[1]Dieu_chinh!$M$10:$M$160</definedName>
    <definedName name="NN_DCCo">[1]Dieu_chinh!$H$10:$H$160</definedName>
    <definedName name="NN_DCNo">[1]Dieu_chinh!$F$10:$F$160</definedName>
    <definedName name="NN_KQCo">[1]Dieu_chinh!$P$10:$P$160</definedName>
    <definedName name="NN_KQNo">[1]Dieu_chinh!$O$10:$O$160</definedName>
    <definedName name="NN_LoaiButToan">[1]Dieu_chinh!$S$10:$S$160</definedName>
    <definedName name="NN_SoDieuChinh">[1]Dieu_chinh!$L$10:$L$160</definedName>
    <definedName name="NN_YKienKH">[1]Dieu_chinh!$Q$10:$Q$160</definedName>
    <definedName name="NT_CDCo">[1]Dieu_chinh!$N$163:$N$313</definedName>
    <definedName name="NT_CDNo">[1]Dieu_chinh!$M$163:$M$313</definedName>
    <definedName name="NT_KQCo">[1]Dieu_chinh!$P$163:$P$313</definedName>
    <definedName name="NT_KQNo">[1]Dieu_chinh!$O$163:$O$313</definedName>
    <definedName name="NT_SoDieuChinh">[1]Dieu_chinh!$L$163:$L$313</definedName>
    <definedName name="o" hidden="1">{"'Sheet1'!$L$16"}</definedName>
    <definedName name="_xlnm.Print_Area" localSheetId="4">BCLCTienTeGT_06503!$A$1:$E$138</definedName>
    <definedName name="_xlnm.Print_Area" localSheetId="1">BCTHTCR_06500!$A$1:$E$206</definedName>
    <definedName name="_xlnm.Print_Area" localSheetId="2">BCTNTDR_06501!$A$1:$E$93</definedName>
    <definedName name="_xlnm.Print_Area" localSheetId="0">T.Bia!$A$1:$D$36</definedName>
    <definedName name="_xlnm.Print_Area" localSheetId="6">'Thuyet minh'!$A$1:$AI$1705</definedName>
    <definedName name="_xlnm.Print_Area">#REF!</definedName>
    <definedName name="_xlnm.Print_Titles" localSheetId="4">BCLCTienTeGT_06503!$1:$6</definedName>
    <definedName name="_xlnm.Print_Titles" localSheetId="1">BCTHTCR_06500!$1:$6</definedName>
    <definedName name="_xlnm.Print_Titles" localSheetId="2">BCTNTDR_06501!$1:$6</definedName>
    <definedName name="_xlnm.Print_Titles">#REF!</definedName>
    <definedName name="Refuse">[1]DM!$B$4</definedName>
    <definedName name="sen" hidden="1">{"'Sheet1'!$L$16"}</definedName>
    <definedName name="SoTien">OFFSET([1]Du_lieu!$H$9,1,0,IF(COUNTA([1]Du_lieu!$F$1:$F$65536)-COUNTA([1]Du_lieu!$F$1:$F$9)&gt;0,COUNTA([1]Du_lieu!$F$1:$F$65536)-COUNTA([1]Du_lieu!$F$1:$F$9),1),1)</definedName>
    <definedName name="table1">'[2]5.03.1.1'!$B$2982:$F$2999</definedName>
    <definedName name="TaxTV">10%</definedName>
    <definedName name="TaxXL">5%</definedName>
    <definedName name="TDe_TMCode">[1]DM!$O$2:$BK$2</definedName>
    <definedName name="Ten_CongTy_TieuDe_V">[1]Thong_tin!$D$8</definedName>
    <definedName name="TH" hidden="1">{"'Sheet1'!$L$16"}</definedName>
    <definedName name="thang13" hidden="1">{"'Sheet1'!$L$16"}</definedName>
    <definedName name="TK_BS">OFFSET([1]Danh_muc!$C$5,1,0,COUNTA([1]Danh_muc!$B$6:$B$1000),1)</definedName>
    <definedName name="TK_CD">OFFSET([1]Danh_muc!$B$5,1,0,COUNTA([1]Danh_muc!$B$6:$B$1000),1)</definedName>
    <definedName name="TK_PL">OFFSET([1]Danh_muc!$D$5,1,0,COUNTA([1]Danh_muc!$B$6:$B$1000),1)</definedName>
    <definedName name="TK_TB">OFFSET([1]Danh_muc!$A$5,1,0,COUNTA([1]Danh_muc!$B$6:$B$1000),1)</definedName>
    <definedName name="TKCO">OFFSET([1]Du_lieu!$G$9,1,0,IF(COUNTA([1]Du_lieu!$F$1:$F$65536)-COUNTA([1]Du_lieu!$F$1:$F$9)&gt;0,COUNTA([1]Du_lieu!$F$1:$F$65536)-COUNTA([1]Du_lieu!$F$1:$F$9),1),1)</definedName>
    <definedName name="TKNO">OFFSET([1]Du_lieu!$F$9,1,0,IF(COUNTA([1]Du_lieu!$F$1:$F$65536)-COUNTA([1]Du_lieu!$F$1:$F$9)&gt;0,COUNTA([1]Du_lieu!$F$1:$F$65536)-COUNTA([1]Du_lieu!$F$1:$F$9),1),1)</definedName>
    <definedName name="TongHop_MaChiTieu">[1]Tong_hop!$D$9:$D$410</definedName>
    <definedName name="TongHop_MaChiTieu3">[1]Tong_hop!$D$337:$D$410</definedName>
    <definedName name="TongHop_MaTK">[1]Tong_hop!$B$9:$B$410</definedName>
    <definedName name="TongHop_MaTK1">[1]Tong_hop!$B$9:$B$203</definedName>
    <definedName name="TongHop_MaTK2">[1]Tong_hop!$B$207:$B$321</definedName>
    <definedName name="TongHop_MaTK3">[1]Tong_hop!$B$337:$B$410</definedName>
    <definedName name="TongHop_TruocKT">[1]Tong_hop!$P$9:$P$410</definedName>
    <definedName name="TongHop_TruocKT1">[1]Tong_hop!$P$9:$P$203</definedName>
    <definedName name="TongHop_TruocKT2">[1]Tong_hop!$P$207:$P$321</definedName>
    <definedName name="XRefColumnsCount" hidden="1">5</definedName>
    <definedName name="XRefCopyRangeCount" hidden="1">6</definedName>
    <definedName name="XRefPasteRangeCount" hidden="1">5</definedName>
  </definedNames>
  <calcPr calcId="152511"/>
</workbook>
</file>

<file path=xl/calcChain.xml><?xml version="1.0" encoding="utf-8"?>
<calcChain xmlns="http://schemas.openxmlformats.org/spreadsheetml/2006/main">
  <c r="E146" i="1" l="1"/>
  <c r="E145" i="1"/>
  <c r="E19" i="1"/>
  <c r="I41" i="6" l="1"/>
  <c r="D132" i="5"/>
  <c r="Y1699" i="8"/>
  <c r="BL1697" i="8"/>
  <c r="AZ1697" i="8"/>
  <c r="AO1697" i="8"/>
  <c r="AC1697" i="8"/>
  <c r="Q1697" i="8"/>
  <c r="E1697" i="8"/>
  <c r="BL1690" i="8"/>
  <c r="AZ1690" i="8"/>
  <c r="AO1690" i="8"/>
  <c r="AC1690" i="8"/>
  <c r="Q1690" i="8"/>
  <c r="E1690" i="8"/>
  <c r="BR1689" i="8"/>
  <c r="AI1689" i="8"/>
  <c r="A1688" i="8"/>
  <c r="BZ1687" i="8"/>
  <c r="BY1687" i="8"/>
  <c r="BT1687" i="8"/>
  <c r="BM1687" i="8"/>
  <c r="BF1687" i="8"/>
  <c r="BC1687" i="8"/>
  <c r="AK1687" i="8"/>
  <c r="A1687" i="8"/>
  <c r="BZ1686" i="8"/>
  <c r="BY1686" i="8"/>
  <c r="BT1686" i="8"/>
  <c r="BM1686" i="8"/>
  <c r="BF1686" i="8"/>
  <c r="BC1686" i="8"/>
  <c r="AK1686" i="8"/>
  <c r="A1686" i="8"/>
  <c r="BZ1685" i="8"/>
  <c r="BY1685" i="8"/>
  <c r="AK1685" i="8"/>
  <c r="A1685" i="8"/>
  <c r="BZ1684" i="8"/>
  <c r="BY1684" i="8"/>
  <c r="BT1684" i="8"/>
  <c r="BM1684" i="8"/>
  <c r="BF1684" i="8"/>
  <c r="BC1684" i="8"/>
  <c r="AK1684" i="8"/>
  <c r="A1684" i="8"/>
  <c r="BZ1683" i="8"/>
  <c r="BY1683" i="8"/>
  <c r="BT1683" i="8"/>
  <c r="BM1683" i="8"/>
  <c r="BF1683" i="8"/>
  <c r="BC1683" i="8"/>
  <c r="AK1683" i="8"/>
  <c r="A1683" i="8"/>
  <c r="BZ1682" i="8"/>
  <c r="BY1682" i="8"/>
  <c r="BY1681" i="8" s="1"/>
  <c r="BY1677" i="8" s="1"/>
  <c r="BT1682" i="8"/>
  <c r="BM1682" i="8"/>
  <c r="BF1682" i="8"/>
  <c r="BC1682" i="8"/>
  <c r="AK1682" i="8"/>
  <c r="A1682" i="8"/>
  <c r="BZ1681" i="8"/>
  <c r="AK1681" i="8"/>
  <c r="A1681" i="8"/>
  <c r="BZ1680" i="8"/>
  <c r="BY1680" i="8"/>
  <c r="BT1680" i="8"/>
  <c r="BM1680" i="8"/>
  <c r="BF1680" i="8"/>
  <c r="BC1680" i="8"/>
  <c r="AK1680" i="8"/>
  <c r="A1680" i="8"/>
  <c r="BZ1679" i="8"/>
  <c r="BY1679" i="8"/>
  <c r="BY1678" i="8" s="1"/>
  <c r="BT1679" i="8"/>
  <c r="BM1679" i="8"/>
  <c r="BF1679" i="8"/>
  <c r="BC1679" i="8"/>
  <c r="AK1679" i="8"/>
  <c r="A1679" i="8"/>
  <c r="BZ1678" i="8"/>
  <c r="AK1678" i="8"/>
  <c r="A1678" i="8"/>
  <c r="BZ1677" i="8"/>
  <c r="AK1677" i="8"/>
  <c r="A1677" i="8"/>
  <c r="BZ1676" i="8"/>
  <c r="AK1676" i="8"/>
  <c r="A1676" i="8"/>
  <c r="AK1675" i="8"/>
  <c r="A1675" i="8"/>
  <c r="BZ1674" i="8"/>
  <c r="AK1674" i="8"/>
  <c r="C1674" i="8"/>
  <c r="A1674" i="8"/>
  <c r="AK1673" i="8"/>
  <c r="A1673" i="8"/>
  <c r="AK1672" i="8"/>
  <c r="A1672" i="8"/>
  <c r="AK1671" i="8"/>
  <c r="A1671" i="8"/>
  <c r="AK1670" i="8"/>
  <c r="A1670" i="8"/>
  <c r="BZ1669" i="8"/>
  <c r="AK1669" i="8"/>
  <c r="BZ1668" i="8"/>
  <c r="AK1668" i="8"/>
  <c r="A1668" i="8"/>
  <c r="BZ1667" i="8"/>
  <c r="BM1667" i="8"/>
  <c r="AL1667" i="8"/>
  <c r="AK1667" i="8"/>
  <c r="W1667" i="8"/>
  <c r="BF1667" i="8" s="1"/>
  <c r="C1667" i="8"/>
  <c r="A1667" i="8"/>
  <c r="BZ1666" i="8"/>
  <c r="BM1666" i="8"/>
  <c r="BF1666" i="8"/>
  <c r="AK1666" i="8"/>
  <c r="AD1666" i="8"/>
  <c r="W1666" i="8"/>
  <c r="A1666" i="8"/>
  <c r="BZ1665" i="8"/>
  <c r="BW1665" i="8"/>
  <c r="BV1665" i="8"/>
  <c r="BU1665" i="8"/>
  <c r="BT1665" i="8"/>
  <c r="BM1665" i="8"/>
  <c r="BF1665" i="8"/>
  <c r="AK1665" i="8"/>
  <c r="AD1665" i="8"/>
  <c r="W1665" i="8"/>
  <c r="A1665" i="8"/>
  <c r="BZ1664" i="8"/>
  <c r="AK1664" i="8"/>
  <c r="AD1664" i="8"/>
  <c r="W1664" i="8"/>
  <c r="A1664" i="8"/>
  <c r="BZ1663" i="8"/>
  <c r="AK1663" i="8"/>
  <c r="A1663" i="8"/>
  <c r="BZ1662" i="8"/>
  <c r="BM1662" i="8"/>
  <c r="AK1662" i="8"/>
  <c r="W1662" i="8"/>
  <c r="BF1662" i="8" s="1"/>
  <c r="A1662" i="8"/>
  <c r="BZ1661" i="8"/>
  <c r="BM1661" i="8"/>
  <c r="BF1661" i="8"/>
  <c r="AK1661" i="8"/>
  <c r="W1661" i="8"/>
  <c r="A1661" i="8"/>
  <c r="BZ1660" i="8"/>
  <c r="AK1660" i="8"/>
  <c r="A1660" i="8"/>
  <c r="BZ1659" i="8"/>
  <c r="BM1659" i="8"/>
  <c r="BF1659" i="8"/>
  <c r="AK1659" i="8"/>
  <c r="W1659" i="8"/>
  <c r="A1659" i="8"/>
  <c r="BZ1658" i="8"/>
  <c r="BM1658" i="8"/>
  <c r="AK1658" i="8"/>
  <c r="W1658" i="8"/>
  <c r="W1653" i="8" s="1"/>
  <c r="A1658" i="8"/>
  <c r="BZ1657" i="8"/>
  <c r="AK1657" i="8"/>
  <c r="A1657" i="8"/>
  <c r="BZ1656" i="8"/>
  <c r="BM1656" i="8"/>
  <c r="BF1656" i="8"/>
  <c r="AK1656" i="8"/>
  <c r="AD1656" i="8"/>
  <c r="W1656" i="8"/>
  <c r="A1656" i="8"/>
  <c r="BZ1655" i="8"/>
  <c r="BW1655" i="8"/>
  <c r="BV1655" i="8"/>
  <c r="BU1655" i="8"/>
  <c r="BT1655" i="8"/>
  <c r="BM1655" i="8"/>
  <c r="BF1655" i="8"/>
  <c r="AK1655" i="8"/>
  <c r="AD1655" i="8"/>
  <c r="W1655" i="8"/>
  <c r="A1655" i="8"/>
  <c r="BZ1654" i="8"/>
  <c r="AK1654" i="8"/>
  <c r="A1654" i="8"/>
  <c r="BZ1653" i="8"/>
  <c r="AK1653" i="8"/>
  <c r="AD1653" i="8"/>
  <c r="A1653" i="8"/>
  <c r="BZ1652" i="8"/>
  <c r="AK1652" i="8"/>
  <c r="A1652" i="8"/>
  <c r="BZ1651" i="8"/>
  <c r="BM1651" i="8"/>
  <c r="AK1651" i="8"/>
  <c r="W1651" i="8"/>
  <c r="BF1651" i="8" s="1"/>
  <c r="A1651" i="8"/>
  <c r="BZ1650" i="8"/>
  <c r="BM1650" i="8"/>
  <c r="BF1650" i="8"/>
  <c r="AK1650" i="8"/>
  <c r="W1650" i="8"/>
  <c r="A1650" i="8"/>
  <c r="BZ1649" i="8"/>
  <c r="AK1649" i="8"/>
  <c r="A1649" i="8"/>
  <c r="BZ1648" i="8"/>
  <c r="BM1648" i="8"/>
  <c r="BF1648" i="8"/>
  <c r="AK1648" i="8"/>
  <c r="W1648" i="8"/>
  <c r="A1648" i="8"/>
  <c r="BZ1647" i="8"/>
  <c r="BM1647" i="8"/>
  <c r="AK1647" i="8"/>
  <c r="W1647" i="8"/>
  <c r="BF1647" i="8" s="1"/>
  <c r="A1647" i="8"/>
  <c r="BZ1646" i="8"/>
  <c r="AK1646" i="8"/>
  <c r="A1646" i="8"/>
  <c r="BZ1645" i="8"/>
  <c r="BM1645" i="8"/>
  <c r="AK1645" i="8"/>
  <c r="W1645" i="8"/>
  <c r="BF1645" i="8" s="1"/>
  <c r="A1645" i="8"/>
  <c r="BZ1644" i="8"/>
  <c r="BM1644" i="8"/>
  <c r="AK1644" i="8"/>
  <c r="W1644" i="8"/>
  <c r="BF1644" i="8" s="1"/>
  <c r="A1644" i="8"/>
  <c r="BZ1643" i="8"/>
  <c r="AK1643" i="8"/>
  <c r="A1643" i="8"/>
  <c r="BZ1642" i="8"/>
  <c r="BY1642" i="8" s="1"/>
  <c r="BM1642" i="8"/>
  <c r="AK1642" i="8"/>
  <c r="W1642" i="8"/>
  <c r="BF1642" i="8" s="1"/>
  <c r="A1642" i="8"/>
  <c r="BZ1641" i="8"/>
  <c r="BM1641" i="8"/>
  <c r="AK1641" i="8"/>
  <c r="W1641" i="8"/>
  <c r="BF1641" i="8" s="1"/>
  <c r="A1641" i="8"/>
  <c r="BZ1640" i="8"/>
  <c r="AK1640" i="8"/>
  <c r="A1640" i="8"/>
  <c r="BZ1639" i="8"/>
  <c r="BM1639" i="8"/>
  <c r="AK1639" i="8"/>
  <c r="W1639" i="8"/>
  <c r="BF1639" i="8" s="1"/>
  <c r="A1639" i="8"/>
  <c r="BZ1638" i="8"/>
  <c r="BM1638" i="8"/>
  <c r="BF1638" i="8"/>
  <c r="AK1638" i="8"/>
  <c r="W1638" i="8"/>
  <c r="A1638" i="8"/>
  <c r="BZ1637" i="8"/>
  <c r="AK1637" i="8"/>
  <c r="A1637" i="8"/>
  <c r="BZ1636" i="8"/>
  <c r="BM1636" i="8"/>
  <c r="BF1636" i="8"/>
  <c r="AK1636" i="8"/>
  <c r="AD1636" i="8"/>
  <c r="W1636" i="8"/>
  <c r="A1636" i="8"/>
  <c r="BZ1635" i="8"/>
  <c r="BW1635" i="8"/>
  <c r="BV1635" i="8"/>
  <c r="BU1635" i="8"/>
  <c r="BT1635" i="8"/>
  <c r="BM1635" i="8"/>
  <c r="BF1635" i="8"/>
  <c r="AK1635" i="8"/>
  <c r="AD1635" i="8"/>
  <c r="W1635" i="8"/>
  <c r="A1635" i="8"/>
  <c r="BZ1634" i="8"/>
  <c r="AK1634" i="8"/>
  <c r="A1634" i="8"/>
  <c r="BZ1633" i="8"/>
  <c r="AK1633" i="8"/>
  <c r="AD1633" i="8"/>
  <c r="C1633" i="8"/>
  <c r="A1633" i="8"/>
  <c r="BZ1632" i="8"/>
  <c r="AK1632" i="8"/>
  <c r="A1632" i="8"/>
  <c r="BZ1631" i="8"/>
  <c r="BZ1630" i="8"/>
  <c r="AK1630" i="8"/>
  <c r="A1630" i="8"/>
  <c r="CB1629" i="8"/>
  <c r="BZ1629" i="8"/>
  <c r="BF1629" i="8"/>
  <c r="AY1629" i="8"/>
  <c r="AK1629" i="8"/>
  <c r="AD1629" i="8"/>
  <c r="A1629" i="8"/>
  <c r="CB1628" i="8"/>
  <c r="BZ1628" i="8"/>
  <c r="BF1628" i="8"/>
  <c r="AY1628" i="8"/>
  <c r="AK1628" i="8"/>
  <c r="AD1628" i="8"/>
  <c r="AI1628" i="8" s="1"/>
  <c r="A1628" i="8"/>
  <c r="CB1627" i="8"/>
  <c r="BZ1627" i="8"/>
  <c r="BF1627" i="8"/>
  <c r="BM1627" i="8" s="1"/>
  <c r="AY1627" i="8"/>
  <c r="AK1627" i="8"/>
  <c r="AD1627" i="8"/>
  <c r="A1627" i="8"/>
  <c r="BZ1626" i="8"/>
  <c r="AK1626" i="8"/>
  <c r="A1626" i="8"/>
  <c r="BZ1625" i="8"/>
  <c r="AK1625" i="8"/>
  <c r="A1625" i="8"/>
  <c r="BZ1624" i="8"/>
  <c r="AK1624" i="8"/>
  <c r="A1624" i="8"/>
  <c r="BZ1623" i="8"/>
  <c r="AK1623" i="8"/>
  <c r="A1623" i="8"/>
  <c r="CB1622" i="8"/>
  <c r="BZ1622" i="8"/>
  <c r="BM1622" i="8"/>
  <c r="BF1622" i="8"/>
  <c r="AY1622" i="8"/>
  <c r="AK1622" i="8"/>
  <c r="AD1622" i="8"/>
  <c r="W1622" i="8"/>
  <c r="P1622" i="8"/>
  <c r="A1622" i="8"/>
  <c r="BZ1621" i="8"/>
  <c r="AK1621" i="8"/>
  <c r="A1621" i="8"/>
  <c r="BZ1620" i="8"/>
  <c r="BM1620" i="8"/>
  <c r="BF1620" i="8"/>
  <c r="AY1620" i="8"/>
  <c r="AK1620" i="8"/>
  <c r="AI1620" i="8"/>
  <c r="A1620" i="8"/>
  <c r="BZ1619" i="8"/>
  <c r="BF1619" i="8"/>
  <c r="AY1619" i="8"/>
  <c r="BM1619" i="8" s="1"/>
  <c r="AK1619" i="8"/>
  <c r="AD1619" i="8"/>
  <c r="A1619" i="8"/>
  <c r="BZ1618" i="8"/>
  <c r="AK1618" i="8"/>
  <c r="A1618" i="8"/>
  <c r="CB1617" i="8"/>
  <c r="BZ1617" i="8"/>
  <c r="BM1617" i="8"/>
  <c r="BF1617" i="8"/>
  <c r="AY1617" i="8"/>
  <c r="AK1617" i="8"/>
  <c r="AD1617" i="8"/>
  <c r="W1617" i="8"/>
  <c r="P1617" i="8"/>
  <c r="A1617" i="8"/>
  <c r="BZ1616" i="8"/>
  <c r="AK1616" i="8"/>
  <c r="A1616" i="8"/>
  <c r="BZ1615" i="8"/>
  <c r="BM1615" i="8"/>
  <c r="BF1615" i="8"/>
  <c r="AY1615" i="8"/>
  <c r="AK1615" i="8"/>
  <c r="AI1615" i="8"/>
  <c r="A1615" i="8"/>
  <c r="BZ1614" i="8"/>
  <c r="BF1614" i="8"/>
  <c r="AY1614" i="8"/>
  <c r="AK1614" i="8"/>
  <c r="AD1614" i="8"/>
  <c r="AI1614" i="8" s="1"/>
  <c r="A1614" i="8"/>
  <c r="BZ1613" i="8"/>
  <c r="AK1613" i="8"/>
  <c r="A1613" i="8"/>
  <c r="CB1612" i="8"/>
  <c r="BZ1612" i="8"/>
  <c r="AK1612" i="8"/>
  <c r="W1612" i="8"/>
  <c r="P1612" i="8"/>
  <c r="A1612" i="8"/>
  <c r="BZ1611" i="8"/>
  <c r="AK1611" i="8"/>
  <c r="A1611" i="8"/>
  <c r="BZ1610" i="8"/>
  <c r="BM1610" i="8"/>
  <c r="BF1610" i="8"/>
  <c r="AY1610" i="8"/>
  <c r="AK1610" i="8"/>
  <c r="AI1610" i="8"/>
  <c r="A1610" i="8"/>
  <c r="CB1609" i="8"/>
  <c r="BZ1609" i="8"/>
  <c r="BF1609" i="8"/>
  <c r="AY1609" i="8"/>
  <c r="AK1609" i="8"/>
  <c r="AI1609" i="8"/>
  <c r="BY1609" i="8" s="1"/>
  <c r="AD1609" i="8"/>
  <c r="A1609" i="8"/>
  <c r="CB1608" i="8"/>
  <c r="BZ1608" i="8"/>
  <c r="BF1608" i="8"/>
  <c r="AY1608" i="8"/>
  <c r="BM1608" i="8" s="1"/>
  <c r="BR1608" i="8" s="1"/>
  <c r="AK1608" i="8"/>
  <c r="AD1608" i="8"/>
  <c r="A1608" i="8"/>
  <c r="BZ1607" i="8"/>
  <c r="AK1607" i="8"/>
  <c r="A1607" i="8"/>
  <c r="BZ1606" i="8"/>
  <c r="AK1606" i="8"/>
  <c r="A1606" i="8"/>
  <c r="BZ1605" i="8"/>
  <c r="AK1605" i="8"/>
  <c r="A1605" i="8"/>
  <c r="BZ1604" i="8"/>
  <c r="AK1604" i="8"/>
  <c r="BZ1603" i="8"/>
  <c r="AK1603" i="8"/>
  <c r="A1603" i="8"/>
  <c r="BZ1602" i="8"/>
  <c r="AK1602" i="8"/>
  <c r="A1602" i="8"/>
  <c r="AK1601" i="8"/>
  <c r="A1601" i="8"/>
  <c r="BZ1600" i="8"/>
  <c r="AK1600" i="8"/>
  <c r="BZ1599" i="8"/>
  <c r="AK1599" i="8"/>
  <c r="A1599" i="8"/>
  <c r="BZ1598" i="8"/>
  <c r="BW1598" i="8"/>
  <c r="BV1598" i="8"/>
  <c r="BU1598" i="8"/>
  <c r="BT1598" i="8"/>
  <c r="BM1598" i="8"/>
  <c r="BF1598" i="8"/>
  <c r="AK1598" i="8"/>
  <c r="AD1598" i="8"/>
  <c r="W1598" i="8"/>
  <c r="A1598" i="8"/>
  <c r="BZ1597" i="8"/>
  <c r="AK1597" i="8"/>
  <c r="A1597" i="8"/>
  <c r="BZ1596" i="8"/>
  <c r="BM1596" i="8"/>
  <c r="AK1596" i="8"/>
  <c r="W1596" i="8"/>
  <c r="BF1596" i="8" s="1"/>
  <c r="A1596" i="8"/>
  <c r="BZ1595" i="8"/>
  <c r="BM1595" i="8"/>
  <c r="BF1595" i="8"/>
  <c r="AK1595" i="8"/>
  <c r="W1595" i="8"/>
  <c r="A1595" i="8"/>
  <c r="BZ1594" i="8"/>
  <c r="BM1594" i="8"/>
  <c r="BF1594" i="8"/>
  <c r="AK1594" i="8"/>
  <c r="AD1594" i="8"/>
  <c r="W1594" i="8"/>
  <c r="A1594" i="8"/>
  <c r="BZ1593" i="8"/>
  <c r="BW1593" i="8"/>
  <c r="BV1593" i="8"/>
  <c r="BU1593" i="8"/>
  <c r="BT1593" i="8"/>
  <c r="BM1593" i="8"/>
  <c r="BF1593" i="8"/>
  <c r="AK1593" i="8"/>
  <c r="AD1593" i="8"/>
  <c r="W1593" i="8"/>
  <c r="A1593" i="8"/>
  <c r="BZ1592" i="8"/>
  <c r="BZ1591" i="8"/>
  <c r="AK1591" i="8"/>
  <c r="A1591" i="8"/>
  <c r="BZ1590" i="8"/>
  <c r="BW1590" i="8"/>
  <c r="BV1590" i="8"/>
  <c r="BU1590" i="8"/>
  <c r="BT1590" i="8"/>
  <c r="BM1590" i="8"/>
  <c r="BF1590" i="8"/>
  <c r="AK1590" i="8"/>
  <c r="AD1590" i="8"/>
  <c r="W1590" i="8"/>
  <c r="BY1590" i="8" s="1"/>
  <c r="A1590" i="8"/>
  <c r="BZ1589" i="8"/>
  <c r="AK1589" i="8"/>
  <c r="A1589" i="8"/>
  <c r="BZ1588" i="8"/>
  <c r="BM1588" i="8"/>
  <c r="AK1588" i="8"/>
  <c r="W1588" i="8"/>
  <c r="BF1588" i="8" s="1"/>
  <c r="A1588" i="8"/>
  <c r="BZ1587" i="8"/>
  <c r="BM1587" i="8"/>
  <c r="AK1587" i="8"/>
  <c r="W1587" i="8"/>
  <c r="BF1587" i="8" s="1"/>
  <c r="A1587" i="8"/>
  <c r="BZ1586" i="8"/>
  <c r="BM1586" i="8"/>
  <c r="BF1586" i="8"/>
  <c r="AK1586" i="8"/>
  <c r="AD1586" i="8"/>
  <c r="W1586" i="8"/>
  <c r="A1586" i="8"/>
  <c r="BZ1585" i="8"/>
  <c r="BW1585" i="8"/>
  <c r="BV1585" i="8"/>
  <c r="BU1585" i="8"/>
  <c r="BT1585" i="8"/>
  <c r="BM1585" i="8"/>
  <c r="BF1585" i="8"/>
  <c r="AK1585" i="8"/>
  <c r="AD1585" i="8"/>
  <c r="W1585" i="8"/>
  <c r="A1585" i="8"/>
  <c r="BZ1584" i="8"/>
  <c r="B1584" i="8"/>
  <c r="A1584" i="8" s="1"/>
  <c r="BZ1583" i="8"/>
  <c r="AK1583" i="8"/>
  <c r="A1583" i="8"/>
  <c r="CC1582" i="8"/>
  <c r="CB1582" i="8"/>
  <c r="BZ1582" i="8"/>
  <c r="AK1582" i="8"/>
  <c r="A1582" i="8"/>
  <c r="BZ1581" i="8"/>
  <c r="AK1581" i="8"/>
  <c r="A1581" i="8"/>
  <c r="BZ1580" i="8"/>
  <c r="AL1580" i="8"/>
  <c r="AK1580" i="8"/>
  <c r="AD1580" i="8"/>
  <c r="W1580" i="8"/>
  <c r="C1580" i="8"/>
  <c r="A1580" i="8"/>
  <c r="BZ1579" i="8"/>
  <c r="AK1579" i="8"/>
  <c r="A1579" i="8"/>
  <c r="BZ1578" i="8"/>
  <c r="BY1578" i="8"/>
  <c r="BM1578" i="8"/>
  <c r="BF1578" i="8"/>
  <c r="AK1578" i="8"/>
  <c r="A1578" i="8"/>
  <c r="BZ1577" i="8"/>
  <c r="BY1577" i="8"/>
  <c r="BM1577" i="8"/>
  <c r="BF1577" i="8"/>
  <c r="AK1577" i="8"/>
  <c r="A1577" i="8"/>
  <c r="BZ1576" i="8"/>
  <c r="BM1576" i="8"/>
  <c r="BF1576" i="8"/>
  <c r="AK1576" i="8"/>
  <c r="AD1576" i="8"/>
  <c r="BY1576" i="8" s="1"/>
  <c r="W1576" i="8"/>
  <c r="A1576" i="8"/>
  <c r="CC1575" i="8"/>
  <c r="CB1575" i="8"/>
  <c r="BZ1575" i="8"/>
  <c r="AK1575" i="8"/>
  <c r="AD1575" i="8"/>
  <c r="AD1579" i="8" s="1"/>
  <c r="W1575" i="8"/>
  <c r="A1575" i="8"/>
  <c r="BZ1574" i="8"/>
  <c r="BM1574" i="8"/>
  <c r="BF1574" i="8"/>
  <c r="AK1574" i="8"/>
  <c r="AD1574" i="8"/>
  <c r="W1574" i="8"/>
  <c r="A1574" i="8"/>
  <c r="BZ1573" i="8"/>
  <c r="BM1573" i="8"/>
  <c r="BF1573" i="8"/>
  <c r="AK1573" i="8"/>
  <c r="AD1573" i="8"/>
  <c r="W1573" i="8"/>
  <c r="A1573" i="8"/>
  <c r="BZ1572" i="8"/>
  <c r="AK1572" i="8"/>
  <c r="A1572" i="8"/>
  <c r="AK1571" i="8"/>
  <c r="A1571" i="8"/>
  <c r="BZ1570" i="8"/>
  <c r="BZ1569" i="8"/>
  <c r="AK1569" i="8"/>
  <c r="A1569" i="8"/>
  <c r="BZ1568" i="8"/>
  <c r="BM1568" i="8"/>
  <c r="BF1568" i="8"/>
  <c r="AK1568" i="8"/>
  <c r="AD1568" i="8"/>
  <c r="W1568" i="8"/>
  <c r="P1568" i="8"/>
  <c r="I1568" i="8"/>
  <c r="A1568" i="8"/>
  <c r="BZ1567" i="8"/>
  <c r="AK1567" i="8"/>
  <c r="A1567" i="8"/>
  <c r="BZ1566" i="8"/>
  <c r="BY1566" i="8"/>
  <c r="BM1566" i="8"/>
  <c r="BF1566" i="8"/>
  <c r="AK1566" i="8"/>
  <c r="A1566" i="8"/>
  <c r="BZ1565" i="8"/>
  <c r="BY1565" i="8"/>
  <c r="BM1565" i="8"/>
  <c r="BF1565" i="8"/>
  <c r="AK1565" i="8"/>
  <c r="A1565" i="8"/>
  <c r="BZ1564" i="8"/>
  <c r="BY1564" i="8"/>
  <c r="BM1564" i="8"/>
  <c r="BF1564" i="8"/>
  <c r="AK1564" i="8"/>
  <c r="A1564" i="8"/>
  <c r="BZ1563" i="8"/>
  <c r="BY1563" i="8"/>
  <c r="BM1563" i="8"/>
  <c r="BF1563" i="8"/>
  <c r="AK1563" i="8"/>
  <c r="A1563" i="8"/>
  <c r="BZ1562" i="8"/>
  <c r="BY1562" i="8"/>
  <c r="BY1559" i="8" s="1"/>
  <c r="BM1562" i="8"/>
  <c r="BF1562" i="8"/>
  <c r="AK1562" i="8"/>
  <c r="A1562" i="8"/>
  <c r="BZ1561" i="8"/>
  <c r="BM1561" i="8"/>
  <c r="BF1561" i="8"/>
  <c r="AK1561" i="8"/>
  <c r="AD1561" i="8"/>
  <c r="W1561" i="8"/>
  <c r="P1561" i="8"/>
  <c r="I1561" i="8"/>
  <c r="A1561" i="8"/>
  <c r="BZ1560" i="8"/>
  <c r="BM1560" i="8"/>
  <c r="BF1560" i="8"/>
  <c r="AK1560" i="8"/>
  <c r="A1560" i="8"/>
  <c r="BZ1559" i="8"/>
  <c r="B1559" i="8"/>
  <c r="A1559" i="8" s="1"/>
  <c r="BZ1558" i="8"/>
  <c r="AK1558" i="8"/>
  <c r="A1558" i="8"/>
  <c r="CC1557" i="8"/>
  <c r="CB1557" i="8"/>
  <c r="BZ1557" i="8"/>
  <c r="BW1557" i="8"/>
  <c r="BV1557" i="8"/>
  <c r="BU1557" i="8"/>
  <c r="BT1557" i="8"/>
  <c r="BM1557" i="8"/>
  <c r="BF1557" i="8"/>
  <c r="AK1557" i="8"/>
  <c r="AD1557" i="8"/>
  <c r="W1557" i="8"/>
  <c r="A1557" i="8"/>
  <c r="BZ1556" i="8"/>
  <c r="AK1556" i="8"/>
  <c r="A1556" i="8"/>
  <c r="BZ1555" i="8"/>
  <c r="BM1555" i="8"/>
  <c r="AK1555" i="8"/>
  <c r="W1555" i="8"/>
  <c r="BF1555" i="8" s="1"/>
  <c r="A1555" i="8"/>
  <c r="BZ1554" i="8"/>
  <c r="BM1554" i="8"/>
  <c r="AK1554" i="8"/>
  <c r="W1554" i="8"/>
  <c r="BF1554" i="8" s="1"/>
  <c r="A1554" i="8"/>
  <c r="BZ1553" i="8"/>
  <c r="BM1553" i="8"/>
  <c r="AK1553" i="8"/>
  <c r="W1553" i="8"/>
  <c r="BF1553" i="8" s="1"/>
  <c r="A1553" i="8"/>
  <c r="BZ1552" i="8"/>
  <c r="BM1552" i="8"/>
  <c r="AK1552" i="8"/>
  <c r="W1552" i="8"/>
  <c r="BF1552" i="8" s="1"/>
  <c r="A1552" i="8"/>
  <c r="BZ1551" i="8"/>
  <c r="BM1551" i="8"/>
  <c r="BF1551" i="8"/>
  <c r="AK1551" i="8"/>
  <c r="W1551" i="8"/>
  <c r="A1551" i="8"/>
  <c r="AK1550" i="8"/>
  <c r="A1550" i="8"/>
  <c r="BZ1549" i="8"/>
  <c r="BM1549" i="8"/>
  <c r="BF1549" i="8"/>
  <c r="AK1549" i="8"/>
  <c r="AD1549" i="8"/>
  <c r="W1549" i="8"/>
  <c r="A1549" i="8"/>
  <c r="BZ1548" i="8"/>
  <c r="BW1548" i="8"/>
  <c r="BV1548" i="8"/>
  <c r="BU1548" i="8"/>
  <c r="BT1548" i="8"/>
  <c r="BM1548" i="8"/>
  <c r="BF1548" i="8"/>
  <c r="AK1548" i="8"/>
  <c r="AD1548" i="8"/>
  <c r="W1548" i="8"/>
  <c r="A1548" i="8"/>
  <c r="BZ1547" i="8"/>
  <c r="AK1547" i="8"/>
  <c r="A1547" i="8"/>
  <c r="CC1546" i="8"/>
  <c r="CB1546" i="8"/>
  <c r="BZ1546" i="8"/>
  <c r="BW1546" i="8"/>
  <c r="BV1546" i="8"/>
  <c r="BU1546" i="8"/>
  <c r="BT1546" i="8"/>
  <c r="BM1546" i="8"/>
  <c r="BF1546" i="8"/>
  <c r="AK1546" i="8"/>
  <c r="AD1546" i="8"/>
  <c r="W1546" i="8"/>
  <c r="A1546" i="8"/>
  <c r="BZ1545" i="8"/>
  <c r="AK1545" i="8"/>
  <c r="A1545" i="8"/>
  <c r="BZ1544" i="8"/>
  <c r="BM1544" i="8"/>
  <c r="AL1544" i="8"/>
  <c r="AK1544" i="8"/>
  <c r="W1544" i="8"/>
  <c r="C1544" i="8"/>
  <c r="A1544" i="8"/>
  <c r="BZ1543" i="8"/>
  <c r="BM1543" i="8"/>
  <c r="AK1543" i="8"/>
  <c r="W1543" i="8"/>
  <c r="BF1543" i="8" s="1"/>
  <c r="A1543" i="8"/>
  <c r="AK1542" i="8"/>
  <c r="A1542" i="8"/>
  <c r="BZ1541" i="8"/>
  <c r="BM1541" i="8"/>
  <c r="BF1541" i="8"/>
  <c r="AK1541" i="8"/>
  <c r="AD1541" i="8"/>
  <c r="W1541" i="8"/>
  <c r="A1541" i="8"/>
  <c r="BZ1540" i="8"/>
  <c r="BW1540" i="8"/>
  <c r="BV1540" i="8"/>
  <c r="BU1540" i="8"/>
  <c r="BT1540" i="8"/>
  <c r="BM1540" i="8"/>
  <c r="BF1540" i="8"/>
  <c r="AK1540" i="8"/>
  <c r="AD1540" i="8"/>
  <c r="W1540" i="8"/>
  <c r="A1540" i="8"/>
  <c r="BZ1539" i="8"/>
  <c r="AK1539" i="8"/>
  <c r="A1539" i="8"/>
  <c r="CC1538" i="8"/>
  <c r="CB1538" i="8"/>
  <c r="BZ1538" i="8"/>
  <c r="BW1538" i="8"/>
  <c r="BV1538" i="8"/>
  <c r="BU1538" i="8"/>
  <c r="BT1538" i="8"/>
  <c r="BM1538" i="8"/>
  <c r="BF1538" i="8"/>
  <c r="AK1538" i="8"/>
  <c r="AD1538" i="8"/>
  <c r="BY1538" i="8" s="1"/>
  <c r="W1538" i="8"/>
  <c r="A1538" i="8"/>
  <c r="BZ1537" i="8"/>
  <c r="AK1537" i="8"/>
  <c r="A1537" i="8"/>
  <c r="BZ1536" i="8"/>
  <c r="BM1536" i="8"/>
  <c r="BF1536" i="8" s="1"/>
  <c r="AL1536" i="8"/>
  <c r="AK1536" i="8"/>
  <c r="W1536" i="8"/>
  <c r="C1536" i="8"/>
  <c r="A1536" i="8"/>
  <c r="BZ1535" i="8"/>
  <c r="BM1535" i="8"/>
  <c r="BF1535" i="8"/>
  <c r="AK1535" i="8"/>
  <c r="W1535" i="8"/>
  <c r="A1535" i="8"/>
  <c r="BZ1534" i="8"/>
  <c r="BM1534" i="8"/>
  <c r="AK1534" i="8"/>
  <c r="W1534" i="8"/>
  <c r="BF1534" i="8" s="1"/>
  <c r="A1534" i="8"/>
  <c r="BZ1533" i="8"/>
  <c r="BM1533" i="8"/>
  <c r="AK1533" i="8"/>
  <c r="W1533" i="8"/>
  <c r="BF1533" i="8" s="1"/>
  <c r="A1533" i="8"/>
  <c r="BZ1532" i="8"/>
  <c r="AK1532" i="8"/>
  <c r="A1532" i="8"/>
  <c r="BZ1531" i="8"/>
  <c r="BM1531" i="8"/>
  <c r="BF1531" i="8"/>
  <c r="AK1531" i="8"/>
  <c r="AD1531" i="8"/>
  <c r="W1531" i="8"/>
  <c r="A1531" i="8"/>
  <c r="BZ1530" i="8"/>
  <c r="BW1530" i="8"/>
  <c r="BV1530" i="8"/>
  <c r="BU1530" i="8"/>
  <c r="BT1530" i="8"/>
  <c r="BM1530" i="8"/>
  <c r="BF1530" i="8"/>
  <c r="AK1530" i="8"/>
  <c r="AD1530" i="8"/>
  <c r="W1530" i="8"/>
  <c r="A1530" i="8"/>
  <c r="BZ1529" i="8"/>
  <c r="A1529" i="8"/>
  <c r="AK1528" i="8"/>
  <c r="A1528" i="8"/>
  <c r="CC1527" i="8"/>
  <c r="CB1527" i="8"/>
  <c r="BZ1527" i="8"/>
  <c r="AL1527" i="8"/>
  <c r="AK1527" i="8"/>
  <c r="C1527" i="8"/>
  <c r="A1527" i="8"/>
  <c r="BZ1526" i="8"/>
  <c r="AK1526" i="8"/>
  <c r="A1526" i="8"/>
  <c r="BZ1525" i="8"/>
  <c r="BM1525" i="8"/>
  <c r="AL1525" i="8"/>
  <c r="AK1525" i="8"/>
  <c r="W1525" i="8"/>
  <c r="C1525" i="8"/>
  <c r="A1525" i="8"/>
  <c r="BZ1524" i="8"/>
  <c r="BM1524" i="8"/>
  <c r="AL1524" i="8"/>
  <c r="AK1524" i="8"/>
  <c r="W1524" i="8"/>
  <c r="C1524" i="8"/>
  <c r="A1524" i="8"/>
  <c r="BZ1523" i="8"/>
  <c r="BM1523" i="8"/>
  <c r="BF1523" i="8" s="1"/>
  <c r="AL1523" i="8"/>
  <c r="AK1523" i="8"/>
  <c r="W1523" i="8"/>
  <c r="C1523" i="8"/>
  <c r="A1523" i="8"/>
  <c r="BZ1522" i="8"/>
  <c r="AK1522" i="8"/>
  <c r="A1522" i="8"/>
  <c r="CC1521" i="8"/>
  <c r="CB1521" i="8"/>
  <c r="BZ1521" i="8"/>
  <c r="BW1521" i="8"/>
  <c r="BW1522" i="8" s="1"/>
  <c r="BV1521" i="8"/>
  <c r="BV1522" i="8" s="1"/>
  <c r="BU1521" i="8"/>
  <c r="BU1522" i="8" s="1"/>
  <c r="BT1521" i="8"/>
  <c r="BT1522" i="8" s="1"/>
  <c r="BM1521" i="8"/>
  <c r="BF1521" i="8"/>
  <c r="AK1521" i="8"/>
  <c r="AD1521" i="8"/>
  <c r="W1521" i="8"/>
  <c r="CD1521" i="8" s="1"/>
  <c r="A1521" i="8"/>
  <c r="BZ1520" i="8"/>
  <c r="AK1520" i="8"/>
  <c r="A1520" i="8"/>
  <c r="BZ1519" i="8"/>
  <c r="BM1519" i="8"/>
  <c r="AL1519" i="8"/>
  <c r="AK1519" i="8"/>
  <c r="W1519" i="8"/>
  <c r="C1519" i="8"/>
  <c r="A1519" i="8"/>
  <c r="BZ1518" i="8"/>
  <c r="BY1518" i="8" s="1"/>
  <c r="BM1518" i="8"/>
  <c r="AK1518" i="8"/>
  <c r="W1518" i="8"/>
  <c r="BF1518" i="8" s="1"/>
  <c r="A1518" i="8"/>
  <c r="BZ1517" i="8"/>
  <c r="AK1517" i="8"/>
  <c r="A1517" i="8"/>
  <c r="BZ1516" i="8"/>
  <c r="BY1516" i="8"/>
  <c r="BY1506" i="8" s="1"/>
  <c r="BM1516" i="8"/>
  <c r="BF1516" i="8"/>
  <c r="AK1516" i="8"/>
  <c r="A1516" i="8"/>
  <c r="AK1515" i="8"/>
  <c r="A1515" i="8"/>
  <c r="BM1514" i="8"/>
  <c r="AK1514" i="8"/>
  <c r="W1514" i="8"/>
  <c r="A1514" i="8"/>
  <c r="BZ1513" i="8"/>
  <c r="BY1513" i="8"/>
  <c r="AK1513" i="8"/>
  <c r="A1513" i="8"/>
  <c r="BZ1512" i="8"/>
  <c r="BM1512" i="8"/>
  <c r="AK1512" i="8"/>
  <c r="W1512" i="8"/>
  <c r="BF1512" i="8" s="1"/>
  <c r="A1512" i="8"/>
  <c r="BZ1511" i="8"/>
  <c r="BM1511" i="8"/>
  <c r="AK1511" i="8"/>
  <c r="W1511" i="8"/>
  <c r="BF1511" i="8" s="1"/>
  <c r="A1511" i="8"/>
  <c r="BZ1510" i="8"/>
  <c r="BM1510" i="8"/>
  <c r="AK1510" i="8"/>
  <c r="A1510" i="8"/>
  <c r="BZ1509" i="8"/>
  <c r="BY1509" i="8"/>
  <c r="BW1509" i="8"/>
  <c r="BV1509" i="8"/>
  <c r="BU1509" i="8"/>
  <c r="BM1509" i="8"/>
  <c r="AK1509" i="8"/>
  <c r="AD1509" i="8"/>
  <c r="A1509" i="8"/>
  <c r="BZ1508" i="8"/>
  <c r="BY1508" i="8" s="1"/>
  <c r="BM1508" i="8"/>
  <c r="AK1508" i="8"/>
  <c r="W1508" i="8"/>
  <c r="BF1508" i="8" s="1"/>
  <c r="A1508" i="8"/>
  <c r="BZ1507" i="8"/>
  <c r="BM1507" i="8"/>
  <c r="BF1507" i="8"/>
  <c r="AK1507" i="8"/>
  <c r="W1507" i="8"/>
  <c r="A1507" i="8"/>
  <c r="BZ1506" i="8"/>
  <c r="BW1506" i="8"/>
  <c r="BV1506" i="8"/>
  <c r="BU1506" i="8"/>
  <c r="BT1506" i="8"/>
  <c r="BM1506" i="8"/>
  <c r="BF1506" i="8"/>
  <c r="AK1506" i="8"/>
  <c r="AD1506" i="8"/>
  <c r="W1506" i="8"/>
  <c r="A1506" i="8"/>
  <c r="CC1505" i="8"/>
  <c r="CB1505" i="8"/>
  <c r="BZ1505" i="8"/>
  <c r="BW1505" i="8"/>
  <c r="BV1505" i="8"/>
  <c r="BU1505" i="8"/>
  <c r="BT1505" i="8"/>
  <c r="AK1505" i="8"/>
  <c r="AD1505" i="8"/>
  <c r="A1505" i="8"/>
  <c r="BZ1504" i="8"/>
  <c r="BM1504" i="8"/>
  <c r="BF1504" i="8"/>
  <c r="AK1504" i="8"/>
  <c r="AD1504" i="8"/>
  <c r="W1504" i="8"/>
  <c r="A1504" i="8"/>
  <c r="BZ1503" i="8"/>
  <c r="BW1503" i="8"/>
  <c r="BV1503" i="8"/>
  <c r="BU1503" i="8"/>
  <c r="BT1503" i="8"/>
  <c r="BM1503" i="8"/>
  <c r="BF1503" i="8"/>
  <c r="AK1503" i="8"/>
  <c r="AD1503" i="8"/>
  <c r="W1503" i="8"/>
  <c r="A1503" i="8"/>
  <c r="BZ1502" i="8"/>
  <c r="AK1502" i="8"/>
  <c r="BZ1501" i="8"/>
  <c r="BZ1500" i="8"/>
  <c r="AK1500" i="8"/>
  <c r="A1500" i="8"/>
  <c r="CC1499" i="8"/>
  <c r="CB1499" i="8"/>
  <c r="BZ1499" i="8"/>
  <c r="BW1499" i="8"/>
  <c r="BV1499" i="8"/>
  <c r="BU1499" i="8"/>
  <c r="BT1499" i="8"/>
  <c r="BM1499" i="8"/>
  <c r="BF1499" i="8"/>
  <c r="AK1499" i="8"/>
  <c r="AD1499" i="8"/>
  <c r="W1499" i="8"/>
  <c r="A1499" i="8"/>
  <c r="BZ1498" i="8"/>
  <c r="AK1498" i="8"/>
  <c r="A1498" i="8"/>
  <c r="BZ1497" i="8"/>
  <c r="BY1497" i="8" s="1"/>
  <c r="BM1497" i="8"/>
  <c r="AK1497" i="8"/>
  <c r="W1497" i="8"/>
  <c r="BF1497" i="8" s="1"/>
  <c r="A1497" i="8"/>
  <c r="BZ1496" i="8"/>
  <c r="BM1496" i="8"/>
  <c r="BF1496" i="8"/>
  <c r="AK1496" i="8"/>
  <c r="W1496" i="8"/>
  <c r="A1496" i="8"/>
  <c r="BZ1495" i="8"/>
  <c r="BM1495" i="8"/>
  <c r="AK1495" i="8"/>
  <c r="W1495" i="8"/>
  <c r="BF1495" i="8" s="1"/>
  <c r="A1495" i="8"/>
  <c r="BZ1494" i="8"/>
  <c r="BM1494" i="8"/>
  <c r="BF1494" i="8"/>
  <c r="AK1494" i="8"/>
  <c r="AD1494" i="8"/>
  <c r="W1494" i="8"/>
  <c r="A1494" i="8"/>
  <c r="BZ1493" i="8"/>
  <c r="BW1493" i="8"/>
  <c r="BV1493" i="8"/>
  <c r="BU1493" i="8"/>
  <c r="BT1493" i="8"/>
  <c r="BM1493" i="8"/>
  <c r="BF1493" i="8"/>
  <c r="AK1493" i="8"/>
  <c r="AD1493" i="8"/>
  <c r="W1493" i="8"/>
  <c r="A1493" i="8"/>
  <c r="BZ1492" i="8"/>
  <c r="BZ1491" i="8"/>
  <c r="AK1491" i="8"/>
  <c r="A1491" i="8"/>
  <c r="CC1490" i="8"/>
  <c r="CB1490" i="8"/>
  <c r="BZ1490" i="8"/>
  <c r="BW1490" i="8"/>
  <c r="BV1490" i="8"/>
  <c r="BU1490" i="8"/>
  <c r="BT1490" i="8"/>
  <c r="BM1490" i="8"/>
  <c r="BF1490" i="8"/>
  <c r="AK1490" i="8"/>
  <c r="AD1490" i="8"/>
  <c r="B1483" i="8" s="1"/>
  <c r="W1490" i="8"/>
  <c r="A1490" i="8"/>
  <c r="BZ1489" i="8"/>
  <c r="AK1489" i="8"/>
  <c r="A1489" i="8"/>
  <c r="BZ1488" i="8"/>
  <c r="BM1488" i="8"/>
  <c r="BF1488" i="8"/>
  <c r="AK1488" i="8"/>
  <c r="W1488" i="8"/>
  <c r="A1488" i="8"/>
  <c r="BZ1487" i="8"/>
  <c r="BY1487" i="8" s="1"/>
  <c r="BM1487" i="8"/>
  <c r="AK1487" i="8"/>
  <c r="W1487" i="8"/>
  <c r="BF1487" i="8" s="1"/>
  <c r="A1487" i="8"/>
  <c r="BZ1486" i="8"/>
  <c r="BM1486" i="8"/>
  <c r="BF1486" i="8"/>
  <c r="AK1486" i="8"/>
  <c r="W1486" i="8"/>
  <c r="A1486" i="8"/>
  <c r="BZ1485" i="8"/>
  <c r="BM1485" i="8"/>
  <c r="BF1485" i="8"/>
  <c r="AK1485" i="8"/>
  <c r="AD1485" i="8"/>
  <c r="W1485" i="8"/>
  <c r="A1485" i="8"/>
  <c r="BZ1484" i="8"/>
  <c r="BW1484" i="8"/>
  <c r="BV1484" i="8"/>
  <c r="BU1484" i="8"/>
  <c r="BT1484" i="8"/>
  <c r="BM1484" i="8"/>
  <c r="BF1484" i="8"/>
  <c r="AK1484" i="8"/>
  <c r="AD1484" i="8"/>
  <c r="W1484" i="8"/>
  <c r="A1484" i="8"/>
  <c r="BZ1483" i="8"/>
  <c r="BZ1482" i="8"/>
  <c r="AK1482" i="8"/>
  <c r="A1482" i="8"/>
  <c r="CC1481" i="8"/>
  <c r="CB1481" i="8"/>
  <c r="BZ1481" i="8"/>
  <c r="BV1481" i="8"/>
  <c r="BU1481" i="8"/>
  <c r="BT1481" i="8"/>
  <c r="AK1481" i="8"/>
  <c r="AD1481" i="8"/>
  <c r="A1481" i="8"/>
  <c r="BZ1480" i="8"/>
  <c r="AK1480" i="8"/>
  <c r="A1480" i="8"/>
  <c r="BZ1479" i="8"/>
  <c r="BM1479" i="8"/>
  <c r="AK1479" i="8"/>
  <c r="W1479" i="8"/>
  <c r="BF1479" i="8" s="1"/>
  <c r="A1479" i="8"/>
  <c r="BZ1478" i="8"/>
  <c r="BM1478" i="8"/>
  <c r="BF1478" i="8"/>
  <c r="AK1478" i="8"/>
  <c r="W1478" i="8"/>
  <c r="A1478" i="8"/>
  <c r="BZ1477" i="8"/>
  <c r="BW1477" i="8"/>
  <c r="BM1477" i="8"/>
  <c r="AK1477" i="8"/>
  <c r="A1477" i="8"/>
  <c r="BZ1476" i="8"/>
  <c r="BM1476" i="8"/>
  <c r="AK1476" i="8"/>
  <c r="W1476" i="8"/>
  <c r="BF1476" i="8" s="1"/>
  <c r="A1476" i="8"/>
  <c r="BZ1475" i="8"/>
  <c r="BW1475" i="8"/>
  <c r="BM1475" i="8"/>
  <c r="AK1475" i="8"/>
  <c r="A1475" i="8"/>
  <c r="BZ1474" i="8"/>
  <c r="BM1474" i="8"/>
  <c r="AK1474" i="8"/>
  <c r="W1474" i="8"/>
  <c r="BF1474" i="8" s="1"/>
  <c r="A1474" i="8"/>
  <c r="BZ1473" i="8"/>
  <c r="BM1473" i="8"/>
  <c r="AK1473" i="8"/>
  <c r="W1473" i="8"/>
  <c r="BF1473" i="8" s="1"/>
  <c r="A1473" i="8"/>
  <c r="BZ1472" i="8"/>
  <c r="BM1472" i="8"/>
  <c r="AK1472" i="8"/>
  <c r="W1472" i="8"/>
  <c r="BF1472" i="8" s="1"/>
  <c r="A1472" i="8"/>
  <c r="BZ1471" i="8"/>
  <c r="BM1471" i="8"/>
  <c r="AK1471" i="8"/>
  <c r="W1471" i="8"/>
  <c r="BF1471" i="8" s="1"/>
  <c r="A1471" i="8"/>
  <c r="BZ1470" i="8"/>
  <c r="BW1470" i="8"/>
  <c r="W1470" i="8" s="1"/>
  <c r="BY1470" i="8" s="1"/>
  <c r="BM1470" i="8"/>
  <c r="AK1470" i="8"/>
  <c r="A1470" i="8"/>
  <c r="BZ1469" i="8"/>
  <c r="BM1469" i="8"/>
  <c r="BF1469" i="8"/>
  <c r="AK1469" i="8"/>
  <c r="AD1469" i="8"/>
  <c r="W1469" i="8"/>
  <c r="A1469" i="8"/>
  <c r="BZ1468" i="8"/>
  <c r="BW1468" i="8"/>
  <c r="BV1468" i="8"/>
  <c r="BU1468" i="8"/>
  <c r="BT1468" i="8"/>
  <c r="BM1468" i="8"/>
  <c r="BF1468" i="8"/>
  <c r="AK1468" i="8"/>
  <c r="AD1468" i="8"/>
  <c r="W1468" i="8"/>
  <c r="A1468" i="8"/>
  <c r="BZ1467" i="8"/>
  <c r="BZ1466" i="8"/>
  <c r="AK1466" i="8"/>
  <c r="A1466" i="8"/>
  <c r="CC1465" i="8"/>
  <c r="CB1465" i="8"/>
  <c r="BZ1465" i="8"/>
  <c r="BW1465" i="8"/>
  <c r="BV1465" i="8"/>
  <c r="BU1465" i="8"/>
  <c r="BT1465" i="8"/>
  <c r="BM1465" i="8"/>
  <c r="BF1465" i="8"/>
  <c r="AK1465" i="8"/>
  <c r="AD1465" i="8"/>
  <c r="W1465" i="8"/>
  <c r="BY1465" i="8" s="1"/>
  <c r="A1465" i="8"/>
  <c r="BZ1464" i="8"/>
  <c r="AK1464" i="8"/>
  <c r="A1464" i="8"/>
  <c r="BZ1463" i="8"/>
  <c r="BM1463" i="8"/>
  <c r="AK1463" i="8"/>
  <c r="W1463" i="8"/>
  <c r="BF1463" i="8" s="1"/>
  <c r="A1463" i="8"/>
  <c r="BZ1462" i="8"/>
  <c r="BM1462" i="8"/>
  <c r="BF1462" i="8"/>
  <c r="AK1462" i="8"/>
  <c r="W1462" i="8"/>
  <c r="A1462" i="8"/>
  <c r="BZ1461" i="8"/>
  <c r="BM1461" i="8"/>
  <c r="AK1461" i="8"/>
  <c r="W1461" i="8"/>
  <c r="BF1461" i="8" s="1"/>
  <c r="A1461" i="8"/>
  <c r="BZ1460" i="8"/>
  <c r="BM1460" i="8"/>
  <c r="AK1460" i="8"/>
  <c r="W1460" i="8"/>
  <c r="BF1460" i="8" s="1"/>
  <c r="A1460" i="8"/>
  <c r="BZ1459" i="8"/>
  <c r="BM1459" i="8"/>
  <c r="AK1459" i="8"/>
  <c r="W1459" i="8"/>
  <c r="BF1459" i="8" s="1"/>
  <c r="A1459" i="8"/>
  <c r="BZ1458" i="8"/>
  <c r="BM1458" i="8"/>
  <c r="AK1458" i="8"/>
  <c r="W1458" i="8"/>
  <c r="BF1458" i="8" s="1"/>
  <c r="A1458" i="8"/>
  <c r="BZ1457" i="8"/>
  <c r="BM1457" i="8"/>
  <c r="AK1457" i="8"/>
  <c r="W1457" i="8"/>
  <c r="BF1457" i="8" s="1"/>
  <c r="A1457" i="8"/>
  <c r="BZ1456" i="8"/>
  <c r="BM1456" i="8"/>
  <c r="BF1456" i="8"/>
  <c r="AK1456" i="8"/>
  <c r="AD1456" i="8"/>
  <c r="W1456" i="8"/>
  <c r="A1456" i="8"/>
  <c r="BZ1455" i="8"/>
  <c r="BW1455" i="8"/>
  <c r="BV1455" i="8"/>
  <c r="BU1455" i="8"/>
  <c r="BT1455" i="8"/>
  <c r="BM1455" i="8"/>
  <c r="BF1455" i="8"/>
  <c r="AK1455" i="8"/>
  <c r="AD1455" i="8"/>
  <c r="W1455" i="8"/>
  <c r="A1455" i="8"/>
  <c r="BZ1454" i="8"/>
  <c r="BZ1453" i="8"/>
  <c r="AK1453" i="8"/>
  <c r="A1453" i="8"/>
  <c r="CC1452" i="8"/>
  <c r="CB1452" i="8"/>
  <c r="BZ1452" i="8"/>
  <c r="BW1452" i="8"/>
  <c r="BV1452" i="8"/>
  <c r="BU1452" i="8"/>
  <c r="BT1452" i="8"/>
  <c r="BM1452" i="8"/>
  <c r="BF1452" i="8"/>
  <c r="AK1452" i="8"/>
  <c r="AD1452" i="8"/>
  <c r="W1452" i="8"/>
  <c r="A1452" i="8"/>
  <c r="BZ1451" i="8"/>
  <c r="AK1451" i="8"/>
  <c r="A1451" i="8"/>
  <c r="BZ1450" i="8"/>
  <c r="BW1450" i="8"/>
  <c r="BV1450" i="8"/>
  <c r="BU1450" i="8"/>
  <c r="BT1450" i="8"/>
  <c r="AK1450" i="8"/>
  <c r="AD1450" i="8"/>
  <c r="A1450" i="8"/>
  <c r="BZ1449" i="8"/>
  <c r="BW1449" i="8"/>
  <c r="BV1449" i="8"/>
  <c r="BU1449" i="8"/>
  <c r="BT1449" i="8"/>
  <c r="AK1449" i="8"/>
  <c r="AD1449" i="8"/>
  <c r="C1449" i="8"/>
  <c r="A1449" i="8"/>
  <c r="BZ1448" i="8"/>
  <c r="BW1448" i="8"/>
  <c r="BV1448" i="8"/>
  <c r="BU1448" i="8"/>
  <c r="BT1448" i="8"/>
  <c r="AK1448" i="8"/>
  <c r="AD1448" i="8"/>
  <c r="A1448" i="8"/>
  <c r="BZ1447" i="8"/>
  <c r="BW1447" i="8"/>
  <c r="BV1447" i="8"/>
  <c r="BU1447" i="8"/>
  <c r="BT1447" i="8"/>
  <c r="AK1447" i="8"/>
  <c r="AD1447" i="8"/>
  <c r="A1447" i="8"/>
  <c r="BZ1446" i="8"/>
  <c r="BW1446" i="8"/>
  <c r="BV1446" i="8"/>
  <c r="BU1446" i="8"/>
  <c r="BT1446" i="8"/>
  <c r="AK1446" i="8"/>
  <c r="AD1446" i="8"/>
  <c r="A1446" i="8"/>
  <c r="BZ1445" i="8"/>
  <c r="BW1445" i="8"/>
  <c r="BV1445" i="8"/>
  <c r="BU1445" i="8"/>
  <c r="BT1445" i="8"/>
  <c r="AK1445" i="8"/>
  <c r="AD1445" i="8"/>
  <c r="A1445" i="8"/>
  <c r="BZ1444" i="8"/>
  <c r="BW1444" i="8"/>
  <c r="BV1444" i="8"/>
  <c r="BU1444" i="8"/>
  <c r="BT1444" i="8"/>
  <c r="AK1444" i="8"/>
  <c r="AD1444" i="8"/>
  <c r="W1444" i="8"/>
  <c r="BF1444" i="8" s="1"/>
  <c r="A1444" i="8"/>
  <c r="BZ1443" i="8"/>
  <c r="BM1443" i="8"/>
  <c r="BF1443" i="8"/>
  <c r="AK1443" i="8"/>
  <c r="AD1443" i="8"/>
  <c r="W1443" i="8"/>
  <c r="A1443" i="8"/>
  <c r="BZ1442" i="8"/>
  <c r="BW1442" i="8"/>
  <c r="BV1442" i="8"/>
  <c r="BU1442" i="8"/>
  <c r="BT1442" i="8"/>
  <c r="BM1442" i="8"/>
  <c r="BF1442" i="8"/>
  <c r="AK1442" i="8"/>
  <c r="AD1442" i="8"/>
  <c r="W1442" i="8"/>
  <c r="A1442" i="8"/>
  <c r="BZ1441" i="8"/>
  <c r="BZ1440" i="8"/>
  <c r="AK1440" i="8"/>
  <c r="A1440" i="8"/>
  <c r="CC1439" i="8"/>
  <c r="CB1439" i="8"/>
  <c r="BZ1439" i="8"/>
  <c r="BW1439" i="8"/>
  <c r="BV1439" i="8"/>
  <c r="BU1439" i="8"/>
  <c r="BT1439" i="8"/>
  <c r="AK1439" i="8"/>
  <c r="A1439" i="8"/>
  <c r="BZ1438" i="8"/>
  <c r="AK1438" i="8"/>
  <c r="A1438" i="8"/>
  <c r="BZ1437" i="8"/>
  <c r="BM1437" i="8"/>
  <c r="AK1437" i="8"/>
  <c r="W1437" i="8"/>
  <c r="BF1437" i="8" s="1"/>
  <c r="A1437" i="8"/>
  <c r="BZ1436" i="8"/>
  <c r="BM1436" i="8"/>
  <c r="AK1436" i="8"/>
  <c r="AD1436" i="8"/>
  <c r="W1436" i="8"/>
  <c r="A1436" i="8"/>
  <c r="BZ1435" i="8"/>
  <c r="BM1435" i="8"/>
  <c r="AK1435" i="8"/>
  <c r="W1435" i="8"/>
  <c r="BF1435" i="8" s="1"/>
  <c r="A1435" i="8"/>
  <c r="BZ1434" i="8"/>
  <c r="BM1434" i="8"/>
  <c r="AK1434" i="8"/>
  <c r="W1434" i="8"/>
  <c r="BF1434" i="8" s="1"/>
  <c r="A1434" i="8"/>
  <c r="BZ1433" i="8"/>
  <c r="BW1433" i="8"/>
  <c r="BV1433" i="8"/>
  <c r="BU1433" i="8"/>
  <c r="BT1433" i="8"/>
  <c r="AK1433" i="8"/>
  <c r="AD1433" i="8"/>
  <c r="C1433" i="8"/>
  <c r="A1433" i="8"/>
  <c r="BZ1432" i="8"/>
  <c r="BW1432" i="8"/>
  <c r="BV1432" i="8"/>
  <c r="BU1432" i="8"/>
  <c r="BT1432" i="8"/>
  <c r="AK1432" i="8"/>
  <c r="AD1432" i="8"/>
  <c r="A1432" i="8"/>
  <c r="BZ1431" i="8"/>
  <c r="BW1431" i="8"/>
  <c r="BV1431" i="8"/>
  <c r="BU1431" i="8"/>
  <c r="BT1431" i="8"/>
  <c r="AK1431" i="8"/>
  <c r="AD1431" i="8"/>
  <c r="A1431" i="8"/>
  <c r="BZ1430" i="8"/>
  <c r="BW1430" i="8"/>
  <c r="BV1430" i="8"/>
  <c r="BU1430" i="8"/>
  <c r="BT1430" i="8"/>
  <c r="AK1430" i="8"/>
  <c r="AD1430" i="8"/>
  <c r="W1430" i="8"/>
  <c r="BF1430" i="8" s="1"/>
  <c r="A1430" i="8"/>
  <c r="BZ1429" i="8"/>
  <c r="BM1429" i="8"/>
  <c r="BF1429" i="8"/>
  <c r="AK1429" i="8"/>
  <c r="AD1429" i="8"/>
  <c r="W1429" i="8"/>
  <c r="A1429" i="8"/>
  <c r="BZ1428" i="8"/>
  <c r="BW1428" i="8"/>
  <c r="BV1428" i="8"/>
  <c r="BU1428" i="8"/>
  <c r="BT1428" i="8"/>
  <c r="BM1428" i="8"/>
  <c r="BF1428" i="8"/>
  <c r="AK1428" i="8"/>
  <c r="AD1428" i="8"/>
  <c r="W1428" i="8"/>
  <c r="A1428" i="8"/>
  <c r="BZ1427" i="8"/>
  <c r="BZ1426" i="8"/>
  <c r="AK1426" i="8"/>
  <c r="A1426" i="8"/>
  <c r="CC1425" i="8"/>
  <c r="CB1425" i="8"/>
  <c r="BZ1425" i="8"/>
  <c r="AK1425" i="8"/>
  <c r="A1425" i="8"/>
  <c r="BZ1424" i="8"/>
  <c r="AK1424" i="8"/>
  <c r="A1424" i="8"/>
  <c r="BZ1423" i="8"/>
  <c r="BM1423" i="8"/>
  <c r="AK1423" i="8"/>
  <c r="W1423" i="8"/>
  <c r="BF1423" i="8" s="1"/>
  <c r="A1423" i="8"/>
  <c r="BZ1422" i="8"/>
  <c r="BW1422" i="8"/>
  <c r="BV1422" i="8"/>
  <c r="BU1422" i="8"/>
  <c r="BT1422" i="8"/>
  <c r="AK1422" i="8"/>
  <c r="AD1422" i="8"/>
  <c r="A1422" i="8"/>
  <c r="BZ1421" i="8"/>
  <c r="BM1421" i="8"/>
  <c r="AK1421" i="8"/>
  <c r="W1421" i="8"/>
  <c r="BF1421" i="8" s="1"/>
  <c r="A1421" i="8"/>
  <c r="BZ1420" i="8"/>
  <c r="BW1420" i="8"/>
  <c r="BV1420" i="8"/>
  <c r="BU1420" i="8"/>
  <c r="BT1420" i="8"/>
  <c r="AK1420" i="8"/>
  <c r="AD1420" i="8"/>
  <c r="A1420" i="8"/>
  <c r="BZ1419" i="8"/>
  <c r="BW1419" i="8"/>
  <c r="BV1419" i="8"/>
  <c r="BV1416" i="8" s="1"/>
  <c r="BU1419" i="8"/>
  <c r="BT1419" i="8"/>
  <c r="AK1419" i="8"/>
  <c r="AD1419" i="8"/>
  <c r="A1419" i="8"/>
  <c r="BZ1418" i="8"/>
  <c r="BW1418" i="8"/>
  <c r="BV1418" i="8"/>
  <c r="BU1418" i="8"/>
  <c r="BT1418" i="8"/>
  <c r="AK1418" i="8"/>
  <c r="AD1418" i="8"/>
  <c r="A1418" i="8"/>
  <c r="BZ1417" i="8"/>
  <c r="BY1417" i="8"/>
  <c r="BM1417" i="8"/>
  <c r="BF1417" i="8"/>
  <c r="AK1417" i="8"/>
  <c r="A1417" i="8"/>
  <c r="BZ1416" i="8"/>
  <c r="AK1416" i="8"/>
  <c r="A1416" i="8"/>
  <c r="BZ1415" i="8"/>
  <c r="BM1415" i="8"/>
  <c r="BF1415" i="8"/>
  <c r="AK1415" i="8"/>
  <c r="AD1415" i="8"/>
  <c r="W1415" i="8"/>
  <c r="A1415" i="8"/>
  <c r="BZ1414" i="8"/>
  <c r="BW1414" i="8"/>
  <c r="BV1414" i="8"/>
  <c r="BU1414" i="8"/>
  <c r="BT1414" i="8"/>
  <c r="BM1414" i="8"/>
  <c r="BF1414" i="8"/>
  <c r="AK1414" i="8"/>
  <c r="AD1414" i="8"/>
  <c r="W1414" i="8"/>
  <c r="A1414" i="8"/>
  <c r="BZ1413" i="8"/>
  <c r="BZ1412" i="8"/>
  <c r="AK1412" i="8"/>
  <c r="A1412" i="8"/>
  <c r="CC1411" i="8"/>
  <c r="CB1411" i="8"/>
  <c r="BZ1411" i="8"/>
  <c r="AK1411" i="8"/>
  <c r="A1411" i="8"/>
  <c r="BZ1410" i="8"/>
  <c r="AK1410" i="8"/>
  <c r="A1410" i="8"/>
  <c r="BZ1409" i="8"/>
  <c r="BW1409" i="8"/>
  <c r="BV1409" i="8"/>
  <c r="BU1409" i="8"/>
  <c r="BT1409" i="8"/>
  <c r="AK1409" i="8"/>
  <c r="AD1409" i="8"/>
  <c r="A1409" i="8"/>
  <c r="BZ1408" i="8"/>
  <c r="BW1408" i="8"/>
  <c r="BV1408" i="8"/>
  <c r="BU1408" i="8"/>
  <c r="BT1408" i="8"/>
  <c r="AK1408" i="8"/>
  <c r="AD1408" i="8"/>
  <c r="A1408" i="8"/>
  <c r="BZ1407" i="8"/>
  <c r="BW1407" i="8"/>
  <c r="BV1407" i="8"/>
  <c r="BU1407" i="8"/>
  <c r="BT1407" i="8"/>
  <c r="W1407" i="8" s="1"/>
  <c r="BF1407" i="8" s="1"/>
  <c r="AK1407" i="8"/>
  <c r="AD1407" i="8"/>
  <c r="A1407" i="8"/>
  <c r="BZ1406" i="8"/>
  <c r="BW1406" i="8"/>
  <c r="BV1406" i="8"/>
  <c r="BU1406" i="8"/>
  <c r="BT1406" i="8"/>
  <c r="AK1406" i="8"/>
  <c r="AD1406" i="8"/>
  <c r="A1406" i="8"/>
  <c r="BZ1405" i="8"/>
  <c r="BW1405" i="8"/>
  <c r="BV1405" i="8"/>
  <c r="BU1405" i="8"/>
  <c r="BT1405" i="8"/>
  <c r="AK1405" i="8"/>
  <c r="AD1405" i="8"/>
  <c r="A1405" i="8"/>
  <c r="BZ1404" i="8"/>
  <c r="BW1404" i="8"/>
  <c r="BV1404" i="8"/>
  <c r="BU1404" i="8"/>
  <c r="BT1404" i="8"/>
  <c r="AK1404" i="8"/>
  <c r="AD1404" i="8"/>
  <c r="BM1404" i="8" s="1"/>
  <c r="A1404" i="8"/>
  <c r="BZ1403" i="8"/>
  <c r="BM1403" i="8"/>
  <c r="BF1403" i="8"/>
  <c r="AK1403" i="8"/>
  <c r="AD1403" i="8"/>
  <c r="W1403" i="8"/>
  <c r="A1403" i="8"/>
  <c r="BZ1402" i="8"/>
  <c r="BW1402" i="8"/>
  <c r="BV1402" i="8"/>
  <c r="BU1402" i="8"/>
  <c r="BT1402" i="8"/>
  <c r="BM1402" i="8"/>
  <c r="BF1402" i="8"/>
  <c r="AK1402" i="8"/>
  <c r="AD1402" i="8"/>
  <c r="W1402" i="8"/>
  <c r="A1402" i="8"/>
  <c r="BZ1401" i="8"/>
  <c r="BZ1400" i="8"/>
  <c r="AK1400" i="8"/>
  <c r="A1400" i="8"/>
  <c r="CC1399" i="8"/>
  <c r="CB1399" i="8"/>
  <c r="BZ1399" i="8"/>
  <c r="BW1399" i="8"/>
  <c r="BV1399" i="8"/>
  <c r="BU1399" i="8"/>
  <c r="BT1399" i="8"/>
  <c r="BM1399" i="8"/>
  <c r="BF1399" i="8"/>
  <c r="AK1399" i="8"/>
  <c r="AD1399" i="8"/>
  <c r="B1375" i="8" s="1"/>
  <c r="W1399" i="8"/>
  <c r="A1399" i="8"/>
  <c r="BZ1398" i="8"/>
  <c r="AK1398" i="8"/>
  <c r="A1398" i="8"/>
  <c r="BZ1397" i="8"/>
  <c r="BM1397" i="8"/>
  <c r="BF1397" i="8" s="1"/>
  <c r="AK1397" i="8"/>
  <c r="W1397" i="8"/>
  <c r="A1397" i="8"/>
  <c r="BZ1396" i="8"/>
  <c r="AK1396" i="8"/>
  <c r="A1396" i="8"/>
  <c r="BZ1395" i="8"/>
  <c r="BW1395" i="8"/>
  <c r="BV1395" i="8"/>
  <c r="BU1395" i="8"/>
  <c r="BT1395" i="8"/>
  <c r="AK1395" i="8"/>
  <c r="AD1395" i="8"/>
  <c r="A1395" i="8"/>
  <c r="BZ1394" i="8"/>
  <c r="BW1394" i="8"/>
  <c r="BV1394" i="8"/>
  <c r="BU1394" i="8"/>
  <c r="BT1394" i="8"/>
  <c r="AK1394" i="8"/>
  <c r="AD1394" i="8"/>
  <c r="A1394" i="8"/>
  <c r="BZ1393" i="8"/>
  <c r="BW1393" i="8"/>
  <c r="BV1393" i="8"/>
  <c r="BU1393" i="8"/>
  <c r="BT1393" i="8"/>
  <c r="AK1393" i="8"/>
  <c r="AD1393" i="8"/>
  <c r="A1393" i="8"/>
  <c r="BZ1392" i="8"/>
  <c r="BW1392" i="8"/>
  <c r="BV1392" i="8"/>
  <c r="BU1392" i="8"/>
  <c r="BT1392" i="8"/>
  <c r="AK1392" i="8"/>
  <c r="AD1392" i="8"/>
  <c r="A1392" i="8"/>
  <c r="BZ1391" i="8"/>
  <c r="AK1391" i="8"/>
  <c r="A1391" i="8"/>
  <c r="BZ1390" i="8"/>
  <c r="BW1390" i="8"/>
  <c r="BV1390" i="8"/>
  <c r="BU1390" i="8"/>
  <c r="BT1390" i="8"/>
  <c r="BM1390" i="8"/>
  <c r="BF1390" i="8"/>
  <c r="AK1390" i="8"/>
  <c r="AD1390" i="8"/>
  <c r="BY1390" i="8" s="1"/>
  <c r="W1390" i="8"/>
  <c r="A1390" i="8"/>
  <c r="BZ1389" i="8"/>
  <c r="BM1389" i="8"/>
  <c r="BF1389" i="8"/>
  <c r="AK1389" i="8"/>
  <c r="AD1389" i="8"/>
  <c r="W1389" i="8"/>
  <c r="A1389" i="8"/>
  <c r="BZ1388" i="8"/>
  <c r="BW1388" i="8"/>
  <c r="BV1388" i="8"/>
  <c r="BU1388" i="8"/>
  <c r="BT1388" i="8"/>
  <c r="BM1388" i="8"/>
  <c r="BF1388" i="8"/>
  <c r="AK1388" i="8"/>
  <c r="AD1388" i="8"/>
  <c r="W1388" i="8"/>
  <c r="A1388" i="8"/>
  <c r="BZ1387" i="8"/>
  <c r="AJ1387" i="8"/>
  <c r="B1387" i="8"/>
  <c r="BZ1386" i="8"/>
  <c r="AK1386" i="8"/>
  <c r="A1386" i="8"/>
  <c r="CC1385" i="8"/>
  <c r="CB1385" i="8"/>
  <c r="BZ1385" i="8"/>
  <c r="AK1385" i="8"/>
  <c r="A1385" i="8"/>
  <c r="BZ1384" i="8"/>
  <c r="AK1384" i="8"/>
  <c r="A1384" i="8"/>
  <c r="BZ1383" i="8"/>
  <c r="BW1383" i="8"/>
  <c r="BV1383" i="8"/>
  <c r="BU1383" i="8"/>
  <c r="BT1383" i="8"/>
  <c r="W1383" i="8" s="1"/>
  <c r="BF1383" i="8" s="1"/>
  <c r="AK1383" i="8"/>
  <c r="AD1383" i="8"/>
  <c r="A1383" i="8"/>
  <c r="BZ1382" i="8"/>
  <c r="BW1382" i="8"/>
  <c r="BV1382" i="8"/>
  <c r="BU1382" i="8"/>
  <c r="BT1382" i="8"/>
  <c r="AK1382" i="8"/>
  <c r="AD1382" i="8"/>
  <c r="A1382" i="8"/>
  <c r="BZ1381" i="8"/>
  <c r="BW1381" i="8"/>
  <c r="BV1381" i="8"/>
  <c r="BU1381" i="8"/>
  <c r="BT1381" i="8"/>
  <c r="AK1381" i="8"/>
  <c r="AD1381" i="8"/>
  <c r="A1381" i="8"/>
  <c r="BZ1380" i="8"/>
  <c r="BW1380" i="8"/>
  <c r="BV1380" i="8"/>
  <c r="BU1380" i="8"/>
  <c r="BT1380" i="8"/>
  <c r="AK1380" i="8"/>
  <c r="AD1380" i="8"/>
  <c r="BM1380" i="8" s="1"/>
  <c r="A1380" i="8"/>
  <c r="BZ1379" i="8"/>
  <c r="BM1379" i="8"/>
  <c r="BF1379" i="8"/>
  <c r="AK1379" i="8"/>
  <c r="AD1379" i="8"/>
  <c r="W1379" i="8"/>
  <c r="A1379" i="8"/>
  <c r="BZ1378" i="8"/>
  <c r="BW1378" i="8"/>
  <c r="BV1378" i="8"/>
  <c r="BU1378" i="8"/>
  <c r="BT1378" i="8"/>
  <c r="BM1378" i="8"/>
  <c r="BF1378" i="8"/>
  <c r="AK1378" i="8"/>
  <c r="AD1378" i="8"/>
  <c r="W1378" i="8"/>
  <c r="A1378" i="8"/>
  <c r="BZ1377" i="8"/>
  <c r="AK1377" i="8"/>
  <c r="AJ1377" i="8"/>
  <c r="BZ1376" i="8"/>
  <c r="BY1376" i="8"/>
  <c r="AJ1376" i="8"/>
  <c r="B1376" i="8"/>
  <c r="BZ1375" i="8"/>
  <c r="BY1375" i="8"/>
  <c r="AJ1375" i="8"/>
  <c r="BZ1374" i="8"/>
  <c r="BZ1373" i="8"/>
  <c r="AK1373" i="8"/>
  <c r="A1373" i="8"/>
  <c r="BZ1372" i="8"/>
  <c r="AK1372" i="8"/>
  <c r="A1372" i="8"/>
  <c r="BZ1371" i="8"/>
  <c r="AK1371" i="8"/>
  <c r="A1371" i="8"/>
  <c r="BZ1370" i="8"/>
  <c r="BM1370" i="8"/>
  <c r="BF1370" i="8"/>
  <c r="AK1370" i="8"/>
  <c r="W1370" i="8"/>
  <c r="A1370" i="8"/>
  <c r="BZ1369" i="8"/>
  <c r="BM1369" i="8"/>
  <c r="BF1369" i="8"/>
  <c r="AK1369" i="8"/>
  <c r="W1369" i="8"/>
  <c r="A1369" i="8"/>
  <c r="CC1368" i="8"/>
  <c r="BZ1368" i="8"/>
  <c r="BW1368" i="8"/>
  <c r="BV1368" i="8"/>
  <c r="BU1368" i="8"/>
  <c r="BT1368" i="8"/>
  <c r="BM1368" i="8"/>
  <c r="BF1368" i="8"/>
  <c r="AK1368" i="8"/>
  <c r="AD1368" i="8"/>
  <c r="BY1368" i="8" s="1"/>
  <c r="W1368" i="8"/>
  <c r="A1368" i="8"/>
  <c r="BZ1367" i="8"/>
  <c r="BM1367" i="8"/>
  <c r="BF1367" i="8"/>
  <c r="AK1367" i="8"/>
  <c r="W1367" i="8"/>
  <c r="A1367" i="8"/>
  <c r="BZ1366" i="8"/>
  <c r="BM1366" i="8"/>
  <c r="BF1366" i="8"/>
  <c r="AK1366" i="8"/>
  <c r="AJ1366" i="8" s="1"/>
  <c r="A1366" i="8"/>
  <c r="BZ1365" i="8"/>
  <c r="BW1365" i="8"/>
  <c r="BV1365" i="8"/>
  <c r="BU1365" i="8"/>
  <c r="BM1365" i="8"/>
  <c r="BF1365" i="8"/>
  <c r="AK1365" i="8"/>
  <c r="A1365" i="8"/>
  <c r="BZ1364" i="8"/>
  <c r="BW1364" i="8"/>
  <c r="BV1364" i="8"/>
  <c r="BU1364" i="8"/>
  <c r="BM1364" i="8"/>
  <c r="BF1364" i="8"/>
  <c r="AK1364" i="8"/>
  <c r="A1364" i="8"/>
  <c r="BZ1363" i="8"/>
  <c r="BY1363" i="8" s="1"/>
  <c r="BM1363" i="8"/>
  <c r="BF1363" i="8"/>
  <c r="AK1363" i="8"/>
  <c r="W1363" i="8"/>
  <c r="A1363" i="8"/>
  <c r="BZ1362" i="8"/>
  <c r="BM1362" i="8"/>
  <c r="BF1362" i="8"/>
  <c r="AK1362" i="8"/>
  <c r="W1362" i="8"/>
  <c r="A1362" i="8"/>
  <c r="CC1361" i="8"/>
  <c r="BZ1361" i="8"/>
  <c r="BW1361" i="8"/>
  <c r="BV1361" i="8"/>
  <c r="BU1361" i="8"/>
  <c r="BT1361" i="8"/>
  <c r="BM1361" i="8"/>
  <c r="BF1361" i="8"/>
  <c r="AK1361" i="8"/>
  <c r="AD1361" i="8"/>
  <c r="W1361" i="8"/>
  <c r="A1361" i="8"/>
  <c r="BZ1360" i="8"/>
  <c r="BM1360" i="8"/>
  <c r="BF1360" i="8"/>
  <c r="AK1360" i="8"/>
  <c r="W1360" i="8"/>
  <c r="A1360" i="8"/>
  <c r="BZ1359" i="8"/>
  <c r="BM1359" i="8"/>
  <c r="BF1359" i="8"/>
  <c r="AK1359" i="8"/>
  <c r="A1359" i="8"/>
  <c r="BZ1358" i="8"/>
  <c r="BW1358" i="8"/>
  <c r="BV1358" i="8"/>
  <c r="BU1358" i="8"/>
  <c r="BM1358" i="8"/>
  <c r="BF1358" i="8"/>
  <c r="AK1358" i="8"/>
  <c r="A1358" i="8"/>
  <c r="BZ1357" i="8"/>
  <c r="BM1357" i="8"/>
  <c r="BF1357" i="8"/>
  <c r="AK1357" i="8"/>
  <c r="W1357" i="8"/>
  <c r="A1357" i="8"/>
  <c r="BZ1356" i="8"/>
  <c r="BM1356" i="8"/>
  <c r="BF1356" i="8"/>
  <c r="AK1356" i="8"/>
  <c r="AD1356" i="8"/>
  <c r="W1356" i="8"/>
  <c r="A1356" i="8"/>
  <c r="BZ1355" i="8"/>
  <c r="AK1559" i="8" l="1"/>
  <c r="AY1612" i="8"/>
  <c r="BY1617" i="8"/>
  <c r="CC1628" i="8"/>
  <c r="BY1360" i="8"/>
  <c r="W1380" i="8"/>
  <c r="BY1499" i="8"/>
  <c r="BY1519" i="8"/>
  <c r="BF1519" i="8"/>
  <c r="BF1525" i="8"/>
  <c r="BY1546" i="8"/>
  <c r="AK1584" i="8"/>
  <c r="CE1598" i="8"/>
  <c r="BF1612" i="8"/>
  <c r="BY1361" i="8"/>
  <c r="BY1362" i="8"/>
  <c r="W1381" i="8"/>
  <c r="BF1381" i="8" s="1"/>
  <c r="AJ1383" i="8"/>
  <c r="W1418" i="8"/>
  <c r="BF1418" i="8" s="1"/>
  <c r="BY1437" i="8"/>
  <c r="W1449" i="8"/>
  <c r="B1454" i="8"/>
  <c r="A1454" i="8" s="1"/>
  <c r="BY1464" i="8"/>
  <c r="BY1476" i="8"/>
  <c r="CD1499" i="8"/>
  <c r="BY1552" i="8"/>
  <c r="BY1568" i="8"/>
  <c r="BY1589" i="8"/>
  <c r="BM1614" i="8"/>
  <c r="BY1622" i="8"/>
  <c r="BY1647" i="8"/>
  <c r="BY1532" i="8"/>
  <c r="BY1537" i="8"/>
  <c r="A1483" i="8"/>
  <c r="AJ1483" i="8" s="1"/>
  <c r="AK1483" i="8"/>
  <c r="BY1490" i="8"/>
  <c r="CE1505" i="8"/>
  <c r="AI1608" i="8"/>
  <c r="BY1608" i="8" s="1"/>
  <c r="AD1612" i="8"/>
  <c r="BY1612" i="8" s="1"/>
  <c r="BY1611" i="8" s="1"/>
  <c r="BY1674" i="8"/>
  <c r="BY1673" i="8"/>
  <c r="BY1676" i="8"/>
  <c r="BY1672" i="8" s="1"/>
  <c r="B1592" i="8"/>
  <c r="A1592" i="8" s="1"/>
  <c r="BY1598" i="8"/>
  <c r="BY1597" i="8" s="1"/>
  <c r="BY1545" i="8"/>
  <c r="BY1542" i="8"/>
  <c r="A1502" i="8"/>
  <c r="AJ1502" i="8" s="1"/>
  <c r="BY1557" i="8"/>
  <c r="B1529" i="8"/>
  <c r="BY1567" i="8"/>
  <c r="BY1434" i="8"/>
  <c r="BF1436" i="8"/>
  <c r="BY1436" i="8"/>
  <c r="BM1481" i="8"/>
  <c r="BY1495" i="8"/>
  <c r="BY1534" i="8"/>
  <c r="BY1554" i="8"/>
  <c r="BY1616" i="8"/>
  <c r="BY1621" i="8"/>
  <c r="BY1658" i="8"/>
  <c r="CE1361" i="8"/>
  <c r="BY1370" i="8"/>
  <c r="BU1416" i="8"/>
  <c r="BY1457" i="8"/>
  <c r="BY1459" i="8"/>
  <c r="BY1461" i="8"/>
  <c r="BY1463" i="8"/>
  <c r="BY1472" i="8"/>
  <c r="BY1474" i="8"/>
  <c r="BY1479" i="8"/>
  <c r="BY1489" i="8"/>
  <c r="B1492" i="8"/>
  <c r="A1492" i="8" s="1"/>
  <c r="BY1512" i="8"/>
  <c r="BF1514" i="8"/>
  <c r="BZ1514" i="8" s="1"/>
  <c r="BY1514" i="8" s="1"/>
  <c r="CE1521" i="8"/>
  <c r="BY1543" i="8"/>
  <c r="BY1588" i="8"/>
  <c r="CE1590" i="8"/>
  <c r="CD1590" i="8" s="1"/>
  <c r="BY1595" i="8"/>
  <c r="AJ1601" i="8"/>
  <c r="CC1608" i="8"/>
  <c r="BY1610" i="8"/>
  <c r="BY1615" i="8"/>
  <c r="BY1620" i="8"/>
  <c r="AI1627" i="8"/>
  <c r="BY1627" i="8" s="1"/>
  <c r="BR1627" i="8" s="1"/>
  <c r="CC1629" i="8"/>
  <c r="BY1639" i="8"/>
  <c r="BY1644" i="8"/>
  <c r="BY1651" i="8"/>
  <c r="BY1660" i="8"/>
  <c r="BY1662" i="8"/>
  <c r="BY1667" i="8"/>
  <c r="CC1627" i="8"/>
  <c r="AK1376" i="8"/>
  <c r="W1392" i="8"/>
  <c r="BF1392" i="8" s="1"/>
  <c r="BY1435" i="8"/>
  <c r="BM1439" i="8"/>
  <c r="BF1439" i="8" s="1"/>
  <c r="BY1486" i="8"/>
  <c r="BY1485" i="8" s="1"/>
  <c r="BY1488" i="8"/>
  <c r="BY1496" i="8"/>
  <c r="BY1507" i="8"/>
  <c r="BY1533" i="8"/>
  <c r="BY1535" i="8"/>
  <c r="BY1551" i="8"/>
  <c r="BY1553" i="8"/>
  <c r="BY1555" i="8"/>
  <c r="BY1614" i="8"/>
  <c r="BR1614" i="8" s="1"/>
  <c r="W1633" i="8"/>
  <c r="B1631" i="8" s="1"/>
  <c r="AK1631" i="8" s="1"/>
  <c r="BY1641" i="8"/>
  <c r="BY1640" i="8" s="1"/>
  <c r="BY1648" i="8"/>
  <c r="BY1646" i="8" s="1"/>
  <c r="BY1657" i="8"/>
  <c r="BY1656" i="8" s="1"/>
  <c r="BF1658" i="8"/>
  <c r="BY1659" i="8"/>
  <c r="BY1675" i="8"/>
  <c r="BY1671" i="8" s="1"/>
  <c r="CE1368" i="8"/>
  <c r="BY1357" i="8"/>
  <c r="BY1367" i="8"/>
  <c r="BY1369" i="8"/>
  <c r="AJ1396" i="8"/>
  <c r="BY1399" i="8"/>
  <c r="AJ1407" i="8"/>
  <c r="AJ1417" i="8"/>
  <c r="BY1458" i="8"/>
  <c r="BY1456" i="8" s="1"/>
  <c r="BY1460" i="8"/>
  <c r="BY1462" i="8"/>
  <c r="BY1471" i="8"/>
  <c r="BY1473" i="8"/>
  <c r="BY1478" i="8"/>
  <c r="BY1498" i="8"/>
  <c r="BU1513" i="8"/>
  <c r="BY1511" i="8"/>
  <c r="BF1524" i="8"/>
  <c r="AJ1528" i="8"/>
  <c r="BF1544" i="8"/>
  <c r="BY1561" i="8"/>
  <c r="BY1587" i="8"/>
  <c r="BY1586" i="8" s="1"/>
  <c r="BY1596" i="8"/>
  <c r="CD1598" i="8"/>
  <c r="AJ1602" i="8"/>
  <c r="BY1628" i="8"/>
  <c r="AI1629" i="8"/>
  <c r="BY1629" i="8" s="1"/>
  <c r="BY1638" i="8"/>
  <c r="BY1637" i="8" s="1"/>
  <c r="BY1645" i="8"/>
  <c r="BY1643" i="8" s="1"/>
  <c r="BY1650" i="8"/>
  <c r="BY1649" i="8" s="1"/>
  <c r="BY1661" i="8"/>
  <c r="AJ1356" i="8"/>
  <c r="AJ1378" i="8"/>
  <c r="AJ1380" i="8"/>
  <c r="BM1382" i="8"/>
  <c r="AJ1403" i="8"/>
  <c r="AJ1410" i="8"/>
  <c r="AJ1412" i="8"/>
  <c r="AJ1424" i="8"/>
  <c r="AJ1426" i="8"/>
  <c r="AJ1430" i="8"/>
  <c r="AJ1519" i="8"/>
  <c r="AJ1521" i="8"/>
  <c r="AJ1522" i="8"/>
  <c r="AJ1667" i="8"/>
  <c r="AJ1673" i="8"/>
  <c r="AJ1675" i="8"/>
  <c r="AJ1676" i="8"/>
  <c r="AJ1677" i="8"/>
  <c r="AJ1678" i="8"/>
  <c r="AJ1679" i="8"/>
  <c r="AJ1680" i="8"/>
  <c r="AJ1681" i="8"/>
  <c r="AJ1682" i="8"/>
  <c r="AJ1683" i="8"/>
  <c r="AJ1684" i="8"/>
  <c r="AJ1685" i="8"/>
  <c r="AJ1686" i="8"/>
  <c r="AJ1687" i="8"/>
  <c r="AJ1381" i="8"/>
  <c r="BM1395" i="8"/>
  <c r="BM1405" i="8"/>
  <c r="AJ1418" i="8"/>
  <c r="AJ1443" i="8"/>
  <c r="AJ1452" i="8"/>
  <c r="AJ1475" i="8"/>
  <c r="W1475" i="8" s="1"/>
  <c r="BF1475" i="8" s="1"/>
  <c r="AJ1500" i="8"/>
  <c r="AJ1513" i="8"/>
  <c r="AD1513" i="8" s="1"/>
  <c r="AD1517" i="8" s="1"/>
  <c r="AJ1540" i="8"/>
  <c r="AJ1542" i="8"/>
  <c r="BY1544" i="8"/>
  <c r="BY1541" i="8" s="1"/>
  <c r="AJ1545" i="8"/>
  <c r="AJ1546" i="8"/>
  <c r="AJ1547" i="8"/>
  <c r="AJ1548" i="8"/>
  <c r="AJ1549" i="8"/>
  <c r="AJ1556" i="8"/>
  <c r="AJ1557" i="8"/>
  <c r="AJ1558" i="8"/>
  <c r="AJ1559" i="8"/>
  <c r="AJ1560" i="8"/>
  <c r="AJ1561" i="8"/>
  <c r="AJ1568" i="8"/>
  <c r="AJ1569" i="8"/>
  <c r="AJ1571" i="8"/>
  <c r="W1579" i="8"/>
  <c r="BY1579" i="8" s="1"/>
  <c r="AJ1576" i="8"/>
  <c r="AJ1577" i="8"/>
  <c r="AJ1578" i="8"/>
  <c r="AJ1408" i="8"/>
  <c r="AJ1419" i="8"/>
  <c r="BW1416" i="8"/>
  <c r="BM1432" i="8"/>
  <c r="AJ1445" i="8"/>
  <c r="AJ1481" i="8"/>
  <c r="BM1406" i="8"/>
  <c r="BM1409" i="8"/>
  <c r="AJ1509" i="8"/>
  <c r="BM1575" i="8"/>
  <c r="CE1575" i="8"/>
  <c r="AJ1359" i="8"/>
  <c r="AJ1373" i="8"/>
  <c r="BM1381" i="8"/>
  <c r="W1382" i="8"/>
  <c r="BF1382" i="8" s="1"/>
  <c r="AJ1382" i="8"/>
  <c r="BM1383" i="8"/>
  <c r="AJ1384" i="8"/>
  <c r="BM1393" i="8"/>
  <c r="BM1394" i="8"/>
  <c r="W1395" i="8"/>
  <c r="BF1395" i="8" s="1"/>
  <c r="AJ1395" i="8"/>
  <c r="AJ1402" i="8"/>
  <c r="W1404" i="8"/>
  <c r="W1405" i="8"/>
  <c r="BF1405" i="8" s="1"/>
  <c r="AJ1405" i="8"/>
  <c r="AJ1406" i="8"/>
  <c r="BM1407" i="8"/>
  <c r="BM1408" i="8"/>
  <c r="W1409" i="8"/>
  <c r="BF1409" i="8" s="1"/>
  <c r="AJ1409" i="8"/>
  <c r="AJ1411" i="8"/>
  <c r="AD1411" i="8" s="1"/>
  <c r="BM1418" i="8"/>
  <c r="W1419" i="8"/>
  <c r="W1420" i="8"/>
  <c r="BF1420" i="8" s="1"/>
  <c r="W1422" i="8"/>
  <c r="BY1422" i="8" s="1"/>
  <c r="AJ1425" i="8"/>
  <c r="BM1430" i="8"/>
  <c r="W1431" i="8"/>
  <c r="BF1431" i="8" s="1"/>
  <c r="AJ1436" i="8"/>
  <c r="AJ1438" i="8"/>
  <c r="AJ1440" i="8"/>
  <c r="AJ1442" i="8"/>
  <c r="BM1445" i="8"/>
  <c r="W1446" i="8"/>
  <c r="BF1446" i="8" s="1"/>
  <c r="BM1447" i="8"/>
  <c r="W1448" i="8"/>
  <c r="BF1448" i="8" s="1"/>
  <c r="BM1450" i="8"/>
  <c r="AJ1453" i="8"/>
  <c r="AJ1455" i="8"/>
  <c r="AJ1456" i="8"/>
  <c r="AJ1465" i="8"/>
  <c r="AJ1466" i="8"/>
  <c r="CE1481" i="8"/>
  <c r="AJ1489" i="8"/>
  <c r="CE1490" i="8"/>
  <c r="AJ1498" i="8"/>
  <c r="BM1505" i="8"/>
  <c r="AJ1506" i="8"/>
  <c r="AJ1520" i="8"/>
  <c r="AJ1523" i="8"/>
  <c r="BY1536" i="8"/>
  <c r="AJ1537" i="8"/>
  <c r="AJ1538" i="8"/>
  <c r="AJ1539" i="8"/>
  <c r="AJ1541" i="8"/>
  <c r="AJ1575" i="8"/>
  <c r="BY1580" i="8"/>
  <c r="BM1580" i="8" s="1"/>
  <c r="BF1580" i="8" s="1"/>
  <c r="AJ1583" i="8"/>
  <c r="AJ1584" i="8"/>
  <c r="AJ1585" i="8"/>
  <c r="AJ1586" i="8"/>
  <c r="AJ1590" i="8"/>
  <c r="AJ1591" i="8"/>
  <c r="AJ1593" i="8"/>
  <c r="AJ1594" i="8"/>
  <c r="AJ1598" i="8"/>
  <c r="AJ1599" i="8"/>
  <c r="AJ1605" i="8"/>
  <c r="AJ1606" i="8"/>
  <c r="AJ1607" i="8"/>
  <c r="AJ1608" i="8"/>
  <c r="AJ1609" i="8"/>
  <c r="CC1609" i="8"/>
  <c r="AJ1611" i="8"/>
  <c r="AJ1613" i="8"/>
  <c r="AJ1616" i="8"/>
  <c r="AJ1618" i="8"/>
  <c r="AJ1621" i="8"/>
  <c r="AJ1623" i="8"/>
  <c r="AJ1624" i="8"/>
  <c r="AJ1625" i="8"/>
  <c r="AJ1626" i="8"/>
  <c r="AJ1628" i="8"/>
  <c r="AJ1634" i="8"/>
  <c r="AJ1635" i="8"/>
  <c r="AJ1636" i="8"/>
  <c r="AJ1637" i="8"/>
  <c r="AJ1643" i="8"/>
  <c r="AJ1649" i="8"/>
  <c r="AJ1660" i="8"/>
  <c r="BY1391" i="8"/>
  <c r="BY1387" i="8"/>
  <c r="AK1387" i="8" s="1"/>
  <c r="BY1398" i="8"/>
  <c r="BY1397" i="8"/>
  <c r="BF1419" i="8"/>
  <c r="W1416" i="8"/>
  <c r="BY1419" i="8"/>
  <c r="BY1540" i="8"/>
  <c r="BY1539" i="8"/>
  <c r="BW1539" i="8" s="1"/>
  <c r="BV1539" i="8" s="1"/>
  <c r="BU1539" i="8" s="1"/>
  <c r="BT1539" i="8" s="1"/>
  <c r="CD1575" i="8"/>
  <c r="BY1575" i="8"/>
  <c r="BF1575" i="8"/>
  <c r="AJ1360" i="8"/>
  <c r="AJ1362" i="8"/>
  <c r="AJ1365" i="8"/>
  <c r="AJ1361" i="8"/>
  <c r="AJ1364" i="8"/>
  <c r="AJ1368" i="8"/>
  <c r="AJ1371" i="8"/>
  <c r="AJ1372" i="8"/>
  <c r="AK1375" i="8"/>
  <c r="AJ1379" i="8"/>
  <c r="BF1380" i="8"/>
  <c r="BY1380" i="8"/>
  <c r="AJ1385" i="8"/>
  <c r="AD1385" i="8" s="1"/>
  <c r="AJ1386" i="8"/>
  <c r="AJ1388" i="8"/>
  <c r="AJ1389" i="8"/>
  <c r="AJ1390" i="8"/>
  <c r="AJ1391" i="8"/>
  <c r="AJ1392" i="8"/>
  <c r="BM1392" i="8"/>
  <c r="BY1392" i="8"/>
  <c r="W1393" i="8"/>
  <c r="W1394" i="8"/>
  <c r="BY1395" i="8"/>
  <c r="AJ1397" i="8"/>
  <c r="CE1399" i="8"/>
  <c r="CD1399" i="8" s="1"/>
  <c r="BF1404" i="8"/>
  <c r="BF1411" i="8" s="1"/>
  <c r="BY1405" i="8"/>
  <c r="W1406" i="8"/>
  <c r="BF1406" i="8" s="1"/>
  <c r="BY1407" i="8"/>
  <c r="W1408" i="8"/>
  <c r="BF1408" i="8" s="1"/>
  <c r="BY1409" i="8"/>
  <c r="AD1416" i="8"/>
  <c r="AD1425" i="8" s="1"/>
  <c r="BY1418" i="8"/>
  <c r="BY1423" i="8"/>
  <c r="BY1430" i="8"/>
  <c r="BY1444" i="8"/>
  <c r="W1445" i="8"/>
  <c r="BF1445" i="8" s="1"/>
  <c r="AJ1449" i="8"/>
  <c r="AJ1450" i="8"/>
  <c r="AJ1457" i="8"/>
  <c r="AJ1458" i="8"/>
  <c r="AJ1459" i="8"/>
  <c r="AJ1460" i="8"/>
  <c r="AJ1461" i="8"/>
  <c r="AJ1462" i="8"/>
  <c r="AJ1463" i="8"/>
  <c r="AJ1470" i="8"/>
  <c r="BY1475" i="8"/>
  <c r="AJ1476" i="8"/>
  <c r="AJ1478" i="8"/>
  <c r="AJ1479" i="8"/>
  <c r="W1481" i="8"/>
  <c r="AJ1505" i="8"/>
  <c r="AJ1510" i="8"/>
  <c r="AJ1543" i="8"/>
  <c r="AJ1580" i="8"/>
  <c r="W1582" i="8"/>
  <c r="AJ1610" i="8"/>
  <c r="AJ1612" i="8"/>
  <c r="AJ1615" i="8"/>
  <c r="AJ1617" i="8"/>
  <c r="AJ1619" i="8"/>
  <c r="AI1619" i="8" s="1"/>
  <c r="BY1619" i="8" s="1"/>
  <c r="AJ1620" i="8"/>
  <c r="AJ1622" i="8"/>
  <c r="AJ1674" i="8"/>
  <c r="BM1419" i="8"/>
  <c r="BT1416" i="8"/>
  <c r="BM1433" i="8"/>
  <c r="W1433" i="8"/>
  <c r="BY1452" i="8"/>
  <c r="BY1451" i="8" s="1"/>
  <c r="B1441" i="8"/>
  <c r="BU1517" i="8"/>
  <c r="BU1515" i="8"/>
  <c r="BM1582" i="8"/>
  <c r="BM1579" i="8"/>
  <c r="AJ1357" i="8"/>
  <c r="AJ1358" i="8"/>
  <c r="AJ1363" i="8"/>
  <c r="AJ1367" i="8"/>
  <c r="AJ1369" i="8"/>
  <c r="AJ1370" i="8"/>
  <c r="BY1381" i="8"/>
  <c r="BY1383" i="8"/>
  <c r="CE1385" i="8"/>
  <c r="AJ1393" i="8"/>
  <c r="AJ1394" i="8"/>
  <c r="BY1404" i="8"/>
  <c r="BY1406" i="8"/>
  <c r="BY1408" i="8"/>
  <c r="BY1421" i="8"/>
  <c r="BF1422" i="8"/>
  <c r="AJ1432" i="8"/>
  <c r="BY1433" i="8"/>
  <c r="AJ1447" i="8"/>
  <c r="CD1490" i="8"/>
  <c r="AJ1492" i="8"/>
  <c r="BW1513" i="8"/>
  <c r="AJ1514" i="8"/>
  <c r="AJ1529" i="8"/>
  <c r="AJ1533" i="8"/>
  <c r="AJ1534" i="8"/>
  <c r="AJ1535" i="8"/>
  <c r="AJ1587" i="8"/>
  <c r="AJ1588" i="8"/>
  <c r="AJ1595" i="8"/>
  <c r="AJ1596" i="8"/>
  <c r="AJ1633" i="8"/>
  <c r="AJ1638" i="8"/>
  <c r="AJ1639" i="8"/>
  <c r="AJ1644" i="8"/>
  <c r="AJ1645" i="8"/>
  <c r="AJ1650" i="8"/>
  <c r="AJ1651" i="8"/>
  <c r="AJ1661" i="8"/>
  <c r="AJ1662" i="8"/>
  <c r="BY1666" i="8"/>
  <c r="BY1396" i="8"/>
  <c r="AJ1398" i="8"/>
  <c r="AJ1399" i="8"/>
  <c r="AJ1400" i="8"/>
  <c r="AJ1404" i="8"/>
  <c r="CE1411" i="8"/>
  <c r="AJ1414" i="8"/>
  <c r="AJ1415" i="8"/>
  <c r="AJ1416" i="8"/>
  <c r="AJ1420" i="8"/>
  <c r="BM1420" i="8"/>
  <c r="AJ1421" i="8"/>
  <c r="AJ1422" i="8"/>
  <c r="BM1422" i="8"/>
  <c r="AJ1423" i="8"/>
  <c r="CE1425" i="8"/>
  <c r="AJ1428" i="8"/>
  <c r="AJ1429" i="8"/>
  <c r="AJ1431" i="8"/>
  <c r="BM1431" i="8"/>
  <c r="W1432" i="8"/>
  <c r="BF1432" i="8" s="1"/>
  <c r="AJ1433" i="8"/>
  <c r="AJ1434" i="8"/>
  <c r="AJ1435" i="8"/>
  <c r="AJ1437" i="8"/>
  <c r="AJ1439" i="8"/>
  <c r="AD1439" i="8" s="1"/>
  <c r="W1439" i="8" s="1"/>
  <c r="AJ1444" i="8"/>
  <c r="BM1444" i="8"/>
  <c r="AJ1446" i="8"/>
  <c r="BM1446" i="8"/>
  <c r="BY1446" i="8"/>
  <c r="W1447" i="8"/>
  <c r="BF1447" i="8" s="1"/>
  <c r="AJ1448" i="8"/>
  <c r="BM1448" i="8"/>
  <c r="BM1449" i="8"/>
  <c r="BF1449" i="8" s="1"/>
  <c r="BY1449" i="8"/>
  <c r="W1450" i="8"/>
  <c r="AJ1451" i="8"/>
  <c r="CE1452" i="8"/>
  <c r="CD1452" i="8" s="1"/>
  <c r="BW1453" i="8"/>
  <c r="BV1453" i="8" s="1"/>
  <c r="BU1453" i="8" s="1"/>
  <c r="BT1453" i="8" s="1"/>
  <c r="AJ1454" i="8"/>
  <c r="AJ1464" i="8"/>
  <c r="CE1465" i="8"/>
  <c r="CD1465" i="8" s="1"/>
  <c r="AJ1468" i="8"/>
  <c r="AJ1469" i="8"/>
  <c r="BF1470" i="8"/>
  <c r="BF1481" i="8" s="1"/>
  <c r="AJ1471" i="8"/>
  <c r="AJ1472" i="8"/>
  <c r="AJ1473" i="8"/>
  <c r="AJ1474" i="8"/>
  <c r="AJ1477" i="8"/>
  <c r="W1477" i="8" s="1"/>
  <c r="BY1477" i="8" s="1"/>
  <c r="AJ1480" i="8"/>
  <c r="AJ1482" i="8"/>
  <c r="AJ1484" i="8"/>
  <c r="AJ1485" i="8"/>
  <c r="AJ1486" i="8"/>
  <c r="AJ1487" i="8"/>
  <c r="AJ1488" i="8"/>
  <c r="AJ1490" i="8"/>
  <c r="AJ1491" i="8"/>
  <c r="AJ1493" i="8"/>
  <c r="AJ1494" i="8"/>
  <c r="AJ1495" i="8"/>
  <c r="AJ1496" i="8"/>
  <c r="AJ1497" i="8"/>
  <c r="AJ1499" i="8"/>
  <c r="CE1499" i="8"/>
  <c r="AJ1503" i="8"/>
  <c r="AJ1504" i="8"/>
  <c r="W1505" i="8"/>
  <c r="AJ1507" i="8"/>
  <c r="AJ1508" i="8"/>
  <c r="AJ1511" i="8"/>
  <c r="AJ1512" i="8"/>
  <c r="AJ1515" i="8"/>
  <c r="AJ1516" i="8"/>
  <c r="AJ1517" i="8"/>
  <c r="AJ1518" i="8"/>
  <c r="BY1523" i="8"/>
  <c r="AJ1524" i="8"/>
  <c r="AJ1525" i="8"/>
  <c r="AJ1526" i="8"/>
  <c r="AJ1527" i="8"/>
  <c r="AD1527" i="8" s="1"/>
  <c r="W1527" i="8" s="1"/>
  <c r="AJ1530" i="8"/>
  <c r="AJ1531" i="8"/>
  <c r="AJ1532" i="8"/>
  <c r="AJ1536" i="8"/>
  <c r="CE1538" i="8"/>
  <c r="CD1538" i="8" s="1"/>
  <c r="AJ1544" i="8"/>
  <c r="CE1546" i="8"/>
  <c r="CD1546" i="8" s="1"/>
  <c r="BW1547" i="8"/>
  <c r="BV1547" i="8" s="1"/>
  <c r="BU1547" i="8" s="1"/>
  <c r="BT1547" i="8" s="1"/>
  <c r="AJ1550" i="8"/>
  <c r="AJ1551" i="8"/>
  <c r="AJ1552" i="8"/>
  <c r="AJ1553" i="8"/>
  <c r="AJ1554" i="8"/>
  <c r="AJ1555" i="8"/>
  <c r="CE1557" i="8"/>
  <c r="CD1557" i="8" s="1"/>
  <c r="BW1558" i="8"/>
  <c r="BV1558" i="8" s="1"/>
  <c r="BU1558" i="8" s="1"/>
  <c r="BT1558" i="8" s="1"/>
  <c r="AJ1562" i="8"/>
  <c r="AJ1563" i="8"/>
  <c r="AJ1564" i="8"/>
  <c r="AJ1565" i="8"/>
  <c r="AJ1566" i="8"/>
  <c r="AJ1567" i="8"/>
  <c r="AJ1572" i="8"/>
  <c r="AJ1573" i="8"/>
  <c r="AJ1574" i="8"/>
  <c r="AJ1579" i="8"/>
  <c r="AJ1581" i="8"/>
  <c r="AJ1582" i="8"/>
  <c r="AD1582" i="8" s="1"/>
  <c r="CE1582" i="8" s="1"/>
  <c r="AJ1589" i="8"/>
  <c r="AJ1592" i="8"/>
  <c r="AJ1597" i="8"/>
  <c r="AJ1603" i="8"/>
  <c r="AJ1614" i="8"/>
  <c r="CC1617" i="8"/>
  <c r="CC1622" i="8"/>
  <c r="AJ1627" i="8"/>
  <c r="AJ1629" i="8"/>
  <c r="AJ1630" i="8"/>
  <c r="AJ1632" i="8"/>
  <c r="AJ1640" i="8"/>
  <c r="AJ1641" i="8"/>
  <c r="AJ1642" i="8"/>
  <c r="AJ1646" i="8"/>
  <c r="AJ1647" i="8"/>
  <c r="AJ1648" i="8"/>
  <c r="AJ1652" i="8"/>
  <c r="AJ1653" i="8"/>
  <c r="AJ1654" i="8"/>
  <c r="AJ1655" i="8"/>
  <c r="AJ1656" i="8"/>
  <c r="AJ1657" i="8"/>
  <c r="AJ1658" i="8"/>
  <c r="AJ1659" i="8"/>
  <c r="AJ1663" i="8"/>
  <c r="AJ1664" i="8"/>
  <c r="AJ1665" i="8"/>
  <c r="AJ1666" i="8"/>
  <c r="AJ1668" i="8"/>
  <c r="AJ1670" i="8"/>
  <c r="AJ1671" i="8"/>
  <c r="AJ1672" i="8"/>
  <c r="BW1355" i="8"/>
  <c r="BV1355" i="8"/>
  <c r="BU1355" i="8"/>
  <c r="BT1355" i="8"/>
  <c r="BM1355" i="8"/>
  <c r="BF1355" i="8"/>
  <c r="AK1355" i="8"/>
  <c r="AD1355" i="8"/>
  <c r="W1355" i="8"/>
  <c r="A1355" i="8"/>
  <c r="BZ1354" i="8"/>
  <c r="BY1594" i="8" l="1"/>
  <c r="BY1431" i="8"/>
  <c r="BY1445" i="8"/>
  <c r="BY1382" i="8"/>
  <c r="AD1515" i="8"/>
  <c r="BY1613" i="8"/>
  <c r="BY1607" i="8" s="1"/>
  <c r="BY1494" i="8"/>
  <c r="BY1493" i="8" s="1"/>
  <c r="BR1619" i="8"/>
  <c r="BY1618" i="8"/>
  <c r="BY1492" i="8"/>
  <c r="AK1492" i="8" s="1"/>
  <c r="BY1491" i="8"/>
  <c r="BW1491" i="8" s="1"/>
  <c r="BV1491" i="8" s="1"/>
  <c r="BU1491" i="8" s="1"/>
  <c r="BT1491" i="8" s="1"/>
  <c r="BY1636" i="8"/>
  <c r="BY1455" i="8"/>
  <c r="BY1454" i="8"/>
  <c r="AK1454" i="8" s="1"/>
  <c r="BY1453" i="8"/>
  <c r="BY1482" i="8"/>
  <c r="BY1484" i="8"/>
  <c r="BY1483" i="8"/>
  <c r="BY1556" i="8"/>
  <c r="BY1550" i="8"/>
  <c r="BY1549" i="8" s="1"/>
  <c r="CC1612" i="8"/>
  <c r="BY1448" i="8"/>
  <c r="W1425" i="8"/>
  <c r="BY1531" i="8"/>
  <c r="BY1528" i="8" s="1"/>
  <c r="BY1626" i="8"/>
  <c r="BY1652" i="8"/>
  <c r="BY1655" i="8"/>
  <c r="BY1654" i="8"/>
  <c r="BY1653" i="8"/>
  <c r="BY1558" i="8"/>
  <c r="BY1560" i="8"/>
  <c r="BY1593" i="8"/>
  <c r="BY1592" i="8"/>
  <c r="AK1592" i="8" s="1"/>
  <c r="BY1591" i="8"/>
  <c r="BY1585" i="8"/>
  <c r="BY1584" i="8"/>
  <c r="BY1583" i="8"/>
  <c r="BF1433" i="8"/>
  <c r="BY1420" i="8"/>
  <c r="BF1385" i="8"/>
  <c r="CE1527" i="8"/>
  <c r="CD1527" i="8" s="1"/>
  <c r="BM1416" i="8"/>
  <c r="W1385" i="8"/>
  <c r="CD1385" i="8" s="1"/>
  <c r="W1411" i="8"/>
  <c r="BW1385" i="8"/>
  <c r="BV1385" i="8" s="1"/>
  <c r="BU1385" i="8" s="1"/>
  <c r="BT1385" i="8" s="1"/>
  <c r="BM1385" i="8" s="1"/>
  <c r="CD1505" i="8"/>
  <c r="BY1505" i="8"/>
  <c r="BF1505" i="8"/>
  <c r="B1501" i="8"/>
  <c r="BY1665" i="8"/>
  <c r="BY1664" i="8"/>
  <c r="BY1663" i="8"/>
  <c r="BV1513" i="8"/>
  <c r="BW1517" i="8"/>
  <c r="BW1515" i="8"/>
  <c r="A1441" i="8"/>
  <c r="AK1441" i="8"/>
  <c r="CD1425" i="8"/>
  <c r="BY1425" i="8"/>
  <c r="B1413" i="8"/>
  <c r="BY1394" i="8"/>
  <c r="BF1394" i="8"/>
  <c r="BF1579" i="8"/>
  <c r="BF1582" i="8"/>
  <c r="AJ1355" i="8"/>
  <c r="CE1439" i="8"/>
  <c r="BY1447" i="8"/>
  <c r="B1374" i="8"/>
  <c r="BF1450" i="8"/>
  <c r="BY1450" i="8"/>
  <c r="CD1439" i="8"/>
  <c r="BY1439" i="8"/>
  <c r="BY1438" i="8" s="1"/>
  <c r="B1427" i="8"/>
  <c r="CD1582" i="8"/>
  <c r="BY1582" i="8"/>
  <c r="BY1581" i="8" s="1"/>
  <c r="BY1574" i="8" s="1"/>
  <c r="CD1481" i="8"/>
  <c r="BY1481" i="8"/>
  <c r="B1467" i="8"/>
  <c r="BY1393" i="8"/>
  <c r="BF1393" i="8"/>
  <c r="BY1416" i="8"/>
  <c r="BF1416" i="8"/>
  <c r="BF1425" i="8" s="1"/>
  <c r="BF1477" i="8"/>
  <c r="BY1432" i="8"/>
  <c r="BY1429" i="8" s="1"/>
  <c r="BZ1353" i="8"/>
  <c r="AK1353" i="8"/>
  <c r="A1353" i="8"/>
  <c r="CC1352" i="8"/>
  <c r="CB1352" i="8"/>
  <c r="BZ1352" i="8"/>
  <c r="BW1352" i="8"/>
  <c r="BV1352" i="8"/>
  <c r="BU1352" i="8"/>
  <c r="BT1352" i="8"/>
  <c r="BM1352" i="8"/>
  <c r="BF1352" i="8"/>
  <c r="AK1352" i="8"/>
  <c r="AD1352" i="8"/>
  <c r="W1352" i="8"/>
  <c r="A1352" i="8"/>
  <c r="BZ1351" i="8"/>
  <c r="AK1351" i="8"/>
  <c r="A1351" i="8"/>
  <c r="BZ1350" i="8"/>
  <c r="BM1350" i="8"/>
  <c r="BF1350" i="8"/>
  <c r="AK1350" i="8"/>
  <c r="W1350" i="8"/>
  <c r="A1350" i="8"/>
  <c r="BZ1349" i="8"/>
  <c r="BM1349" i="8"/>
  <c r="BF1349" i="8"/>
  <c r="AK1349" i="8"/>
  <c r="W1349" i="8"/>
  <c r="A1349" i="8"/>
  <c r="BZ1348" i="8"/>
  <c r="BM1348" i="8"/>
  <c r="BF1348" i="8"/>
  <c r="AK1348" i="8"/>
  <c r="AD1348" i="8"/>
  <c r="W1348" i="8"/>
  <c r="A1348" i="8"/>
  <c r="BZ1347" i="8"/>
  <c r="BW1347" i="8"/>
  <c r="BV1347" i="8"/>
  <c r="BU1347" i="8"/>
  <c r="BT1347" i="8"/>
  <c r="BM1347" i="8"/>
  <c r="BF1347" i="8"/>
  <c r="AK1347" i="8"/>
  <c r="AJ1347" i="8" s="1"/>
  <c r="AD1347" i="8"/>
  <c r="W1347" i="8"/>
  <c r="A1347" i="8"/>
  <c r="BZ1346" i="8"/>
  <c r="BZ1345" i="8"/>
  <c r="AK1345" i="8"/>
  <c r="A1345" i="8"/>
  <c r="CC1344" i="8"/>
  <c r="CB1344" i="8"/>
  <c r="BZ1344" i="8"/>
  <c r="BW1344" i="8"/>
  <c r="BV1344" i="8"/>
  <c r="BU1344" i="8"/>
  <c r="BT1344" i="8"/>
  <c r="BM1344" i="8"/>
  <c r="BF1344" i="8"/>
  <c r="AK1344" i="8"/>
  <c r="AD1344" i="8"/>
  <c r="W1344" i="8"/>
  <c r="B1334" i="8" s="1"/>
  <c r="A1334" i="8" s="1"/>
  <c r="A1344" i="8"/>
  <c r="BZ1343" i="8"/>
  <c r="AK1343" i="8"/>
  <c r="A1343" i="8"/>
  <c r="BZ1342" i="8"/>
  <c r="BM1342" i="8"/>
  <c r="BF1342" i="8"/>
  <c r="AK1342" i="8"/>
  <c r="W1342" i="8"/>
  <c r="A1342" i="8"/>
  <c r="BZ1341" i="8"/>
  <c r="BM1341" i="8"/>
  <c r="BF1341" i="8"/>
  <c r="AK1341" i="8"/>
  <c r="W1341" i="8"/>
  <c r="A1341" i="8"/>
  <c r="BZ1340" i="8"/>
  <c r="BW1340" i="8"/>
  <c r="BV1340" i="8"/>
  <c r="BU1340" i="8"/>
  <c r="BT1340" i="8"/>
  <c r="BM1340" i="8"/>
  <c r="BF1340" i="8"/>
  <c r="AK1340" i="8"/>
  <c r="AD1340" i="8"/>
  <c r="W1340" i="8"/>
  <c r="A1340" i="8"/>
  <c r="BZ1339" i="8"/>
  <c r="BM1339" i="8"/>
  <c r="BF1339" i="8"/>
  <c r="AK1339" i="8"/>
  <c r="W1339" i="8"/>
  <c r="A1339" i="8"/>
  <c r="BZ1338" i="8"/>
  <c r="BM1338" i="8"/>
  <c r="BF1338" i="8"/>
  <c r="AK1338" i="8"/>
  <c r="W1338" i="8"/>
  <c r="A1338" i="8"/>
  <c r="BZ1337" i="8"/>
  <c r="BW1337" i="8"/>
  <c r="BV1337" i="8"/>
  <c r="BU1337" i="8"/>
  <c r="BT1337" i="8"/>
  <c r="BM1337" i="8"/>
  <c r="BF1337" i="8"/>
  <c r="AK1337" i="8"/>
  <c r="AD1337" i="8"/>
  <c r="W1337" i="8"/>
  <c r="A1337" i="8"/>
  <c r="BZ1336" i="8"/>
  <c r="BM1336" i="8"/>
  <c r="BF1336" i="8"/>
  <c r="AK1336" i="8"/>
  <c r="AD1336" i="8"/>
  <c r="W1336" i="8"/>
  <c r="A1336" i="8"/>
  <c r="BZ1335" i="8"/>
  <c r="BW1335" i="8"/>
  <c r="BV1335" i="8"/>
  <c r="BU1335" i="8"/>
  <c r="BT1335" i="8"/>
  <c r="BM1335" i="8"/>
  <c r="BF1335" i="8"/>
  <c r="AK1335" i="8"/>
  <c r="AD1335" i="8"/>
  <c r="W1335" i="8"/>
  <c r="A1335" i="8"/>
  <c r="BZ1334" i="8"/>
  <c r="BZ1333" i="8"/>
  <c r="AK1333" i="8"/>
  <c r="A1333" i="8"/>
  <c r="BZ1332" i="8"/>
  <c r="BW1332" i="8"/>
  <c r="BV1332" i="8"/>
  <c r="BU1332" i="8"/>
  <c r="BT1332" i="8"/>
  <c r="BM1332" i="8"/>
  <c r="BF1332" i="8"/>
  <c r="AK1332" i="8"/>
  <c r="AD1332" i="8"/>
  <c r="B1325" i="8" s="1"/>
  <c r="A1325" i="8" s="1"/>
  <c r="W1332" i="8"/>
  <c r="A1332" i="8"/>
  <c r="BZ1331" i="8"/>
  <c r="AK1331" i="8"/>
  <c r="A1331" i="8"/>
  <c r="BZ1330" i="8"/>
  <c r="BM1330" i="8"/>
  <c r="BF1330" i="8"/>
  <c r="AK1330" i="8"/>
  <c r="W1330" i="8"/>
  <c r="A1330" i="8"/>
  <c r="BZ1329" i="8"/>
  <c r="BM1329" i="8"/>
  <c r="BF1329" i="8"/>
  <c r="AK1329" i="8"/>
  <c r="W1329" i="8"/>
  <c r="A1329" i="8"/>
  <c r="BZ1328" i="8"/>
  <c r="BM1328" i="8"/>
  <c r="BF1328" i="8"/>
  <c r="AK1328" i="8"/>
  <c r="W1328" i="8"/>
  <c r="A1328" i="8"/>
  <c r="BZ1327" i="8"/>
  <c r="BM1327" i="8"/>
  <c r="BF1327" i="8"/>
  <c r="AK1327" i="8"/>
  <c r="AD1327" i="8"/>
  <c r="W1327" i="8"/>
  <c r="A1327" i="8"/>
  <c r="BZ1326" i="8"/>
  <c r="BW1326" i="8"/>
  <c r="BV1326" i="8"/>
  <c r="BU1326" i="8"/>
  <c r="BT1326" i="8"/>
  <c r="BM1326" i="8"/>
  <c r="BF1326" i="8"/>
  <c r="AK1326" i="8"/>
  <c r="AD1326" i="8"/>
  <c r="W1326" i="8"/>
  <c r="A1326" i="8"/>
  <c r="BZ1325" i="8"/>
  <c r="BZ1324" i="8"/>
  <c r="AK1324" i="8"/>
  <c r="A1324" i="8"/>
  <c r="CC1323" i="8"/>
  <c r="CB1323" i="8"/>
  <c r="BZ1323" i="8"/>
  <c r="BM1323" i="8"/>
  <c r="BF1323" i="8"/>
  <c r="AK1323" i="8"/>
  <c r="A1323" i="8"/>
  <c r="BZ1322" i="8"/>
  <c r="AK1322" i="8"/>
  <c r="A1322" i="8"/>
  <c r="BZ1321" i="8"/>
  <c r="BM1321" i="8"/>
  <c r="BF1321" i="8"/>
  <c r="AK1321" i="8"/>
  <c r="W1321" i="8"/>
  <c r="A1321" i="8"/>
  <c r="BZ1320" i="8"/>
  <c r="BM1320" i="8"/>
  <c r="BF1320" i="8"/>
  <c r="AK1320" i="8"/>
  <c r="W1320" i="8"/>
  <c r="A1320" i="8"/>
  <c r="BZ1319" i="8"/>
  <c r="BW1319" i="8"/>
  <c r="BV1319" i="8"/>
  <c r="BU1319" i="8"/>
  <c r="BT1319" i="8"/>
  <c r="BM1319" i="8"/>
  <c r="BF1319" i="8"/>
  <c r="AK1319" i="8"/>
  <c r="AJ1319" i="8" s="1"/>
  <c r="AD1319" i="8"/>
  <c r="W1319" i="8"/>
  <c r="A1319" i="8"/>
  <c r="BZ1318" i="8"/>
  <c r="BM1318" i="8"/>
  <c r="BF1318" i="8"/>
  <c r="AK1318" i="8"/>
  <c r="W1318" i="8"/>
  <c r="A1318" i="8"/>
  <c r="BZ1317" i="8"/>
  <c r="BM1317" i="8"/>
  <c r="BF1317" i="8"/>
  <c r="AK1317" i="8"/>
  <c r="W1317" i="8"/>
  <c r="A1317" i="8"/>
  <c r="CC1316" i="8"/>
  <c r="CB1316" i="8"/>
  <c r="BZ1316" i="8"/>
  <c r="BW1316" i="8"/>
  <c r="BV1316" i="8"/>
  <c r="BU1316" i="8"/>
  <c r="BT1316" i="8"/>
  <c r="BM1316" i="8"/>
  <c r="BF1316" i="8"/>
  <c r="AK1316" i="8"/>
  <c r="AD1316" i="8"/>
  <c r="W1316" i="8"/>
  <c r="BY1316" i="8" s="1"/>
  <c r="A1316" i="8"/>
  <c r="BZ1315" i="8"/>
  <c r="BY1315" i="8" s="1"/>
  <c r="BM1315" i="8"/>
  <c r="BF1315" i="8"/>
  <c r="AK1315" i="8"/>
  <c r="W1315" i="8"/>
  <c r="A1315" i="8"/>
  <c r="BZ1314" i="8"/>
  <c r="BM1314" i="8"/>
  <c r="BF1314" i="8"/>
  <c r="AK1314" i="8"/>
  <c r="W1314" i="8"/>
  <c r="A1314" i="8"/>
  <c r="CC1313" i="8"/>
  <c r="CB1313" i="8"/>
  <c r="BZ1313" i="8"/>
  <c r="BW1313" i="8"/>
  <c r="BV1313" i="8"/>
  <c r="BU1313" i="8"/>
  <c r="BT1313" i="8"/>
  <c r="BM1313" i="8"/>
  <c r="BF1313" i="8"/>
  <c r="AK1313" i="8"/>
  <c r="AD1313" i="8"/>
  <c r="W1313" i="8"/>
  <c r="BY1313" i="8" s="1"/>
  <c r="A1313" i="8"/>
  <c r="BZ1312" i="8"/>
  <c r="BM1312" i="8"/>
  <c r="BF1312" i="8"/>
  <c r="AK1312" i="8"/>
  <c r="W1312" i="8"/>
  <c r="A1312" i="8"/>
  <c r="BZ1311" i="8"/>
  <c r="BM1311" i="8"/>
  <c r="BF1311" i="8"/>
  <c r="AK1311" i="8"/>
  <c r="W1311" i="8"/>
  <c r="W1310" i="8" s="1"/>
  <c r="A1311" i="8"/>
  <c r="CC1310" i="8"/>
  <c r="CB1310" i="8"/>
  <c r="BZ1310" i="8"/>
  <c r="BW1310" i="8"/>
  <c r="BV1310" i="8"/>
  <c r="BU1310" i="8"/>
  <c r="BT1310" i="8"/>
  <c r="BM1310" i="8"/>
  <c r="BF1310" i="8"/>
  <c r="AK1310" i="8"/>
  <c r="AD1310" i="8"/>
  <c r="A1310" i="8"/>
  <c r="BZ1309" i="8"/>
  <c r="BM1309" i="8"/>
  <c r="BF1309" i="8"/>
  <c r="AK1309" i="8"/>
  <c r="AD1309" i="8"/>
  <c r="W1309" i="8"/>
  <c r="A1309" i="8"/>
  <c r="BZ1308" i="8"/>
  <c r="BW1308" i="8"/>
  <c r="BV1308" i="8"/>
  <c r="BU1308" i="8"/>
  <c r="BT1308" i="8"/>
  <c r="BM1308" i="8"/>
  <c r="BF1308" i="8"/>
  <c r="AK1308" i="8"/>
  <c r="AD1308" i="8"/>
  <c r="W1308" i="8"/>
  <c r="A1308" i="8"/>
  <c r="BZ1307" i="8"/>
  <c r="BZ1306" i="8"/>
  <c r="AK1306" i="8"/>
  <c r="A1306" i="8"/>
  <c r="CC1305" i="8"/>
  <c r="CB1305" i="8"/>
  <c r="BZ1305" i="8"/>
  <c r="BW1305" i="8"/>
  <c r="BV1305" i="8"/>
  <c r="BU1305" i="8"/>
  <c r="BT1305" i="8"/>
  <c r="BM1305" i="8"/>
  <c r="BF1305" i="8"/>
  <c r="AK1305" i="8"/>
  <c r="AD1305" i="8"/>
  <c r="W1305" i="8"/>
  <c r="BY1305" i="8" s="1"/>
  <c r="A1305" i="8"/>
  <c r="BZ1304" i="8"/>
  <c r="AK1304" i="8"/>
  <c r="A1304" i="8"/>
  <c r="BZ1303" i="8"/>
  <c r="BM1303" i="8"/>
  <c r="BF1303" i="8"/>
  <c r="AK1303" i="8"/>
  <c r="W1303" i="8"/>
  <c r="A1303" i="8"/>
  <c r="BZ1302" i="8"/>
  <c r="BM1302" i="8"/>
  <c r="BF1302" i="8"/>
  <c r="AK1302" i="8"/>
  <c r="W1302" i="8"/>
  <c r="A1302" i="8"/>
  <c r="BZ1301" i="8"/>
  <c r="BM1301" i="8"/>
  <c r="BF1301" i="8"/>
  <c r="AK1301" i="8"/>
  <c r="AD1301" i="8"/>
  <c r="W1301" i="8"/>
  <c r="A1301" i="8"/>
  <c r="BZ1300" i="8"/>
  <c r="BW1300" i="8"/>
  <c r="BV1300" i="8"/>
  <c r="BU1300" i="8"/>
  <c r="BT1300" i="8"/>
  <c r="BM1300" i="8"/>
  <c r="BF1300" i="8"/>
  <c r="AK1300" i="8"/>
  <c r="AD1300" i="8"/>
  <c r="W1300" i="8"/>
  <c r="A1300" i="8"/>
  <c r="BZ1299" i="8"/>
  <c r="B1299" i="8"/>
  <c r="A1299" i="8" s="1"/>
  <c r="BZ1298" i="8"/>
  <c r="AK1298" i="8"/>
  <c r="A1298" i="8"/>
  <c r="CC1297" i="8"/>
  <c r="CB1297" i="8"/>
  <c r="BZ1297" i="8"/>
  <c r="AK1297" i="8"/>
  <c r="A1297" i="8"/>
  <c r="BZ1296" i="8"/>
  <c r="AK1296" i="8"/>
  <c r="A1296" i="8"/>
  <c r="BZ1295" i="8"/>
  <c r="BM1295" i="8"/>
  <c r="AK1295" i="8"/>
  <c r="W1295" i="8"/>
  <c r="BF1295" i="8" s="1"/>
  <c r="A1295" i="8"/>
  <c r="BZ1294" i="8"/>
  <c r="BM1294" i="8"/>
  <c r="AK1294" i="8"/>
  <c r="W1294" i="8"/>
  <c r="BF1294" i="8" s="1"/>
  <c r="A1294" i="8"/>
  <c r="BZ1293" i="8"/>
  <c r="BM1293" i="8"/>
  <c r="AK1293" i="8"/>
  <c r="W1293" i="8"/>
  <c r="BF1293" i="8" s="1"/>
  <c r="A1293" i="8"/>
  <c r="CC1292" i="8"/>
  <c r="CB1292" i="8"/>
  <c r="BW1292" i="8"/>
  <c r="BV1292" i="8"/>
  <c r="BU1292" i="8"/>
  <c r="BT1292" i="8"/>
  <c r="BM1292" i="8"/>
  <c r="BF1292" i="8"/>
  <c r="AK1292" i="8"/>
  <c r="AD1292" i="8"/>
  <c r="W1292" i="8"/>
  <c r="BY1292" i="8" s="1"/>
  <c r="A1292" i="8"/>
  <c r="CC1291" i="8"/>
  <c r="CB1291" i="8"/>
  <c r="BZ1291" i="8"/>
  <c r="BW1291" i="8"/>
  <c r="BV1291" i="8"/>
  <c r="BU1291" i="8"/>
  <c r="BT1291" i="8"/>
  <c r="W1291" i="8" s="1"/>
  <c r="AK1291" i="8"/>
  <c r="AD1291" i="8"/>
  <c r="BM1291" i="8" s="1"/>
  <c r="A1291" i="8"/>
  <c r="BZ1290" i="8"/>
  <c r="BY1290" i="8" s="1"/>
  <c r="BM1290" i="8"/>
  <c r="AK1290" i="8"/>
  <c r="W1290" i="8"/>
  <c r="BF1290" i="8" s="1"/>
  <c r="A1290" i="8"/>
  <c r="BZ1289" i="8"/>
  <c r="BM1289" i="8"/>
  <c r="BF1289" i="8"/>
  <c r="AK1289" i="8"/>
  <c r="W1289" i="8"/>
  <c r="A1289" i="8"/>
  <c r="BZ1288" i="8"/>
  <c r="BY1288" i="8" s="1"/>
  <c r="BM1288" i="8"/>
  <c r="AK1288" i="8"/>
  <c r="W1288" i="8"/>
  <c r="BF1288" i="8" s="1"/>
  <c r="A1288" i="8"/>
  <c r="CC1287" i="8"/>
  <c r="CB1287" i="8"/>
  <c r="BZ1287" i="8"/>
  <c r="BW1287" i="8"/>
  <c r="BV1287" i="8"/>
  <c r="BU1287" i="8"/>
  <c r="BT1287" i="8"/>
  <c r="BM1287" i="8"/>
  <c r="BF1287" i="8"/>
  <c r="AK1287" i="8"/>
  <c r="AD1287" i="8"/>
  <c r="W1287" i="8"/>
  <c r="BY1287" i="8" s="1"/>
  <c r="A1287" i="8"/>
  <c r="BZ1286" i="8"/>
  <c r="AK1286" i="8"/>
  <c r="AD1286" i="8"/>
  <c r="W1286" i="8"/>
  <c r="BF1286" i="8" s="1"/>
  <c r="BF1284" i="8" s="1"/>
  <c r="A1286" i="8"/>
  <c r="BZ1285" i="8"/>
  <c r="BF1285" i="8"/>
  <c r="AK1285" i="8"/>
  <c r="AD1285" i="8"/>
  <c r="W1285" i="8"/>
  <c r="A1285" i="8"/>
  <c r="CC1284" i="8"/>
  <c r="CB1284" i="8"/>
  <c r="BZ1284" i="8"/>
  <c r="BW1284" i="8"/>
  <c r="BW1283" i="8" s="1"/>
  <c r="BV1284" i="8"/>
  <c r="BV1283" i="8" s="1"/>
  <c r="BU1284" i="8"/>
  <c r="BT1284" i="8"/>
  <c r="AK1284" i="8"/>
  <c r="A1284" i="8"/>
  <c r="BZ1283" i="8"/>
  <c r="BU1283" i="8"/>
  <c r="BT1283" i="8"/>
  <c r="AK1283" i="8"/>
  <c r="A1283" i="8"/>
  <c r="BZ1282" i="8"/>
  <c r="BM1282" i="8"/>
  <c r="BF1282" i="8"/>
  <c r="AK1282" i="8"/>
  <c r="AD1282" i="8"/>
  <c r="W1282" i="8"/>
  <c r="A1282" i="8"/>
  <c r="BZ1281" i="8"/>
  <c r="BW1281" i="8"/>
  <c r="BV1281" i="8"/>
  <c r="BU1281" i="8"/>
  <c r="BT1281" i="8"/>
  <c r="BM1281" i="8"/>
  <c r="BF1281" i="8"/>
  <c r="AK1281" i="8"/>
  <c r="AD1281" i="8"/>
  <c r="W1281" i="8"/>
  <c r="A1281" i="8"/>
  <c r="BZ1280" i="8"/>
  <c r="BZ1279" i="8"/>
  <c r="AK1279" i="8"/>
  <c r="A1279" i="8"/>
  <c r="CC1278" i="8"/>
  <c r="CB1278" i="8"/>
  <c r="BZ1278" i="8"/>
  <c r="BW1278" i="8"/>
  <c r="BV1278" i="8"/>
  <c r="BU1278" i="8"/>
  <c r="BT1278" i="8"/>
  <c r="BM1278" i="8"/>
  <c r="BF1278" i="8"/>
  <c r="AK1278" i="8"/>
  <c r="AD1278" i="8"/>
  <c r="W1278" i="8"/>
  <c r="BY1278" i="8" s="1"/>
  <c r="A1278" i="8"/>
  <c r="BZ1277" i="8"/>
  <c r="AK1277" i="8"/>
  <c r="A1277" i="8"/>
  <c r="BZ1276" i="8"/>
  <c r="BW1276" i="8"/>
  <c r="BV1276" i="8"/>
  <c r="BU1276" i="8"/>
  <c r="W1276" i="8" s="1"/>
  <c r="BT1276" i="8"/>
  <c r="BM1276" i="8"/>
  <c r="BF1276" i="8"/>
  <c r="AK1276" i="8"/>
  <c r="AD1276" i="8"/>
  <c r="A1276" i="8"/>
  <c r="BZ1275" i="8"/>
  <c r="BM1275" i="8"/>
  <c r="BF1275" i="8"/>
  <c r="AK1275" i="8"/>
  <c r="AD1275" i="8"/>
  <c r="W1275" i="8"/>
  <c r="A1275" i="8"/>
  <c r="BZ1274" i="8"/>
  <c r="BW1274" i="8"/>
  <c r="BV1274" i="8"/>
  <c r="BU1274" i="8"/>
  <c r="BT1274" i="8"/>
  <c r="BM1274" i="8"/>
  <c r="BF1274" i="8"/>
  <c r="AK1274" i="8"/>
  <c r="AD1274" i="8"/>
  <c r="W1274" i="8"/>
  <c r="A1274" i="8"/>
  <c r="BZ1273" i="8"/>
  <c r="BZ1272" i="8"/>
  <c r="AK1272" i="8"/>
  <c r="A1272" i="8"/>
  <c r="CC1271" i="8"/>
  <c r="CB1271" i="8"/>
  <c r="BZ1271" i="8"/>
  <c r="BW1271" i="8"/>
  <c r="BV1271" i="8"/>
  <c r="BU1271" i="8"/>
  <c r="BT1271" i="8"/>
  <c r="BM1271" i="8"/>
  <c r="BF1271" i="8"/>
  <c r="AK1271" i="8"/>
  <c r="AD1271" i="8"/>
  <c r="W1271" i="8"/>
  <c r="B1266" i="8" s="1"/>
  <c r="A1266" i="8" s="1"/>
  <c r="A1271" i="8"/>
  <c r="BZ1270" i="8"/>
  <c r="AK1270" i="8"/>
  <c r="A1270" i="8"/>
  <c r="BZ1269" i="8"/>
  <c r="BW1269" i="8"/>
  <c r="BV1269" i="8"/>
  <c r="BU1269" i="8"/>
  <c r="BT1269" i="8"/>
  <c r="BM1269" i="8"/>
  <c r="BF1269" i="8"/>
  <c r="AK1269" i="8"/>
  <c r="AD1269" i="8"/>
  <c r="A1269" i="8"/>
  <c r="BZ1268" i="8"/>
  <c r="BM1268" i="8"/>
  <c r="BF1268" i="8"/>
  <c r="AK1268" i="8"/>
  <c r="AD1268" i="8"/>
  <c r="W1268" i="8"/>
  <c r="A1268" i="8"/>
  <c r="BZ1267" i="8"/>
  <c r="BW1267" i="8"/>
  <c r="BV1267" i="8"/>
  <c r="BU1267" i="8"/>
  <c r="BT1267" i="8"/>
  <c r="BM1267" i="8"/>
  <c r="BF1267" i="8"/>
  <c r="AK1267" i="8"/>
  <c r="AD1267" i="8"/>
  <c r="W1267" i="8"/>
  <c r="A1267" i="8"/>
  <c r="BZ1266" i="8"/>
  <c r="BZ1265" i="8"/>
  <c r="AK1265" i="8"/>
  <c r="A1265" i="8"/>
  <c r="CC1264" i="8"/>
  <c r="CB1264" i="8"/>
  <c r="BZ1264" i="8"/>
  <c r="AK1264" i="8"/>
  <c r="AD1264" i="8"/>
  <c r="A1264" i="8"/>
  <c r="BZ1263" i="8"/>
  <c r="AK1263" i="8"/>
  <c r="A1263" i="8"/>
  <c r="BZ1262" i="8"/>
  <c r="BW1262" i="8"/>
  <c r="BV1262" i="8"/>
  <c r="BU1262" i="8"/>
  <c r="BT1262" i="8"/>
  <c r="BT1264" i="8" s="1"/>
  <c r="BM1262" i="8"/>
  <c r="BF1262" i="8"/>
  <c r="AK1262" i="8"/>
  <c r="A1262" i="8"/>
  <c r="BZ1261" i="8"/>
  <c r="BM1261" i="8"/>
  <c r="BF1261" i="8"/>
  <c r="AK1261" i="8"/>
  <c r="AD1261" i="8"/>
  <c r="W1261" i="8"/>
  <c r="A1261" i="8"/>
  <c r="BZ1260" i="8"/>
  <c r="BW1260" i="8"/>
  <c r="BV1260" i="8"/>
  <c r="BU1260" i="8"/>
  <c r="BT1260" i="8"/>
  <c r="BM1260" i="8"/>
  <c r="BF1260" i="8"/>
  <c r="AK1260" i="8"/>
  <c r="AD1260" i="8"/>
  <c r="W1260" i="8"/>
  <c r="A1260" i="8"/>
  <c r="BZ1259" i="8"/>
  <c r="BZ1258" i="8"/>
  <c r="AK1258" i="8"/>
  <c r="A1258" i="8"/>
  <c r="CC1257" i="8"/>
  <c r="CB1257" i="8"/>
  <c r="BZ1257" i="8"/>
  <c r="AK1257" i="8"/>
  <c r="A1257" i="8"/>
  <c r="BZ1256" i="8"/>
  <c r="AK1256" i="8"/>
  <c r="A1256" i="8"/>
  <c r="BZ1255" i="8"/>
  <c r="BW1255" i="8"/>
  <c r="BV1255" i="8"/>
  <c r="BU1255" i="8"/>
  <c r="BT1255" i="8"/>
  <c r="BM1255" i="8"/>
  <c r="BF1255" i="8"/>
  <c r="AK1255" i="8"/>
  <c r="AD1255" i="8"/>
  <c r="A1255" i="8"/>
  <c r="BZ1254" i="8"/>
  <c r="BW1254" i="8"/>
  <c r="BV1254" i="8"/>
  <c r="BU1254" i="8"/>
  <c r="BT1254" i="8"/>
  <c r="AK1254" i="8"/>
  <c r="AD1254" i="8"/>
  <c r="A1254" i="8"/>
  <c r="BZ1253" i="8"/>
  <c r="BW1253" i="8"/>
  <c r="BV1253" i="8"/>
  <c r="BU1253" i="8"/>
  <c r="BT1253" i="8"/>
  <c r="AK1253" i="8"/>
  <c r="AD1253" i="8"/>
  <c r="A1253" i="8"/>
  <c r="BZ1252" i="8"/>
  <c r="BW1252" i="8"/>
  <c r="BV1252" i="8"/>
  <c r="BU1252" i="8"/>
  <c r="BT1252" i="8"/>
  <c r="BM1252" i="8"/>
  <c r="BF1252" i="8"/>
  <c r="AK1252" i="8"/>
  <c r="AD1252" i="8"/>
  <c r="A1252" i="8"/>
  <c r="BZ1251" i="8"/>
  <c r="BM1251" i="8"/>
  <c r="BF1251" i="8"/>
  <c r="AK1251" i="8"/>
  <c r="AD1251" i="8"/>
  <c r="W1251" i="8"/>
  <c r="A1251" i="8"/>
  <c r="BZ1250" i="8"/>
  <c r="BW1250" i="8"/>
  <c r="BV1250" i="8"/>
  <c r="BU1250" i="8"/>
  <c r="BT1250" i="8"/>
  <c r="BM1250" i="8"/>
  <c r="BF1250" i="8"/>
  <c r="AK1250" i="8"/>
  <c r="AD1250" i="8"/>
  <c r="W1250" i="8"/>
  <c r="A1250" i="8"/>
  <c r="BZ1249" i="8"/>
  <c r="BZ1248" i="8"/>
  <c r="AK1248" i="8"/>
  <c r="A1248" i="8"/>
  <c r="CC1247" i="8"/>
  <c r="CB1247" i="8"/>
  <c r="BZ1247" i="8"/>
  <c r="AK1247" i="8"/>
  <c r="A1247" i="8"/>
  <c r="BZ1246" i="8"/>
  <c r="AK1246" i="8"/>
  <c r="A1246" i="8"/>
  <c r="BZ1245" i="8"/>
  <c r="BW1245" i="8"/>
  <c r="BV1245" i="8"/>
  <c r="BU1245" i="8"/>
  <c r="BT1245" i="8"/>
  <c r="AK1245" i="8"/>
  <c r="AD1245" i="8"/>
  <c r="A1245" i="8"/>
  <c r="BZ1244" i="8"/>
  <c r="BW1244" i="8"/>
  <c r="BV1244" i="8"/>
  <c r="BU1244" i="8"/>
  <c r="BT1244" i="8"/>
  <c r="AK1244" i="8"/>
  <c r="AD1244" i="8"/>
  <c r="A1244" i="8"/>
  <c r="BZ1243" i="8"/>
  <c r="BW1243" i="8"/>
  <c r="BV1243" i="8"/>
  <c r="BU1243" i="8"/>
  <c r="BT1243" i="8"/>
  <c r="AK1243" i="8"/>
  <c r="AD1243" i="8"/>
  <c r="A1243" i="8"/>
  <c r="BZ1242" i="8"/>
  <c r="BW1242" i="8"/>
  <c r="BV1242" i="8"/>
  <c r="BU1242" i="8"/>
  <c r="BT1242" i="8"/>
  <c r="AK1242" i="8"/>
  <c r="AD1242" i="8"/>
  <c r="A1242" i="8"/>
  <c r="BZ1241" i="8"/>
  <c r="BW1241" i="8"/>
  <c r="BV1241" i="8"/>
  <c r="BU1241" i="8"/>
  <c r="BT1241" i="8"/>
  <c r="AK1241" i="8"/>
  <c r="AD1241" i="8"/>
  <c r="A1241" i="8"/>
  <c r="BZ1240" i="8"/>
  <c r="BW1240" i="8"/>
  <c r="BV1240" i="8"/>
  <c r="BU1240" i="8"/>
  <c r="BT1240" i="8"/>
  <c r="BM1240" i="8"/>
  <c r="BF1240" i="8"/>
  <c r="AK1240" i="8"/>
  <c r="AD1240" i="8"/>
  <c r="A1240" i="8"/>
  <c r="BZ1239" i="8"/>
  <c r="BM1239" i="8"/>
  <c r="BF1239" i="8"/>
  <c r="AK1239" i="8"/>
  <c r="AD1239" i="8"/>
  <c r="W1239" i="8"/>
  <c r="A1239" i="8"/>
  <c r="BZ1238" i="8"/>
  <c r="BW1238" i="8"/>
  <c r="BV1238" i="8"/>
  <c r="BU1238" i="8"/>
  <c r="BT1238" i="8"/>
  <c r="BM1238" i="8"/>
  <c r="BF1238" i="8"/>
  <c r="AK1238" i="8"/>
  <c r="AJ1238" i="8" s="1"/>
  <c r="AD1238" i="8"/>
  <c r="W1238" i="8"/>
  <c r="A1238" i="8"/>
  <c r="BZ1237" i="8"/>
  <c r="BZ1236" i="8"/>
  <c r="AK1236" i="8"/>
  <c r="A1236" i="8"/>
  <c r="CC1235" i="8"/>
  <c r="CB1235" i="8"/>
  <c r="BZ1235" i="8"/>
  <c r="BW1235" i="8"/>
  <c r="BV1235" i="8"/>
  <c r="BU1235" i="8"/>
  <c r="BT1235" i="8"/>
  <c r="BM1235" i="8"/>
  <c r="BF1235" i="8"/>
  <c r="AK1235" i="8"/>
  <c r="AD1235" i="8"/>
  <c r="W1235" i="8"/>
  <c r="B1230" i="8" s="1"/>
  <c r="A1230" i="8" s="1"/>
  <c r="A1235" i="8"/>
  <c r="BZ1234" i="8"/>
  <c r="AK1234" i="8"/>
  <c r="A1234" i="8"/>
  <c r="BZ1233" i="8"/>
  <c r="BW1233" i="8"/>
  <c r="BV1233" i="8"/>
  <c r="BU1233" i="8"/>
  <c r="BT1233" i="8"/>
  <c r="BM1233" i="8"/>
  <c r="BF1233" i="8"/>
  <c r="AK1233" i="8"/>
  <c r="AD1233" i="8"/>
  <c r="A1233" i="8"/>
  <c r="BZ1232" i="8"/>
  <c r="BM1232" i="8"/>
  <c r="BF1232" i="8"/>
  <c r="AK1232" i="8"/>
  <c r="AD1232" i="8"/>
  <c r="W1232" i="8"/>
  <c r="A1232" i="8"/>
  <c r="BZ1231" i="8"/>
  <c r="BW1231" i="8"/>
  <c r="BV1231" i="8"/>
  <c r="BU1231" i="8"/>
  <c r="BT1231" i="8"/>
  <c r="BM1231" i="8"/>
  <c r="BF1231" i="8"/>
  <c r="AK1231" i="8"/>
  <c r="AJ1231" i="8" s="1"/>
  <c r="AD1231" i="8"/>
  <c r="W1231" i="8"/>
  <c r="A1231" i="8"/>
  <c r="BZ1230" i="8"/>
  <c r="BZ1229" i="8"/>
  <c r="AK1229" i="8"/>
  <c r="A1229" i="8"/>
  <c r="CC1228" i="8"/>
  <c r="CB1228" i="8"/>
  <c r="BZ1228" i="8"/>
  <c r="AK1228" i="8"/>
  <c r="A1228" i="8"/>
  <c r="BZ1227" i="8"/>
  <c r="AK1227" i="8"/>
  <c r="A1227" i="8"/>
  <c r="BZ1226" i="8"/>
  <c r="BW1226" i="8"/>
  <c r="BV1226" i="8"/>
  <c r="BU1226" i="8"/>
  <c r="BT1226" i="8"/>
  <c r="BM1226" i="8"/>
  <c r="BF1226" i="8"/>
  <c r="AK1226" i="8"/>
  <c r="AD1226" i="8"/>
  <c r="A1226" i="8"/>
  <c r="BZ1225" i="8"/>
  <c r="BM1225" i="8"/>
  <c r="BF1225" i="8"/>
  <c r="AK1225" i="8"/>
  <c r="AD1225" i="8"/>
  <c r="W1225" i="8"/>
  <c r="A1225" i="8"/>
  <c r="BZ1224" i="8"/>
  <c r="BW1224" i="8"/>
  <c r="BV1224" i="8"/>
  <c r="BU1224" i="8"/>
  <c r="BT1224" i="8"/>
  <c r="BM1224" i="8"/>
  <c r="BF1224" i="8"/>
  <c r="AK1224" i="8"/>
  <c r="AD1224" i="8"/>
  <c r="W1224" i="8"/>
  <c r="A1224" i="8"/>
  <c r="BZ1223" i="8"/>
  <c r="BZ1222" i="8"/>
  <c r="AK1222" i="8"/>
  <c r="A1222" i="8"/>
  <c r="CC1221" i="8"/>
  <c r="CB1221" i="8"/>
  <c r="BZ1221" i="8"/>
  <c r="BW1221" i="8"/>
  <c r="BV1221" i="8"/>
  <c r="BU1221" i="8"/>
  <c r="BT1221" i="8"/>
  <c r="BM1221" i="8"/>
  <c r="BF1221" i="8"/>
  <c r="AK1221" i="8"/>
  <c r="AD1221" i="8"/>
  <c r="W1221" i="8"/>
  <c r="B1216" i="8" s="1"/>
  <c r="A1216" i="8" s="1"/>
  <c r="A1221" i="8"/>
  <c r="BZ1220" i="8"/>
  <c r="AK1220" i="8"/>
  <c r="A1220" i="8"/>
  <c r="BZ1219" i="8"/>
  <c r="BM1219" i="8"/>
  <c r="BF1219" i="8"/>
  <c r="AK1219" i="8"/>
  <c r="AD1219" i="8"/>
  <c r="W1219" i="8"/>
  <c r="A1219" i="8"/>
  <c r="BZ1218" i="8"/>
  <c r="BM1218" i="8"/>
  <c r="BF1218" i="8"/>
  <c r="AK1218" i="8"/>
  <c r="AD1218" i="8"/>
  <c r="W1218" i="8"/>
  <c r="A1218" i="8"/>
  <c r="BZ1217" i="8"/>
  <c r="BW1217" i="8"/>
  <c r="BV1217" i="8"/>
  <c r="BU1217" i="8"/>
  <c r="BT1217" i="8"/>
  <c r="BM1217" i="8"/>
  <c r="BF1217" i="8"/>
  <c r="AK1217" i="8"/>
  <c r="AD1217" i="8"/>
  <c r="W1217" i="8"/>
  <c r="A1217" i="8"/>
  <c r="BZ1216" i="8"/>
  <c r="BZ1215" i="8"/>
  <c r="AK1215" i="8"/>
  <c r="A1215" i="8"/>
  <c r="CC1214" i="8"/>
  <c r="CB1214" i="8"/>
  <c r="BZ1214" i="8"/>
  <c r="BW1214" i="8"/>
  <c r="BV1214" i="8"/>
  <c r="BU1214" i="8"/>
  <c r="BT1214" i="8"/>
  <c r="BM1214" i="8"/>
  <c r="BF1214" i="8"/>
  <c r="AK1214" i="8"/>
  <c r="AD1214" i="8"/>
  <c r="B1209" i="8" s="1"/>
  <c r="A1209" i="8" s="1"/>
  <c r="W1214" i="8"/>
  <c r="A1214" i="8"/>
  <c r="BZ1213" i="8"/>
  <c r="AK1213" i="8"/>
  <c r="A1213" i="8"/>
  <c r="BZ1212" i="8"/>
  <c r="BW1212" i="8"/>
  <c r="BV1212" i="8"/>
  <c r="BU1212" i="8"/>
  <c r="BT1212" i="8"/>
  <c r="BM1212" i="8"/>
  <c r="BF1212" i="8"/>
  <c r="AK1212" i="8"/>
  <c r="AD1212" i="8"/>
  <c r="A1212" i="8"/>
  <c r="BZ1211" i="8"/>
  <c r="BM1211" i="8"/>
  <c r="BF1211" i="8"/>
  <c r="AK1211" i="8"/>
  <c r="AD1211" i="8"/>
  <c r="W1211" i="8"/>
  <c r="A1211" i="8"/>
  <c r="BZ1210" i="8"/>
  <c r="BW1210" i="8"/>
  <c r="BV1210" i="8"/>
  <c r="BU1210" i="8"/>
  <c r="BT1210" i="8"/>
  <c r="BM1210" i="8"/>
  <c r="BF1210" i="8"/>
  <c r="AK1210" i="8"/>
  <c r="AD1210" i="8"/>
  <c r="W1210" i="8"/>
  <c r="A1210" i="8"/>
  <c r="BZ1209" i="8"/>
  <c r="BZ1208" i="8"/>
  <c r="AK1208" i="8"/>
  <c r="A1208" i="8"/>
  <c r="CC1207" i="8"/>
  <c r="CB1207" i="8"/>
  <c r="BZ1207" i="8"/>
  <c r="BW1207" i="8"/>
  <c r="BV1207" i="8"/>
  <c r="BU1207" i="8"/>
  <c r="BT1207" i="8"/>
  <c r="BM1207" i="8"/>
  <c r="BF1207" i="8"/>
  <c r="AK1207" i="8"/>
  <c r="AD1207" i="8"/>
  <c r="W1207" i="8"/>
  <c r="BY1207" i="8" s="1"/>
  <c r="A1207" i="8"/>
  <c r="BZ1206" i="8"/>
  <c r="AK1206" i="8"/>
  <c r="A1206" i="8"/>
  <c r="BZ1205" i="8"/>
  <c r="BW1205" i="8"/>
  <c r="BV1205" i="8"/>
  <c r="BU1205" i="8"/>
  <c r="BT1205" i="8"/>
  <c r="BM1205" i="8"/>
  <c r="BF1205" i="8"/>
  <c r="AK1205" i="8"/>
  <c r="AD1205" i="8"/>
  <c r="A1205" i="8"/>
  <c r="BZ1204" i="8"/>
  <c r="BW1204" i="8"/>
  <c r="BV1204" i="8"/>
  <c r="BU1204" i="8"/>
  <c r="BT1204" i="8"/>
  <c r="AK1204" i="8"/>
  <c r="AD1204" i="8"/>
  <c r="A1204" i="8"/>
  <c r="BZ1203" i="8"/>
  <c r="BW1203" i="8"/>
  <c r="BV1203" i="8"/>
  <c r="BU1203" i="8"/>
  <c r="BT1203" i="8"/>
  <c r="AK1203" i="8"/>
  <c r="AD1203" i="8"/>
  <c r="A1203" i="8"/>
  <c r="BZ1202" i="8"/>
  <c r="BW1202" i="8"/>
  <c r="BV1202" i="8"/>
  <c r="BU1202" i="8"/>
  <c r="BT1202" i="8"/>
  <c r="BM1202" i="8"/>
  <c r="BF1202" i="8"/>
  <c r="AK1202" i="8"/>
  <c r="AD1202" i="8"/>
  <c r="A1202" i="8"/>
  <c r="BZ1201" i="8"/>
  <c r="BM1201" i="8"/>
  <c r="BF1201" i="8"/>
  <c r="AK1201" i="8"/>
  <c r="AD1201" i="8"/>
  <c r="W1201" i="8"/>
  <c r="A1201" i="8"/>
  <c r="BZ1200" i="8"/>
  <c r="BW1200" i="8"/>
  <c r="BV1200" i="8"/>
  <c r="BU1200" i="8"/>
  <c r="BT1200" i="8"/>
  <c r="BM1200" i="8"/>
  <c r="BF1200" i="8"/>
  <c r="AK1200" i="8"/>
  <c r="AD1200" i="8"/>
  <c r="W1200" i="8"/>
  <c r="A1200" i="8"/>
  <c r="BZ1199" i="8"/>
  <c r="BZ1198" i="8"/>
  <c r="AK1198" i="8"/>
  <c r="A1198" i="8"/>
  <c r="CC1197" i="8"/>
  <c r="CB1197" i="8"/>
  <c r="BZ1197" i="8"/>
  <c r="AK1197" i="8"/>
  <c r="A1197" i="8"/>
  <c r="BZ1196" i="8"/>
  <c r="AK1196" i="8"/>
  <c r="A1196" i="8"/>
  <c r="BZ1195" i="8"/>
  <c r="BW1195" i="8"/>
  <c r="BV1195" i="8"/>
  <c r="BU1195" i="8"/>
  <c r="BT1195" i="8"/>
  <c r="AK1195" i="8"/>
  <c r="AD1195" i="8"/>
  <c r="A1195" i="8"/>
  <c r="BZ1194" i="8"/>
  <c r="BW1194" i="8"/>
  <c r="BV1194" i="8"/>
  <c r="BU1194" i="8"/>
  <c r="BT1194" i="8"/>
  <c r="AK1194" i="8"/>
  <c r="AD1194" i="8"/>
  <c r="A1194" i="8"/>
  <c r="BZ1193" i="8"/>
  <c r="BW1193" i="8"/>
  <c r="BV1193" i="8"/>
  <c r="BU1193" i="8"/>
  <c r="BT1193" i="8"/>
  <c r="AK1193" i="8"/>
  <c r="AD1193" i="8"/>
  <c r="A1193" i="8"/>
  <c r="BZ1192" i="8"/>
  <c r="BW1192" i="8"/>
  <c r="BV1192" i="8"/>
  <c r="BU1192" i="8"/>
  <c r="BT1192" i="8"/>
  <c r="BM1192" i="8"/>
  <c r="BF1192" i="8"/>
  <c r="AK1192" i="8"/>
  <c r="AD1192" i="8"/>
  <c r="A1192" i="8"/>
  <c r="BZ1191" i="8"/>
  <c r="BW1191" i="8"/>
  <c r="BV1191" i="8"/>
  <c r="BU1191" i="8"/>
  <c r="BT1191" i="8"/>
  <c r="AK1191" i="8"/>
  <c r="AD1191" i="8"/>
  <c r="A1191" i="8"/>
  <c r="BZ1190" i="8"/>
  <c r="BW1190" i="8"/>
  <c r="BV1190" i="8"/>
  <c r="BU1190" i="8"/>
  <c r="BT1190" i="8"/>
  <c r="AK1190" i="8"/>
  <c r="AD1190" i="8"/>
  <c r="A1190" i="8"/>
  <c r="BZ1189" i="8"/>
  <c r="BW1189" i="8"/>
  <c r="BV1189" i="8"/>
  <c r="BU1189" i="8"/>
  <c r="BT1189" i="8"/>
  <c r="BM1189" i="8"/>
  <c r="BF1189" i="8"/>
  <c r="AK1189" i="8"/>
  <c r="AD1189" i="8"/>
  <c r="W1189" i="8"/>
  <c r="BY1189" i="8" s="1"/>
  <c r="A1189" i="8"/>
  <c r="BZ1188" i="8"/>
  <c r="BM1188" i="8"/>
  <c r="BF1188" i="8"/>
  <c r="AK1188" i="8"/>
  <c r="AD1188" i="8"/>
  <c r="W1188" i="8"/>
  <c r="A1188" i="8"/>
  <c r="BZ1187" i="8"/>
  <c r="BW1187" i="8"/>
  <c r="BV1187" i="8"/>
  <c r="BU1187" i="8"/>
  <c r="BT1187" i="8"/>
  <c r="BM1187" i="8"/>
  <c r="BF1187" i="8"/>
  <c r="AK1187" i="8"/>
  <c r="AD1187" i="8"/>
  <c r="W1187" i="8"/>
  <c r="A1187" i="8"/>
  <c r="BZ1186" i="8"/>
  <c r="BZ1185" i="8"/>
  <c r="AK1185" i="8"/>
  <c r="A1185" i="8"/>
  <c r="BZ1184" i="8"/>
  <c r="BW1184" i="8"/>
  <c r="BV1184" i="8"/>
  <c r="BU1184" i="8"/>
  <c r="BT1184" i="8"/>
  <c r="BM1184" i="8"/>
  <c r="BF1184" i="8"/>
  <c r="AK1184" i="8"/>
  <c r="AD1184" i="8"/>
  <c r="B1178" i="8" s="1"/>
  <c r="A1178" i="8" s="1"/>
  <c r="W1184" i="8"/>
  <c r="A1184" i="8"/>
  <c r="BZ1183" i="8"/>
  <c r="AK1183" i="8"/>
  <c r="A1183" i="8"/>
  <c r="BZ1182" i="8"/>
  <c r="BM1182" i="8"/>
  <c r="BF1182" i="8"/>
  <c r="AK1182" i="8"/>
  <c r="W1182" i="8"/>
  <c r="A1182" i="8"/>
  <c r="BZ1181" i="8"/>
  <c r="BM1181" i="8"/>
  <c r="BF1181" i="8"/>
  <c r="AK1181" i="8"/>
  <c r="W1181" i="8"/>
  <c r="A1181" i="8"/>
  <c r="BZ1180" i="8"/>
  <c r="BM1180" i="8"/>
  <c r="BF1180" i="8"/>
  <c r="AK1180" i="8"/>
  <c r="AD1180" i="8"/>
  <c r="W1180" i="8"/>
  <c r="A1180" i="8"/>
  <c r="BZ1179" i="8"/>
  <c r="BW1179" i="8"/>
  <c r="BV1179" i="8"/>
  <c r="BU1179" i="8"/>
  <c r="BT1179" i="8"/>
  <c r="BM1179" i="8"/>
  <c r="BF1179" i="8"/>
  <c r="AK1179" i="8"/>
  <c r="AD1179" i="8"/>
  <c r="W1179" i="8"/>
  <c r="A1179" i="8"/>
  <c r="BZ1178" i="8"/>
  <c r="BZ1177" i="8"/>
  <c r="AK1177" i="8"/>
  <c r="A1177" i="8"/>
  <c r="BZ1176" i="8"/>
  <c r="BW1176" i="8"/>
  <c r="BV1176" i="8"/>
  <c r="BU1176" i="8"/>
  <c r="BT1176" i="8"/>
  <c r="BM1176" i="8"/>
  <c r="BF1176" i="8"/>
  <c r="AK1176" i="8"/>
  <c r="AD1176" i="8"/>
  <c r="W1176" i="8"/>
  <c r="A1176" i="8"/>
  <c r="BZ1175" i="8"/>
  <c r="AK1175" i="8"/>
  <c r="A1175" i="8"/>
  <c r="BZ1174" i="8"/>
  <c r="BM1174" i="8"/>
  <c r="BF1174" i="8"/>
  <c r="AK1174" i="8"/>
  <c r="W1174" i="8"/>
  <c r="A1174" i="8"/>
  <c r="BZ1173" i="8"/>
  <c r="BM1173" i="8"/>
  <c r="BF1173" i="8"/>
  <c r="AK1173" i="8"/>
  <c r="W1173" i="8"/>
  <c r="A1173" i="8"/>
  <c r="BZ1172" i="8"/>
  <c r="BM1172" i="8"/>
  <c r="BF1172" i="8"/>
  <c r="AK1172" i="8"/>
  <c r="AD1172" i="8"/>
  <c r="W1172" i="8"/>
  <c r="A1172" i="8"/>
  <c r="BZ1171" i="8"/>
  <c r="BW1171" i="8"/>
  <c r="BV1171" i="8"/>
  <c r="BU1171" i="8"/>
  <c r="BT1171" i="8"/>
  <c r="BM1171" i="8"/>
  <c r="BF1171" i="8"/>
  <c r="AK1171" i="8"/>
  <c r="AD1171" i="8"/>
  <c r="W1171" i="8"/>
  <c r="A1171" i="8"/>
  <c r="BZ1170" i="8"/>
  <c r="BZ1169" i="8"/>
  <c r="AK1169" i="8"/>
  <c r="A1169" i="8"/>
  <c r="CC1168" i="8"/>
  <c r="CB1168" i="8"/>
  <c r="BZ1168" i="8"/>
  <c r="BV1168" i="8"/>
  <c r="BU1168" i="8"/>
  <c r="BT1168" i="8"/>
  <c r="AK1168" i="8"/>
  <c r="AD1168" i="8"/>
  <c r="W1168" i="8" s="1"/>
  <c r="B1162" i="8" s="1"/>
  <c r="AK1162" i="8" s="1"/>
  <c r="A1168" i="8"/>
  <c r="BZ1167" i="8"/>
  <c r="AK1167" i="8"/>
  <c r="A1167" i="8"/>
  <c r="BZ1166" i="8"/>
  <c r="BM1166" i="8"/>
  <c r="BF1166" i="8"/>
  <c r="AK1166" i="8"/>
  <c r="W1166" i="8"/>
  <c r="A1166" i="8"/>
  <c r="BZ1165" i="8"/>
  <c r="BY1165" i="8"/>
  <c r="BW1165" i="8"/>
  <c r="BM1165" i="8"/>
  <c r="BF1165" i="8"/>
  <c r="AK1165" i="8"/>
  <c r="W1165" i="8"/>
  <c r="A1165" i="8"/>
  <c r="BZ1164" i="8"/>
  <c r="BM1164" i="8"/>
  <c r="BF1164" i="8"/>
  <c r="AK1164" i="8"/>
  <c r="AD1164" i="8"/>
  <c r="W1164" i="8"/>
  <c r="A1164" i="8"/>
  <c r="BZ1163" i="8"/>
  <c r="BW1163" i="8"/>
  <c r="BV1163" i="8"/>
  <c r="BU1163" i="8"/>
  <c r="BT1163" i="8"/>
  <c r="BM1163" i="8"/>
  <c r="BF1163" i="8"/>
  <c r="AK1163" i="8"/>
  <c r="AD1163" i="8"/>
  <c r="W1163" i="8"/>
  <c r="A1163" i="8"/>
  <c r="BZ1162" i="8"/>
  <c r="BZ1161" i="8"/>
  <c r="AK1161" i="8"/>
  <c r="A1161" i="8"/>
  <c r="BZ1160" i="8"/>
  <c r="BW1160" i="8"/>
  <c r="BV1160" i="8"/>
  <c r="BU1160" i="8"/>
  <c r="BT1160" i="8"/>
  <c r="BM1160" i="8"/>
  <c r="BF1160" i="8"/>
  <c r="AK1160" i="8"/>
  <c r="AD1160" i="8"/>
  <c r="W1160" i="8"/>
  <c r="B1154" i="8" s="1"/>
  <c r="A1154" i="8" s="1"/>
  <c r="A1160" i="8"/>
  <c r="BZ1159" i="8"/>
  <c r="AK1159" i="8"/>
  <c r="A1159" i="8"/>
  <c r="BZ1158" i="8"/>
  <c r="BM1158" i="8"/>
  <c r="BF1158" i="8"/>
  <c r="AK1158" i="8"/>
  <c r="W1158" i="8"/>
  <c r="A1158" i="8"/>
  <c r="BZ1157" i="8"/>
  <c r="BM1157" i="8"/>
  <c r="BF1157" i="8"/>
  <c r="AK1157" i="8"/>
  <c r="W1157" i="8"/>
  <c r="A1157" i="8"/>
  <c r="BZ1156" i="8"/>
  <c r="BM1156" i="8"/>
  <c r="BF1156" i="8"/>
  <c r="AK1156" i="8"/>
  <c r="AD1156" i="8"/>
  <c r="W1156" i="8"/>
  <c r="A1156" i="8"/>
  <c r="BZ1155" i="8"/>
  <c r="BW1155" i="8"/>
  <c r="BV1155" i="8"/>
  <c r="BU1155" i="8"/>
  <c r="BT1155" i="8"/>
  <c r="BM1155" i="8"/>
  <c r="BF1155" i="8"/>
  <c r="AK1155" i="8"/>
  <c r="AD1155" i="8"/>
  <c r="W1155" i="8"/>
  <c r="A1155" i="8"/>
  <c r="BZ1154" i="8"/>
  <c r="BZ1153" i="8"/>
  <c r="AK1153" i="8"/>
  <c r="A1153" i="8"/>
  <c r="CC1152" i="8"/>
  <c r="CB1152" i="8"/>
  <c r="BZ1152" i="8"/>
  <c r="BW1152" i="8"/>
  <c r="BV1152" i="8"/>
  <c r="BU1152" i="8"/>
  <c r="BT1152" i="8"/>
  <c r="BM1152" i="8"/>
  <c r="BF1152" i="8"/>
  <c r="AK1152" i="8"/>
  <c r="AD1152" i="8"/>
  <c r="W1152" i="8"/>
  <c r="A1152" i="8"/>
  <c r="BZ1151" i="8"/>
  <c r="AK1151" i="8"/>
  <c r="A1151" i="8"/>
  <c r="BZ1150" i="8"/>
  <c r="BM1150" i="8"/>
  <c r="BF1150" i="8"/>
  <c r="AK1150" i="8"/>
  <c r="W1150" i="8"/>
  <c r="A1150" i="8"/>
  <c r="BZ1149" i="8"/>
  <c r="BM1149" i="8"/>
  <c r="BF1149" i="8"/>
  <c r="AK1149" i="8"/>
  <c r="W1149" i="8"/>
  <c r="A1149" i="8"/>
  <c r="BZ1148" i="8"/>
  <c r="BM1148" i="8"/>
  <c r="BF1148" i="8"/>
  <c r="AK1148" i="8"/>
  <c r="AD1148" i="8"/>
  <c r="W1148" i="8"/>
  <c r="A1148" i="8"/>
  <c r="BZ1147" i="8"/>
  <c r="BW1147" i="8"/>
  <c r="BV1147" i="8"/>
  <c r="BU1147" i="8"/>
  <c r="BT1147" i="8"/>
  <c r="BM1147" i="8"/>
  <c r="BF1147" i="8"/>
  <c r="AK1147" i="8"/>
  <c r="AD1147" i="8"/>
  <c r="W1147" i="8"/>
  <c r="A1147" i="8"/>
  <c r="BZ1146" i="8"/>
  <c r="BZ1145" i="8"/>
  <c r="AK1145" i="8"/>
  <c r="A1145" i="8"/>
  <c r="CC1144" i="8"/>
  <c r="CB1144" i="8"/>
  <c r="BZ1144" i="8"/>
  <c r="BW1144" i="8"/>
  <c r="BV1144" i="8"/>
  <c r="BU1144" i="8"/>
  <c r="BT1144" i="8"/>
  <c r="AK1144" i="8"/>
  <c r="AD1144" i="8"/>
  <c r="A1144" i="8"/>
  <c r="BZ1143" i="8"/>
  <c r="AK1143" i="8"/>
  <c r="A1143" i="8"/>
  <c r="BZ1142" i="8"/>
  <c r="BM1142" i="8"/>
  <c r="BF1142" i="8"/>
  <c r="AK1142" i="8"/>
  <c r="W1142" i="8"/>
  <c r="A1142" i="8"/>
  <c r="BZ1141" i="8"/>
  <c r="BM1141" i="8"/>
  <c r="BF1141" i="8"/>
  <c r="AK1141" i="8"/>
  <c r="W1141" i="8"/>
  <c r="BY1141" i="8" s="1"/>
  <c r="A1141" i="8"/>
  <c r="BZ1140" i="8"/>
  <c r="BM1140" i="8"/>
  <c r="BF1140" i="8"/>
  <c r="AK1140" i="8"/>
  <c r="AD1140" i="8"/>
  <c r="W1140" i="8"/>
  <c r="A1140" i="8"/>
  <c r="BZ1139" i="8"/>
  <c r="BW1139" i="8"/>
  <c r="BV1139" i="8"/>
  <c r="BU1139" i="8"/>
  <c r="BT1139" i="8"/>
  <c r="BM1139" i="8"/>
  <c r="BF1139" i="8"/>
  <c r="AK1139" i="8"/>
  <c r="AD1139" i="8"/>
  <c r="W1139" i="8"/>
  <c r="A1139" i="8"/>
  <c r="BZ1138" i="8"/>
  <c r="BZ1137" i="8"/>
  <c r="AK1137" i="8"/>
  <c r="A1137" i="8"/>
  <c r="BZ1136" i="8"/>
  <c r="BM1136" i="8"/>
  <c r="BF1136" i="8"/>
  <c r="AK1136" i="8"/>
  <c r="W1136" i="8"/>
  <c r="A1136" i="8"/>
  <c r="BZ1135" i="8"/>
  <c r="BM1135" i="8"/>
  <c r="BF1135" i="8"/>
  <c r="AK1135" i="8"/>
  <c r="W1135" i="8"/>
  <c r="A1135" i="8"/>
  <c r="BZ1134" i="8"/>
  <c r="BY1134" i="8"/>
  <c r="A1134" i="8"/>
  <c r="BZ1133" i="8"/>
  <c r="BM1133" i="8"/>
  <c r="BF1133" i="8"/>
  <c r="AK1133" i="8"/>
  <c r="W1133" i="8"/>
  <c r="A1133" i="8"/>
  <c r="BZ1132" i="8"/>
  <c r="BM1132" i="8"/>
  <c r="BF1132" i="8"/>
  <c r="AK1132" i="8"/>
  <c r="W1132" i="8"/>
  <c r="A1132" i="8"/>
  <c r="BZ1131" i="8"/>
  <c r="BM1131" i="8"/>
  <c r="BF1131" i="8"/>
  <c r="AK1131" i="8"/>
  <c r="W1131" i="8"/>
  <c r="A1131" i="8"/>
  <c r="BZ1130" i="8"/>
  <c r="BM1130" i="8"/>
  <c r="BF1130" i="8"/>
  <c r="AK1130" i="8"/>
  <c r="W1130" i="8"/>
  <c r="A1130" i="8"/>
  <c r="BZ1129" i="8"/>
  <c r="BM1129" i="8"/>
  <c r="BF1129" i="8"/>
  <c r="AK1129" i="8"/>
  <c r="AJ1129" i="8" s="1"/>
  <c r="A1129" i="8"/>
  <c r="BZ1128" i="8"/>
  <c r="BW1128" i="8"/>
  <c r="BV1128" i="8"/>
  <c r="BU1128" i="8"/>
  <c r="BT1128" i="8"/>
  <c r="BM1128" i="8"/>
  <c r="BF1128" i="8"/>
  <c r="AK1128" i="8"/>
  <c r="AD1128" i="8"/>
  <c r="W1128" i="8"/>
  <c r="A1128" i="8"/>
  <c r="BZ1127" i="8"/>
  <c r="AK1127" i="8"/>
  <c r="A1127" i="8"/>
  <c r="BZ1126" i="8"/>
  <c r="AK1126" i="8"/>
  <c r="A1126" i="8"/>
  <c r="BZ1125" i="8"/>
  <c r="BY1125" i="8"/>
  <c r="BM1125" i="8"/>
  <c r="BF1125" i="8"/>
  <c r="AK1125" i="8"/>
  <c r="A1125" i="8"/>
  <c r="BZ1124" i="8"/>
  <c r="AK1124" i="8"/>
  <c r="AD1124" i="8"/>
  <c r="W1124" i="8"/>
  <c r="BF1124" i="8" s="1"/>
  <c r="A1124" i="8"/>
  <c r="BZ1123" i="8"/>
  <c r="AK1123" i="8"/>
  <c r="A1123" i="8"/>
  <c r="CC1122" i="8"/>
  <c r="CB1122" i="8"/>
  <c r="BZ1122" i="8"/>
  <c r="BM1122" i="8"/>
  <c r="BF1122" i="8"/>
  <c r="AK1122" i="8"/>
  <c r="AD1122" i="8"/>
  <c r="W1122" i="8"/>
  <c r="A1122" i="8"/>
  <c r="BZ1121" i="8"/>
  <c r="BY1121" i="8"/>
  <c r="BM1121" i="8"/>
  <c r="BF1121" i="8"/>
  <c r="AK1121" i="8"/>
  <c r="A1121" i="8"/>
  <c r="BZ1120" i="8"/>
  <c r="AK1120" i="8"/>
  <c r="AD1120" i="8"/>
  <c r="W1120" i="8"/>
  <c r="BF1120" i="8" s="1"/>
  <c r="A1120" i="8"/>
  <c r="BZ1119" i="8"/>
  <c r="BM1119" i="8"/>
  <c r="BF1119" i="8"/>
  <c r="AK1119" i="8"/>
  <c r="AD1119" i="8"/>
  <c r="W1119" i="8"/>
  <c r="A1119" i="8"/>
  <c r="BZ1118" i="8"/>
  <c r="BY1118" i="8"/>
  <c r="BM1118" i="8"/>
  <c r="BF1118" i="8"/>
  <c r="AK1118" i="8"/>
  <c r="A1118" i="8"/>
  <c r="BZ1117" i="8"/>
  <c r="AK1117" i="8"/>
  <c r="A1117" i="8"/>
  <c r="BZ1116" i="8"/>
  <c r="BM1116" i="8"/>
  <c r="BF1116" i="8"/>
  <c r="AK1116" i="8"/>
  <c r="AD1116" i="8"/>
  <c r="W1116" i="8"/>
  <c r="BY1116" i="8" s="1"/>
  <c r="A1116" i="8"/>
  <c r="BZ1115" i="8"/>
  <c r="AK1115" i="8"/>
  <c r="A1115" i="8"/>
  <c r="BZ1114" i="8"/>
  <c r="AK1114" i="8"/>
  <c r="AJ1114" i="8" s="1"/>
  <c r="A1114" i="8"/>
  <c r="BZ1113" i="8"/>
  <c r="BM1113" i="8"/>
  <c r="BF1113" i="8"/>
  <c r="AK1113" i="8"/>
  <c r="AD1113" i="8"/>
  <c r="W1113" i="8"/>
  <c r="A1113" i="8"/>
  <c r="BZ1112" i="8"/>
  <c r="BY1122" i="8" l="1"/>
  <c r="BY1132" i="8"/>
  <c r="CE1184" i="8"/>
  <c r="CD1184" i="8" s="1"/>
  <c r="W1205" i="8"/>
  <c r="BY1205" i="8" s="1"/>
  <c r="BY1303" i="8"/>
  <c r="BY1311" i="8"/>
  <c r="AJ1113" i="8"/>
  <c r="BY1119" i="8"/>
  <c r="AJ1124" i="8"/>
  <c r="AJ1127" i="8"/>
  <c r="BY1176" i="8"/>
  <c r="AJ1234" i="8"/>
  <c r="BY1235" i="8"/>
  <c r="W1241" i="8"/>
  <c r="BF1241" i="8" s="1"/>
  <c r="W1284" i="8"/>
  <c r="W1283" i="8" s="1"/>
  <c r="AJ1337" i="8"/>
  <c r="AJ1119" i="8"/>
  <c r="AJ1126" i="8"/>
  <c r="AJ1128" i="8"/>
  <c r="BM1144" i="8"/>
  <c r="BY1184" i="8"/>
  <c r="W1202" i="8"/>
  <c r="W1203" i="8"/>
  <c r="BF1203" i="8" s="1"/>
  <c r="W1226" i="8"/>
  <c r="BY1226" i="8" s="1"/>
  <c r="AJ1241" i="8"/>
  <c r="AJ1251" i="8"/>
  <c r="CE1310" i="8"/>
  <c r="BY1340" i="8"/>
  <c r="AJ1348" i="8"/>
  <c r="BY1352" i="8"/>
  <c r="BY1389" i="8"/>
  <c r="BY1310" i="8"/>
  <c r="W1323" i="8"/>
  <c r="BY1152" i="8"/>
  <c r="BY1151" i="8" s="1"/>
  <c r="B1146" i="8"/>
  <c r="BY1158" i="8"/>
  <c r="BY1135" i="8"/>
  <c r="BY1548" i="8"/>
  <c r="BY1547" i="8"/>
  <c r="BF1144" i="8"/>
  <c r="BY1149" i="8"/>
  <c r="AJ1151" i="8"/>
  <c r="CE1152" i="8"/>
  <c r="AJ1167" i="8"/>
  <c r="BY1168" i="8"/>
  <c r="BW1168" i="8" s="1"/>
  <c r="B1170" i="8"/>
  <c r="BY1173" i="8"/>
  <c r="AJ1175" i="8"/>
  <c r="BY1182" i="8"/>
  <c r="W1195" i="8"/>
  <c r="BF1195" i="8" s="1"/>
  <c r="W1204" i="8"/>
  <c r="BF1204" i="8" s="1"/>
  <c r="W1212" i="8"/>
  <c r="BY1212" i="8" s="1"/>
  <c r="BY1221" i="8"/>
  <c r="W1233" i="8"/>
  <c r="BY1233" i="8" s="1"/>
  <c r="W1240" i="8"/>
  <c r="AJ1263" i="8"/>
  <c r="W1269" i="8"/>
  <c r="B1273" i="8"/>
  <c r="A1273" i="8" s="1"/>
  <c r="BY1293" i="8"/>
  <c r="BY1295" i="8"/>
  <c r="BY1319" i="8"/>
  <c r="BY1321" i="8"/>
  <c r="BY1338" i="8"/>
  <c r="BY1341" i="8"/>
  <c r="BY1344" i="8"/>
  <c r="B1346" i="8"/>
  <c r="BY1349" i="8"/>
  <c r="BY1631" i="8"/>
  <c r="BY1630" i="8" s="1"/>
  <c r="BY1529" i="8"/>
  <c r="AK1529" i="8" s="1"/>
  <c r="CE1168" i="8"/>
  <c r="BY1317" i="8"/>
  <c r="CD1323" i="8"/>
  <c r="BY1329" i="8"/>
  <c r="BY1332" i="8"/>
  <c r="BY1331" i="8" s="1"/>
  <c r="BY1385" i="8"/>
  <c r="AJ1118" i="8"/>
  <c r="AJ1125" i="8"/>
  <c r="BY1130" i="8"/>
  <c r="BY1120" i="8"/>
  <c r="BM1120" i="8" s="1"/>
  <c r="BY1136" i="8"/>
  <c r="BY1142" i="8"/>
  <c r="BY1157" i="8"/>
  <c r="BY1160" i="8"/>
  <c r="BM1168" i="8"/>
  <c r="BF1168" i="8" s="1"/>
  <c r="BY1175" i="8"/>
  <c r="BY1289" i="8"/>
  <c r="BZ1292" i="8"/>
  <c r="AJ1297" i="8"/>
  <c r="BY1302" i="8"/>
  <c r="AJ1304" i="8"/>
  <c r="CE1305" i="8"/>
  <c r="BY1312" i="8"/>
  <c r="BY1314" i="8"/>
  <c r="BY1318" i="8"/>
  <c r="BY1328" i="8"/>
  <c r="BY1330" i="8"/>
  <c r="CE1332" i="8"/>
  <c r="CD1332" i="8" s="1"/>
  <c r="BY1343" i="8"/>
  <c r="BY1351" i="8"/>
  <c r="AJ1352" i="8"/>
  <c r="BY1530" i="8"/>
  <c r="BY1606" i="8"/>
  <c r="BY1605" i="8"/>
  <c r="BY1604" i="8"/>
  <c r="BY1603" i="8" s="1"/>
  <c r="BY1183" i="8"/>
  <c r="BY1632" i="8"/>
  <c r="BY1635" i="8"/>
  <c r="BY1634" i="8"/>
  <c r="BY1633" i="8"/>
  <c r="AJ1116" i="8"/>
  <c r="AJ1117" i="8"/>
  <c r="CE1122" i="8"/>
  <c r="BY1124" i="8"/>
  <c r="BM1124" i="8" s="1"/>
  <c r="BY1131" i="8"/>
  <c r="BY1133" i="8"/>
  <c r="W1144" i="8"/>
  <c r="CD1144" i="8" s="1"/>
  <c r="BY1150" i="8"/>
  <c r="BY1159" i="8"/>
  <c r="AJ1160" i="8"/>
  <c r="BY1166" i="8"/>
  <c r="CD1168" i="8"/>
  <c r="BY1174" i="8"/>
  <c r="CE1176" i="8"/>
  <c r="CD1176" i="8" s="1"/>
  <c r="BY1181" i="8"/>
  <c r="BY1180" i="8" s="1"/>
  <c r="W1192" i="8"/>
  <c r="W1194" i="8"/>
  <c r="BF1194" i="8" s="1"/>
  <c r="B1199" i="8"/>
  <c r="A1199" i="8" s="1"/>
  <c r="AJ1213" i="8"/>
  <c r="W1245" i="8"/>
  <c r="BF1245" i="8" s="1"/>
  <c r="W1253" i="8"/>
  <c r="BF1253" i="8" s="1"/>
  <c r="W1254" i="8"/>
  <c r="BF1254" i="8" s="1"/>
  <c r="BM1264" i="8"/>
  <c r="BF1264" i="8" s="1"/>
  <c r="AJ1270" i="8"/>
  <c r="BY1271" i="8"/>
  <c r="BY1285" i="8"/>
  <c r="BM1285" i="8" s="1"/>
  <c r="BY1294" i="8"/>
  <c r="AK1299" i="8"/>
  <c r="BY1304" i="8"/>
  <c r="BY1301" i="8" s="1"/>
  <c r="BY1320" i="8"/>
  <c r="BY1337" i="8"/>
  <c r="BY1339" i="8"/>
  <c r="BY1342" i="8"/>
  <c r="BY1348" i="8"/>
  <c r="BY1350" i="8"/>
  <c r="CD1352" i="8"/>
  <c r="BY1625" i="8"/>
  <c r="BY1624" i="8"/>
  <c r="BY1623" i="8"/>
  <c r="BY1269" i="8"/>
  <c r="W1190" i="8"/>
  <c r="BF1190" i="8" s="1"/>
  <c r="W1191" i="8"/>
  <c r="BF1191" i="8" s="1"/>
  <c r="W1255" i="8"/>
  <c r="AJ1285" i="8"/>
  <c r="CE1313" i="8"/>
  <c r="CD1122" i="8"/>
  <c r="BM1193" i="8"/>
  <c r="AJ1194" i="8"/>
  <c r="AJ1197" i="8"/>
  <c r="BY1214" i="8"/>
  <c r="BY1213" i="8" s="1"/>
  <c r="BY1211" i="8" s="1"/>
  <c r="AJ1227" i="8"/>
  <c r="AJ1229" i="8"/>
  <c r="AJ1232" i="8"/>
  <c r="AJ1239" i="8"/>
  <c r="BM1241" i="8"/>
  <c r="W1242" i="8"/>
  <c r="BF1242" i="8" s="1"/>
  <c r="W1244" i="8"/>
  <c r="BF1244" i="8" s="1"/>
  <c r="AJ1250" i="8"/>
  <c r="W1252" i="8"/>
  <c r="BY1252" i="8" s="1"/>
  <c r="AJ1256" i="8"/>
  <c r="AJ1258" i="8"/>
  <c r="W1262" i="8"/>
  <c r="W1264" i="8" s="1"/>
  <c r="AJ1269" i="8"/>
  <c r="AJ1276" i="8"/>
  <c r="AJ1278" i="8"/>
  <c r="AJ1283" i="8"/>
  <c r="AJ1284" i="8"/>
  <c r="AD1284" i="8"/>
  <c r="AD1283" i="8" s="1"/>
  <c r="CE1287" i="8"/>
  <c r="AJ1324" i="8"/>
  <c r="AJ1326" i="8"/>
  <c r="AJ1327" i="8"/>
  <c r="AJ1332" i="8"/>
  <c r="AJ1333" i="8"/>
  <c r="AJ1441" i="8"/>
  <c r="B1401" i="8"/>
  <c r="AK1401" i="8" s="1"/>
  <c r="BY1411" i="8"/>
  <c r="CD1411" i="8"/>
  <c r="AJ1139" i="8"/>
  <c r="AJ1140" i="8"/>
  <c r="AJ1143" i="8"/>
  <c r="AJ1185" i="8"/>
  <c r="BM1191" i="8"/>
  <c r="BM1194" i="8"/>
  <c r="AJ1222" i="8"/>
  <c r="W1247" i="8"/>
  <c r="CD1247" i="8" s="1"/>
  <c r="AJ1279" i="8"/>
  <c r="AJ1310" i="8"/>
  <c r="CD1310" i="8"/>
  <c r="AJ1344" i="8"/>
  <c r="AJ1345" i="8"/>
  <c r="BY1284" i="8"/>
  <c r="BY1388" i="8"/>
  <c r="BY1386" i="8"/>
  <c r="BW1386" i="8" s="1"/>
  <c r="BV1386" i="8" s="1"/>
  <c r="BU1386" i="8" s="1"/>
  <c r="BT1386" i="8" s="1"/>
  <c r="BY1291" i="8"/>
  <c r="BF1291" i="8"/>
  <c r="BY1426" i="8"/>
  <c r="BY1428" i="8"/>
  <c r="BY1427" i="8"/>
  <c r="BF1247" i="8"/>
  <c r="BW1481" i="8"/>
  <c r="BW1482" i="8" s="1"/>
  <c r="BV1482" i="8" s="1"/>
  <c r="BU1482" i="8" s="1"/>
  <c r="BT1482" i="8" s="1"/>
  <c r="BY1480" i="8"/>
  <c r="BY1469" i="8" s="1"/>
  <c r="BY1571" i="8"/>
  <c r="BY1570" i="8"/>
  <c r="BY1569" i="8"/>
  <c r="BY1573" i="8"/>
  <c r="BY1572" i="8"/>
  <c r="AK1427" i="8"/>
  <c r="BW1425" i="8"/>
  <c r="BV1425" i="8" s="1"/>
  <c r="BU1425" i="8" s="1"/>
  <c r="BT1425" i="8" s="1"/>
  <c r="BM1425" i="8" s="1"/>
  <c r="BY1424" i="8"/>
  <c r="BV1515" i="8"/>
  <c r="BV1517" i="8"/>
  <c r="AK1501" i="8"/>
  <c r="BY1521" i="8"/>
  <c r="AJ1135" i="8"/>
  <c r="AJ1136" i="8"/>
  <c r="AJ1120" i="8"/>
  <c r="AJ1121" i="8"/>
  <c r="AJ1122" i="8"/>
  <c r="AJ1123" i="8"/>
  <c r="AJ1130" i="8"/>
  <c r="AJ1131" i="8"/>
  <c r="AJ1132" i="8"/>
  <c r="AJ1133" i="8"/>
  <c r="AJ1137" i="8"/>
  <c r="AJ1142" i="8"/>
  <c r="AJ1145" i="8"/>
  <c r="AJ1147" i="8"/>
  <c r="AJ1148" i="8"/>
  <c r="AJ1149" i="8"/>
  <c r="AJ1150" i="8"/>
  <c r="AJ1152" i="8"/>
  <c r="AJ1153" i="8"/>
  <c r="AJ1155" i="8"/>
  <c r="AJ1156" i="8"/>
  <c r="AJ1159" i="8"/>
  <c r="AJ1161" i="8"/>
  <c r="AJ1168" i="8"/>
  <c r="AJ1178" i="8"/>
  <c r="AJ1183" i="8"/>
  <c r="AJ1187" i="8"/>
  <c r="AJ1188" i="8"/>
  <c r="AJ1189" i="8"/>
  <c r="AJ1190" i="8"/>
  <c r="BM1190" i="8"/>
  <c r="BY1190" i="8"/>
  <c r="BY1192" i="8"/>
  <c r="W1193" i="8"/>
  <c r="BF1193" i="8" s="1"/>
  <c r="AJ1195" i="8"/>
  <c r="BM1195" i="8"/>
  <c r="BY1195" i="8"/>
  <c r="AJ1196" i="8"/>
  <c r="AJ1198" i="8"/>
  <c r="AJ1200" i="8"/>
  <c r="AJ1201" i="8"/>
  <c r="BY1202" i="8"/>
  <c r="AJ1203" i="8"/>
  <c r="BM1203" i="8"/>
  <c r="BY1203" i="8"/>
  <c r="AJ1204" i="8"/>
  <c r="BM1204" i="8"/>
  <c r="BY1204" i="8"/>
  <c r="AJ1205" i="8"/>
  <c r="BY1206" i="8"/>
  <c r="AJ1207" i="8"/>
  <c r="AJ1208" i="8"/>
  <c r="AJ1210" i="8"/>
  <c r="AJ1211" i="8"/>
  <c r="CE1214" i="8"/>
  <c r="CD1214" i="8" s="1"/>
  <c r="AJ1219" i="8"/>
  <c r="BY1220" i="8"/>
  <c r="AJ1221" i="8"/>
  <c r="AJ1226" i="8"/>
  <c r="CE1235" i="8"/>
  <c r="CD1235" i="8" s="1"/>
  <c r="BY1240" i="8"/>
  <c r="BY1241" i="8"/>
  <c r="BY1255" i="8"/>
  <c r="AJ1262" i="8"/>
  <c r="CE1264" i="8"/>
  <c r="CE1271" i="8"/>
  <c r="CD1271" i="8" s="1"/>
  <c r="BY1277" i="8"/>
  <c r="CD1287" i="8"/>
  <c r="AJ1288" i="8"/>
  <c r="AJ1289" i="8"/>
  <c r="AJ1290" i="8"/>
  <c r="CE1291" i="8"/>
  <c r="CD1291" i="8" s="1"/>
  <c r="CE1292" i="8"/>
  <c r="AJ1293" i="8"/>
  <c r="AJ1294" i="8"/>
  <c r="AJ1295" i="8"/>
  <c r="CD1305" i="8"/>
  <c r="AJ1308" i="8"/>
  <c r="AJ1309" i="8"/>
  <c r="AJ1313" i="8"/>
  <c r="AJ1316" i="8"/>
  <c r="AJ1320" i="8"/>
  <c r="AJ1321" i="8"/>
  <c r="AJ1328" i="8"/>
  <c r="AJ1329" i="8"/>
  <c r="AJ1330" i="8"/>
  <c r="AJ1334" i="8"/>
  <c r="AJ1338" i="8"/>
  <c r="AJ1339" i="8"/>
  <c r="AJ1341" i="8"/>
  <c r="AJ1342" i="8"/>
  <c r="AJ1349" i="8"/>
  <c r="AJ1350" i="8"/>
  <c r="CE1352" i="8"/>
  <c r="BY1415" i="8"/>
  <c r="AK1467" i="8"/>
  <c r="AK1374" i="8"/>
  <c r="AK1413" i="8"/>
  <c r="AJ1115" i="8"/>
  <c r="AJ1141" i="8"/>
  <c r="AJ1144" i="8"/>
  <c r="CE1144" i="8"/>
  <c r="CD1152" i="8"/>
  <c r="AJ1154" i="8"/>
  <c r="AJ1157" i="8"/>
  <c r="AJ1158" i="8"/>
  <c r="AJ1163" i="8"/>
  <c r="AJ1164" i="8"/>
  <c r="AJ1165" i="8"/>
  <c r="AJ1166" i="8"/>
  <c r="AJ1169" i="8"/>
  <c r="AJ1171" i="8"/>
  <c r="AJ1172" i="8"/>
  <c r="AJ1173" i="8"/>
  <c r="AJ1174" i="8"/>
  <c r="AJ1176" i="8"/>
  <c r="AJ1177" i="8"/>
  <c r="AJ1179" i="8"/>
  <c r="AJ1180" i="8"/>
  <c r="AJ1181" i="8"/>
  <c r="AJ1182" i="8"/>
  <c r="AJ1184" i="8"/>
  <c r="AJ1191" i="8"/>
  <c r="AJ1192" i="8"/>
  <c r="AJ1193" i="8"/>
  <c r="BY1193" i="8"/>
  <c r="BY1194" i="8"/>
  <c r="AD1197" i="8"/>
  <c r="W1197" i="8" s="1"/>
  <c r="AJ1202" i="8"/>
  <c r="AJ1206" i="8"/>
  <c r="CE1207" i="8"/>
  <c r="CD1207" i="8" s="1"/>
  <c r="AJ1212" i="8"/>
  <c r="AJ1214" i="8"/>
  <c r="AJ1215" i="8"/>
  <c r="AJ1217" i="8"/>
  <c r="AJ1218" i="8"/>
  <c r="BY1219" i="8"/>
  <c r="AJ1220" i="8"/>
  <c r="CE1221" i="8"/>
  <c r="CD1221" i="8" s="1"/>
  <c r="AJ1224" i="8"/>
  <c r="AJ1225" i="8"/>
  <c r="AJ1228" i="8"/>
  <c r="AD1228" i="8" s="1"/>
  <c r="W1228" i="8" s="1"/>
  <c r="AJ1233" i="8"/>
  <c r="BY1234" i="8"/>
  <c r="AJ1235" i="8"/>
  <c r="AJ1236" i="8"/>
  <c r="AJ1240" i="8"/>
  <c r="AJ1242" i="8"/>
  <c r="BM1242" i="8"/>
  <c r="BY1242" i="8"/>
  <c r="W1243" i="8"/>
  <c r="BY1243" i="8" s="1"/>
  <c r="AJ1243" i="8"/>
  <c r="AJ1244" i="8"/>
  <c r="BM1244" i="8"/>
  <c r="BM1243" i="8" s="1"/>
  <c r="BF1243" i="8" s="1"/>
  <c r="BY1244" i="8"/>
  <c r="AJ1245" i="8"/>
  <c r="BM1245" i="8"/>
  <c r="BY1245" i="8"/>
  <c r="AJ1246" i="8"/>
  <c r="AJ1247" i="8"/>
  <c r="AD1247" i="8" s="1"/>
  <c r="AJ1248" i="8"/>
  <c r="AJ1252" i="8"/>
  <c r="AJ1253" i="8"/>
  <c r="BM1253" i="8"/>
  <c r="BY1253" i="8"/>
  <c r="AJ1254" i="8"/>
  <c r="BM1254" i="8"/>
  <c r="AJ1255" i="8"/>
  <c r="AJ1257" i="8"/>
  <c r="AD1257" i="8" s="1"/>
  <c r="W1257" i="8" s="1"/>
  <c r="AJ1260" i="8"/>
  <c r="AJ1261" i="8"/>
  <c r="AJ1264" i="8"/>
  <c r="AJ1265" i="8"/>
  <c r="AK1266" i="8"/>
  <c r="AJ1266" i="8" s="1"/>
  <c r="AJ1267" i="8"/>
  <c r="AJ1268" i="8"/>
  <c r="BY1270" i="8"/>
  <c r="AJ1271" i="8"/>
  <c r="AJ1272" i="8"/>
  <c r="AJ1274" i="8"/>
  <c r="AJ1275" i="8"/>
  <c r="BY1276" i="8"/>
  <c r="BY1275" i="8" s="1"/>
  <c r="AJ1277" i="8"/>
  <c r="CE1278" i="8"/>
  <c r="CD1278" i="8" s="1"/>
  <c r="AJ1281" i="8"/>
  <c r="AJ1282" i="8"/>
  <c r="AJ1286" i="8"/>
  <c r="BY1286" i="8"/>
  <c r="BM1286" i="8" s="1"/>
  <c r="AJ1287" i="8"/>
  <c r="AJ1291" i="8"/>
  <c r="AJ1292" i="8"/>
  <c r="CD1292" i="8"/>
  <c r="AJ1296" i="8"/>
  <c r="AJ1298" i="8"/>
  <c r="AJ1299" i="8"/>
  <c r="AJ1300" i="8"/>
  <c r="AJ1301" i="8"/>
  <c r="AJ1302" i="8"/>
  <c r="AJ1303" i="8"/>
  <c r="AJ1305" i="8"/>
  <c r="AJ1306" i="8"/>
  <c r="AJ1311" i="8"/>
  <c r="AJ1312" i="8"/>
  <c r="CD1313" i="8"/>
  <c r="AJ1314" i="8"/>
  <c r="AJ1315" i="8"/>
  <c r="CE1316" i="8"/>
  <c r="CD1316" i="8" s="1"/>
  <c r="AJ1317" i="8"/>
  <c r="AJ1318" i="8"/>
  <c r="AJ1322" i="8"/>
  <c r="AJ1323" i="8"/>
  <c r="AD1323" i="8" s="1"/>
  <c r="CE1323" i="8" s="1"/>
  <c r="AJ1325" i="8"/>
  <c r="AJ1331" i="8"/>
  <c r="AJ1335" i="8"/>
  <c r="AJ1336" i="8"/>
  <c r="AJ1340" i="8"/>
  <c r="AJ1343" i="8"/>
  <c r="CE1344" i="8"/>
  <c r="CD1344" i="8" s="1"/>
  <c r="AJ1351" i="8"/>
  <c r="AJ1353" i="8"/>
  <c r="BY1443" i="8"/>
  <c r="AK1112" i="8"/>
  <c r="AJ1112" i="8"/>
  <c r="BZ1111" i="8"/>
  <c r="AK1111" i="8"/>
  <c r="A1111" i="8"/>
  <c r="BZ1110" i="8"/>
  <c r="BY1110" i="8"/>
  <c r="BM1110" i="8"/>
  <c r="BF1110" i="8"/>
  <c r="AK1110" i="8"/>
  <c r="A1110" i="8"/>
  <c r="BZ1109" i="8"/>
  <c r="BY1109" i="8"/>
  <c r="BM1109" i="8"/>
  <c r="BF1109" i="8"/>
  <c r="AK1109" i="8"/>
  <c r="A1109" i="8"/>
  <c r="BZ1108" i="8"/>
  <c r="BM1108" i="8"/>
  <c r="BF1108" i="8"/>
  <c r="AK1108" i="8"/>
  <c r="AD1108" i="8"/>
  <c r="W1108" i="8"/>
  <c r="A1108" i="8"/>
  <c r="BZ1107" i="8"/>
  <c r="AM1107" i="8"/>
  <c r="AK1107" i="8"/>
  <c r="AD1107" i="8"/>
  <c r="W1107" i="8"/>
  <c r="D1107" i="8"/>
  <c r="A1107" i="8"/>
  <c r="BZ1106" i="8"/>
  <c r="AM1106" i="8"/>
  <c r="AK1106" i="8"/>
  <c r="D1106" i="8"/>
  <c r="A1106" i="8"/>
  <c r="BZ1105" i="8"/>
  <c r="BM1105" i="8"/>
  <c r="BF1105" i="8"/>
  <c r="AK1105" i="8"/>
  <c r="AD1105" i="8"/>
  <c r="W1105" i="8"/>
  <c r="A1105" i="8"/>
  <c r="BZ1104" i="8"/>
  <c r="BM1104" i="8"/>
  <c r="BF1104" i="8"/>
  <c r="AM1104" i="8"/>
  <c r="AK1104" i="8"/>
  <c r="AD1104" i="8"/>
  <c r="W1104" i="8"/>
  <c r="W1100" i="8" s="1"/>
  <c r="D1104" i="8"/>
  <c r="A1104" i="8"/>
  <c r="BZ1103" i="8"/>
  <c r="AM1103" i="8"/>
  <c r="AK1103" i="8"/>
  <c r="AD1103" i="8"/>
  <c r="W1103" i="8"/>
  <c r="D1103" i="8"/>
  <c r="A1103" i="8"/>
  <c r="BZ1102" i="8"/>
  <c r="AM1102" i="8"/>
  <c r="AK1102" i="8"/>
  <c r="AD1102" i="8"/>
  <c r="W1102" i="8"/>
  <c r="D1102" i="8"/>
  <c r="A1102" i="8"/>
  <c r="BZ1101" i="8"/>
  <c r="AM1101" i="8"/>
  <c r="AK1101" i="8"/>
  <c r="AD1101" i="8"/>
  <c r="W1101" i="8"/>
  <c r="D1101" i="8"/>
  <c r="A1101" i="8"/>
  <c r="CC1100" i="8"/>
  <c r="CB1100" i="8"/>
  <c r="BZ1100" i="8"/>
  <c r="AK1100" i="8"/>
  <c r="AD1100" i="8"/>
  <c r="BM1100" i="8" s="1"/>
  <c r="A1100" i="8"/>
  <c r="BZ1099" i="8"/>
  <c r="BM1099" i="8"/>
  <c r="BF1099" i="8"/>
  <c r="AK1099" i="8"/>
  <c r="AD1099" i="8"/>
  <c r="W1099" i="8"/>
  <c r="A1099" i="8"/>
  <c r="BZ1098" i="8"/>
  <c r="BM1098" i="8"/>
  <c r="BF1098" i="8"/>
  <c r="AK1098" i="8"/>
  <c r="AD1098" i="8"/>
  <c r="W1098" i="8"/>
  <c r="A1098" i="8"/>
  <c r="BZ1097" i="8"/>
  <c r="AK1097" i="8"/>
  <c r="AJ1097" i="8"/>
  <c r="BZ1096" i="8"/>
  <c r="AK1096" i="8"/>
  <c r="A1096" i="8"/>
  <c r="BZ1095" i="8"/>
  <c r="BM1095" i="8"/>
  <c r="AK1095" i="8"/>
  <c r="W1095" i="8"/>
  <c r="BF1095" i="8" s="1"/>
  <c r="A1095" i="8"/>
  <c r="BZ1094" i="8"/>
  <c r="BM1094" i="8"/>
  <c r="BF1094" i="8"/>
  <c r="AK1094" i="8"/>
  <c r="W1094" i="8"/>
  <c r="A1094" i="8"/>
  <c r="BZ1093" i="8"/>
  <c r="BY1093" i="8" s="1"/>
  <c r="BM1093" i="8"/>
  <c r="AK1093" i="8"/>
  <c r="W1093" i="8"/>
  <c r="BF1093" i="8" s="1"/>
  <c r="A1093" i="8"/>
  <c r="BZ1092" i="8"/>
  <c r="BM1092" i="8"/>
  <c r="AK1092" i="8"/>
  <c r="W1092" i="8"/>
  <c r="BF1092" i="8" s="1"/>
  <c r="A1092" i="8"/>
  <c r="BZ1091" i="8"/>
  <c r="BM1091" i="8"/>
  <c r="AK1091" i="8"/>
  <c r="W1091" i="8"/>
  <c r="A1091" i="8"/>
  <c r="BZ1090" i="8"/>
  <c r="BM1090" i="8"/>
  <c r="AK1090" i="8"/>
  <c r="W1090" i="8"/>
  <c r="BF1090" i="8" s="1"/>
  <c r="A1090" i="8"/>
  <c r="CB1089" i="8"/>
  <c r="BZ1089" i="8"/>
  <c r="AK1089" i="8"/>
  <c r="AD1089" i="8"/>
  <c r="A1089" i="8"/>
  <c r="BZ1088" i="8"/>
  <c r="AK1088" i="8"/>
  <c r="A1088" i="8"/>
  <c r="BZ1087" i="8"/>
  <c r="AK1087" i="8"/>
  <c r="A1087" i="8"/>
  <c r="BZ1086" i="8"/>
  <c r="AK1086" i="8"/>
  <c r="A1086" i="8"/>
  <c r="BZ1085" i="8"/>
  <c r="AK1085" i="8"/>
  <c r="A1085" i="8"/>
  <c r="BZ1084" i="8"/>
  <c r="BW1084" i="8"/>
  <c r="BV1084" i="8"/>
  <c r="BU1084" i="8"/>
  <c r="BT1084" i="8"/>
  <c r="BM1084" i="8"/>
  <c r="BF1084" i="8"/>
  <c r="AL1084" i="8"/>
  <c r="AK1084" i="8"/>
  <c r="AD1084" i="8"/>
  <c r="A1084" i="8"/>
  <c r="BZ1083" i="8"/>
  <c r="AK1083" i="8"/>
  <c r="A1083" i="8"/>
  <c r="BZ1082" i="8"/>
  <c r="BM1082" i="8"/>
  <c r="AM1082" i="8"/>
  <c r="AK1082" i="8"/>
  <c r="W1082" i="8"/>
  <c r="BF1082" i="8" s="1"/>
  <c r="A1082" i="8"/>
  <c r="BZ1081" i="8"/>
  <c r="BY1081" i="8" s="1"/>
  <c r="BM1081" i="8"/>
  <c r="AM1081" i="8"/>
  <c r="AK1081" i="8"/>
  <c r="W1081" i="8"/>
  <c r="W1084" i="8" s="1"/>
  <c r="A1081" i="8"/>
  <c r="BZ1080" i="8"/>
  <c r="BM1080" i="8"/>
  <c r="AM1080" i="8"/>
  <c r="AK1080" i="8"/>
  <c r="W1080" i="8"/>
  <c r="BF1080" i="8" s="1"/>
  <c r="A1080" i="8"/>
  <c r="BZ1079" i="8"/>
  <c r="BM1079" i="8"/>
  <c r="AM1079" i="8"/>
  <c r="AK1079" i="8"/>
  <c r="W1079" i="8"/>
  <c r="BF1079" i="8" s="1"/>
  <c r="A1079" i="8"/>
  <c r="BZ1078" i="8"/>
  <c r="BW1078" i="8"/>
  <c r="BV1078" i="8"/>
  <c r="BU1078" i="8"/>
  <c r="BT1078" i="8"/>
  <c r="AM1078" i="8"/>
  <c r="AK1078" i="8"/>
  <c r="AD1078" i="8"/>
  <c r="W1078" i="8"/>
  <c r="BF1078" i="8" s="1"/>
  <c r="A1078" i="8"/>
  <c r="BZ1077" i="8"/>
  <c r="BW1077" i="8"/>
  <c r="BV1077" i="8"/>
  <c r="BU1077" i="8"/>
  <c r="BT1077" i="8"/>
  <c r="AM1077" i="8"/>
  <c r="AK1077" i="8"/>
  <c r="AD1077" i="8"/>
  <c r="BY1077" i="8" s="1"/>
  <c r="W1077" i="8"/>
  <c r="BF1077" i="8" s="1"/>
  <c r="A1077" i="8"/>
  <c r="BZ1076" i="8"/>
  <c r="BT1076" i="8"/>
  <c r="AM1076" i="8"/>
  <c r="AK1076" i="8"/>
  <c r="AD1076" i="8"/>
  <c r="W1076" i="8"/>
  <c r="A1076" i="8"/>
  <c r="BZ1075" i="8"/>
  <c r="BT1075" i="8"/>
  <c r="AM1075" i="8"/>
  <c r="AK1075" i="8"/>
  <c r="AD1075" i="8"/>
  <c r="A1075" i="8"/>
  <c r="BZ1074" i="8"/>
  <c r="BT1074" i="8"/>
  <c r="AM1074" i="8"/>
  <c r="AK1074" i="8"/>
  <c r="AD1074" i="8"/>
  <c r="BY1074" i="8" s="1"/>
  <c r="W1074" i="8"/>
  <c r="A1074" i="8"/>
  <c r="BZ1073" i="8"/>
  <c r="BY1073" i="8"/>
  <c r="BM1073" i="8"/>
  <c r="BF1073" i="8"/>
  <c r="AK1073" i="8"/>
  <c r="AD1073" i="8"/>
  <c r="W1073" i="8"/>
  <c r="A1073" i="8"/>
  <c r="BZ1072" i="8"/>
  <c r="BY1072" i="8"/>
  <c r="BW1072" i="8"/>
  <c r="BV1072" i="8"/>
  <c r="BU1072" i="8"/>
  <c r="BT1072" i="8"/>
  <c r="BM1072" i="8"/>
  <c r="BF1072" i="8"/>
  <c r="AK1072" i="8"/>
  <c r="AD1072" i="8"/>
  <c r="W1072" i="8"/>
  <c r="A1072" i="8"/>
  <c r="BZ1071" i="8"/>
  <c r="BY1071" i="8"/>
  <c r="AK1071" i="8"/>
  <c r="AJ1071" i="8"/>
  <c r="BZ1070" i="8"/>
  <c r="BY1070" i="8"/>
  <c r="AK1070" i="8"/>
  <c r="A1070" i="8"/>
  <c r="CC1069" i="8"/>
  <c r="CB1069" i="8"/>
  <c r="BZ1069" i="8"/>
  <c r="AL1069" i="8"/>
  <c r="AK1069" i="8"/>
  <c r="A1069" i="8"/>
  <c r="BZ1068" i="8"/>
  <c r="AK1068" i="8"/>
  <c r="A1068" i="8"/>
  <c r="BZ1067" i="8"/>
  <c r="BW1067" i="8"/>
  <c r="BV1067" i="8"/>
  <c r="BU1067" i="8"/>
  <c r="BT1067" i="8"/>
  <c r="AM1067" i="8"/>
  <c r="AK1067" i="8"/>
  <c r="AD1067" i="8"/>
  <c r="A1067" i="8"/>
  <c r="BZ1066" i="8"/>
  <c r="BW1066" i="8"/>
  <c r="BV1066" i="8"/>
  <c r="BU1066" i="8"/>
  <c r="BT1066" i="8"/>
  <c r="AM1066" i="8"/>
  <c r="AK1066" i="8"/>
  <c r="A1066" i="8"/>
  <c r="BZ1065" i="8"/>
  <c r="BM1065" i="8"/>
  <c r="BF1065" i="8"/>
  <c r="AK1065" i="8"/>
  <c r="AD1065" i="8"/>
  <c r="W1065" i="8"/>
  <c r="A1065" i="8"/>
  <c r="BZ1064" i="8"/>
  <c r="BW1064" i="8"/>
  <c r="BV1064" i="8"/>
  <c r="BU1064" i="8"/>
  <c r="BT1064" i="8"/>
  <c r="BM1064" i="8"/>
  <c r="BF1064" i="8"/>
  <c r="AK1064" i="8"/>
  <c r="AD1064" i="8"/>
  <c r="W1064" i="8"/>
  <c r="A1064" i="8"/>
  <c r="BZ1063" i="8"/>
  <c r="AK1063" i="8"/>
  <c r="AJ1063" i="8"/>
  <c r="BZ1062" i="8"/>
  <c r="AK1062" i="8"/>
  <c r="AJ1062" i="8"/>
  <c r="BZ1061" i="8"/>
  <c r="AK1061" i="8"/>
  <c r="AJ1061" i="8"/>
  <c r="BZ1060" i="8"/>
  <c r="AK1060" i="8"/>
  <c r="AJ1060" i="8"/>
  <c r="CC1059" i="8"/>
  <c r="CB1059" i="8"/>
  <c r="BZ1059" i="8"/>
  <c r="AK1059" i="8"/>
  <c r="AD1059" i="8"/>
  <c r="Z1055" i="8" s="1"/>
  <c r="A1059" i="8"/>
  <c r="BZ1058" i="8"/>
  <c r="AK1058" i="8"/>
  <c r="A1058" i="8"/>
  <c r="BZ1057" i="8"/>
  <c r="BM1057" i="8"/>
  <c r="BB1057" i="8"/>
  <c r="AK1057" i="8"/>
  <c r="A1057" i="8"/>
  <c r="BZ1056" i="8"/>
  <c r="BM1056" i="8"/>
  <c r="BB1056" i="8"/>
  <c r="AK1056" i="8"/>
  <c r="A1056" i="8"/>
  <c r="BZ1055" i="8"/>
  <c r="BM1055" i="8"/>
  <c r="BB1055" i="8"/>
  <c r="AK1055" i="8"/>
  <c r="A1055" i="8"/>
  <c r="BZ1054" i="8"/>
  <c r="BM1054" i="8"/>
  <c r="AK1054" i="8"/>
  <c r="S1054" i="8"/>
  <c r="A1054" i="8"/>
  <c r="BZ1053" i="8"/>
  <c r="BM1053" i="8"/>
  <c r="AK1053" i="8"/>
  <c r="S1053" i="8"/>
  <c r="S1059" i="8" s="1"/>
  <c r="A1053" i="8"/>
  <c r="BZ1052" i="8"/>
  <c r="BM1052" i="8"/>
  <c r="BB1052" i="8"/>
  <c r="AK1052" i="8"/>
  <c r="AD1052" i="8"/>
  <c r="S1052" i="8"/>
  <c r="A1052" i="8"/>
  <c r="BZ1051" i="8"/>
  <c r="BM1051" i="8"/>
  <c r="BB1051" i="8"/>
  <c r="AK1051" i="8"/>
  <c r="AD1051" i="8"/>
  <c r="S1051" i="8"/>
  <c r="A1051" i="8"/>
  <c r="BZ1050" i="8"/>
  <c r="AK1050" i="8"/>
  <c r="AJ1050" i="8"/>
  <c r="BZ1049" i="8"/>
  <c r="AK1049" i="8"/>
  <c r="A1049" i="8"/>
  <c r="BZ1048" i="8"/>
  <c r="BM1048" i="8"/>
  <c r="AK1048" i="8"/>
  <c r="W1048" i="8"/>
  <c r="BF1048" i="8" s="1"/>
  <c r="A1048" i="8"/>
  <c r="BZ1047" i="8"/>
  <c r="BM1047" i="8"/>
  <c r="AK1047" i="8"/>
  <c r="W1047" i="8"/>
  <c r="BF1047" i="8" s="1"/>
  <c r="A1047" i="8"/>
  <c r="BZ1046" i="8"/>
  <c r="BM1046" i="8"/>
  <c r="AK1046" i="8"/>
  <c r="W1046" i="8"/>
  <c r="BF1046" i="8" s="1"/>
  <c r="A1046" i="8"/>
  <c r="BZ1045" i="8"/>
  <c r="BM1045" i="8"/>
  <c r="AK1045" i="8"/>
  <c r="W1045" i="8"/>
  <c r="BF1045" i="8" s="1"/>
  <c r="A1045" i="8"/>
  <c r="BZ1044" i="8"/>
  <c r="BM1044" i="8"/>
  <c r="BF1044" i="8"/>
  <c r="AK1044" i="8"/>
  <c r="W1044" i="8"/>
  <c r="A1044" i="8"/>
  <c r="BZ1043" i="8"/>
  <c r="BM1043" i="8"/>
  <c r="AK1043" i="8"/>
  <c r="W1043" i="8"/>
  <c r="BF1043" i="8" s="1"/>
  <c r="A1043" i="8"/>
  <c r="CB1042" i="8"/>
  <c r="BZ1042" i="8"/>
  <c r="AK1042" i="8"/>
  <c r="AJ1042" i="8" s="1"/>
  <c r="AD1042" i="8"/>
  <c r="A1042" i="8"/>
  <c r="BZ1041" i="8"/>
  <c r="AK1041" i="8"/>
  <c r="A1041" i="8"/>
  <c r="BZ1040" i="8"/>
  <c r="AK1040" i="8"/>
  <c r="A1040" i="8"/>
  <c r="BZ1039" i="8"/>
  <c r="AK1039" i="8"/>
  <c r="A1039" i="8"/>
  <c r="AK1038" i="8"/>
  <c r="A1038" i="8"/>
  <c r="BZ1037" i="8"/>
  <c r="AK1037" i="8"/>
  <c r="A1037" i="8"/>
  <c r="CB1036" i="8"/>
  <c r="BZ1036" i="8"/>
  <c r="BM1036" i="8"/>
  <c r="BF1036" i="8"/>
  <c r="AY1036" i="8"/>
  <c r="AL1036" i="8"/>
  <c r="AK1036" i="8"/>
  <c r="AD1036" i="8"/>
  <c r="W1036" i="8"/>
  <c r="P1036" i="8"/>
  <c r="C1036" i="8"/>
  <c r="A1036" i="8"/>
  <c r="BZ1035" i="8"/>
  <c r="BF1035" i="8"/>
  <c r="BM1035" i="8" s="1"/>
  <c r="AY1035" i="8"/>
  <c r="AK1035" i="8"/>
  <c r="AD1035" i="8"/>
  <c r="A1035" i="8"/>
  <c r="BZ1034" i="8"/>
  <c r="BF1034" i="8"/>
  <c r="AY1034" i="8"/>
  <c r="AK1034" i="8"/>
  <c r="AD1034" i="8"/>
  <c r="A1034" i="8"/>
  <c r="BZ1033" i="8"/>
  <c r="BF1033" i="8"/>
  <c r="AY1033" i="8"/>
  <c r="AK1033" i="8"/>
  <c r="AD1033" i="8"/>
  <c r="A1033" i="8"/>
  <c r="BZ1032" i="8"/>
  <c r="BF1032" i="8"/>
  <c r="AY1032" i="8"/>
  <c r="AK1032" i="8"/>
  <c r="AD1032" i="8"/>
  <c r="A1032" i="8"/>
  <c r="BZ1031" i="8"/>
  <c r="BF1031" i="8"/>
  <c r="AY1031" i="8"/>
  <c r="AK1031" i="8"/>
  <c r="AD1031" i="8"/>
  <c r="A1031" i="8"/>
  <c r="BZ1030" i="8"/>
  <c r="BF1030" i="8"/>
  <c r="AY1030" i="8"/>
  <c r="AK1030" i="8"/>
  <c r="AD1030" i="8"/>
  <c r="A1030" i="8"/>
  <c r="BZ1029" i="8"/>
  <c r="BF1029" i="8"/>
  <c r="AY1029" i="8"/>
  <c r="AK1029" i="8"/>
  <c r="AD1029" i="8"/>
  <c r="A1029" i="8"/>
  <c r="BZ1028" i="8"/>
  <c r="AY1028" i="8"/>
  <c r="AL1028" i="8"/>
  <c r="AK1028" i="8"/>
  <c r="W1028" i="8"/>
  <c r="BF1028" i="8" s="1"/>
  <c r="C1028" i="8"/>
  <c r="A1028" i="8"/>
  <c r="BZ1027" i="8"/>
  <c r="BF1027" i="8"/>
  <c r="AY1027" i="8"/>
  <c r="BM1027" i="8" s="1"/>
  <c r="AK1027" i="8"/>
  <c r="AD1027" i="8"/>
  <c r="A1027" i="8"/>
  <c r="CC1026" i="8"/>
  <c r="BZ1026" i="8"/>
  <c r="AL1026" i="8"/>
  <c r="AK1026" i="8"/>
  <c r="C1026" i="8"/>
  <c r="A1026" i="8"/>
  <c r="AL1025" i="8"/>
  <c r="AK1025" i="8"/>
  <c r="C1025" i="8"/>
  <c r="A1025" i="8"/>
  <c r="CC1024" i="8"/>
  <c r="BZ1024" i="8"/>
  <c r="BM1024" i="8"/>
  <c r="BF1024" i="8"/>
  <c r="AY1024" i="8"/>
  <c r="AL1024" i="8"/>
  <c r="AK1024" i="8"/>
  <c r="AJ1024" i="8"/>
  <c r="AD1024" i="8"/>
  <c r="W1024" i="8"/>
  <c r="P1024" i="8"/>
  <c r="C1024" i="8"/>
  <c r="A1024" i="8"/>
  <c r="BZ1023" i="8"/>
  <c r="BF1023" i="8"/>
  <c r="AY1023" i="8"/>
  <c r="AK1023" i="8"/>
  <c r="AD1023" i="8"/>
  <c r="A1023" i="8"/>
  <c r="BZ1022" i="8"/>
  <c r="BF1022" i="8"/>
  <c r="AY1022" i="8"/>
  <c r="AK1022" i="8"/>
  <c r="AD1022" i="8"/>
  <c r="A1022" i="8"/>
  <c r="BZ1021" i="8"/>
  <c r="BF1021" i="8"/>
  <c r="AY1021" i="8"/>
  <c r="AK1021" i="8"/>
  <c r="AD1021" i="8"/>
  <c r="A1021" i="8"/>
  <c r="BZ1020" i="8"/>
  <c r="BF1020" i="8"/>
  <c r="AY1020" i="8"/>
  <c r="AK1020" i="8"/>
  <c r="AD1020" i="8"/>
  <c r="A1020" i="8"/>
  <c r="BZ1019" i="8"/>
  <c r="BF1019" i="8"/>
  <c r="AY1019" i="8"/>
  <c r="AK1019" i="8"/>
  <c r="AD1019" i="8"/>
  <c r="A1019" i="8"/>
  <c r="BZ1018" i="8"/>
  <c r="BF1018" i="8"/>
  <c r="AY1018" i="8"/>
  <c r="AK1018" i="8"/>
  <c r="AD1018" i="8"/>
  <c r="A1018" i="8"/>
  <c r="BZ1017" i="8"/>
  <c r="BF1017" i="8"/>
  <c r="AY1017" i="8"/>
  <c r="AK1017" i="8"/>
  <c r="AD1017" i="8"/>
  <c r="A1017" i="8"/>
  <c r="BZ1016" i="8"/>
  <c r="AY1016" i="8"/>
  <c r="AL1016" i="8"/>
  <c r="AK1016" i="8"/>
  <c r="W1016" i="8"/>
  <c r="BF1016" i="8" s="1"/>
  <c r="C1016" i="8"/>
  <c r="A1016" i="8"/>
  <c r="BZ1015" i="8"/>
  <c r="BF1015" i="8"/>
  <c r="AY1015" i="8"/>
  <c r="BM1015" i="8" s="1"/>
  <c r="AK1015" i="8"/>
  <c r="AD1015" i="8"/>
  <c r="A1015" i="8"/>
  <c r="BZ1014" i="8"/>
  <c r="BF1014" i="8"/>
  <c r="BM1014" i="8" s="1"/>
  <c r="AY1014" i="8"/>
  <c r="AL1014" i="8"/>
  <c r="AK1014" i="8"/>
  <c r="AD1014" i="8"/>
  <c r="C1014" i="8"/>
  <c r="A1014" i="8"/>
  <c r="AL1013" i="8"/>
  <c r="AK1013" i="8"/>
  <c r="C1013" i="8"/>
  <c r="A1013" i="8"/>
  <c r="BZ1012" i="8"/>
  <c r="AK1012" i="8"/>
  <c r="AJ1012" i="8" s="1"/>
  <c r="A1012" i="8"/>
  <c r="BZ1011" i="8"/>
  <c r="AK1011" i="8"/>
  <c r="A1011" i="8"/>
  <c r="AJ1011" i="8" s="1"/>
  <c r="BZ1010" i="8"/>
  <c r="AK1010" i="8"/>
  <c r="AJ1010" i="8"/>
  <c r="BZ1009" i="8"/>
  <c r="BZ1008" i="8"/>
  <c r="AK1008" i="8"/>
  <c r="A1008" i="8"/>
  <c r="CC1007" i="8"/>
  <c r="CB1007" i="8"/>
  <c r="BZ1007" i="8"/>
  <c r="BW1007" i="8"/>
  <c r="BV1007" i="8"/>
  <c r="BU1007" i="8"/>
  <c r="BT1007" i="8"/>
  <c r="BM1007" i="8"/>
  <c r="BF1007" i="8"/>
  <c r="AL1007" i="8"/>
  <c r="AK1007" i="8"/>
  <c r="AD1007" i="8"/>
  <c r="W1007" i="8"/>
  <c r="C1007" i="8"/>
  <c r="A1007" i="8"/>
  <c r="BZ1006" i="8"/>
  <c r="AK1006" i="8"/>
  <c r="A1006" i="8"/>
  <c r="BZ1005" i="8"/>
  <c r="BM1005" i="8"/>
  <c r="AK1005" i="8"/>
  <c r="W1005" i="8"/>
  <c r="BF1005" i="8" s="1"/>
  <c r="A1005" i="8"/>
  <c r="BZ1004" i="8"/>
  <c r="BM1004" i="8"/>
  <c r="BF1004" i="8"/>
  <c r="AK1004" i="8"/>
  <c r="W1004" i="8"/>
  <c r="A1004" i="8"/>
  <c r="BZ1003" i="8"/>
  <c r="BM1003" i="8"/>
  <c r="AK1003" i="8"/>
  <c r="W1003" i="8"/>
  <c r="BF1003" i="8" s="1"/>
  <c r="A1003" i="8"/>
  <c r="BZ1002" i="8"/>
  <c r="BM1002" i="8"/>
  <c r="BF1002" i="8" s="1"/>
  <c r="AL1002" i="8"/>
  <c r="AK1002" i="8"/>
  <c r="W1002" i="8"/>
  <c r="C1002" i="8"/>
  <c r="A1002" i="8"/>
  <c r="BZ1001" i="8"/>
  <c r="BM1001" i="8"/>
  <c r="BF1001" i="8"/>
  <c r="AK1001" i="8"/>
  <c r="AD1001" i="8"/>
  <c r="W1001" i="8"/>
  <c r="A1001" i="8"/>
  <c r="BZ1000" i="8"/>
  <c r="BW1000" i="8"/>
  <c r="BV1000" i="8"/>
  <c r="BU1000" i="8"/>
  <c r="BT1000" i="8"/>
  <c r="BM1000" i="8"/>
  <c r="BF1000" i="8"/>
  <c r="AK1000" i="8"/>
  <c r="AJ1000" i="8" s="1"/>
  <c r="AD1000" i="8"/>
  <c r="W1000" i="8"/>
  <c r="A1000" i="8"/>
  <c r="BZ999" i="8"/>
  <c r="B999" i="8"/>
  <c r="A999" i="8" s="1"/>
  <c r="BZ998" i="8"/>
  <c r="AK998" i="8"/>
  <c r="A998" i="8"/>
  <c r="CC997" i="8"/>
  <c r="CB997" i="8"/>
  <c r="BZ997" i="8"/>
  <c r="BW997" i="8"/>
  <c r="BV997" i="8"/>
  <c r="BU997" i="8"/>
  <c r="BT997" i="8"/>
  <c r="BM997" i="8"/>
  <c r="BF997" i="8"/>
  <c r="AK997" i="8"/>
  <c r="AD997" i="8"/>
  <c r="W997" i="8"/>
  <c r="BY997" i="8" s="1"/>
  <c r="A997" i="8"/>
  <c r="BZ996" i="8"/>
  <c r="AK996" i="8"/>
  <c r="A996" i="8"/>
  <c r="BZ995" i="8"/>
  <c r="BM995" i="8"/>
  <c r="AK995" i="8"/>
  <c r="W995" i="8"/>
  <c r="BF995" i="8" s="1"/>
  <c r="A995" i="8"/>
  <c r="BZ994" i="8"/>
  <c r="BM994" i="8"/>
  <c r="AK994" i="8"/>
  <c r="W994" i="8"/>
  <c r="BF994" i="8" s="1"/>
  <c r="A994" i="8"/>
  <c r="BZ993" i="8"/>
  <c r="BM993" i="8"/>
  <c r="BF993" i="8"/>
  <c r="AK993" i="8"/>
  <c r="AJ993" i="8" s="1"/>
  <c r="AD993" i="8"/>
  <c r="W993" i="8"/>
  <c r="A993" i="8"/>
  <c r="BZ992" i="8"/>
  <c r="BW992" i="8"/>
  <c r="BV992" i="8"/>
  <c r="BU992" i="8"/>
  <c r="BT992" i="8"/>
  <c r="BM992" i="8"/>
  <c r="BF992" i="8"/>
  <c r="AK992" i="8"/>
  <c r="AD992" i="8"/>
  <c r="W992" i="8"/>
  <c r="A992" i="8"/>
  <c r="BZ991" i="8"/>
  <c r="BZ990" i="8"/>
  <c r="AK990" i="8"/>
  <c r="A990" i="8"/>
  <c r="CC989" i="8"/>
  <c r="CB989" i="8"/>
  <c r="CD989" i="8" s="1"/>
  <c r="BZ989" i="8"/>
  <c r="BW989" i="8"/>
  <c r="BV989" i="8"/>
  <c r="BU989" i="8"/>
  <c r="BT989" i="8"/>
  <c r="BM989" i="8"/>
  <c r="BF989" i="8"/>
  <c r="AK989" i="8"/>
  <c r="AD989" i="8"/>
  <c r="BY989" i="8" s="1"/>
  <c r="W989" i="8"/>
  <c r="A989" i="8"/>
  <c r="BZ988" i="8"/>
  <c r="AK988" i="8"/>
  <c r="A988" i="8"/>
  <c r="BZ987" i="8"/>
  <c r="BM987" i="8"/>
  <c r="BF987" i="8"/>
  <c r="AK987" i="8"/>
  <c r="W987" i="8"/>
  <c r="A987" i="8"/>
  <c r="BZ986" i="8"/>
  <c r="AK986" i="8"/>
  <c r="A986" i="8"/>
  <c r="BZ985" i="8"/>
  <c r="BM985" i="8"/>
  <c r="AK985" i="8"/>
  <c r="W985" i="8"/>
  <c r="BF985" i="8" s="1"/>
  <c r="A985" i="8"/>
  <c r="BZ984" i="8"/>
  <c r="BM984" i="8"/>
  <c r="AK984" i="8"/>
  <c r="W984" i="8"/>
  <c r="BF984" i="8" s="1"/>
  <c r="A984" i="8"/>
  <c r="BZ983" i="8"/>
  <c r="BM983" i="8"/>
  <c r="BF983" i="8"/>
  <c r="AK983" i="8"/>
  <c r="W983" i="8"/>
  <c r="A983" i="8"/>
  <c r="BZ982" i="8"/>
  <c r="BM982" i="8"/>
  <c r="BF982" i="8"/>
  <c r="AK982" i="8"/>
  <c r="AD982" i="8"/>
  <c r="W982" i="8"/>
  <c r="A982" i="8"/>
  <c r="BZ981" i="8"/>
  <c r="BW981" i="8"/>
  <c r="BV981" i="8"/>
  <c r="BU981" i="8"/>
  <c r="BT981" i="8"/>
  <c r="BM981" i="8"/>
  <c r="BF981" i="8"/>
  <c r="AK981" i="8"/>
  <c r="AD981" i="8"/>
  <c r="W981" i="8"/>
  <c r="A981" i="8"/>
  <c r="BZ980" i="8"/>
  <c r="AK980" i="8"/>
  <c r="A980" i="8"/>
  <c r="BZ979" i="8"/>
  <c r="AK979" i="8"/>
  <c r="A979" i="8"/>
  <c r="BZ978" i="8"/>
  <c r="AK978" i="8"/>
  <c r="AE978" i="8"/>
  <c r="AA978" i="8"/>
  <c r="Q978" i="8"/>
  <c r="M978" i="8"/>
  <c r="A978" i="8"/>
  <c r="BZ977" i="8"/>
  <c r="BY977" i="8"/>
  <c r="AK977" i="8"/>
  <c r="A977" i="8"/>
  <c r="BZ976" i="8"/>
  <c r="BN976" i="8"/>
  <c r="BJ976" i="8"/>
  <c r="BE976" i="8" s="1"/>
  <c r="AZ976" i="8"/>
  <c r="AQ976" i="8" s="1"/>
  <c r="AV976" i="8"/>
  <c r="AK976" i="8"/>
  <c r="V976" i="8"/>
  <c r="BY976" i="8" s="1"/>
  <c r="H976" i="8"/>
  <c r="A976" i="8"/>
  <c r="BZ975" i="8"/>
  <c r="BN975" i="8"/>
  <c r="BJ975" i="8"/>
  <c r="AZ975" i="8"/>
  <c r="AV975" i="8"/>
  <c r="AK975" i="8"/>
  <c r="V975" i="8"/>
  <c r="BY975" i="8" s="1"/>
  <c r="H975" i="8"/>
  <c r="A975" i="8"/>
  <c r="BZ974" i="8"/>
  <c r="BN974" i="8"/>
  <c r="BN978" i="8" s="1"/>
  <c r="BJ974" i="8"/>
  <c r="AZ974" i="8"/>
  <c r="AV974" i="8"/>
  <c r="AV978" i="8" s="1"/>
  <c r="AK974" i="8"/>
  <c r="V974" i="8"/>
  <c r="H974" i="8"/>
  <c r="A974" i="8"/>
  <c r="BZ973" i="8"/>
  <c r="AK973" i="8"/>
  <c r="A973" i="8"/>
  <c r="BZ972" i="8"/>
  <c r="AK972" i="8"/>
  <c r="A972" i="8"/>
  <c r="BZ971" i="8"/>
  <c r="BE971" i="8"/>
  <c r="AQ971" i="8"/>
  <c r="AK971" i="8"/>
  <c r="V971" i="8"/>
  <c r="H971" i="8"/>
  <c r="A971" i="8"/>
  <c r="BZ970" i="8"/>
  <c r="AK970" i="8"/>
  <c r="A970" i="8"/>
  <c r="BZ969" i="8"/>
  <c r="AK969" i="8"/>
  <c r="A969" i="8"/>
  <c r="BZ968" i="8"/>
  <c r="AK968" i="8"/>
  <c r="A968" i="8"/>
  <c r="BZ967" i="8"/>
  <c r="AK967" i="8"/>
  <c r="A967" i="8"/>
  <c r="BZ966" i="8"/>
  <c r="AK966" i="8"/>
  <c r="A966" i="8"/>
  <c r="BZ965" i="8"/>
  <c r="AK965" i="8"/>
  <c r="A965" i="8"/>
  <c r="BZ964" i="8"/>
  <c r="AK964" i="8"/>
  <c r="A964" i="8"/>
  <c r="BZ963" i="8"/>
  <c r="AK963" i="8"/>
  <c r="A963" i="8"/>
  <c r="BZ962" i="8"/>
  <c r="AK962" i="8"/>
  <c r="A962" i="8"/>
  <c r="BZ961" i="8"/>
  <c r="AK961" i="8"/>
  <c r="A961" i="8"/>
  <c r="BZ960" i="8"/>
  <c r="AK960" i="8"/>
  <c r="A960" i="8"/>
  <c r="BZ959" i="8"/>
  <c r="AK959" i="8"/>
  <c r="A959" i="8"/>
  <c r="BZ958" i="8"/>
  <c r="AK958" i="8"/>
  <c r="A958" i="8"/>
  <c r="BZ957" i="8"/>
  <c r="AK957" i="8"/>
  <c r="A957" i="8"/>
  <c r="BZ956" i="8"/>
  <c r="AK956" i="8"/>
  <c r="A956" i="8"/>
  <c r="BZ955" i="8"/>
  <c r="AK955" i="8"/>
  <c r="A955" i="8"/>
  <c r="BZ954" i="8"/>
  <c r="AK954" i="8"/>
  <c r="A954" i="8"/>
  <c r="BZ953" i="8"/>
  <c r="AK953" i="8"/>
  <c r="A953" i="8"/>
  <c r="BZ952" i="8"/>
  <c r="AK952" i="8"/>
  <c r="A952" i="8"/>
  <c r="BZ951" i="8"/>
  <c r="AK951" i="8"/>
  <c r="A951" i="8"/>
  <c r="BZ950" i="8"/>
  <c r="AK950" i="8"/>
  <c r="A950" i="8"/>
  <c r="BZ949" i="8"/>
  <c r="AK949" i="8"/>
  <c r="A949" i="8"/>
  <c r="CC948" i="8"/>
  <c r="CB948" i="8"/>
  <c r="BZ948" i="8"/>
  <c r="BW948" i="8"/>
  <c r="BV948" i="8"/>
  <c r="BU948" i="8"/>
  <c r="BT948" i="8"/>
  <c r="BM948" i="8"/>
  <c r="BF948" i="8"/>
  <c r="AK948" i="8"/>
  <c r="AD948" i="8"/>
  <c r="W948" i="8"/>
  <c r="BY948" i="8" s="1"/>
  <c r="A948" i="8"/>
  <c r="BZ947" i="8"/>
  <c r="AK947" i="8"/>
  <c r="A947" i="8"/>
  <c r="BZ946" i="8"/>
  <c r="BM946" i="8"/>
  <c r="AK946" i="8"/>
  <c r="W946" i="8"/>
  <c r="BF946" i="8" s="1"/>
  <c r="A946" i="8"/>
  <c r="BZ945" i="8"/>
  <c r="BM945" i="8"/>
  <c r="AK945" i="8"/>
  <c r="W945" i="8"/>
  <c r="BF945" i="8" s="1"/>
  <c r="A945" i="8"/>
  <c r="BZ944" i="8"/>
  <c r="BM944" i="8"/>
  <c r="BF944" i="8"/>
  <c r="AK944" i="8"/>
  <c r="AD944" i="8"/>
  <c r="W944" i="8"/>
  <c r="A944" i="8"/>
  <c r="BZ943" i="8"/>
  <c r="BW943" i="8"/>
  <c r="BV943" i="8"/>
  <c r="BU943" i="8"/>
  <c r="BT943" i="8"/>
  <c r="BM943" i="8"/>
  <c r="BF943" i="8"/>
  <c r="AK943" i="8"/>
  <c r="AD943" i="8"/>
  <c r="W943" i="8"/>
  <c r="A943" i="8"/>
  <c r="BZ942" i="8"/>
  <c r="AK942" i="8"/>
  <c r="A942" i="8"/>
  <c r="CC941" i="8"/>
  <c r="CB941" i="8"/>
  <c r="BZ941" i="8"/>
  <c r="BM941" i="8"/>
  <c r="BF941" i="8"/>
  <c r="AY941" i="8"/>
  <c r="AR941" i="8"/>
  <c r="AK941" i="8"/>
  <c r="AD941" i="8"/>
  <c r="B930" i="8" s="1"/>
  <c r="A930" i="8" s="1"/>
  <c r="AJ930" i="8" s="1"/>
  <c r="W941" i="8"/>
  <c r="P941" i="8"/>
  <c r="I941" i="8"/>
  <c r="A941" i="8"/>
  <c r="BZ940" i="8"/>
  <c r="AK940" i="8"/>
  <c r="A940" i="8"/>
  <c r="BY939" i="8"/>
  <c r="BF939" i="8"/>
  <c r="AY939" i="8"/>
  <c r="AR939" i="8"/>
  <c r="BM939" i="8" s="1"/>
  <c r="AK939" i="8"/>
  <c r="AD939" i="8"/>
  <c r="A939" i="8"/>
  <c r="BY938" i="8"/>
  <c r="BF938" i="8"/>
  <c r="AY938" i="8"/>
  <c r="AR938" i="8"/>
  <c r="BM938" i="8" s="1"/>
  <c r="AK938" i="8"/>
  <c r="AD938" i="8"/>
  <c r="A938" i="8"/>
  <c r="BZ937" i="8"/>
  <c r="BM937" i="8"/>
  <c r="BF937" i="8"/>
  <c r="AY937" i="8"/>
  <c r="AR937" i="8"/>
  <c r="AK937" i="8"/>
  <c r="AD937" i="8"/>
  <c r="W937" i="8"/>
  <c r="P937" i="8"/>
  <c r="BY937" i="8" s="1"/>
  <c r="I937" i="8"/>
  <c r="A937" i="8"/>
  <c r="BM936" i="8"/>
  <c r="BF936" i="8"/>
  <c r="AY936" i="8"/>
  <c r="AR936" i="8"/>
  <c r="AK936" i="8"/>
  <c r="AD936" i="8"/>
  <c r="BY936" i="8" s="1"/>
  <c r="A936" i="8"/>
  <c r="BF935" i="8"/>
  <c r="AY935" i="8"/>
  <c r="AR935" i="8"/>
  <c r="AK935" i="8"/>
  <c r="AD935" i="8"/>
  <c r="BY935" i="8" s="1"/>
  <c r="A935" i="8"/>
  <c r="BF934" i="8"/>
  <c r="AY934" i="8"/>
  <c r="AR934" i="8"/>
  <c r="AK934" i="8"/>
  <c r="AD934" i="8"/>
  <c r="BY934" i="8" s="1"/>
  <c r="A934" i="8"/>
  <c r="BZ933" i="8"/>
  <c r="BM933" i="8"/>
  <c r="BF933" i="8"/>
  <c r="AY933" i="8"/>
  <c r="AR933" i="8"/>
  <c r="AK933" i="8"/>
  <c r="AD933" i="8"/>
  <c r="W933" i="8"/>
  <c r="P933" i="8"/>
  <c r="BY933" i="8" s="1"/>
  <c r="I933" i="8"/>
  <c r="A933" i="8"/>
  <c r="BZ932" i="8"/>
  <c r="BM932" i="8"/>
  <c r="BF932" i="8"/>
  <c r="AY932" i="8"/>
  <c r="AR932" i="8"/>
  <c r="AK932" i="8"/>
  <c r="AD932" i="8"/>
  <c r="W932" i="8"/>
  <c r="P932" i="8"/>
  <c r="I932" i="8"/>
  <c r="A932" i="8"/>
  <c r="BZ931" i="8"/>
  <c r="BM931" i="8"/>
  <c r="BF931" i="8"/>
  <c r="AY931" i="8"/>
  <c r="AR931" i="8"/>
  <c r="AK931" i="8"/>
  <c r="AD931" i="8"/>
  <c r="W931" i="8"/>
  <c r="P931" i="8"/>
  <c r="I931" i="8"/>
  <c r="A931" i="8"/>
  <c r="BZ930" i="8"/>
  <c r="BZ929" i="8"/>
  <c r="AK929" i="8"/>
  <c r="A929" i="8"/>
  <c r="CC928" i="8"/>
  <c r="CB928" i="8"/>
  <c r="BZ928" i="8"/>
  <c r="BW928" i="8"/>
  <c r="BV928" i="8"/>
  <c r="BU928" i="8"/>
  <c r="BT928" i="8"/>
  <c r="BM928" i="8"/>
  <c r="BF928" i="8"/>
  <c r="AK928" i="8"/>
  <c r="AD928" i="8"/>
  <c r="W928" i="8"/>
  <c r="A928" i="8"/>
  <c r="BZ927" i="8"/>
  <c r="AK927" i="8"/>
  <c r="A927" i="8"/>
  <c r="BZ926" i="8"/>
  <c r="BM926" i="8"/>
  <c r="AK926" i="8"/>
  <c r="W926" i="8"/>
  <c r="BF926" i="8" s="1"/>
  <c r="A926" i="8"/>
  <c r="BZ925" i="8"/>
  <c r="BM925" i="8"/>
  <c r="BF925" i="8"/>
  <c r="AK925" i="8"/>
  <c r="W925" i="8"/>
  <c r="A925" i="8"/>
  <c r="BZ924" i="8"/>
  <c r="BM924" i="8"/>
  <c r="AK924" i="8"/>
  <c r="W924" i="8"/>
  <c r="BF924" i="8" s="1"/>
  <c r="A924" i="8"/>
  <c r="BZ923" i="8"/>
  <c r="BM923" i="8"/>
  <c r="BF923" i="8"/>
  <c r="AK923" i="8"/>
  <c r="W923" i="8"/>
  <c r="A923" i="8"/>
  <c r="BZ922" i="8"/>
  <c r="BM922" i="8"/>
  <c r="BF922" i="8"/>
  <c r="AK922" i="8"/>
  <c r="AD922" i="8"/>
  <c r="W922" i="8"/>
  <c r="A922" i="8"/>
  <c r="BZ921" i="8"/>
  <c r="BW921" i="8"/>
  <c r="BV921" i="8"/>
  <c r="BU921" i="8"/>
  <c r="BT921" i="8"/>
  <c r="BM921" i="8"/>
  <c r="BF921" i="8"/>
  <c r="AK921" i="8"/>
  <c r="AD921" i="8"/>
  <c r="W921" i="8"/>
  <c r="A921" i="8"/>
  <c r="BZ920" i="8"/>
  <c r="AJ920" i="8"/>
  <c r="B920" i="8"/>
  <c r="BZ919" i="8"/>
  <c r="AK919" i="8"/>
  <c r="A919" i="8"/>
  <c r="CC918" i="8"/>
  <c r="CB918" i="8"/>
  <c r="BZ918" i="8"/>
  <c r="BW918" i="8"/>
  <c r="BV918" i="8"/>
  <c r="BU918" i="8"/>
  <c r="BT918" i="8"/>
  <c r="AK918" i="8"/>
  <c r="AD918" i="8"/>
  <c r="A918" i="8"/>
  <c r="BZ917" i="8"/>
  <c r="AK917" i="8"/>
  <c r="A917" i="8"/>
  <c r="BZ916" i="8"/>
  <c r="BM916" i="8"/>
  <c r="AK916" i="8"/>
  <c r="W916" i="8"/>
  <c r="BF916" i="8" s="1"/>
  <c r="A916" i="8"/>
  <c r="BZ915" i="8"/>
  <c r="BM915" i="8"/>
  <c r="BF915" i="8"/>
  <c r="AK915" i="8"/>
  <c r="W915" i="8"/>
  <c r="A915" i="8"/>
  <c r="BZ914" i="8"/>
  <c r="BY914" i="8" s="1"/>
  <c r="BM914" i="8"/>
  <c r="AK914" i="8"/>
  <c r="W914" i="8"/>
  <c r="BF914" i="8" s="1"/>
  <c r="A914" i="8"/>
  <c r="BZ913" i="8"/>
  <c r="BM913" i="8"/>
  <c r="AK913" i="8"/>
  <c r="W913" i="8"/>
  <c r="BY913" i="8" s="1"/>
  <c r="A913" i="8"/>
  <c r="BZ912" i="8"/>
  <c r="BM912" i="8"/>
  <c r="BF912" i="8"/>
  <c r="AK912" i="8"/>
  <c r="AD912" i="8"/>
  <c r="W912" i="8"/>
  <c r="A912" i="8"/>
  <c r="BZ911" i="8"/>
  <c r="BW911" i="8"/>
  <c r="BV911" i="8"/>
  <c r="BU911" i="8"/>
  <c r="BT911" i="8"/>
  <c r="BM911" i="8"/>
  <c r="BF911" i="8"/>
  <c r="AK911" i="8"/>
  <c r="AD911" i="8"/>
  <c r="W911" i="8"/>
  <c r="A911" i="8"/>
  <c r="BZ910" i="8"/>
  <c r="AJ910" i="8"/>
  <c r="B910" i="8"/>
  <c r="BZ909" i="8"/>
  <c r="BZ908" i="8"/>
  <c r="AK908" i="8"/>
  <c r="A908" i="8"/>
  <c r="CC907" i="8"/>
  <c r="CB907" i="8"/>
  <c r="BZ907" i="8"/>
  <c r="BW907" i="8"/>
  <c r="BV907" i="8"/>
  <c r="BU907" i="8"/>
  <c r="BT907" i="8"/>
  <c r="BM907" i="8"/>
  <c r="BF907" i="8"/>
  <c r="AK907" i="8"/>
  <c r="AD907" i="8"/>
  <c r="W907" i="8"/>
  <c r="BY907" i="8" s="1"/>
  <c r="A907" i="8"/>
  <c r="BZ906" i="8"/>
  <c r="AK906" i="8"/>
  <c r="A906" i="8"/>
  <c r="BZ905" i="8"/>
  <c r="BY905" i="8" s="1"/>
  <c r="BM905" i="8"/>
  <c r="AK905" i="8"/>
  <c r="W905" i="8"/>
  <c r="BF905" i="8" s="1"/>
  <c r="A905" i="8"/>
  <c r="BZ904" i="8"/>
  <c r="BM904" i="8"/>
  <c r="AK904" i="8"/>
  <c r="W904" i="8"/>
  <c r="BF904" i="8" s="1"/>
  <c r="A904" i="8"/>
  <c r="BZ903" i="8"/>
  <c r="BM903" i="8"/>
  <c r="BF903" i="8"/>
  <c r="AK903" i="8"/>
  <c r="AD903" i="8"/>
  <c r="W903" i="8"/>
  <c r="A903" i="8"/>
  <c r="BZ902" i="8"/>
  <c r="BW902" i="8"/>
  <c r="BV902" i="8"/>
  <c r="BU902" i="8"/>
  <c r="BT902" i="8"/>
  <c r="BM902" i="8"/>
  <c r="BF902" i="8"/>
  <c r="AK902" i="8"/>
  <c r="AD902" i="8"/>
  <c r="W902" i="8"/>
  <c r="A902" i="8"/>
  <c r="BZ901" i="8"/>
  <c r="AJ901" i="8"/>
  <c r="B901" i="8"/>
  <c r="BZ900" i="8"/>
  <c r="AK900" i="8"/>
  <c r="AJ900" i="8" s="1"/>
  <c r="A900" i="8"/>
  <c r="BY1283" i="8" l="1"/>
  <c r="AD1297" i="8"/>
  <c r="W1297" i="8" s="1"/>
  <c r="BF913" i="8"/>
  <c r="BF918" i="8" s="1"/>
  <c r="BM934" i="8"/>
  <c r="BZ934" i="8" s="1"/>
  <c r="BY941" i="8"/>
  <c r="H978" i="8"/>
  <c r="AZ978" i="8"/>
  <c r="B991" i="8"/>
  <c r="A991" i="8" s="1"/>
  <c r="AJ998" i="8"/>
  <c r="BY1080" i="8"/>
  <c r="BY1268" i="8"/>
  <c r="BM918" i="8"/>
  <c r="BM935" i="8"/>
  <c r="V978" i="8"/>
  <c r="BJ978" i="8"/>
  <c r="AQ975" i="8"/>
  <c r="AJ992" i="8"/>
  <c r="AJ997" i="8"/>
  <c r="BY1027" i="8"/>
  <c r="AJ1028" i="8"/>
  <c r="AD1028" i="8" s="1"/>
  <c r="BY1028" i="8" s="1"/>
  <c r="BM1028" i="8" s="1"/>
  <c r="BM1042" i="8"/>
  <c r="BF1042" i="8" s="1"/>
  <c r="BF1081" i="8"/>
  <c r="W1089" i="8"/>
  <c r="CE1284" i="8"/>
  <c r="CD1284" i="8" s="1"/>
  <c r="AK1273" i="8"/>
  <c r="AJ1273" i="8" s="1"/>
  <c r="BY1232" i="8"/>
  <c r="BY1327" i="8"/>
  <c r="BY1148" i="8"/>
  <c r="BY1146" i="8" s="1"/>
  <c r="BY904" i="8"/>
  <c r="BY928" i="8"/>
  <c r="BE975" i="8"/>
  <c r="BY1018" i="8"/>
  <c r="BM1018" i="8" s="1"/>
  <c r="BY1022" i="8"/>
  <c r="BM1022" i="8" s="1"/>
  <c r="CD1042" i="8"/>
  <c r="BM1089" i="8"/>
  <c r="BY1336" i="8"/>
  <c r="BY1335" i="8" s="1"/>
  <c r="BY1172" i="8"/>
  <c r="W1115" i="8"/>
  <c r="O1057" i="8"/>
  <c r="O1055" i="8"/>
  <c r="O1056" i="8"/>
  <c r="O1053" i="8"/>
  <c r="B1009" i="8"/>
  <c r="AK1009" i="8" s="1"/>
  <c r="O1054" i="8"/>
  <c r="BY1325" i="8"/>
  <c r="AK1325" i="8" s="1"/>
  <c r="BY1324" i="8"/>
  <c r="BY1326" i="8"/>
  <c r="BY1147" i="8"/>
  <c r="W1106" i="8"/>
  <c r="BF1106" i="8" s="1"/>
  <c r="BY1084" i="8"/>
  <c r="BY1083" i="8" s="1"/>
  <c r="BY1171" i="8"/>
  <c r="BY1170" i="8"/>
  <c r="BY1169" i="8"/>
  <c r="BW1169" i="8" s="1"/>
  <c r="BV1169" i="8" s="1"/>
  <c r="BU1169" i="8" s="1"/>
  <c r="BT1169" i="8" s="1"/>
  <c r="BZ935" i="8"/>
  <c r="BY1129" i="8"/>
  <c r="BY1179" i="8"/>
  <c r="BY1178" i="8"/>
  <c r="AK1178" i="8" s="1"/>
  <c r="BY1177" i="8"/>
  <c r="BW1177" i="8" s="1"/>
  <c r="BV1177" i="8" s="1"/>
  <c r="BU1177" i="8" s="1"/>
  <c r="BT1177" i="8" s="1"/>
  <c r="BY927" i="8"/>
  <c r="BY940" i="8"/>
  <c r="BY932" i="8" s="1"/>
  <c r="BY1020" i="8"/>
  <c r="BM1020" i="8" s="1"/>
  <c r="BY1091" i="8"/>
  <c r="BY1108" i="8"/>
  <c r="BY1300" i="8"/>
  <c r="BY1298" i="8"/>
  <c r="BY1299" i="8"/>
  <c r="BY924" i="8"/>
  <c r="BY926" i="8"/>
  <c r="AK930" i="8"/>
  <c r="BY946" i="8"/>
  <c r="BW949" i="8"/>
  <c r="BV949" i="8" s="1"/>
  <c r="BU949" i="8" s="1"/>
  <c r="BT949" i="8" s="1"/>
  <c r="BE974" i="8"/>
  <c r="BE978" i="8" s="1"/>
  <c r="BY983" i="8"/>
  <c r="BY985" i="8"/>
  <c r="BY988" i="8"/>
  <c r="BY995" i="8"/>
  <c r="BY1004" i="8"/>
  <c r="BY1015" i="8"/>
  <c r="BY1029" i="8"/>
  <c r="BM1029" i="8" s="1"/>
  <c r="BY1031" i="8"/>
  <c r="BM1031" i="8" s="1"/>
  <c r="BY1033" i="8"/>
  <c r="BM1033" i="8" s="1"/>
  <c r="BY1043" i="8"/>
  <c r="BY1045" i="8"/>
  <c r="BY1047" i="8"/>
  <c r="Z1054" i="8"/>
  <c r="BI1055" i="8"/>
  <c r="AJ1068" i="8"/>
  <c r="W1075" i="8"/>
  <c r="BY1075" i="8" s="1"/>
  <c r="BM1078" i="8"/>
  <c r="BY1078" i="8"/>
  <c r="BY1079" i="8"/>
  <c r="BY1254" i="8"/>
  <c r="BY1247" i="8"/>
  <c r="BY1218" i="8"/>
  <c r="BY1216" i="8" s="1"/>
  <c r="AK1216" i="8" s="1"/>
  <c r="AJ1216" i="8" s="1"/>
  <c r="BY1191" i="8"/>
  <c r="BY1262" i="8"/>
  <c r="BY1167" i="8"/>
  <c r="BY1164" i="8" s="1"/>
  <c r="A1346" i="8"/>
  <c r="AK1346" i="8"/>
  <c r="BY974" i="8"/>
  <c r="BY996" i="8"/>
  <c r="W918" i="8"/>
  <c r="BZ936" i="8"/>
  <c r="BZ938" i="8"/>
  <c r="BZ939" i="8"/>
  <c r="AQ974" i="8"/>
  <c r="BY987" i="8"/>
  <c r="BY986" i="8" s="1"/>
  <c r="BY982" i="8" s="1"/>
  <c r="BY1017" i="8"/>
  <c r="BM1017" i="8" s="1"/>
  <c r="BY1019" i="8"/>
  <c r="BM1019" i="8" s="1"/>
  <c r="BY1021" i="8"/>
  <c r="BM1021" i="8" s="1"/>
  <c r="BY1023" i="8"/>
  <c r="BM1023" i="8" s="1"/>
  <c r="BY1035" i="8"/>
  <c r="AJ1039" i="8"/>
  <c r="AJ1040" i="8"/>
  <c r="AJ1041" i="8"/>
  <c r="W1042" i="8"/>
  <c r="BY1042" i="8" s="1"/>
  <c r="Z1056" i="8"/>
  <c r="BI1056" i="8" s="1"/>
  <c r="BY1082" i="8"/>
  <c r="BY1090" i="8"/>
  <c r="BF1091" i="8"/>
  <c r="BF1089" i="8" s="1"/>
  <c r="BY1092" i="8"/>
  <c r="BY1094" i="8"/>
  <c r="BM1284" i="8"/>
  <c r="BM1283" i="8" s="1"/>
  <c r="BF1283" i="8" s="1"/>
  <c r="BY1201" i="8"/>
  <c r="BY1200" i="8" s="1"/>
  <c r="B1138" i="8"/>
  <c r="AK1138" i="8" s="1"/>
  <c r="BY1144" i="8"/>
  <c r="BY1143" i="8" s="1"/>
  <c r="BY1140" i="8" s="1"/>
  <c r="BY1323" i="8"/>
  <c r="B1307" i="8"/>
  <c r="AK1307" i="8" s="1"/>
  <c r="BY947" i="8"/>
  <c r="BI1054" i="8"/>
  <c r="BB1054" i="8" s="1"/>
  <c r="CE1059" i="8"/>
  <c r="BY1095" i="8"/>
  <c r="BY1347" i="8"/>
  <c r="BY1346" i="8"/>
  <c r="BY1345" i="8"/>
  <c r="BW1345" i="8" s="1"/>
  <c r="BV1345" i="8" s="1"/>
  <c r="BU1345" i="8" s="1"/>
  <c r="BT1345" i="8" s="1"/>
  <c r="BY916" i="8"/>
  <c r="AJ906" i="8"/>
  <c r="CE907" i="8"/>
  <c r="BY906" i="8"/>
  <c r="BY903" i="8" s="1"/>
  <c r="BY915" i="8"/>
  <c r="BY923" i="8"/>
  <c r="BY925" i="8"/>
  <c r="BY945" i="8"/>
  <c r="BY944" i="8" s="1"/>
  <c r="BY984" i="8"/>
  <c r="CE989" i="8"/>
  <c r="BY994" i="8"/>
  <c r="BY993" i="8" s="1"/>
  <c r="BY1003" i="8"/>
  <c r="BY1005" i="8"/>
  <c r="CE1014" i="8"/>
  <c r="BY1030" i="8"/>
  <c r="BM1030" i="8" s="1"/>
  <c r="BY1032" i="8"/>
  <c r="BM1032" i="8" s="1"/>
  <c r="BY1034" i="8"/>
  <c r="BM1034" i="8" s="1"/>
  <c r="BY1044" i="8"/>
  <c r="BY1046" i="8"/>
  <c r="BY1048" i="8"/>
  <c r="Z1053" i="8"/>
  <c r="BI1053" i="8" s="1"/>
  <c r="BB1053" i="8" s="1"/>
  <c r="Z1057" i="8"/>
  <c r="BI1057" i="8" s="1"/>
  <c r="CD1059" i="8"/>
  <c r="W1066" i="8"/>
  <c r="BY1089" i="8"/>
  <c r="BY1088" i="8" s="1"/>
  <c r="CE1228" i="8"/>
  <c r="AD1115" i="8"/>
  <c r="AK1199" i="8"/>
  <c r="AJ1199" i="8" s="1"/>
  <c r="BY1156" i="8"/>
  <c r="BY1384" i="8"/>
  <c r="BY1379" i="8" s="1"/>
  <c r="BY1378" i="8" s="1"/>
  <c r="BY1377" i="8"/>
  <c r="BY1374" i="8" s="1"/>
  <c r="BY1373" i="8" s="1"/>
  <c r="A1170" i="8"/>
  <c r="AJ1170" i="8" s="1"/>
  <c r="AK1170" i="8"/>
  <c r="A1146" i="8"/>
  <c r="AJ1146" i="8" s="1"/>
  <c r="AK1146" i="8"/>
  <c r="AJ927" i="8"/>
  <c r="CE928" i="8"/>
  <c r="CD1036" i="8"/>
  <c r="AJ1065" i="8"/>
  <c r="BY1076" i="8"/>
  <c r="AJ918" i="8"/>
  <c r="AJ1026" i="8"/>
  <c r="AJ1036" i="8"/>
  <c r="AJ1055" i="8"/>
  <c r="AJ1057" i="8"/>
  <c r="AJ1064" i="8"/>
  <c r="AJ1066" i="8"/>
  <c r="BF1075" i="8"/>
  <c r="AJ1096" i="8"/>
  <c r="AJ1098" i="8"/>
  <c r="BY1105" i="8"/>
  <c r="AJ1105" i="8"/>
  <c r="AJ1109" i="8"/>
  <c r="AJ1110" i="8"/>
  <c r="AJ1111" i="8"/>
  <c r="CE1197" i="8"/>
  <c r="CE1297" i="8"/>
  <c r="BW1411" i="8"/>
  <c r="BV1411" i="8" s="1"/>
  <c r="BU1411" i="8" s="1"/>
  <c r="BT1411" i="8" s="1"/>
  <c r="BM1411" i="8" s="1"/>
  <c r="BY1410" i="8"/>
  <c r="BY1403" i="8" s="1"/>
  <c r="AJ932" i="8"/>
  <c r="AJ933" i="8"/>
  <c r="AJ937" i="8"/>
  <c r="AJ940" i="8"/>
  <c r="CE941" i="8"/>
  <c r="AJ947" i="8"/>
  <c r="CE948" i="8"/>
  <c r="AJ950" i="8"/>
  <c r="AJ952" i="8"/>
  <c r="AJ954" i="8"/>
  <c r="AJ956" i="8"/>
  <c r="AJ958" i="8"/>
  <c r="AJ960" i="8"/>
  <c r="AJ962" i="8"/>
  <c r="AJ964" i="8"/>
  <c r="AJ966" i="8"/>
  <c r="AJ968" i="8"/>
  <c r="AJ974" i="8"/>
  <c r="AJ975" i="8"/>
  <c r="AJ976" i="8"/>
  <c r="AJ977" i="8"/>
  <c r="AJ978" i="8"/>
  <c r="AJ986" i="8"/>
  <c r="AJ989" i="8"/>
  <c r="AJ990" i="8"/>
  <c r="AJ1001" i="8"/>
  <c r="BY1007" i="8"/>
  <c r="AJ1008" i="8"/>
  <c r="AJ1084" i="8"/>
  <c r="AJ1099" i="8"/>
  <c r="BY1103" i="8"/>
  <c r="BM1103" i="8" s="1"/>
  <c r="BF1103" i="8" s="1"/>
  <c r="AJ1106" i="8"/>
  <c r="AD1106" i="8" s="1"/>
  <c r="BY1106" i="8" s="1"/>
  <c r="BM1106" i="8" s="1"/>
  <c r="BY1100" i="8"/>
  <c r="BF1100" i="8"/>
  <c r="BY1210" i="8"/>
  <c r="BY1209" i="8"/>
  <c r="AK1209" i="8" s="1"/>
  <c r="AJ1209" i="8" s="1"/>
  <c r="BY1208" i="8"/>
  <c r="BW1208" i="8" s="1"/>
  <c r="BV1208" i="8" s="1"/>
  <c r="BU1208" i="8" s="1"/>
  <c r="BT1208" i="8" s="1"/>
  <c r="BY1198" i="8"/>
  <c r="BY1274" i="8"/>
  <c r="BY1273" i="8"/>
  <c r="BY1272" i="8"/>
  <c r="BW1272" i="8" s="1"/>
  <c r="BV1272" i="8" s="1"/>
  <c r="BU1272" i="8" s="1"/>
  <c r="BT1272" i="8" s="1"/>
  <c r="BY1267" i="8"/>
  <c r="BY1266" i="8"/>
  <c r="BY1265" i="8"/>
  <c r="BW1247" i="8"/>
  <c r="BV1247" i="8" s="1"/>
  <c r="BU1247" i="8" s="1"/>
  <c r="BT1247" i="8" s="1"/>
  <c r="BM1247" i="8" s="1"/>
  <c r="BY1246" i="8"/>
  <c r="BY1239" i="8" s="1"/>
  <c r="BY1231" i="8"/>
  <c r="BY1230" i="8"/>
  <c r="AK1230" i="8" s="1"/>
  <c r="AJ1230" i="8" s="1"/>
  <c r="BY1229" i="8"/>
  <c r="BY1217" i="8"/>
  <c r="BY1442" i="8"/>
  <c r="BY1441" i="8"/>
  <c r="BY1440" i="8"/>
  <c r="BW1440" i="8" s="1"/>
  <c r="BV1440" i="8" s="1"/>
  <c r="BU1440" i="8" s="1"/>
  <c r="BT1440" i="8" s="1"/>
  <c r="B1249" i="8"/>
  <c r="CD1257" i="8"/>
  <c r="BY1257" i="8"/>
  <c r="CD1264" i="8"/>
  <c r="BY1264" i="8"/>
  <c r="B1259" i="8"/>
  <c r="AJ911" i="8"/>
  <c r="AJ912" i="8"/>
  <c r="AJ913" i="8"/>
  <c r="AJ917" i="8"/>
  <c r="AJ919" i="8"/>
  <c r="AJ921" i="8"/>
  <c r="AJ922" i="8"/>
  <c r="AJ923" i="8"/>
  <c r="AJ924" i="8"/>
  <c r="AJ925" i="8"/>
  <c r="AJ926" i="8"/>
  <c r="AJ928" i="8"/>
  <c r="AJ929" i="8"/>
  <c r="AJ931" i="8"/>
  <c r="AJ935" i="8"/>
  <c r="CD941" i="8"/>
  <c r="CD948" i="8"/>
  <c r="AJ987" i="8"/>
  <c r="AJ994" i="8"/>
  <c r="AJ995" i="8"/>
  <c r="AJ1003" i="8"/>
  <c r="AJ1004" i="8"/>
  <c r="AJ1005" i="8"/>
  <c r="AJ1007" i="8"/>
  <c r="AJ1016" i="8"/>
  <c r="AJ1027" i="8"/>
  <c r="AJ1029" i="8"/>
  <c r="AJ1030" i="8"/>
  <c r="AJ1031" i="8"/>
  <c r="AJ1032" i="8"/>
  <c r="AJ1033" i="8"/>
  <c r="AJ1034" i="8"/>
  <c r="AJ1035" i="8"/>
  <c r="AJ1043" i="8"/>
  <c r="AJ1044" i="8"/>
  <c r="AJ1045" i="8"/>
  <c r="AJ1046" i="8"/>
  <c r="AJ1047" i="8"/>
  <c r="AJ1048" i="8"/>
  <c r="AJ1053" i="8"/>
  <c r="AJ1054" i="8"/>
  <c r="BF1066" i="8"/>
  <c r="BM1067" i="8"/>
  <c r="AJ1075" i="8"/>
  <c r="BM1077" i="8"/>
  <c r="AJ1079" i="8"/>
  <c r="AJ1081" i="8"/>
  <c r="CE1100" i="8"/>
  <c r="CD1100" i="8" s="1"/>
  <c r="AJ1101" i="8"/>
  <c r="AJ1103" i="8"/>
  <c r="AJ1104" i="8"/>
  <c r="BY1104" i="8"/>
  <c r="BY1101" i="8" s="1"/>
  <c r="CE1247" i="8"/>
  <c r="B1237" i="8"/>
  <c r="CD1228" i="8"/>
  <c r="BY1228" i="8"/>
  <c r="B1223" i="8"/>
  <c r="B1186" i="8"/>
  <c r="CD1197" i="8"/>
  <c r="BY1197" i="8"/>
  <c r="BY1412" i="8"/>
  <c r="BY1414" i="8"/>
  <c r="BY1413" i="8"/>
  <c r="CD1297" i="8"/>
  <c r="BY1297" i="8"/>
  <c r="B1280" i="8"/>
  <c r="BY1527" i="8"/>
  <c r="BY1520" i="8"/>
  <c r="BY1525" i="8"/>
  <c r="BY1524" i="8"/>
  <c r="BY1466" i="8"/>
  <c r="BW1466" i="8" s="1"/>
  <c r="BV1466" i="8" s="1"/>
  <c r="BU1466" i="8" s="1"/>
  <c r="BT1466" i="8" s="1"/>
  <c r="BY1468" i="8"/>
  <c r="BY1467" i="8"/>
  <c r="CD907" i="8"/>
  <c r="AJ902" i="8"/>
  <c r="AJ903" i="8"/>
  <c r="AJ904" i="8"/>
  <c r="AJ905" i="8"/>
  <c r="AJ907" i="8"/>
  <c r="AJ908" i="8"/>
  <c r="AJ914" i="8"/>
  <c r="AJ915" i="8"/>
  <c r="AJ916" i="8"/>
  <c r="CE918" i="8"/>
  <c r="CD928" i="8"/>
  <c r="AJ934" i="8"/>
  <c r="AJ936" i="8"/>
  <c r="AJ938" i="8"/>
  <c r="AJ939" i="8"/>
  <c r="AJ941" i="8"/>
  <c r="AJ942" i="8"/>
  <c r="AJ943" i="8"/>
  <c r="AJ944" i="8"/>
  <c r="AJ945" i="8"/>
  <c r="AJ946" i="8"/>
  <c r="AJ948" i="8"/>
  <c r="AJ949" i="8"/>
  <c r="AJ951" i="8"/>
  <c r="AJ953" i="8"/>
  <c r="AJ955" i="8"/>
  <c r="AJ957" i="8"/>
  <c r="AJ959" i="8"/>
  <c r="AJ961" i="8"/>
  <c r="AJ963" i="8"/>
  <c r="AJ965" i="8"/>
  <c r="AJ967" i="8"/>
  <c r="AJ969" i="8"/>
  <c r="AJ970" i="8"/>
  <c r="AJ971" i="8"/>
  <c r="AJ972" i="8"/>
  <c r="AJ973" i="8"/>
  <c r="AJ979" i="8"/>
  <c r="AJ980" i="8"/>
  <c r="AJ981" i="8"/>
  <c r="AJ982" i="8"/>
  <c r="AJ983" i="8"/>
  <c r="AJ984" i="8"/>
  <c r="AJ985" i="8"/>
  <c r="AJ988" i="8"/>
  <c r="AJ991" i="8"/>
  <c r="AJ996" i="8"/>
  <c r="CE997" i="8"/>
  <c r="CD997" i="8" s="1"/>
  <c r="AJ1002" i="8"/>
  <c r="AJ1006" i="8"/>
  <c r="CE1007" i="8"/>
  <c r="CD1007" i="8" s="1"/>
  <c r="AJ1013" i="8"/>
  <c r="AJ1014" i="8"/>
  <c r="AJ1015" i="8"/>
  <c r="AD1016" i="8"/>
  <c r="BY1016" i="8" s="1"/>
  <c r="BM1016" i="8" s="1"/>
  <c r="AJ1017" i="8"/>
  <c r="AJ1018" i="8"/>
  <c r="AJ1019" i="8"/>
  <c r="AJ1020" i="8"/>
  <c r="AJ1021" i="8"/>
  <c r="AJ1022" i="8"/>
  <c r="AJ1023" i="8"/>
  <c r="CE1024" i="8"/>
  <c r="AJ1025" i="8"/>
  <c r="BY1036" i="8"/>
  <c r="AJ1037" i="8"/>
  <c r="AD1037" i="8" s="1"/>
  <c r="W1037" i="8" s="1"/>
  <c r="P1037" i="8" s="1"/>
  <c r="AJ1038" i="8"/>
  <c r="AJ1049" i="8"/>
  <c r="AJ1051" i="8"/>
  <c r="AJ1052" i="8"/>
  <c r="AJ1056" i="8"/>
  <c r="AJ1058" i="8"/>
  <c r="AJ1059" i="8"/>
  <c r="W1067" i="8"/>
  <c r="BF1067" i="8" s="1"/>
  <c r="AJ1067" i="8"/>
  <c r="AJ1069" i="8"/>
  <c r="AJ1070" i="8"/>
  <c r="AJ1072" i="8"/>
  <c r="AJ1073" i="8"/>
  <c r="AJ1074" i="8"/>
  <c r="BM1074" i="8"/>
  <c r="BF1074" i="8" s="1"/>
  <c r="BM1075" i="8"/>
  <c r="AJ1076" i="8"/>
  <c r="BM1076" i="8"/>
  <c r="BF1076" i="8" s="1"/>
  <c r="AJ1077" i="8"/>
  <c r="AJ1078" i="8"/>
  <c r="AJ1080" i="8"/>
  <c r="AJ1082" i="8"/>
  <c r="AJ1083" i="8"/>
  <c r="AJ1085" i="8"/>
  <c r="AJ1086" i="8"/>
  <c r="AJ1087" i="8"/>
  <c r="AJ1088" i="8"/>
  <c r="AJ1089" i="8"/>
  <c r="CD1089" i="8"/>
  <c r="AJ1090" i="8"/>
  <c r="AJ1091" i="8"/>
  <c r="AJ1092" i="8"/>
  <c r="AJ1093" i="8"/>
  <c r="AJ1094" i="8"/>
  <c r="AJ1095" i="8"/>
  <c r="AJ1100" i="8"/>
  <c r="AJ1102" i="8"/>
  <c r="BY1102" i="8"/>
  <c r="BM1102" i="8" s="1"/>
  <c r="BF1102" i="8" s="1"/>
  <c r="AJ1107" i="8"/>
  <c r="BY1107" i="8"/>
  <c r="BM1107" i="8" s="1"/>
  <c r="BF1107" i="8" s="1"/>
  <c r="AJ1108" i="8"/>
  <c r="CE1257" i="8"/>
  <c r="BW1426" i="8"/>
  <c r="BV1426" i="8" s="1"/>
  <c r="BU1426" i="8" s="1"/>
  <c r="BT1426" i="8" s="1"/>
  <c r="CC899" i="8"/>
  <c r="CB899" i="8"/>
  <c r="BZ899" i="8"/>
  <c r="BV899" i="8"/>
  <c r="BU899" i="8"/>
  <c r="BT899" i="8"/>
  <c r="AK899" i="8"/>
  <c r="A899" i="8"/>
  <c r="BZ898" i="8"/>
  <c r="AK898" i="8"/>
  <c r="A898" i="8"/>
  <c r="BZ897" i="8"/>
  <c r="BM897" i="8"/>
  <c r="AK897" i="8"/>
  <c r="W897" i="8"/>
  <c r="BF897" i="8" s="1"/>
  <c r="A897" i="8"/>
  <c r="BZ896" i="8"/>
  <c r="BW896" i="8"/>
  <c r="W896" i="8" s="1"/>
  <c r="AK896" i="8"/>
  <c r="AD896" i="8"/>
  <c r="BM896" i="8" s="1"/>
  <c r="A896" i="8"/>
  <c r="BZ895" i="8"/>
  <c r="BM895" i="8"/>
  <c r="BF895" i="8"/>
  <c r="AK895" i="8"/>
  <c r="AD895" i="8"/>
  <c r="W895" i="8"/>
  <c r="A895" i="8"/>
  <c r="BZ894" i="8"/>
  <c r="BW894" i="8"/>
  <c r="BV894" i="8"/>
  <c r="BU894" i="8"/>
  <c r="BT894" i="8"/>
  <c r="BM894" i="8"/>
  <c r="BF894" i="8"/>
  <c r="AK894" i="8"/>
  <c r="AD894" i="8"/>
  <c r="W894" i="8"/>
  <c r="A894" i="8"/>
  <c r="BZ893" i="8"/>
  <c r="BY1041" i="8" l="1"/>
  <c r="BY1025" i="8"/>
  <c r="BY1199" i="8"/>
  <c r="BY1333" i="8"/>
  <c r="BY1522" i="8"/>
  <c r="BY1215" i="8"/>
  <c r="BW1215" i="8" s="1"/>
  <c r="BV1215" i="8" s="1"/>
  <c r="BU1215" i="8" s="1"/>
  <c r="BT1215" i="8" s="1"/>
  <c r="BY922" i="8"/>
  <c r="BY973" i="8"/>
  <c r="BY971" i="8" s="1"/>
  <c r="BY1334" i="8"/>
  <c r="AK1334" i="8" s="1"/>
  <c r="BY1145" i="8"/>
  <c r="BW1145" i="8" s="1"/>
  <c r="BV1145" i="8" s="1"/>
  <c r="BU1145" i="8" s="1"/>
  <c r="BT1145" i="8" s="1"/>
  <c r="BY978" i="8"/>
  <c r="AQ978" i="8"/>
  <c r="BY931" i="8"/>
  <c r="BY930" i="8"/>
  <c r="BY992" i="8"/>
  <c r="BY991" i="8"/>
  <c r="AK991" i="8" s="1"/>
  <c r="BY943" i="8"/>
  <c r="BY942" i="8"/>
  <c r="BY1040" i="8"/>
  <c r="BY1039" i="8"/>
  <c r="BY1038" i="8"/>
  <c r="BY1163" i="8"/>
  <c r="BY1162" i="8"/>
  <c r="BY1161" i="8"/>
  <c r="BY919" i="8"/>
  <c r="BW919" i="8" s="1"/>
  <c r="BV919" i="8" s="1"/>
  <c r="BU919" i="8" s="1"/>
  <c r="BT919" i="8" s="1"/>
  <c r="BY921" i="8"/>
  <c r="BY920" i="8"/>
  <c r="AK920" i="8" s="1"/>
  <c r="BY972" i="8"/>
  <c r="Z1059" i="8"/>
  <c r="AX1054" i="8"/>
  <c r="BY1054" i="8"/>
  <c r="BY1056" i="8"/>
  <c r="AX1056" i="8"/>
  <c r="BY1155" i="8"/>
  <c r="BY1154" i="8"/>
  <c r="AK1154" i="8" s="1"/>
  <c r="BY1153" i="8"/>
  <c r="BW1153" i="8" s="1"/>
  <c r="BV1153" i="8" s="1"/>
  <c r="BU1153" i="8" s="1"/>
  <c r="BT1153" i="8" s="1"/>
  <c r="BY1139" i="8"/>
  <c r="BY1138" i="8"/>
  <c r="BY1137" i="8"/>
  <c r="AJ1346" i="8"/>
  <c r="BY1127" i="8"/>
  <c r="BY1126" i="8"/>
  <c r="BY1128" i="8"/>
  <c r="AX1055" i="8"/>
  <c r="BY1055" i="8"/>
  <c r="BW1323" i="8"/>
  <c r="BV1323" i="8" s="1"/>
  <c r="BU1323" i="8" s="1"/>
  <c r="BT1323" i="8" s="1"/>
  <c r="BY1322" i="8"/>
  <c r="BY1309" i="8" s="1"/>
  <c r="AD1117" i="8"/>
  <c r="BM1115" i="8"/>
  <c r="BY981" i="8"/>
  <c r="BY980" i="8"/>
  <c r="BY979" i="8"/>
  <c r="BY901" i="8"/>
  <c r="AK901" i="8" s="1"/>
  <c r="BY902" i="8"/>
  <c r="BY918" i="8"/>
  <c r="BY917" i="8" s="1"/>
  <c r="BY912" i="8" s="1"/>
  <c r="B909" i="8"/>
  <c r="AK909" i="8" s="1"/>
  <c r="BY1057" i="8"/>
  <c r="AX1057" i="8"/>
  <c r="BY1087" i="8"/>
  <c r="BY1086" i="8"/>
  <c r="BY897" i="8"/>
  <c r="CD918" i="8"/>
  <c r="BY1053" i="8"/>
  <c r="O1059" i="8"/>
  <c r="AX1053" i="8"/>
  <c r="BY1115" i="8"/>
  <c r="W1117" i="8"/>
  <c r="BF1115" i="8"/>
  <c r="AJ894" i="8"/>
  <c r="BY1401" i="8"/>
  <c r="BY1402" i="8"/>
  <c r="BY1400" i="8"/>
  <c r="BW1400" i="8" s="1"/>
  <c r="BV1400" i="8" s="1"/>
  <c r="BU1400" i="8" s="1"/>
  <c r="BT1400" i="8" s="1"/>
  <c r="BY1006" i="8"/>
  <c r="BY1002" i="8"/>
  <c r="AJ895" i="8"/>
  <c r="AJ898" i="8"/>
  <c r="BM1101" i="8"/>
  <c r="BF1101" i="8" s="1"/>
  <c r="BY1099" i="8"/>
  <c r="W899" i="8"/>
  <c r="BY896" i="8"/>
  <c r="BF896" i="8"/>
  <c r="AK1280" i="8"/>
  <c r="BW1197" i="8"/>
  <c r="BV1197" i="8" s="1"/>
  <c r="BU1197" i="8" s="1"/>
  <c r="BT1197" i="8" s="1"/>
  <c r="BM1197" i="8" s="1"/>
  <c r="BF1197" i="8" s="1"/>
  <c r="BY1196" i="8"/>
  <c r="BY1188" i="8" s="1"/>
  <c r="AK1186" i="8"/>
  <c r="BW1228" i="8"/>
  <c r="BV1228" i="8" s="1"/>
  <c r="BU1228" i="8" s="1"/>
  <c r="BT1228" i="8" s="1"/>
  <c r="BM1228" i="8" s="1"/>
  <c r="BF1228" i="8" s="1"/>
  <c r="BY1227" i="8"/>
  <c r="BY1225" i="8" s="1"/>
  <c r="AK1237" i="8"/>
  <c r="AK1259" i="8"/>
  <c r="BY1238" i="8"/>
  <c r="BY1237" i="8"/>
  <c r="BY1236" i="8"/>
  <c r="BW1236" i="8" s="1"/>
  <c r="BV1236" i="8" s="1"/>
  <c r="BU1236" i="8" s="1"/>
  <c r="BT1236" i="8" s="1"/>
  <c r="AD899" i="8"/>
  <c r="CE899" i="8" s="1"/>
  <c r="BM899" i="8"/>
  <c r="BY1067" i="8"/>
  <c r="BW1229" i="8"/>
  <c r="BV1229" i="8" s="1"/>
  <c r="BU1229" i="8" s="1"/>
  <c r="BT1229" i="8" s="1"/>
  <c r="BY1026" i="8"/>
  <c r="BY1037" i="8"/>
  <c r="BM1037" i="8" s="1"/>
  <c r="BF1037" i="8" s="1"/>
  <c r="AY1037" i="8" s="1"/>
  <c r="BY1024" i="8"/>
  <c r="BY1014" i="8" s="1"/>
  <c r="BW1527" i="8"/>
  <c r="BY1526" i="8"/>
  <c r="BW1297" i="8"/>
  <c r="BY1296" i="8"/>
  <c r="BY1282" i="8" s="1"/>
  <c r="AK1223" i="8"/>
  <c r="BW1264" i="8"/>
  <c r="BV1264" i="8" s="1"/>
  <c r="BU1264" i="8" s="1"/>
  <c r="BY1263" i="8"/>
  <c r="BY1261" i="8" s="1"/>
  <c r="BW1257" i="8"/>
  <c r="BV1257" i="8" s="1"/>
  <c r="BU1257" i="8" s="1"/>
  <c r="BT1257" i="8" s="1"/>
  <c r="BM1257" i="8" s="1"/>
  <c r="BF1257" i="8" s="1"/>
  <c r="BY1256" i="8"/>
  <c r="BY1251" i="8" s="1"/>
  <c r="AK1249" i="8"/>
  <c r="AJ896" i="8"/>
  <c r="AJ897" i="8"/>
  <c r="AJ899" i="8"/>
  <c r="BW1265" i="8"/>
  <c r="BV1265" i="8" s="1"/>
  <c r="BU1265" i="8" s="1"/>
  <c r="BT1265" i="8" s="1"/>
  <c r="BW1198" i="8"/>
  <c r="BV1198" i="8" s="1"/>
  <c r="BU1198" i="8" s="1"/>
  <c r="BT1198" i="8" s="1"/>
  <c r="AJ893" i="8"/>
  <c r="B893" i="8"/>
  <c r="BZ892" i="8"/>
  <c r="BZ891" i="8"/>
  <c r="AK891" i="8"/>
  <c r="A891" i="8"/>
  <c r="CC890" i="8"/>
  <c r="CB890" i="8"/>
  <c r="BZ890" i="8"/>
  <c r="BW890" i="8"/>
  <c r="BV890" i="8"/>
  <c r="BU890" i="8"/>
  <c r="BT890" i="8"/>
  <c r="BM890" i="8"/>
  <c r="BF890" i="8"/>
  <c r="AK890" i="8"/>
  <c r="AD890" i="8"/>
  <c r="W890" i="8"/>
  <c r="A890" i="8"/>
  <c r="BZ889" i="8"/>
  <c r="AK889" i="8"/>
  <c r="A889" i="8"/>
  <c r="BZ888" i="8"/>
  <c r="BM888" i="8"/>
  <c r="AK888" i="8"/>
  <c r="W888" i="8"/>
  <c r="BF888" i="8" s="1"/>
  <c r="A888" i="8"/>
  <c r="BZ887" i="8"/>
  <c r="BM887" i="8"/>
  <c r="AK887" i="8"/>
  <c r="W887" i="8"/>
  <c r="BF887" i="8" s="1"/>
  <c r="A887" i="8"/>
  <c r="BZ886" i="8"/>
  <c r="BM886" i="8"/>
  <c r="AK886" i="8"/>
  <c r="W886" i="8"/>
  <c r="BF886" i="8" s="1"/>
  <c r="A886" i="8"/>
  <c r="BZ885" i="8"/>
  <c r="BM885" i="8"/>
  <c r="BF885" i="8"/>
  <c r="AK885" i="8"/>
  <c r="AD885" i="8"/>
  <c r="W885" i="8"/>
  <c r="A885" i="8"/>
  <c r="BZ884" i="8"/>
  <c r="BW884" i="8"/>
  <c r="BV884" i="8"/>
  <c r="BU884" i="8"/>
  <c r="BT884" i="8"/>
  <c r="BM884" i="8"/>
  <c r="BF884" i="8"/>
  <c r="AK884" i="8"/>
  <c r="AD884" i="8"/>
  <c r="W884" i="8"/>
  <c r="A884" i="8"/>
  <c r="BZ883" i="8"/>
  <c r="B883" i="8"/>
  <c r="AK883" i="8" s="1"/>
  <c r="AK882" i="8"/>
  <c r="A882" i="8"/>
  <c r="BZ881" i="8"/>
  <c r="AK881" i="8"/>
  <c r="A881" i="8"/>
  <c r="BZ880" i="8"/>
  <c r="AK880" i="8"/>
  <c r="A880" i="8"/>
  <c r="CC879" i="8"/>
  <c r="CB879" i="8"/>
  <c r="BZ879" i="8"/>
  <c r="AK879" i="8"/>
  <c r="A879" i="8"/>
  <c r="BZ878" i="8"/>
  <c r="AK878" i="8"/>
  <c r="A878" i="8"/>
  <c r="BZ877" i="8"/>
  <c r="BW877" i="8"/>
  <c r="BV877" i="8"/>
  <c r="BU877" i="8"/>
  <c r="BT877" i="8"/>
  <c r="AK877" i="8"/>
  <c r="AD877" i="8"/>
  <c r="A877" i="8"/>
  <c r="BZ876" i="8"/>
  <c r="BW876" i="8"/>
  <c r="BV876" i="8"/>
  <c r="W876" i="8" s="1"/>
  <c r="BF876" i="8" s="1"/>
  <c r="BU876" i="8"/>
  <c r="BT876" i="8"/>
  <c r="AK876" i="8"/>
  <c r="AD876" i="8"/>
  <c r="A876" i="8"/>
  <c r="BZ875" i="8"/>
  <c r="BW875" i="8"/>
  <c r="BV875" i="8"/>
  <c r="BU875" i="8"/>
  <c r="BT875" i="8"/>
  <c r="AK875" i="8"/>
  <c r="AD875" i="8"/>
  <c r="A875" i="8"/>
  <c r="BZ874" i="8"/>
  <c r="BW874" i="8"/>
  <c r="BV874" i="8"/>
  <c r="BU874" i="8"/>
  <c r="BT874" i="8"/>
  <c r="AK874" i="8"/>
  <c r="AD874" i="8"/>
  <c r="A874" i="8"/>
  <c r="BZ873" i="8"/>
  <c r="BW873" i="8"/>
  <c r="BV873" i="8"/>
  <c r="BU873" i="8"/>
  <c r="BT873" i="8"/>
  <c r="AK873" i="8"/>
  <c r="AD873" i="8"/>
  <c r="BM873" i="8" s="1"/>
  <c r="A873" i="8"/>
  <c r="BZ872" i="8"/>
  <c r="BW872" i="8"/>
  <c r="BV872" i="8"/>
  <c r="BU872" i="8"/>
  <c r="BT872" i="8"/>
  <c r="AK872" i="8"/>
  <c r="AD872" i="8"/>
  <c r="A872" i="8"/>
  <c r="BZ871" i="8"/>
  <c r="BW871" i="8"/>
  <c r="BV871" i="8"/>
  <c r="BU871" i="8"/>
  <c r="BT871" i="8"/>
  <c r="AK871" i="8"/>
  <c r="AD871" i="8"/>
  <c r="A871" i="8"/>
  <c r="BZ870" i="8"/>
  <c r="BW870" i="8"/>
  <c r="BV870" i="8"/>
  <c r="W870" i="8" s="1"/>
  <c r="BU870" i="8"/>
  <c r="BT870" i="8"/>
  <c r="AK870" i="8"/>
  <c r="AD870" i="8"/>
  <c r="A870" i="8"/>
  <c r="BZ869" i="8"/>
  <c r="BM869" i="8"/>
  <c r="BF869" i="8"/>
  <c r="AK869" i="8"/>
  <c r="AD869" i="8"/>
  <c r="W869" i="8"/>
  <c r="A869" i="8"/>
  <c r="BZ868" i="8"/>
  <c r="BW868" i="8"/>
  <c r="BV868" i="8"/>
  <c r="BU868" i="8"/>
  <c r="BT868" i="8"/>
  <c r="BM868" i="8"/>
  <c r="BF868" i="8"/>
  <c r="AK868" i="8"/>
  <c r="AD868" i="8"/>
  <c r="W868" i="8"/>
  <c r="A868" i="8"/>
  <c r="BZ867" i="8"/>
  <c r="BY1059" i="8" l="1"/>
  <c r="BY969" i="8"/>
  <c r="AJ889" i="8"/>
  <c r="BY890" i="8"/>
  <c r="BY889" i="8" s="1"/>
  <c r="BY970" i="8"/>
  <c r="A883" i="8"/>
  <c r="BF899" i="8"/>
  <c r="BY911" i="8"/>
  <c r="BY908" i="8"/>
  <c r="BW908" i="8" s="1"/>
  <c r="BV908" i="8" s="1"/>
  <c r="BU908" i="8" s="1"/>
  <c r="BT908" i="8" s="1"/>
  <c r="BY910" i="8"/>
  <c r="AK910" i="8" s="1"/>
  <c r="BY909" i="8"/>
  <c r="BM1059" i="8"/>
  <c r="BI1059" i="8" s="1"/>
  <c r="BB1059" i="8" s="1"/>
  <c r="AX1059" i="8" s="1"/>
  <c r="BY1058" i="8"/>
  <c r="BM1117" i="8"/>
  <c r="AD1123" i="8"/>
  <c r="W873" i="8"/>
  <c r="BF873" i="8" s="1"/>
  <c r="BY886" i="8"/>
  <c r="BY888" i="8"/>
  <c r="BY1117" i="8"/>
  <c r="W1123" i="8"/>
  <c r="BF1117" i="8"/>
  <c r="BY1052" i="8"/>
  <c r="BY1308" i="8"/>
  <c r="BY1306" i="8"/>
  <c r="BW1306" i="8" s="1"/>
  <c r="BV1306" i="8" s="1"/>
  <c r="BU1306" i="8" s="1"/>
  <c r="BT1306" i="8" s="1"/>
  <c r="BY1307" i="8"/>
  <c r="W871" i="8"/>
  <c r="BF871" i="8" s="1"/>
  <c r="W875" i="8"/>
  <c r="BY875" i="8" s="1"/>
  <c r="W877" i="8"/>
  <c r="BF877" i="8" s="1"/>
  <c r="BY887" i="8"/>
  <c r="CE890" i="8"/>
  <c r="BY1001" i="8"/>
  <c r="AJ873" i="8"/>
  <c r="AJ870" i="8"/>
  <c r="W872" i="8"/>
  <c r="BF872" i="8" s="1"/>
  <c r="W874" i="8"/>
  <c r="W879" i="8" s="1"/>
  <c r="BM876" i="8"/>
  <c r="AJ880" i="8"/>
  <c r="BM870" i="8"/>
  <c r="AD879" i="8"/>
  <c r="AJ876" i="8"/>
  <c r="CD890" i="8"/>
  <c r="BY872" i="8"/>
  <c r="BF874" i="8"/>
  <c r="BY1250" i="8"/>
  <c r="BY1249" i="8"/>
  <c r="BY1248" i="8"/>
  <c r="BW1248" i="8" s="1"/>
  <c r="BV1248" i="8" s="1"/>
  <c r="BU1248" i="8" s="1"/>
  <c r="BT1248" i="8" s="1"/>
  <c r="BY1258" i="8"/>
  <c r="BW1258" i="8" s="1"/>
  <c r="BV1258" i="8" s="1"/>
  <c r="BU1258" i="8" s="1"/>
  <c r="BT1258" i="8" s="1"/>
  <c r="BY1260" i="8"/>
  <c r="BY1259" i="8"/>
  <c r="BY1279" i="8"/>
  <c r="BW1279" i="8" s="1"/>
  <c r="BV1279" i="8" s="1"/>
  <c r="BU1279" i="8" s="1"/>
  <c r="BT1279" i="8" s="1"/>
  <c r="BY1281" i="8"/>
  <c r="BY1280" i="8"/>
  <c r="BY1013" i="8"/>
  <c r="BY1012" i="8"/>
  <c r="BY1222" i="8"/>
  <c r="BW1222" i="8" s="1"/>
  <c r="BV1222" i="8" s="1"/>
  <c r="BU1222" i="8" s="1"/>
  <c r="BT1222" i="8" s="1"/>
  <c r="BY1224" i="8"/>
  <c r="BY1223" i="8"/>
  <c r="BY1187" i="8"/>
  <c r="BY1186" i="8"/>
  <c r="BY1185" i="8"/>
  <c r="BW1185" i="8" s="1"/>
  <c r="BV1185" i="8" s="1"/>
  <c r="BU1185" i="8" s="1"/>
  <c r="BT1185" i="8" s="1"/>
  <c r="BW1069" i="8"/>
  <c r="CD899" i="8"/>
  <c r="BY899" i="8"/>
  <c r="BF875" i="8"/>
  <c r="BY876" i="8"/>
  <c r="BV1297" i="8"/>
  <c r="BU1297" i="8" s="1"/>
  <c r="BT1297" i="8" s="1"/>
  <c r="BM1297" i="8" s="1"/>
  <c r="BF1297" i="8" s="1"/>
  <c r="BW1298" i="8"/>
  <c r="BV1527" i="8"/>
  <c r="BU1527" i="8" s="1"/>
  <c r="BT1527" i="8" s="1"/>
  <c r="BM1527" i="8" s="1"/>
  <c r="BF1527" i="8" s="1"/>
  <c r="BW1528" i="8"/>
  <c r="BY1098" i="8"/>
  <c r="BY1097" i="8"/>
  <c r="BY1096" i="8"/>
  <c r="BY1085" i="8"/>
  <c r="BY870" i="8"/>
  <c r="AJ868" i="8"/>
  <c r="AJ869" i="8"/>
  <c r="BF870" i="8"/>
  <c r="AJ871" i="8"/>
  <c r="BM871" i="8"/>
  <c r="AJ872" i="8"/>
  <c r="BM872" i="8"/>
  <c r="AJ874" i="8"/>
  <c r="BM874" i="8"/>
  <c r="AJ875" i="8"/>
  <c r="BM875" i="8"/>
  <c r="AJ877" i="8"/>
  <c r="BM877" i="8"/>
  <c r="BY877" i="8"/>
  <c r="AJ878" i="8"/>
  <c r="AJ879" i="8"/>
  <c r="CE879" i="8"/>
  <c r="AJ881" i="8"/>
  <c r="AJ882" i="8"/>
  <c r="AJ883" i="8"/>
  <c r="AJ884" i="8"/>
  <c r="AJ885" i="8"/>
  <c r="AJ886" i="8"/>
  <c r="AJ887" i="8"/>
  <c r="AJ888" i="8"/>
  <c r="AJ890" i="8"/>
  <c r="AJ891" i="8"/>
  <c r="B892" i="8"/>
  <c r="BZ866" i="8"/>
  <c r="AK866" i="8"/>
  <c r="A866" i="8"/>
  <c r="CC865" i="8"/>
  <c r="CB865" i="8"/>
  <c r="BZ865" i="8"/>
  <c r="BW865" i="8"/>
  <c r="BV865" i="8"/>
  <c r="BU865" i="8"/>
  <c r="BT865" i="8"/>
  <c r="BM865" i="8"/>
  <c r="BF865" i="8"/>
  <c r="AK865" i="8"/>
  <c r="AD865" i="8"/>
  <c r="W865" i="8"/>
  <c r="A865" i="8"/>
  <c r="BZ864" i="8"/>
  <c r="AK864" i="8"/>
  <c r="A864" i="8"/>
  <c r="BZ863" i="8"/>
  <c r="BM863" i="8"/>
  <c r="AK863" i="8"/>
  <c r="W863" i="8"/>
  <c r="BF863" i="8" s="1"/>
  <c r="A863" i="8"/>
  <c r="BZ862" i="8"/>
  <c r="BM862" i="8"/>
  <c r="AK862" i="8"/>
  <c r="W862" i="8"/>
  <c r="BF862" i="8" s="1"/>
  <c r="A862" i="8"/>
  <c r="BZ861" i="8"/>
  <c r="BM861" i="8"/>
  <c r="BF861" i="8"/>
  <c r="AK861" i="8"/>
  <c r="AD861" i="8"/>
  <c r="W861" i="8"/>
  <c r="A861" i="8"/>
  <c r="BZ860" i="8"/>
  <c r="BW860" i="8"/>
  <c r="BV860" i="8"/>
  <c r="BU860" i="8"/>
  <c r="BT860" i="8"/>
  <c r="BM860" i="8"/>
  <c r="BF860" i="8"/>
  <c r="AK860" i="8"/>
  <c r="AD860" i="8"/>
  <c r="W860" i="8"/>
  <c r="A860" i="8"/>
  <c r="BZ859" i="8"/>
  <c r="AJ859" i="8"/>
  <c r="B859" i="8"/>
  <c r="BZ858" i="8"/>
  <c r="AK858" i="8"/>
  <c r="A858" i="8"/>
  <c r="CC857" i="8"/>
  <c r="CB857" i="8"/>
  <c r="BZ857" i="8"/>
  <c r="BW857" i="8"/>
  <c r="BV857" i="8"/>
  <c r="BU857" i="8"/>
  <c r="BT857" i="8"/>
  <c r="BM857" i="8"/>
  <c r="BF857" i="8"/>
  <c r="AK857" i="8"/>
  <c r="AD857" i="8"/>
  <c r="W857" i="8"/>
  <c r="BY857" i="8" s="1"/>
  <c r="A857" i="8"/>
  <c r="BZ856" i="8"/>
  <c r="AK856" i="8"/>
  <c r="A856" i="8"/>
  <c r="BZ855" i="8"/>
  <c r="BM855" i="8"/>
  <c r="AK855" i="8"/>
  <c r="W855" i="8"/>
  <c r="BF855" i="8" s="1"/>
  <c r="A855" i="8"/>
  <c r="BZ854" i="8"/>
  <c r="BM854" i="8"/>
  <c r="AK854" i="8"/>
  <c r="W854" i="8"/>
  <c r="BF854" i="8" s="1"/>
  <c r="A854" i="8"/>
  <c r="BZ853" i="8"/>
  <c r="BM853" i="8"/>
  <c r="BF853" i="8"/>
  <c r="AK853" i="8"/>
  <c r="AD853" i="8"/>
  <c r="W853" i="8"/>
  <c r="A853" i="8"/>
  <c r="BZ852" i="8"/>
  <c r="BW852" i="8"/>
  <c r="BV852" i="8"/>
  <c r="BU852" i="8"/>
  <c r="BT852" i="8"/>
  <c r="BM852" i="8"/>
  <c r="BF852" i="8"/>
  <c r="AK852" i="8"/>
  <c r="AD852" i="8"/>
  <c r="W852" i="8"/>
  <c r="A852" i="8"/>
  <c r="BZ851" i="8"/>
  <c r="AJ851" i="8"/>
  <c r="B851" i="8"/>
  <c r="BZ850" i="8"/>
  <c r="AK850" i="8"/>
  <c r="A850" i="8"/>
  <c r="CC849" i="8"/>
  <c r="CB849" i="8"/>
  <c r="BZ849" i="8"/>
  <c r="BW849" i="8"/>
  <c r="BV849" i="8"/>
  <c r="BU849" i="8"/>
  <c r="BT849" i="8"/>
  <c r="BM849" i="8"/>
  <c r="BF849" i="8"/>
  <c r="AK849" i="8"/>
  <c r="AD849" i="8"/>
  <c r="W849" i="8"/>
  <c r="A849" i="8"/>
  <c r="BZ848" i="8"/>
  <c r="AK848" i="8"/>
  <c r="A848" i="8"/>
  <c r="BZ847" i="8"/>
  <c r="BM847" i="8"/>
  <c r="AK847" i="8"/>
  <c r="W847" i="8"/>
  <c r="BF847" i="8" s="1"/>
  <c r="A847" i="8"/>
  <c r="BZ846" i="8"/>
  <c r="BM846" i="8"/>
  <c r="BF846" i="8"/>
  <c r="AK846" i="8"/>
  <c r="W846" i="8"/>
  <c r="A846" i="8"/>
  <c r="BZ845" i="8"/>
  <c r="BM845" i="8"/>
  <c r="BF845" i="8"/>
  <c r="AK845" i="8"/>
  <c r="AD845" i="8"/>
  <c r="W845" i="8"/>
  <c r="A845" i="8"/>
  <c r="BZ844" i="8"/>
  <c r="BW844" i="8"/>
  <c r="BV844" i="8"/>
  <c r="BU844" i="8"/>
  <c r="BT844" i="8"/>
  <c r="BM844" i="8"/>
  <c r="BF844" i="8"/>
  <c r="AK844" i="8"/>
  <c r="AD844" i="8"/>
  <c r="W844" i="8"/>
  <c r="A844" i="8"/>
  <c r="BZ843" i="8"/>
  <c r="AJ843" i="8"/>
  <c r="B843" i="8"/>
  <c r="BZ842" i="8"/>
  <c r="BZ841" i="8"/>
  <c r="AK841" i="8"/>
  <c r="A841" i="8"/>
  <c r="CC840" i="8"/>
  <c r="CB840" i="8"/>
  <c r="BZ840" i="8"/>
  <c r="BW840" i="8"/>
  <c r="BV840" i="8"/>
  <c r="BU840" i="8"/>
  <c r="BT840" i="8"/>
  <c r="BM840" i="8"/>
  <c r="BF840" i="8"/>
  <c r="AK840" i="8"/>
  <c r="AD840" i="8"/>
  <c r="B833" i="8" s="1"/>
  <c r="A833" i="8" s="1"/>
  <c r="W840" i="8"/>
  <c r="A840" i="8"/>
  <c r="BZ839" i="8"/>
  <c r="AK839" i="8"/>
  <c r="A839" i="8"/>
  <c r="BZ838" i="8"/>
  <c r="BM838" i="8"/>
  <c r="BF838" i="8"/>
  <c r="AK838" i="8"/>
  <c r="W838" i="8"/>
  <c r="A838" i="8"/>
  <c r="BZ837" i="8"/>
  <c r="BM837" i="8"/>
  <c r="AK837" i="8"/>
  <c r="W837" i="8"/>
  <c r="BF837" i="8" s="1"/>
  <c r="A837" i="8"/>
  <c r="BZ836" i="8"/>
  <c r="BM836" i="8"/>
  <c r="AK836" i="8"/>
  <c r="W836" i="8"/>
  <c r="BF836" i="8" s="1"/>
  <c r="A836" i="8"/>
  <c r="BZ835" i="8"/>
  <c r="BM835" i="8"/>
  <c r="BF835" i="8"/>
  <c r="AK835" i="8"/>
  <c r="AD835" i="8"/>
  <c r="W835" i="8"/>
  <c r="A835" i="8"/>
  <c r="BZ834" i="8"/>
  <c r="BW834" i="8"/>
  <c r="BV834" i="8"/>
  <c r="BU834" i="8"/>
  <c r="BT834" i="8"/>
  <c r="BM834" i="8"/>
  <c r="BF834" i="8"/>
  <c r="AK834" i="8"/>
  <c r="AD834" i="8"/>
  <c r="W834" i="8"/>
  <c r="A834" i="8"/>
  <c r="BZ833" i="8"/>
  <c r="BZ832" i="8"/>
  <c r="AK832" i="8"/>
  <c r="AJ832" i="8" s="1"/>
  <c r="A832" i="8"/>
  <c r="CC831" i="8"/>
  <c r="CB831" i="8"/>
  <c r="BZ831" i="8"/>
  <c r="BW831" i="8"/>
  <c r="BV831" i="8"/>
  <c r="BU831" i="8"/>
  <c r="BT831" i="8"/>
  <c r="BM831" i="8"/>
  <c r="BF831" i="8"/>
  <c r="AK831" i="8"/>
  <c r="AD831" i="8"/>
  <c r="W831" i="8"/>
  <c r="A831" i="8"/>
  <c r="BZ830" i="8"/>
  <c r="AK830" i="8"/>
  <c r="A830" i="8"/>
  <c r="BZ829" i="8"/>
  <c r="BM829" i="8"/>
  <c r="AK829" i="8"/>
  <c r="W829" i="8"/>
  <c r="BF829" i="8" s="1"/>
  <c r="A829" i="8"/>
  <c r="BZ828" i="8"/>
  <c r="BM828" i="8"/>
  <c r="BF828" i="8"/>
  <c r="AK828" i="8"/>
  <c r="W828" i="8"/>
  <c r="A828" i="8"/>
  <c r="BZ827" i="8"/>
  <c r="BM827" i="8"/>
  <c r="AK827" i="8"/>
  <c r="W827" i="8"/>
  <c r="BF827" i="8" s="1"/>
  <c r="A827" i="8"/>
  <c r="BZ826" i="8"/>
  <c r="BM826" i="8"/>
  <c r="BF826" i="8"/>
  <c r="AK826" i="8"/>
  <c r="W826" i="8"/>
  <c r="A826" i="8"/>
  <c r="BZ825" i="8"/>
  <c r="BM825" i="8"/>
  <c r="AK825" i="8"/>
  <c r="W825" i="8"/>
  <c r="BF825" i="8" s="1"/>
  <c r="A825" i="8"/>
  <c r="BZ824" i="8"/>
  <c r="BM824" i="8"/>
  <c r="BF824" i="8"/>
  <c r="AK824" i="8"/>
  <c r="AJ824" i="8" s="1"/>
  <c r="AD824" i="8"/>
  <c r="W824" i="8"/>
  <c r="A824" i="8"/>
  <c r="BZ823" i="8"/>
  <c r="BW823" i="8"/>
  <c r="BV823" i="8"/>
  <c r="BU823" i="8"/>
  <c r="BT823" i="8"/>
  <c r="BM823" i="8"/>
  <c r="BF823" i="8"/>
  <c r="AK823" i="8"/>
  <c r="AD823" i="8"/>
  <c r="W823" i="8"/>
  <c r="A823" i="8"/>
  <c r="BZ822" i="8"/>
  <c r="B822" i="8"/>
  <c r="AK822" i="8" s="1"/>
  <c r="BZ821" i="8"/>
  <c r="AK821" i="8"/>
  <c r="A821" i="8"/>
  <c r="BZ820" i="8"/>
  <c r="BW820" i="8"/>
  <c r="BV820" i="8"/>
  <c r="BU820" i="8"/>
  <c r="BT820" i="8"/>
  <c r="BM820" i="8"/>
  <c r="BF820" i="8"/>
  <c r="AK820" i="8"/>
  <c r="AD820" i="8"/>
  <c r="W820" i="8"/>
  <c r="A820" i="8"/>
  <c r="BZ819" i="8"/>
  <c r="AK819" i="8"/>
  <c r="A819" i="8"/>
  <c r="BZ818" i="8"/>
  <c r="BW818" i="8"/>
  <c r="BV818" i="8"/>
  <c r="BU818" i="8"/>
  <c r="BT818" i="8"/>
  <c r="AK818" i="8"/>
  <c r="AD818" i="8"/>
  <c r="A818" i="8"/>
  <c r="BZ817" i="8"/>
  <c r="BW817" i="8"/>
  <c r="BV817" i="8"/>
  <c r="BU817" i="8"/>
  <c r="BT817" i="8"/>
  <c r="AK817" i="8"/>
  <c r="AD817" i="8"/>
  <c r="A817" i="8"/>
  <c r="BZ816" i="8"/>
  <c r="BM816" i="8"/>
  <c r="BF816" i="8"/>
  <c r="AK816" i="8"/>
  <c r="AD816" i="8"/>
  <c r="W816" i="8"/>
  <c r="A816" i="8"/>
  <c r="BZ815" i="8"/>
  <c r="BW815" i="8"/>
  <c r="BV815" i="8"/>
  <c r="BU815" i="8"/>
  <c r="BT815" i="8"/>
  <c r="BM815" i="8"/>
  <c r="BF815" i="8"/>
  <c r="AK815" i="8"/>
  <c r="AD815" i="8"/>
  <c r="W815" i="8"/>
  <c r="A815" i="8"/>
  <c r="BZ814" i="8"/>
  <c r="BZ813" i="8"/>
  <c r="AK813" i="8"/>
  <c r="A813" i="8"/>
  <c r="BZ812" i="8"/>
  <c r="AK812" i="8"/>
  <c r="A812" i="8"/>
  <c r="BZ811" i="8"/>
  <c r="AK811" i="8"/>
  <c r="A811" i="8"/>
  <c r="BZ810" i="8"/>
  <c r="AK810" i="8"/>
  <c r="A810" i="8"/>
  <c r="BZ809" i="8"/>
  <c r="AK809" i="8"/>
  <c r="A809" i="8"/>
  <c r="BZ808" i="8"/>
  <c r="AK808" i="8"/>
  <c r="A808" i="8"/>
  <c r="BZ807" i="8"/>
  <c r="AK807" i="8"/>
  <c r="A807" i="8"/>
  <c r="BZ806" i="8"/>
  <c r="AK806" i="8"/>
  <c r="A806" i="8"/>
  <c r="BZ805" i="8"/>
  <c r="AK805" i="8"/>
  <c r="A805" i="8"/>
  <c r="BZ804" i="8"/>
  <c r="AK804" i="8"/>
  <c r="A804" i="8"/>
  <c r="BZ803" i="8"/>
  <c r="AK803" i="8"/>
  <c r="A803" i="8"/>
  <c r="BZ802" i="8"/>
  <c r="AK802" i="8"/>
  <c r="A802" i="8"/>
  <c r="BZ801" i="8"/>
  <c r="AK801" i="8"/>
  <c r="A801" i="8"/>
  <c r="BZ800" i="8"/>
  <c r="AK800" i="8"/>
  <c r="A800" i="8"/>
  <c r="BZ799" i="8"/>
  <c r="AK799" i="8"/>
  <c r="A799" i="8"/>
  <c r="BZ798" i="8"/>
  <c r="AK798" i="8"/>
  <c r="A798" i="8"/>
  <c r="BZ797" i="8"/>
  <c r="AK797" i="8"/>
  <c r="A797" i="8"/>
  <c r="CC796" i="8"/>
  <c r="CB796" i="8"/>
  <c r="BZ796" i="8"/>
  <c r="BW796" i="8"/>
  <c r="BV796" i="8"/>
  <c r="BU796" i="8"/>
  <c r="BT796" i="8"/>
  <c r="BM796" i="8"/>
  <c r="BF796" i="8"/>
  <c r="AK796" i="8"/>
  <c r="AD796" i="8"/>
  <c r="W796" i="8"/>
  <c r="BY796" i="8" s="1"/>
  <c r="A796" i="8"/>
  <c r="BZ795" i="8"/>
  <c r="AK795" i="8"/>
  <c r="A795" i="8"/>
  <c r="BZ794" i="8"/>
  <c r="BM794" i="8"/>
  <c r="AK794" i="8"/>
  <c r="W794" i="8"/>
  <c r="BF794" i="8" s="1"/>
  <c r="A794" i="8"/>
  <c r="BZ793" i="8"/>
  <c r="BM793" i="8"/>
  <c r="AK793" i="8"/>
  <c r="W793" i="8"/>
  <c r="BF793" i="8" s="1"/>
  <c r="A793" i="8"/>
  <c r="BZ792" i="8"/>
  <c r="BM792" i="8"/>
  <c r="BF792" i="8"/>
  <c r="AK792" i="8"/>
  <c r="AD792" i="8"/>
  <c r="W792" i="8"/>
  <c r="A792" i="8"/>
  <c r="BZ791" i="8"/>
  <c r="BW791" i="8"/>
  <c r="BV791" i="8"/>
  <c r="BU791" i="8"/>
  <c r="BT791" i="8"/>
  <c r="BM791" i="8"/>
  <c r="BF791" i="8"/>
  <c r="AK791" i="8"/>
  <c r="AD791" i="8"/>
  <c r="W791" i="8"/>
  <c r="A791" i="8"/>
  <c r="BZ790" i="8"/>
  <c r="AK790" i="8"/>
  <c r="A790" i="8"/>
  <c r="CC789" i="8"/>
  <c r="CB789" i="8"/>
  <c r="BZ789" i="8"/>
  <c r="BW789" i="8"/>
  <c r="BV789" i="8"/>
  <c r="BU789" i="8"/>
  <c r="BT789" i="8"/>
  <c r="BM789" i="8"/>
  <c r="BF789" i="8"/>
  <c r="AK789" i="8"/>
  <c r="AD789" i="8"/>
  <c r="W789" i="8"/>
  <c r="BY789" i="8" s="1"/>
  <c r="A789" i="8"/>
  <c r="BZ788" i="8"/>
  <c r="AK788" i="8"/>
  <c r="A788" i="8"/>
  <c r="BZ787" i="8"/>
  <c r="BM787" i="8"/>
  <c r="AK787" i="8"/>
  <c r="W787" i="8"/>
  <c r="BF787" i="8" s="1"/>
  <c r="A787" i="8"/>
  <c r="BZ786" i="8"/>
  <c r="BM786" i="8"/>
  <c r="AK786" i="8"/>
  <c r="W786" i="8"/>
  <c r="BF786" i="8" s="1"/>
  <c r="A786" i="8"/>
  <c r="BZ785" i="8"/>
  <c r="BM785" i="8"/>
  <c r="BF785" i="8"/>
  <c r="AK785" i="8"/>
  <c r="AD785" i="8"/>
  <c r="W785" i="8"/>
  <c r="A785" i="8"/>
  <c r="BZ784" i="8"/>
  <c r="BW784" i="8"/>
  <c r="BV784" i="8"/>
  <c r="BU784" i="8"/>
  <c r="BT784" i="8"/>
  <c r="BM784" i="8"/>
  <c r="BF784" i="8"/>
  <c r="AK784" i="8"/>
  <c r="AD784" i="8"/>
  <c r="W784" i="8"/>
  <c r="A784" i="8"/>
  <c r="BZ783" i="8"/>
  <c r="AK783" i="8"/>
  <c r="A783" i="8"/>
  <c r="CC782" i="8"/>
  <c r="CB782" i="8"/>
  <c r="BZ782" i="8"/>
  <c r="BM782" i="8"/>
  <c r="BF782" i="8"/>
  <c r="AY782" i="8"/>
  <c r="AR782" i="8"/>
  <c r="AK782" i="8"/>
  <c r="AD782" i="8"/>
  <c r="W782" i="8"/>
  <c r="P782" i="8"/>
  <c r="I782" i="8"/>
  <c r="B771" i="8" s="1"/>
  <c r="A771" i="8" s="1"/>
  <c r="A782" i="8"/>
  <c r="BZ781" i="8"/>
  <c r="AK781" i="8"/>
  <c r="C781" i="8"/>
  <c r="A781" i="8"/>
  <c r="BF780" i="8"/>
  <c r="AY780" i="8"/>
  <c r="AR780" i="8"/>
  <c r="AK780" i="8"/>
  <c r="AD780" i="8"/>
  <c r="BY780" i="8" s="1"/>
  <c r="A780" i="8"/>
  <c r="BF779" i="8"/>
  <c r="AY779" i="8"/>
  <c r="AR779" i="8"/>
  <c r="AK779" i="8"/>
  <c r="AD779" i="8"/>
  <c r="A779" i="8"/>
  <c r="BF778" i="8"/>
  <c r="AY778" i="8"/>
  <c r="AR778" i="8"/>
  <c r="BM778" i="8" s="1"/>
  <c r="AK778" i="8"/>
  <c r="AD778" i="8"/>
  <c r="BY778" i="8" s="1"/>
  <c r="A778" i="8"/>
  <c r="BZ777" i="8"/>
  <c r="BM777" i="8"/>
  <c r="BF777" i="8"/>
  <c r="AY777" i="8"/>
  <c r="AR777" i="8"/>
  <c r="AK777" i="8"/>
  <c r="AD777" i="8"/>
  <c r="W777" i="8"/>
  <c r="P777" i="8"/>
  <c r="I777" i="8"/>
  <c r="A777" i="8"/>
  <c r="BF776" i="8"/>
  <c r="AY776" i="8"/>
  <c r="AR776" i="8"/>
  <c r="AK776" i="8"/>
  <c r="AD776" i="8"/>
  <c r="BY776" i="8" s="1"/>
  <c r="BM776" i="8" s="1"/>
  <c r="A776" i="8"/>
  <c r="BF775" i="8"/>
  <c r="AY775" i="8"/>
  <c r="AR775" i="8"/>
  <c r="AK775" i="8"/>
  <c r="AD775" i="8"/>
  <c r="BY775" i="8" s="1"/>
  <c r="A775" i="8"/>
  <c r="BZ774" i="8"/>
  <c r="BM774" i="8"/>
  <c r="BF774" i="8"/>
  <c r="AY774" i="8"/>
  <c r="AR774" i="8"/>
  <c r="AK774" i="8"/>
  <c r="AD774" i="8"/>
  <c r="W774" i="8"/>
  <c r="P774" i="8"/>
  <c r="I774" i="8"/>
  <c r="A774" i="8"/>
  <c r="BZ773" i="8"/>
  <c r="BM773" i="8"/>
  <c r="BF773" i="8"/>
  <c r="AY773" i="8"/>
  <c r="AR773" i="8"/>
  <c r="AK773" i="8"/>
  <c r="AD773" i="8"/>
  <c r="W773" i="8"/>
  <c r="P773" i="8"/>
  <c r="I773" i="8"/>
  <c r="A773" i="8"/>
  <c r="BZ772" i="8"/>
  <c r="BF772" i="8"/>
  <c r="AY772" i="8"/>
  <c r="AR772" i="8"/>
  <c r="AK772" i="8"/>
  <c r="AD772" i="8"/>
  <c r="W772" i="8"/>
  <c r="P772" i="8"/>
  <c r="I772" i="8"/>
  <c r="A772" i="8"/>
  <c r="BZ771" i="8"/>
  <c r="BZ770" i="8"/>
  <c r="AK770" i="8"/>
  <c r="A770" i="8"/>
  <c r="CC769" i="8"/>
  <c r="CB769" i="8"/>
  <c r="BZ769" i="8"/>
  <c r="BW769" i="8"/>
  <c r="BV769" i="8"/>
  <c r="BU769" i="8"/>
  <c r="BT769" i="8"/>
  <c r="AK769" i="8"/>
  <c r="AD769" i="8"/>
  <c r="W769" i="8" s="1"/>
  <c r="B762" i="8" s="1"/>
  <c r="AK762" i="8" s="1"/>
  <c r="C769" i="8"/>
  <c r="A769" i="8"/>
  <c r="BZ768" i="8"/>
  <c r="AK768" i="8"/>
  <c r="A768" i="8"/>
  <c r="BZ767" i="8"/>
  <c r="BM767" i="8"/>
  <c r="AK767" i="8"/>
  <c r="W767" i="8"/>
  <c r="C767" i="8"/>
  <c r="A767" i="8"/>
  <c r="BZ766" i="8"/>
  <c r="BY766" i="8" s="1"/>
  <c r="BM766" i="8"/>
  <c r="AK766" i="8"/>
  <c r="W766" i="8"/>
  <c r="BF766" i="8" s="1"/>
  <c r="A766" i="8"/>
  <c r="BZ765" i="8"/>
  <c r="BM765" i="8"/>
  <c r="AK765" i="8"/>
  <c r="W765" i="8"/>
  <c r="BF765" i="8" s="1"/>
  <c r="A765" i="8"/>
  <c r="BZ764" i="8"/>
  <c r="BM764" i="8"/>
  <c r="BF764" i="8"/>
  <c r="AK764" i="8"/>
  <c r="AD764" i="8"/>
  <c r="W764" i="8"/>
  <c r="A764" i="8"/>
  <c r="BZ763" i="8"/>
  <c r="BW763" i="8"/>
  <c r="BV763" i="8"/>
  <c r="BU763" i="8"/>
  <c r="BT763" i="8"/>
  <c r="BM763" i="8"/>
  <c r="BF763" i="8"/>
  <c r="AK763" i="8"/>
  <c r="AD763" i="8"/>
  <c r="W763" i="8"/>
  <c r="A763" i="8"/>
  <c r="BZ762" i="8"/>
  <c r="BZ761" i="8"/>
  <c r="AK761" i="8"/>
  <c r="A761" i="8"/>
  <c r="BZ760" i="8"/>
  <c r="BF760" i="8"/>
  <c r="AY760" i="8"/>
  <c r="BM760" i="8" s="1"/>
  <c r="AL760" i="8"/>
  <c r="AK760" i="8"/>
  <c r="AD760" i="8"/>
  <c r="A760" i="8"/>
  <c r="CB759" i="8"/>
  <c r="BZ759" i="8"/>
  <c r="AL759" i="8"/>
  <c r="AK759" i="8"/>
  <c r="AJ759" i="8" s="1"/>
  <c r="C759" i="8"/>
  <c r="A759" i="8"/>
  <c r="CB758" i="8"/>
  <c r="BZ758" i="8"/>
  <c r="AL758" i="8"/>
  <c r="AK758" i="8"/>
  <c r="W758" i="8"/>
  <c r="P758" i="8"/>
  <c r="C758" i="8"/>
  <c r="A758" i="8"/>
  <c r="BZ757" i="8"/>
  <c r="AK757" i="8"/>
  <c r="AJ757" i="8" s="1"/>
  <c r="A757" i="8"/>
  <c r="CB756" i="8"/>
  <c r="BZ756" i="8"/>
  <c r="BM756" i="8"/>
  <c r="BF756" i="8"/>
  <c r="AY756" i="8"/>
  <c r="AL756" i="8"/>
  <c r="AK756" i="8"/>
  <c r="AD756" i="8"/>
  <c r="W756" i="8"/>
  <c r="P756" i="8"/>
  <c r="C756" i="8"/>
  <c r="BY756" i="8" s="1"/>
  <c r="A756" i="8"/>
  <c r="BZ755" i="8"/>
  <c r="BF755" i="8"/>
  <c r="AY755" i="8"/>
  <c r="BM755" i="8" s="1"/>
  <c r="AK755" i="8"/>
  <c r="AD755" i="8"/>
  <c r="A755" i="8"/>
  <c r="BZ754" i="8"/>
  <c r="BM754" i="8"/>
  <c r="BF754" i="8"/>
  <c r="AY754" i="8"/>
  <c r="AK754" i="8"/>
  <c r="AD754" i="8"/>
  <c r="A754" i="8"/>
  <c r="BZ753" i="8"/>
  <c r="BF753" i="8"/>
  <c r="BM753" i="8" s="1"/>
  <c r="AY753" i="8"/>
  <c r="AK753" i="8"/>
  <c r="AD753" i="8"/>
  <c r="A753" i="8"/>
  <c r="BZ752" i="8"/>
  <c r="BF752" i="8"/>
  <c r="AY752" i="8"/>
  <c r="BM752" i="8" s="1"/>
  <c r="AK752" i="8"/>
  <c r="AD752" i="8"/>
  <c r="C752" i="8"/>
  <c r="A752" i="8"/>
  <c r="CB751" i="8"/>
  <c r="BZ751" i="8"/>
  <c r="BF751" i="8"/>
  <c r="AY751" i="8"/>
  <c r="BM751" i="8" s="1"/>
  <c r="AL751" i="8"/>
  <c r="AK751" i="8"/>
  <c r="AD751" i="8"/>
  <c r="C751" i="8"/>
  <c r="A751" i="8"/>
  <c r="BZ750" i="8"/>
  <c r="AK750" i="8"/>
  <c r="A750" i="8"/>
  <c r="CB749" i="8"/>
  <c r="BZ749" i="8"/>
  <c r="BM749" i="8"/>
  <c r="BF749" i="8"/>
  <c r="AY749" i="8"/>
  <c r="AL749" i="8"/>
  <c r="AK749" i="8"/>
  <c r="AD749" i="8"/>
  <c r="W749" i="8"/>
  <c r="P749" i="8"/>
  <c r="C749" i="8"/>
  <c r="A749" i="8"/>
  <c r="BZ748" i="8"/>
  <c r="BF748" i="8"/>
  <c r="AY748" i="8"/>
  <c r="AK748" i="8"/>
  <c r="AD748" i="8"/>
  <c r="A748" i="8"/>
  <c r="BZ747" i="8"/>
  <c r="BF747" i="8"/>
  <c r="AY747" i="8"/>
  <c r="AK747" i="8"/>
  <c r="AD747" i="8"/>
  <c r="A747" i="8"/>
  <c r="BZ746" i="8"/>
  <c r="BF746" i="8"/>
  <c r="AY746" i="8"/>
  <c r="AK746" i="8"/>
  <c r="AD746" i="8"/>
  <c r="A746" i="8"/>
  <c r="BZ745" i="8"/>
  <c r="BF745" i="8"/>
  <c r="AY745" i="8"/>
  <c r="AK745" i="8"/>
  <c r="AD745" i="8"/>
  <c r="C745" i="8"/>
  <c r="A745" i="8"/>
  <c r="CB744" i="8"/>
  <c r="BZ744" i="8"/>
  <c r="BF744" i="8"/>
  <c r="AY744" i="8"/>
  <c r="AL744" i="8"/>
  <c r="AK744" i="8"/>
  <c r="AD744" i="8"/>
  <c r="C744" i="8"/>
  <c r="A744" i="8"/>
  <c r="BZ743" i="8"/>
  <c r="AK743" i="8"/>
  <c r="A743" i="8"/>
  <c r="BZ742" i="8"/>
  <c r="AK742" i="8"/>
  <c r="A742" i="8"/>
  <c r="BZ741" i="8"/>
  <c r="AK741" i="8"/>
  <c r="A741" i="8"/>
  <c r="BZ740" i="8"/>
  <c r="AK740" i="8"/>
  <c r="A740" i="8"/>
  <c r="BZ739" i="8"/>
  <c r="B739" i="8"/>
  <c r="A739" i="8" s="1"/>
  <c r="BZ738" i="8"/>
  <c r="AK738" i="8"/>
  <c r="A738" i="8"/>
  <c r="CC737" i="8"/>
  <c r="CB737" i="8"/>
  <c r="BZ737" i="8"/>
  <c r="BW737" i="8"/>
  <c r="BV737" i="8"/>
  <c r="BU737" i="8"/>
  <c r="BT737" i="8"/>
  <c r="BM737" i="8"/>
  <c r="BF737" i="8"/>
  <c r="AK737" i="8"/>
  <c r="AD737" i="8"/>
  <c r="W737" i="8"/>
  <c r="BY737" i="8" s="1"/>
  <c r="A737" i="8"/>
  <c r="BZ736" i="8"/>
  <c r="AK736" i="8"/>
  <c r="A736" i="8"/>
  <c r="BZ735" i="8"/>
  <c r="BM735" i="8"/>
  <c r="AK735" i="8"/>
  <c r="W735" i="8"/>
  <c r="BF735" i="8" s="1"/>
  <c r="A735" i="8"/>
  <c r="BZ734" i="8"/>
  <c r="BM734" i="8"/>
  <c r="AK734" i="8"/>
  <c r="W734" i="8"/>
  <c r="BF734" i="8" s="1"/>
  <c r="A734" i="8"/>
  <c r="BZ733" i="8"/>
  <c r="BW733" i="8"/>
  <c r="BV733" i="8"/>
  <c r="BU733" i="8"/>
  <c r="BT733" i="8"/>
  <c r="BM733" i="8"/>
  <c r="BF733" i="8"/>
  <c r="AK733" i="8"/>
  <c r="AD733" i="8"/>
  <c r="W733" i="8"/>
  <c r="A733" i="8"/>
  <c r="BZ732" i="8"/>
  <c r="BM732" i="8"/>
  <c r="AK732" i="8"/>
  <c r="W732" i="8"/>
  <c r="BF732" i="8" s="1"/>
  <c r="A732" i="8"/>
  <c r="BZ731" i="8"/>
  <c r="BM731" i="8"/>
  <c r="AK731" i="8"/>
  <c r="W731" i="8"/>
  <c r="BF731" i="8" s="1"/>
  <c r="A731" i="8"/>
  <c r="BZ730" i="8"/>
  <c r="BW730" i="8"/>
  <c r="BV730" i="8"/>
  <c r="BU730" i="8"/>
  <c r="BT730" i="8"/>
  <c r="BM730" i="8"/>
  <c r="BF730" i="8"/>
  <c r="AK730" i="8"/>
  <c r="AD730" i="8"/>
  <c r="W730" i="8"/>
  <c r="BY730" i="8" s="1"/>
  <c r="A730" i="8"/>
  <c r="BZ729" i="8"/>
  <c r="BM729" i="8"/>
  <c r="AK729" i="8"/>
  <c r="W729" i="8"/>
  <c r="BF729" i="8" s="1"/>
  <c r="A729" i="8"/>
  <c r="BZ728" i="8"/>
  <c r="BM728" i="8"/>
  <c r="BF728" i="8"/>
  <c r="AK728" i="8"/>
  <c r="W728" i="8"/>
  <c r="A728" i="8"/>
  <c r="BZ727" i="8"/>
  <c r="BW727" i="8"/>
  <c r="BV727" i="8"/>
  <c r="BU727" i="8"/>
  <c r="BT727" i="8"/>
  <c r="BM727" i="8"/>
  <c r="BF727" i="8"/>
  <c r="AK727" i="8"/>
  <c r="AD727" i="8"/>
  <c r="W727" i="8"/>
  <c r="A727" i="8"/>
  <c r="BZ726" i="8"/>
  <c r="BM726" i="8"/>
  <c r="BF726" i="8"/>
  <c r="AK726" i="8"/>
  <c r="AD726" i="8"/>
  <c r="W726" i="8"/>
  <c r="A726" i="8"/>
  <c r="BZ725" i="8"/>
  <c r="BW725" i="8"/>
  <c r="BV725" i="8"/>
  <c r="BU725" i="8"/>
  <c r="BT725" i="8"/>
  <c r="BM725" i="8"/>
  <c r="BF725" i="8"/>
  <c r="AK725" i="8"/>
  <c r="AD725" i="8"/>
  <c r="W725" i="8"/>
  <c r="A725" i="8"/>
  <c r="AK724" i="8"/>
  <c r="C724" i="8"/>
  <c r="A724" i="8"/>
  <c r="BZ723" i="8"/>
  <c r="AK723" i="8"/>
  <c r="A723" i="8"/>
  <c r="CC722" i="8"/>
  <c r="CB722" i="8"/>
  <c r="CD722" i="8" s="1"/>
  <c r="BZ722" i="8"/>
  <c r="BW722" i="8"/>
  <c r="BV722" i="8"/>
  <c r="BU722" i="8"/>
  <c r="BT722" i="8"/>
  <c r="BM722" i="8"/>
  <c r="BF722" i="8"/>
  <c r="AL722" i="8"/>
  <c r="AK722" i="8"/>
  <c r="AD722" i="8"/>
  <c r="W722" i="8"/>
  <c r="C722" i="8"/>
  <c r="A722" i="8"/>
  <c r="BZ721" i="8"/>
  <c r="AK721" i="8"/>
  <c r="A721" i="8"/>
  <c r="BZ720" i="8"/>
  <c r="BM720" i="8"/>
  <c r="AK720" i="8"/>
  <c r="W720" i="8"/>
  <c r="BF720" i="8" s="1"/>
  <c r="A720" i="8"/>
  <c r="BZ719" i="8"/>
  <c r="BM719" i="8"/>
  <c r="BF719" i="8"/>
  <c r="AK719" i="8"/>
  <c r="W719" i="8"/>
  <c r="A719" i="8"/>
  <c r="BZ718" i="8"/>
  <c r="BM718" i="8"/>
  <c r="AL718" i="8"/>
  <c r="AK718" i="8"/>
  <c r="W718" i="8"/>
  <c r="C718" i="8"/>
  <c r="A718" i="8"/>
  <c r="BZ717" i="8"/>
  <c r="BM717" i="8"/>
  <c r="BF717" i="8" s="1"/>
  <c r="AL717" i="8"/>
  <c r="AK717" i="8"/>
  <c r="W717" i="8"/>
  <c r="C717" i="8"/>
  <c r="A717" i="8"/>
  <c r="BZ716" i="8"/>
  <c r="BY885" i="8" l="1"/>
  <c r="AJ727" i="8"/>
  <c r="BY732" i="8"/>
  <c r="BY734" i="8"/>
  <c r="CD751" i="8"/>
  <c r="AD758" i="8"/>
  <c r="BF767" i="8"/>
  <c r="AJ769" i="8"/>
  <c r="AJ823" i="8"/>
  <c r="AJ831" i="8"/>
  <c r="BY865" i="8"/>
  <c r="BY873" i="8"/>
  <c r="CD744" i="8"/>
  <c r="BY755" i="8"/>
  <c r="BY760" i="8"/>
  <c r="BM775" i="8"/>
  <c r="BZ775" i="8" s="1"/>
  <c r="BM779" i="8"/>
  <c r="BM780" i="8"/>
  <c r="AJ835" i="8"/>
  <c r="CB1525" i="8"/>
  <c r="CD1525" i="8" s="1"/>
  <c r="BY874" i="8"/>
  <c r="BY720" i="8"/>
  <c r="BY729" i="8"/>
  <c r="BM744" i="8"/>
  <c r="CD749" i="8"/>
  <c r="A822" i="8"/>
  <c r="BY831" i="8"/>
  <c r="AJ834" i="8"/>
  <c r="BY840" i="8"/>
  <c r="BY849" i="8"/>
  <c r="BY929" i="8"/>
  <c r="BW929" i="8" s="1"/>
  <c r="BV929" i="8" s="1"/>
  <c r="BU929" i="8" s="1"/>
  <c r="BT929" i="8" s="1"/>
  <c r="BY839" i="8"/>
  <c r="BZ779" i="8"/>
  <c r="BY779" i="8" s="1"/>
  <c r="BY847" i="8"/>
  <c r="BY855" i="8"/>
  <c r="BY863" i="8"/>
  <c r="BY884" i="8"/>
  <c r="BY883" i="8"/>
  <c r="BY882" i="8"/>
  <c r="BY830" i="8"/>
  <c r="BY746" i="8"/>
  <c r="BM746" i="8" s="1"/>
  <c r="BY748" i="8"/>
  <c r="BM748" i="8" s="1"/>
  <c r="BY754" i="8"/>
  <c r="BZ776" i="8"/>
  <c r="BY782" i="8"/>
  <c r="CE782" i="8"/>
  <c r="BY786" i="8"/>
  <c r="AJ788" i="8"/>
  <c r="CE789" i="8"/>
  <c r="BY793" i="8"/>
  <c r="AJ795" i="8"/>
  <c r="CE796" i="8"/>
  <c r="BY825" i="8"/>
  <c r="BY827" i="8"/>
  <c r="BY829" i="8"/>
  <c r="BY837" i="8"/>
  <c r="BY1009" i="8"/>
  <c r="BY1051" i="8"/>
  <c r="BY1050" i="8"/>
  <c r="BY1049" i="8"/>
  <c r="BY727" i="8"/>
  <c r="CE737" i="8"/>
  <c r="BY719" i="8"/>
  <c r="BY728" i="8"/>
  <c r="BY726" i="8" s="1"/>
  <c r="BY731" i="8"/>
  <c r="BY736" i="8"/>
  <c r="BY753" i="8"/>
  <c r="BY767" i="8"/>
  <c r="BY764" i="8" s="1"/>
  <c r="BM769" i="8"/>
  <c r="BF769" i="8" s="1"/>
  <c r="BY774" i="8"/>
  <c r="BY781" i="8"/>
  <c r="AL781" i="8" s="1"/>
  <c r="BY788" i="8"/>
  <c r="BY795" i="8"/>
  <c r="W817" i="8"/>
  <c r="BF817" i="8" s="1"/>
  <c r="W818" i="8"/>
  <c r="BF818" i="8" s="1"/>
  <c r="AJ821" i="8"/>
  <c r="CE840" i="8"/>
  <c r="B842" i="8"/>
  <c r="BY846" i="8"/>
  <c r="BY845" i="8" s="1"/>
  <c r="AJ848" i="8"/>
  <c r="CE849" i="8"/>
  <c r="BY854" i="8"/>
  <c r="AJ856" i="8"/>
  <c r="CE857" i="8"/>
  <c r="BY862" i="8"/>
  <c r="AJ864" i="8"/>
  <c r="CE865" i="8"/>
  <c r="BY871" i="8"/>
  <c r="BZ778" i="8"/>
  <c r="BF718" i="8"/>
  <c r="BY733" i="8"/>
  <c r="BY735" i="8"/>
  <c r="BY747" i="8"/>
  <c r="BM747" i="8" s="1"/>
  <c r="AJ749" i="8"/>
  <c r="AJ752" i="8"/>
  <c r="BY769" i="8"/>
  <c r="CD769" i="8"/>
  <c r="BY777" i="8"/>
  <c r="BZ780" i="8"/>
  <c r="BY787" i="8"/>
  <c r="BY785" i="8" s="1"/>
  <c r="BY794" i="8"/>
  <c r="BY792" i="8" s="1"/>
  <c r="BW797" i="8"/>
  <c r="BV797" i="8" s="1"/>
  <c r="BU797" i="8" s="1"/>
  <c r="BT797" i="8" s="1"/>
  <c r="BY826" i="8"/>
  <c r="BY828" i="8"/>
  <c r="BY836" i="8"/>
  <c r="BY838" i="8"/>
  <c r="BY848" i="8"/>
  <c r="BY856" i="8"/>
  <c r="BY864" i="8"/>
  <c r="BF1123" i="8"/>
  <c r="BY1123" i="8"/>
  <c r="BM1123" i="8" s="1"/>
  <c r="BY879" i="8"/>
  <c r="CD879" i="8"/>
  <c r="B867" i="8"/>
  <c r="AK867" i="8" s="1"/>
  <c r="BY998" i="8"/>
  <c r="BW998" i="8" s="1"/>
  <c r="BV998" i="8" s="1"/>
  <c r="BU998" i="8" s="1"/>
  <c r="BT998" i="8" s="1"/>
  <c r="BY1000" i="8"/>
  <c r="BY990" i="8"/>
  <c r="BW990" i="8" s="1"/>
  <c r="BV990" i="8" s="1"/>
  <c r="BU990" i="8" s="1"/>
  <c r="BT990" i="8" s="1"/>
  <c r="AJ817" i="8"/>
  <c r="AJ736" i="8"/>
  <c r="AJ773" i="8"/>
  <c r="AJ774" i="8"/>
  <c r="AJ798" i="8"/>
  <c r="AJ800" i="8"/>
  <c r="AJ802" i="8"/>
  <c r="AJ804" i="8"/>
  <c r="AJ806" i="8"/>
  <c r="AJ808" i="8"/>
  <c r="AJ810" i="8"/>
  <c r="AJ812" i="8"/>
  <c r="BM817" i="8"/>
  <c r="AJ818" i="8"/>
  <c r="BY820" i="8"/>
  <c r="AJ820" i="8"/>
  <c r="AJ718" i="8"/>
  <c r="BY722" i="8"/>
  <c r="AJ751" i="8"/>
  <c r="AJ758" i="8"/>
  <c r="AJ761" i="8"/>
  <c r="AJ768" i="8"/>
  <c r="BM818" i="8"/>
  <c r="BY768" i="8"/>
  <c r="BY765" i="8"/>
  <c r="AK892" i="8"/>
  <c r="BW899" i="8"/>
  <c r="BW900" i="8" s="1"/>
  <c r="BV900" i="8" s="1"/>
  <c r="BU900" i="8" s="1"/>
  <c r="BT900" i="8" s="1"/>
  <c r="BY898" i="8"/>
  <c r="BY895" i="8" s="1"/>
  <c r="BY1011" i="8"/>
  <c r="BY1010" i="8"/>
  <c r="BY718" i="8"/>
  <c r="AJ721" i="8"/>
  <c r="AJ723" i="8"/>
  <c r="AJ725" i="8"/>
  <c r="AJ726" i="8"/>
  <c r="AJ730" i="8"/>
  <c r="AJ733" i="8"/>
  <c r="AJ734" i="8"/>
  <c r="AJ735" i="8"/>
  <c r="AJ737" i="8"/>
  <c r="AJ738" i="8"/>
  <c r="AJ740" i="8"/>
  <c r="AJ741" i="8"/>
  <c r="AJ742" i="8"/>
  <c r="AJ743" i="8"/>
  <c r="BY745" i="8"/>
  <c r="BY752" i="8"/>
  <c r="BY751" i="8" s="1"/>
  <c r="BY750" i="8" s="1"/>
  <c r="AJ754" i="8"/>
  <c r="AJ766" i="8"/>
  <c r="CE769" i="8"/>
  <c r="AJ771" i="8"/>
  <c r="AJ775" i="8"/>
  <c r="AJ781" i="8"/>
  <c r="CD782" i="8"/>
  <c r="CD789" i="8"/>
  <c r="CD796" i="8"/>
  <c r="BY817" i="8"/>
  <c r="BY819" i="8"/>
  <c r="AJ822" i="8"/>
  <c r="AJ825" i="8"/>
  <c r="AJ826" i="8"/>
  <c r="AJ827" i="8"/>
  <c r="AJ828" i="8"/>
  <c r="AJ829" i="8"/>
  <c r="AJ836" i="8"/>
  <c r="AJ837" i="8"/>
  <c r="AJ838" i="8"/>
  <c r="CD840" i="8"/>
  <c r="CD849" i="8"/>
  <c r="CD857" i="8"/>
  <c r="CD865" i="8"/>
  <c r="BV1069" i="8"/>
  <c r="BU1069" i="8" s="1"/>
  <c r="BT1069" i="8" s="1"/>
  <c r="BM1069" i="8" s="1"/>
  <c r="BF1069" i="8" s="1"/>
  <c r="BW1070" i="8"/>
  <c r="BW879" i="8"/>
  <c r="BV879" i="8" s="1"/>
  <c r="BU879" i="8" s="1"/>
  <c r="BT879" i="8" s="1"/>
  <c r="BM879" i="8" s="1"/>
  <c r="BF879" i="8" s="1"/>
  <c r="BY881" i="8"/>
  <c r="BY880" i="8" s="1"/>
  <c r="BY878" i="8"/>
  <c r="AJ717" i="8"/>
  <c r="AJ719" i="8"/>
  <c r="AJ720" i="8"/>
  <c r="AJ722" i="8"/>
  <c r="CE722" i="8"/>
  <c r="AJ724" i="8"/>
  <c r="AJ728" i="8"/>
  <c r="AJ729" i="8"/>
  <c r="AJ731" i="8"/>
  <c r="AJ732" i="8"/>
  <c r="CD737" i="8"/>
  <c r="AJ744" i="8"/>
  <c r="AJ745" i="8"/>
  <c r="AJ746" i="8"/>
  <c r="AJ747" i="8"/>
  <c r="AJ748" i="8"/>
  <c r="BY749" i="8"/>
  <c r="AJ750" i="8"/>
  <c r="AJ753" i="8"/>
  <c r="AJ755" i="8"/>
  <c r="AJ756" i="8"/>
  <c r="CD756" i="8"/>
  <c r="CD758" i="8"/>
  <c r="AJ760" i="8"/>
  <c r="AJ763" i="8"/>
  <c r="AJ764" i="8"/>
  <c r="AJ765" i="8"/>
  <c r="AJ767" i="8"/>
  <c r="AJ770" i="8"/>
  <c r="AJ772" i="8"/>
  <c r="AJ776" i="8"/>
  <c r="AJ777" i="8"/>
  <c r="AJ778" i="8"/>
  <c r="AJ779" i="8"/>
  <c r="AJ780" i="8"/>
  <c r="AJ782" i="8"/>
  <c r="AJ783" i="8"/>
  <c r="AJ784" i="8"/>
  <c r="AJ785" i="8"/>
  <c r="AJ786" i="8"/>
  <c r="AJ787" i="8"/>
  <c r="AJ789" i="8"/>
  <c r="AJ790" i="8"/>
  <c r="AJ791" i="8"/>
  <c r="AJ792" i="8"/>
  <c r="AJ793" i="8"/>
  <c r="AJ794" i="8"/>
  <c r="AJ796" i="8"/>
  <c r="AJ797" i="8"/>
  <c r="AJ799" i="8"/>
  <c r="AJ801" i="8"/>
  <c r="AJ803" i="8"/>
  <c r="AJ805" i="8"/>
  <c r="AJ807" i="8"/>
  <c r="AJ809" i="8"/>
  <c r="AJ811" i="8"/>
  <c r="AJ813" i="8"/>
  <c r="B814" i="8"/>
  <c r="A814" i="8" s="1"/>
  <c r="AJ815" i="8"/>
  <c r="AJ816" i="8"/>
  <c r="AJ819" i="8"/>
  <c r="CE820" i="8"/>
  <c r="CD820" i="8" s="1"/>
  <c r="AJ830" i="8"/>
  <c r="CE831" i="8"/>
  <c r="CD831" i="8" s="1"/>
  <c r="AJ833" i="8"/>
  <c r="AJ839" i="8"/>
  <c r="AJ840" i="8"/>
  <c r="AJ841" i="8"/>
  <c r="AJ844" i="8"/>
  <c r="AJ845" i="8"/>
  <c r="AJ846" i="8"/>
  <c r="AJ847" i="8"/>
  <c r="AJ849" i="8"/>
  <c r="AJ850" i="8"/>
  <c r="AJ852" i="8"/>
  <c r="AJ853" i="8"/>
  <c r="AJ854" i="8"/>
  <c r="AJ855" i="8"/>
  <c r="AJ857" i="8"/>
  <c r="AJ858" i="8"/>
  <c r="AJ860" i="8"/>
  <c r="AJ861" i="8"/>
  <c r="AJ862" i="8"/>
  <c r="AJ863" i="8"/>
  <c r="AJ865" i="8"/>
  <c r="AJ866" i="8"/>
  <c r="BV1528" i="8"/>
  <c r="BU1528" i="8" s="1"/>
  <c r="BT1528" i="8" s="1"/>
  <c r="BV1298" i="8"/>
  <c r="BU1298" i="8" s="1"/>
  <c r="BT1298" i="8" s="1"/>
  <c r="BM716" i="8"/>
  <c r="BF716" i="8"/>
  <c r="AK716" i="8"/>
  <c r="AD716" i="8"/>
  <c r="W716" i="8"/>
  <c r="A716" i="8"/>
  <c r="BZ715" i="8"/>
  <c r="BW715" i="8"/>
  <c r="BV715" i="8"/>
  <c r="BU715" i="8"/>
  <c r="BT715" i="8"/>
  <c r="BM715" i="8"/>
  <c r="BF715" i="8"/>
  <c r="AK715" i="8"/>
  <c r="AD715" i="8"/>
  <c r="W715" i="8"/>
  <c r="A715" i="8"/>
  <c r="BZ714" i="8"/>
  <c r="B714" i="8"/>
  <c r="A714" i="8" s="1"/>
  <c r="BZ713" i="8"/>
  <c r="AK713" i="8"/>
  <c r="A713" i="8"/>
  <c r="BZ712" i="8"/>
  <c r="BY712" i="8"/>
  <c r="AK712" i="8"/>
  <c r="A712" i="8"/>
  <c r="CB711" i="8"/>
  <c r="BZ711" i="8"/>
  <c r="AL711" i="8"/>
  <c r="AK711" i="8"/>
  <c r="C711" i="8"/>
  <c r="A711" i="8"/>
  <c r="CB710" i="8"/>
  <c r="BZ710" i="8"/>
  <c r="AL710" i="8"/>
  <c r="AK710" i="8"/>
  <c r="W710" i="8"/>
  <c r="P710" i="8"/>
  <c r="AD710" i="8" s="1"/>
  <c r="C710" i="8"/>
  <c r="A710" i="8"/>
  <c r="BZ709" i="8"/>
  <c r="AK709" i="8"/>
  <c r="A709" i="8"/>
  <c r="CB708" i="8"/>
  <c r="BZ708" i="8"/>
  <c r="AL708" i="8"/>
  <c r="AK708" i="8"/>
  <c r="W708" i="8"/>
  <c r="P708" i="8"/>
  <c r="C708" i="8"/>
  <c r="A708" i="8"/>
  <c r="BZ707" i="8"/>
  <c r="BF707" i="8"/>
  <c r="AY707" i="8"/>
  <c r="AK707" i="8"/>
  <c r="AD707" i="8"/>
  <c r="A707" i="8"/>
  <c r="BZ706" i="8"/>
  <c r="BY706" i="8" s="1"/>
  <c r="BF706" i="8"/>
  <c r="AY706" i="8"/>
  <c r="AK706" i="8"/>
  <c r="AD706" i="8"/>
  <c r="A706" i="8"/>
  <c r="BZ705" i="8"/>
  <c r="BF705" i="8"/>
  <c r="AY705" i="8"/>
  <c r="BM705" i="8" s="1"/>
  <c r="AK705" i="8"/>
  <c r="AD705" i="8"/>
  <c r="A705" i="8"/>
  <c r="BZ704" i="8"/>
  <c r="BF704" i="8"/>
  <c r="AY704" i="8"/>
  <c r="BM704" i="8" s="1"/>
  <c r="AK704" i="8"/>
  <c r="AD704" i="8"/>
  <c r="C704" i="8"/>
  <c r="A704" i="8"/>
  <c r="CB703" i="8"/>
  <c r="CD703" i="8" s="1"/>
  <c r="BZ703" i="8"/>
  <c r="BF703" i="8"/>
  <c r="AY703" i="8"/>
  <c r="BM703" i="8" s="1"/>
  <c r="AL703" i="8"/>
  <c r="AK703" i="8"/>
  <c r="AD703" i="8"/>
  <c r="AD708" i="8" s="1"/>
  <c r="C703" i="8"/>
  <c r="A703" i="8"/>
  <c r="BZ702" i="8"/>
  <c r="AK702" i="8"/>
  <c r="A702" i="8"/>
  <c r="CB701" i="8"/>
  <c r="BZ701" i="8"/>
  <c r="AL701" i="8"/>
  <c r="AK701" i="8"/>
  <c r="W701" i="8"/>
  <c r="P701" i="8"/>
  <c r="C701" i="8"/>
  <c r="A701" i="8"/>
  <c r="BZ700" i="8"/>
  <c r="BY700" i="8" s="1"/>
  <c r="BF700" i="8"/>
  <c r="AY700" i="8"/>
  <c r="BM700" i="8" s="1"/>
  <c r="AK700" i="8"/>
  <c r="AD700" i="8"/>
  <c r="A700" i="8"/>
  <c r="BZ699" i="8"/>
  <c r="BM699" i="8"/>
  <c r="BF699" i="8"/>
  <c r="AY699" i="8"/>
  <c r="AK699" i="8"/>
  <c r="AD699" i="8"/>
  <c r="A699" i="8"/>
  <c r="BZ698" i="8"/>
  <c r="BF698" i="8"/>
  <c r="AY698" i="8"/>
  <c r="BM698" i="8" s="1"/>
  <c r="AK698" i="8"/>
  <c r="AD698" i="8"/>
  <c r="A698" i="8"/>
  <c r="BZ697" i="8"/>
  <c r="BF697" i="8"/>
  <c r="AY697" i="8"/>
  <c r="AK697" i="8"/>
  <c r="AD697" i="8"/>
  <c r="C697" i="8"/>
  <c r="A697" i="8"/>
  <c r="CB696" i="8"/>
  <c r="BZ696" i="8"/>
  <c r="BF696" i="8"/>
  <c r="BF701" i="8" s="1"/>
  <c r="AY696" i="8"/>
  <c r="BM696" i="8" s="1"/>
  <c r="AL696" i="8"/>
  <c r="AK696" i="8"/>
  <c r="AD696" i="8"/>
  <c r="C696" i="8"/>
  <c r="A696" i="8"/>
  <c r="BZ695" i="8"/>
  <c r="AK695" i="8"/>
  <c r="A695" i="8"/>
  <c r="BZ694" i="8"/>
  <c r="AK694" i="8"/>
  <c r="A694" i="8"/>
  <c r="BZ693" i="8"/>
  <c r="AK693" i="8"/>
  <c r="A693" i="8"/>
  <c r="BZ692" i="8"/>
  <c r="AK692" i="8"/>
  <c r="A692" i="8"/>
  <c r="BZ691" i="8"/>
  <c r="BZ690" i="8"/>
  <c r="AK690" i="8"/>
  <c r="A690" i="8"/>
  <c r="BZ689" i="8"/>
  <c r="BY689" i="8"/>
  <c r="BM689" i="8"/>
  <c r="AK689" i="8"/>
  <c r="A689" i="8"/>
  <c r="BZ688" i="8"/>
  <c r="BY688" i="8"/>
  <c r="BM688" i="8"/>
  <c r="AK688" i="8"/>
  <c r="A688" i="8"/>
  <c r="BZ687" i="8"/>
  <c r="BM687" i="8"/>
  <c r="AM687" i="8"/>
  <c r="AK687" i="8"/>
  <c r="D687" i="8"/>
  <c r="A687" i="8"/>
  <c r="BZ686" i="8"/>
  <c r="AK686" i="8"/>
  <c r="A686" i="8"/>
  <c r="AJ686" i="8" s="1"/>
  <c r="BZ685" i="8"/>
  <c r="AK685" i="8"/>
  <c r="AJ685" i="8" s="1"/>
  <c r="A685" i="8"/>
  <c r="BZ684" i="8"/>
  <c r="BY684" i="8"/>
  <c r="AK684" i="8"/>
  <c r="AJ684" i="8" s="1"/>
  <c r="A684" i="8"/>
  <c r="CB683" i="8"/>
  <c r="BZ683" i="8"/>
  <c r="AL683" i="8"/>
  <c r="AK683" i="8"/>
  <c r="C683" i="8"/>
  <c r="A683" i="8"/>
  <c r="CB682" i="8"/>
  <c r="BZ682" i="8"/>
  <c r="AL682" i="8"/>
  <c r="AK682" i="8"/>
  <c r="W682" i="8"/>
  <c r="P682" i="8"/>
  <c r="C682" i="8"/>
  <c r="A682" i="8"/>
  <c r="BZ681" i="8"/>
  <c r="AK681" i="8"/>
  <c r="A681" i="8"/>
  <c r="CB680" i="8"/>
  <c r="BZ680" i="8"/>
  <c r="BM680" i="8"/>
  <c r="BF680" i="8"/>
  <c r="AY680" i="8"/>
  <c r="AL680" i="8"/>
  <c r="AK680" i="8"/>
  <c r="AD680" i="8"/>
  <c r="W680" i="8"/>
  <c r="P680" i="8"/>
  <c r="C680" i="8"/>
  <c r="A680" i="8"/>
  <c r="BZ679" i="8"/>
  <c r="BF679" i="8"/>
  <c r="AY679" i="8"/>
  <c r="AK679" i="8"/>
  <c r="AD679" i="8"/>
  <c r="A679" i="8"/>
  <c r="BZ678" i="8"/>
  <c r="BF678" i="8"/>
  <c r="AY678" i="8"/>
  <c r="AK678" i="8"/>
  <c r="AD678" i="8"/>
  <c r="A678" i="8"/>
  <c r="BZ677" i="8"/>
  <c r="BF677" i="8"/>
  <c r="AY677" i="8"/>
  <c r="AK677" i="8"/>
  <c r="AD677" i="8"/>
  <c r="A677" i="8"/>
  <c r="BZ676" i="8"/>
  <c r="BF676" i="8"/>
  <c r="AY676" i="8"/>
  <c r="AK676" i="8"/>
  <c r="AD676" i="8"/>
  <c r="C676" i="8"/>
  <c r="A676" i="8"/>
  <c r="CD675" i="8"/>
  <c r="CB675" i="8"/>
  <c r="BZ675" i="8"/>
  <c r="BF675" i="8"/>
  <c r="AY675" i="8"/>
  <c r="AL675" i="8"/>
  <c r="AK675" i="8"/>
  <c r="AD675" i="8"/>
  <c r="C675" i="8"/>
  <c r="A675" i="8"/>
  <c r="BZ674" i="8"/>
  <c r="AK674" i="8"/>
  <c r="A674" i="8"/>
  <c r="CB673" i="8"/>
  <c r="BZ673" i="8"/>
  <c r="BM673" i="8"/>
  <c r="BF673" i="8"/>
  <c r="AY673" i="8"/>
  <c r="AL673" i="8"/>
  <c r="AK673" i="8"/>
  <c r="AD673" i="8"/>
  <c r="B663" i="8" s="1"/>
  <c r="W673" i="8"/>
  <c r="P673" i="8"/>
  <c r="C673" i="8"/>
  <c r="A673" i="8"/>
  <c r="BZ672" i="8"/>
  <c r="BF672" i="8"/>
  <c r="AY672" i="8"/>
  <c r="BM672" i="8" s="1"/>
  <c r="AK672" i="8"/>
  <c r="AD672" i="8"/>
  <c r="A672" i="8"/>
  <c r="BZ671" i="8"/>
  <c r="BM671" i="8"/>
  <c r="BF671" i="8"/>
  <c r="AY671" i="8"/>
  <c r="AK671" i="8"/>
  <c r="AD671" i="8"/>
  <c r="A671" i="8"/>
  <c r="BZ670" i="8"/>
  <c r="BF670" i="8"/>
  <c r="BM670" i="8" s="1"/>
  <c r="AY670" i="8"/>
  <c r="AK670" i="8"/>
  <c r="AD670" i="8"/>
  <c r="A670" i="8"/>
  <c r="BZ669" i="8"/>
  <c r="BF669" i="8"/>
  <c r="AY669" i="8"/>
  <c r="BM669" i="8" s="1"/>
  <c r="AK669" i="8"/>
  <c r="AD669" i="8"/>
  <c r="A669" i="8"/>
  <c r="CB668" i="8"/>
  <c r="BZ668" i="8"/>
  <c r="BF668" i="8"/>
  <c r="AY668" i="8"/>
  <c r="BM668" i="8" s="1"/>
  <c r="AL668" i="8"/>
  <c r="AK668" i="8"/>
  <c r="AD668" i="8"/>
  <c r="C668" i="8"/>
  <c r="A668" i="8"/>
  <c r="BZ667" i="8"/>
  <c r="AK667" i="8"/>
  <c r="A667" i="8"/>
  <c r="BZ666" i="8"/>
  <c r="AK666" i="8"/>
  <c r="A666" i="8"/>
  <c r="BZ665" i="8"/>
  <c r="AK665" i="8"/>
  <c r="A665" i="8"/>
  <c r="BZ664" i="8"/>
  <c r="AK664" i="8"/>
  <c r="A664" i="8"/>
  <c r="BZ663" i="8"/>
  <c r="BZ662" i="8"/>
  <c r="AK662" i="8"/>
  <c r="A662" i="8"/>
  <c r="BZ661" i="8"/>
  <c r="BY661" i="8"/>
  <c r="BM661" i="8"/>
  <c r="AK661" i="8"/>
  <c r="A661" i="8"/>
  <c r="BZ660" i="8"/>
  <c r="BY660" i="8"/>
  <c r="BM660" i="8"/>
  <c r="AK660" i="8"/>
  <c r="A660" i="8"/>
  <c r="BZ659" i="8"/>
  <c r="BM659" i="8"/>
  <c r="AK659" i="8"/>
  <c r="D659" i="8"/>
  <c r="A659" i="8"/>
  <c r="BZ658" i="8"/>
  <c r="BM658" i="8"/>
  <c r="AK658" i="8"/>
  <c r="D658" i="8"/>
  <c r="A658" i="8"/>
  <c r="BZ657" i="8"/>
  <c r="BM657" i="8"/>
  <c r="AK657" i="8"/>
  <c r="D657" i="8"/>
  <c r="A657" i="8"/>
  <c r="BZ656" i="8"/>
  <c r="AK656" i="8"/>
  <c r="A656" i="8"/>
  <c r="AJ656" i="8" s="1"/>
  <c r="BZ655" i="8"/>
  <c r="AK655" i="8"/>
  <c r="A655" i="8"/>
  <c r="BZ654" i="8"/>
  <c r="BY654" i="8"/>
  <c r="AK654" i="8"/>
  <c r="A654" i="8"/>
  <c r="AJ654" i="8" s="1"/>
  <c r="BZ653" i="8"/>
  <c r="AL653" i="8"/>
  <c r="AK653" i="8"/>
  <c r="C653" i="8"/>
  <c r="A653" i="8"/>
  <c r="CB652" i="8"/>
  <c r="BZ652" i="8"/>
  <c r="AL652" i="8"/>
  <c r="AK652" i="8"/>
  <c r="W652" i="8"/>
  <c r="P652" i="8"/>
  <c r="C652" i="8"/>
  <c r="A652" i="8"/>
  <c r="BZ651" i="8"/>
  <c r="AK651" i="8"/>
  <c r="A651" i="8"/>
  <c r="CB650" i="8"/>
  <c r="BZ650" i="8"/>
  <c r="AL650" i="8"/>
  <c r="AK650" i="8"/>
  <c r="P650" i="8"/>
  <c r="C650" i="8"/>
  <c r="A650" i="8"/>
  <c r="BZ649" i="8"/>
  <c r="BF649" i="8"/>
  <c r="AY649" i="8"/>
  <c r="AK649" i="8"/>
  <c r="AD649" i="8"/>
  <c r="BM649" i="8" s="1"/>
  <c r="A649" i="8"/>
  <c r="BZ648" i="8"/>
  <c r="BF648" i="8"/>
  <c r="AY648" i="8"/>
  <c r="AK648" i="8"/>
  <c r="AD648" i="8"/>
  <c r="BY648" i="8" s="1"/>
  <c r="BM648" i="8" s="1"/>
  <c r="A648" i="8"/>
  <c r="BZ647" i="8"/>
  <c r="BF647" i="8"/>
  <c r="AY647" i="8"/>
  <c r="AK647" i="8"/>
  <c r="AD647" i="8"/>
  <c r="BM647" i="8" s="1"/>
  <c r="A647" i="8"/>
  <c r="BZ646" i="8"/>
  <c r="BF646" i="8"/>
  <c r="AY646" i="8"/>
  <c r="AK646" i="8"/>
  <c r="AD646" i="8"/>
  <c r="BY646" i="8" s="1"/>
  <c r="BM646" i="8" s="1"/>
  <c r="A646" i="8"/>
  <c r="BZ645" i="8"/>
  <c r="AY645" i="8"/>
  <c r="AK645" i="8"/>
  <c r="W645" i="8"/>
  <c r="W650" i="8" s="1"/>
  <c r="C645" i="8"/>
  <c r="A645" i="8"/>
  <c r="CB644" i="8"/>
  <c r="BZ644" i="8"/>
  <c r="BF644" i="8"/>
  <c r="AY644" i="8"/>
  <c r="AL644" i="8"/>
  <c r="AK644" i="8"/>
  <c r="AD644" i="8"/>
  <c r="BM644" i="8" s="1"/>
  <c r="C644" i="8"/>
  <c r="A644" i="8"/>
  <c r="BZ643" i="8"/>
  <c r="AK643" i="8"/>
  <c r="A643" i="8"/>
  <c r="CB642" i="8"/>
  <c r="BZ642" i="8"/>
  <c r="AL642" i="8"/>
  <c r="AK642" i="8"/>
  <c r="W642" i="8"/>
  <c r="P642" i="8"/>
  <c r="C642" i="8"/>
  <c r="A642" i="8"/>
  <c r="BZ641" i="8"/>
  <c r="BF641" i="8"/>
  <c r="AY641" i="8"/>
  <c r="AK641" i="8"/>
  <c r="AD641" i="8"/>
  <c r="BM641" i="8" s="1"/>
  <c r="A641" i="8"/>
  <c r="BZ640" i="8"/>
  <c r="BF640" i="8"/>
  <c r="AY640" i="8"/>
  <c r="AK640" i="8"/>
  <c r="AD640" i="8"/>
  <c r="BY640" i="8" s="1"/>
  <c r="BM640" i="8" s="1"/>
  <c r="A640" i="8"/>
  <c r="BZ639" i="8"/>
  <c r="BF639" i="8"/>
  <c r="AY639" i="8"/>
  <c r="AK639" i="8"/>
  <c r="AD639" i="8"/>
  <c r="BM639" i="8" s="1"/>
  <c r="A639" i="8"/>
  <c r="BZ638" i="8"/>
  <c r="BF638" i="8"/>
  <c r="AY638" i="8"/>
  <c r="AK638" i="8"/>
  <c r="AD638" i="8"/>
  <c r="BY638" i="8" s="1"/>
  <c r="BM638" i="8" s="1"/>
  <c r="A638" i="8"/>
  <c r="BZ637" i="8"/>
  <c r="BF637" i="8"/>
  <c r="AY637" i="8"/>
  <c r="AK637" i="8"/>
  <c r="AD637" i="8"/>
  <c r="BM637" i="8" s="1"/>
  <c r="A637" i="8"/>
  <c r="BZ636" i="8"/>
  <c r="BF636" i="8"/>
  <c r="AY636" i="8"/>
  <c r="AK636" i="8"/>
  <c r="AD636" i="8"/>
  <c r="C636" i="8"/>
  <c r="A636" i="8"/>
  <c r="CB635" i="8"/>
  <c r="BZ635" i="8"/>
  <c r="BF635" i="8"/>
  <c r="BF642" i="8" s="1"/>
  <c r="AY635" i="8"/>
  <c r="AY642" i="8" s="1"/>
  <c r="AL635" i="8"/>
  <c r="AK635" i="8"/>
  <c r="AD635" i="8"/>
  <c r="BM635" i="8" s="1"/>
  <c r="C635" i="8"/>
  <c r="A635" i="8"/>
  <c r="BZ634" i="8"/>
  <c r="AK634" i="8"/>
  <c r="A634" i="8"/>
  <c r="BZ633" i="8"/>
  <c r="AK633" i="8"/>
  <c r="A633" i="8"/>
  <c r="AJ633" i="8" s="1"/>
  <c r="BZ632" i="8"/>
  <c r="AK632" i="8"/>
  <c r="A632" i="8"/>
  <c r="BZ631" i="8"/>
  <c r="AK631" i="8"/>
  <c r="A631" i="8"/>
  <c r="BZ630" i="8"/>
  <c r="BZ629" i="8"/>
  <c r="AK629" i="8"/>
  <c r="A629" i="8"/>
  <c r="BZ628" i="8"/>
  <c r="AK628" i="8"/>
  <c r="A628" i="8"/>
  <c r="BZ627" i="8"/>
  <c r="AK627" i="8"/>
  <c r="A627" i="8"/>
  <c r="BZ626" i="8"/>
  <c r="AK626" i="8"/>
  <c r="A626" i="8"/>
  <c r="BZ625" i="8"/>
  <c r="AK625" i="8"/>
  <c r="A625" i="8"/>
  <c r="BZ624" i="8"/>
  <c r="AL624" i="8"/>
  <c r="AK624" i="8"/>
  <c r="C624" i="8"/>
  <c r="A624" i="8"/>
  <c r="BZ623" i="8"/>
  <c r="AL623" i="8"/>
  <c r="AK623" i="8"/>
  <c r="C623" i="8"/>
  <c r="A623" i="8"/>
  <c r="BZ622" i="8"/>
  <c r="AK622" i="8"/>
  <c r="A622" i="8"/>
  <c r="BZ621" i="8"/>
  <c r="AK621" i="8"/>
  <c r="A621" i="8"/>
  <c r="AK620" i="8"/>
  <c r="A620" i="8"/>
  <c r="BZ619" i="8"/>
  <c r="AL619" i="8"/>
  <c r="AK619" i="8"/>
  <c r="C619" i="8"/>
  <c r="A619" i="8"/>
  <c r="BZ618" i="8"/>
  <c r="AK618" i="8"/>
  <c r="A618" i="8"/>
  <c r="AJ618" i="8" s="1"/>
  <c r="BZ617" i="8"/>
  <c r="AK617" i="8"/>
  <c r="A617" i="8"/>
  <c r="BZ616" i="8"/>
  <c r="AK616" i="8"/>
  <c r="A616" i="8"/>
  <c r="BZ615" i="8"/>
  <c r="AK615" i="8"/>
  <c r="A615" i="8"/>
  <c r="BZ614" i="8"/>
  <c r="AK614" i="8"/>
  <c r="A614" i="8"/>
  <c r="BZ613" i="8"/>
  <c r="AK613" i="8"/>
  <c r="A613" i="8"/>
  <c r="BZ612" i="8"/>
  <c r="AL612" i="8"/>
  <c r="AK612" i="8"/>
  <c r="C612" i="8"/>
  <c r="A612" i="8"/>
  <c r="BZ611" i="8"/>
  <c r="AL611" i="8"/>
  <c r="AK611" i="8"/>
  <c r="C611" i="8"/>
  <c r="A611" i="8"/>
  <c r="BZ610" i="8"/>
  <c r="AK610" i="8"/>
  <c r="A610" i="8"/>
  <c r="BZ609" i="8"/>
  <c r="AK609" i="8"/>
  <c r="A609" i="8"/>
  <c r="AK608" i="8"/>
  <c r="A608" i="8"/>
  <c r="BZ607" i="8"/>
  <c r="AL607" i="8"/>
  <c r="AK607" i="8"/>
  <c r="C607" i="8"/>
  <c r="A607" i="8"/>
  <c r="BZ606" i="8"/>
  <c r="AK606" i="8"/>
  <c r="A606" i="8"/>
  <c r="BZ605" i="8"/>
  <c r="AK605" i="8"/>
  <c r="A605" i="8"/>
  <c r="CC604" i="8"/>
  <c r="CB604" i="8"/>
  <c r="BZ604" i="8"/>
  <c r="BW604" i="8"/>
  <c r="BV604" i="8"/>
  <c r="BU604" i="8"/>
  <c r="BT604" i="8"/>
  <c r="BM604" i="8"/>
  <c r="BF604" i="8"/>
  <c r="AK604" i="8"/>
  <c r="AD604" i="8"/>
  <c r="W604" i="8"/>
  <c r="B591" i="8" s="1"/>
  <c r="A591" i="8" s="1"/>
  <c r="A604" i="8"/>
  <c r="BZ603" i="8"/>
  <c r="AK603" i="8"/>
  <c r="A603" i="8"/>
  <c r="BZ602" i="8"/>
  <c r="BM602" i="8"/>
  <c r="BF602" i="8"/>
  <c r="AK602" i="8"/>
  <c r="W602" i="8"/>
  <c r="A602" i="8"/>
  <c r="BZ601" i="8"/>
  <c r="BM601" i="8"/>
  <c r="AK601" i="8"/>
  <c r="W601" i="8"/>
  <c r="BF601" i="8" s="1"/>
  <c r="A601" i="8"/>
  <c r="BZ600" i="8"/>
  <c r="BW600" i="8"/>
  <c r="BV600" i="8"/>
  <c r="BU600" i="8"/>
  <c r="BT600" i="8"/>
  <c r="AK600" i="8"/>
  <c r="AD600" i="8"/>
  <c r="W600" i="8"/>
  <c r="BY600" i="8" s="1"/>
  <c r="A600" i="8"/>
  <c r="BZ599" i="8"/>
  <c r="BM599" i="8"/>
  <c r="AK599" i="8"/>
  <c r="W599" i="8"/>
  <c r="BF599" i="8" s="1"/>
  <c r="A599" i="8"/>
  <c r="BZ598" i="8"/>
  <c r="BM598" i="8"/>
  <c r="AK598" i="8"/>
  <c r="W598" i="8"/>
  <c r="BF598" i="8" s="1"/>
  <c r="A598" i="8"/>
  <c r="BZ597" i="8"/>
  <c r="BW597" i="8"/>
  <c r="BV597" i="8"/>
  <c r="BU597" i="8"/>
  <c r="BT597" i="8"/>
  <c r="AK597" i="8"/>
  <c r="AD597" i="8"/>
  <c r="W597" i="8"/>
  <c r="BF597" i="8" s="1"/>
  <c r="A597" i="8"/>
  <c r="BZ596" i="8"/>
  <c r="BF596" i="8"/>
  <c r="AK596" i="8"/>
  <c r="AD596" i="8"/>
  <c r="W596" i="8"/>
  <c r="A596" i="8"/>
  <c r="BZ595" i="8"/>
  <c r="AK595" i="8"/>
  <c r="AD595" i="8"/>
  <c r="W595" i="8"/>
  <c r="BF595" i="8" s="1"/>
  <c r="A595" i="8"/>
  <c r="BZ594" i="8"/>
  <c r="BW594" i="8"/>
  <c r="BV594" i="8"/>
  <c r="BU594" i="8"/>
  <c r="BT594" i="8"/>
  <c r="AK594" i="8"/>
  <c r="AD594" i="8"/>
  <c r="W594" i="8"/>
  <c r="BF594" i="8" s="1"/>
  <c r="A594" i="8"/>
  <c r="BZ593" i="8"/>
  <c r="BM593" i="8"/>
  <c r="BF593" i="8"/>
  <c r="AK593" i="8"/>
  <c r="AD593" i="8"/>
  <c r="W593" i="8"/>
  <c r="A593" i="8"/>
  <c r="BZ592" i="8"/>
  <c r="BW592" i="8"/>
  <c r="BV592" i="8"/>
  <c r="BU592" i="8"/>
  <c r="BT592" i="8"/>
  <c r="BM592" i="8"/>
  <c r="BF592" i="8"/>
  <c r="AK592" i="8"/>
  <c r="AD592" i="8"/>
  <c r="W592" i="8"/>
  <c r="A592" i="8"/>
  <c r="BZ591" i="8"/>
  <c r="BZ590" i="8"/>
  <c r="AK590" i="8"/>
  <c r="A590" i="8"/>
  <c r="CC589" i="8"/>
  <c r="CB589" i="8"/>
  <c r="BZ589" i="8"/>
  <c r="AK589" i="8"/>
  <c r="A589" i="8"/>
  <c r="BZ588" i="8"/>
  <c r="AK588" i="8"/>
  <c r="A588" i="8"/>
  <c r="BZ587" i="8"/>
  <c r="BW587" i="8"/>
  <c r="BV587" i="8"/>
  <c r="BU587" i="8"/>
  <c r="BT587" i="8"/>
  <c r="AK587" i="8"/>
  <c r="AD587" i="8"/>
  <c r="A587" i="8"/>
  <c r="BZ586" i="8"/>
  <c r="BW586" i="8"/>
  <c r="BV586" i="8"/>
  <c r="BU586" i="8"/>
  <c r="BT586" i="8"/>
  <c r="AK586" i="8"/>
  <c r="AD586" i="8"/>
  <c r="A586" i="8"/>
  <c r="BZ585" i="8"/>
  <c r="BW585" i="8"/>
  <c r="BV585" i="8"/>
  <c r="BU585" i="8"/>
  <c r="BT585" i="8"/>
  <c r="AK585" i="8"/>
  <c r="AD585" i="8"/>
  <c r="A585" i="8"/>
  <c r="BZ584" i="8"/>
  <c r="BW584" i="8"/>
  <c r="BV584" i="8"/>
  <c r="BU584" i="8"/>
  <c r="BT584" i="8"/>
  <c r="AK584" i="8"/>
  <c r="AD584" i="8"/>
  <c r="A584" i="8"/>
  <c r="BZ583" i="8"/>
  <c r="BW583" i="8"/>
  <c r="BV583" i="8"/>
  <c r="BU583" i="8"/>
  <c r="BT583" i="8"/>
  <c r="AK583" i="8"/>
  <c r="AD583" i="8"/>
  <c r="BY671" i="8" l="1"/>
  <c r="AJ689" i="8"/>
  <c r="AJ693" i="8"/>
  <c r="BM707" i="8"/>
  <c r="AJ712" i="8"/>
  <c r="AJ713" i="8"/>
  <c r="BY818" i="8"/>
  <c r="BY853" i="8"/>
  <c r="BY850" i="8" s="1"/>
  <c r="BW850" i="8" s="1"/>
  <c r="BV850" i="8" s="1"/>
  <c r="BU850" i="8" s="1"/>
  <c r="BT850" i="8" s="1"/>
  <c r="BY835" i="8"/>
  <c r="BY596" i="8"/>
  <c r="BM596" i="8" s="1"/>
  <c r="AJ626" i="8"/>
  <c r="CD635" i="8"/>
  <c r="BY649" i="8"/>
  <c r="BY698" i="8"/>
  <c r="BY705" i="8"/>
  <c r="BM706" i="8"/>
  <c r="BY869" i="8"/>
  <c r="BY824" i="8"/>
  <c r="BY861" i="8"/>
  <c r="BY859" i="8" s="1"/>
  <c r="AK859" i="8" s="1"/>
  <c r="AJ595" i="8"/>
  <c r="BM597" i="8"/>
  <c r="BF600" i="8"/>
  <c r="BY637" i="8"/>
  <c r="BY641" i="8"/>
  <c r="BY669" i="8"/>
  <c r="BY672" i="8"/>
  <c r="CD696" i="8"/>
  <c r="BY823" i="8"/>
  <c r="BY822" i="8"/>
  <c r="BY784" i="8"/>
  <c r="BY783" i="8"/>
  <c r="BY860" i="8"/>
  <c r="A663" i="8"/>
  <c r="AK663" i="8"/>
  <c r="BY844" i="8"/>
  <c r="BY843" i="8"/>
  <c r="AK843" i="8" s="1"/>
  <c r="BY842" i="8"/>
  <c r="BY841" i="8" s="1"/>
  <c r="BW841" i="8" s="1"/>
  <c r="BV841" i="8" s="1"/>
  <c r="BU841" i="8" s="1"/>
  <c r="BT841" i="8" s="1"/>
  <c r="BY834" i="8"/>
  <c r="BY833" i="8"/>
  <c r="AK833" i="8" s="1"/>
  <c r="BY832" i="8"/>
  <c r="BW832" i="8" s="1"/>
  <c r="BV832" i="8" s="1"/>
  <c r="BU832" i="8" s="1"/>
  <c r="BT832" i="8" s="1"/>
  <c r="BY851" i="8"/>
  <c r="AK851" i="8" s="1"/>
  <c r="BY599" i="8"/>
  <c r="BY595" i="8"/>
  <c r="BM595" i="8" s="1"/>
  <c r="BY602" i="8"/>
  <c r="BY624" i="8" s="1"/>
  <c r="CD668" i="8"/>
  <c r="CD673" i="8"/>
  <c r="BY678" i="8"/>
  <c r="BM678" i="8" s="1"/>
  <c r="AY682" i="8"/>
  <c r="AY701" i="8"/>
  <c r="BY791" i="8"/>
  <c r="BY790" i="8"/>
  <c r="BW790" i="8" s="1"/>
  <c r="BV790" i="8" s="1"/>
  <c r="BU790" i="8" s="1"/>
  <c r="BT790" i="8" s="1"/>
  <c r="BY597" i="8"/>
  <c r="BY724" i="8"/>
  <c r="BY723" i="8"/>
  <c r="BW723" i="8" s="1"/>
  <c r="BV723" i="8" s="1"/>
  <c r="BU723" i="8" s="1"/>
  <c r="BT723" i="8" s="1"/>
  <c r="BY725" i="8"/>
  <c r="AK842" i="8"/>
  <c r="A842" i="8"/>
  <c r="AJ842" i="8" s="1"/>
  <c r="BY1114" i="8"/>
  <c r="BY612" i="8"/>
  <c r="BY601" i="8"/>
  <c r="BY623" i="8" s="1"/>
  <c r="BY622" i="8" s="1"/>
  <c r="BY604" i="8"/>
  <c r="AJ628" i="8"/>
  <c r="BY639" i="8"/>
  <c r="BY670" i="8"/>
  <c r="BY673" i="8"/>
  <c r="BY677" i="8"/>
  <c r="BM677" i="8" s="1"/>
  <c r="BY679" i="8"/>
  <c r="BM679" i="8" s="1"/>
  <c r="CD680" i="8"/>
  <c r="BY699" i="8"/>
  <c r="AJ702" i="8"/>
  <c r="BY707" i="8"/>
  <c r="BY773" i="8"/>
  <c r="W585" i="8"/>
  <c r="BF585" i="8" s="1"/>
  <c r="BY594" i="8"/>
  <c r="BY598" i="8"/>
  <c r="BY611" i="8" s="1"/>
  <c r="BM600" i="8"/>
  <c r="CD644" i="8"/>
  <c r="BY647" i="8"/>
  <c r="BY676" i="8"/>
  <c r="BY704" i="8"/>
  <c r="CD708" i="8"/>
  <c r="BV1070" i="8"/>
  <c r="BU1070" i="8" s="1"/>
  <c r="BT1070" i="8" s="1"/>
  <c r="BW880" i="8"/>
  <c r="BV880" i="8" s="1"/>
  <c r="BU880" i="8" s="1"/>
  <c r="BT880" i="8" s="1"/>
  <c r="BY721" i="8"/>
  <c r="BY717" i="8"/>
  <c r="BY716" i="8" s="1"/>
  <c r="AJ661" i="8"/>
  <c r="AJ697" i="8"/>
  <c r="AJ708" i="8"/>
  <c r="AJ709" i="8"/>
  <c r="BY816" i="8"/>
  <c r="W584" i="8"/>
  <c r="BF584" i="8" s="1"/>
  <c r="BM586" i="8"/>
  <c r="BM587" i="8"/>
  <c r="AJ600" i="8"/>
  <c r="AJ680" i="8"/>
  <c r="AJ694" i="8"/>
  <c r="AJ696" i="8"/>
  <c r="AJ704" i="8"/>
  <c r="AJ710" i="8"/>
  <c r="BM676" i="8"/>
  <c r="BM701" i="8"/>
  <c r="BY868" i="8"/>
  <c r="BY867" i="8"/>
  <c r="BY821" i="8" s="1"/>
  <c r="BY866" i="8"/>
  <c r="BW866" i="8" s="1"/>
  <c r="BV866" i="8" s="1"/>
  <c r="BU866" i="8" s="1"/>
  <c r="BT866" i="8" s="1"/>
  <c r="BY815" i="8"/>
  <c r="BY814" i="8"/>
  <c r="AK814" i="8" s="1"/>
  <c r="AJ814" i="8" s="1"/>
  <c r="BY813" i="8"/>
  <c r="BY683" i="8"/>
  <c r="BY682" i="8"/>
  <c r="BY761" i="8"/>
  <c r="BY763" i="8"/>
  <c r="BY762" i="8"/>
  <c r="BM745" i="8"/>
  <c r="BY744" i="8"/>
  <c r="BY743" i="8" s="1"/>
  <c r="BY894" i="8"/>
  <c r="BY893" i="8"/>
  <c r="AK893" i="8" s="1"/>
  <c r="BY892" i="8"/>
  <c r="BY891" i="8"/>
  <c r="BW891" i="8" s="1"/>
  <c r="BV891" i="8" s="1"/>
  <c r="BU891" i="8" s="1"/>
  <c r="BT891" i="8" s="1"/>
  <c r="BM583" i="8"/>
  <c r="AJ584" i="8"/>
  <c r="BM584" i="8"/>
  <c r="BY584" i="8"/>
  <c r="AJ585" i="8"/>
  <c r="BM585" i="8"/>
  <c r="BY585" i="8"/>
  <c r="W586" i="8"/>
  <c r="W587" i="8"/>
  <c r="AJ588" i="8"/>
  <c r="AJ589" i="8"/>
  <c r="AJ590" i="8"/>
  <c r="AK591" i="8"/>
  <c r="AJ591" i="8" s="1"/>
  <c r="AJ592" i="8"/>
  <c r="AJ593" i="8"/>
  <c r="AJ596" i="8"/>
  <c r="AJ598" i="8"/>
  <c r="AJ599" i="8"/>
  <c r="AJ603" i="8"/>
  <c r="CE604" i="8"/>
  <c r="CD604" i="8" s="1"/>
  <c r="AJ606" i="8"/>
  <c r="AJ608" i="8"/>
  <c r="AJ609" i="8"/>
  <c r="AJ610" i="8"/>
  <c r="AJ612" i="8"/>
  <c r="AJ613" i="8"/>
  <c r="AJ615" i="8"/>
  <c r="AJ617" i="8"/>
  <c r="AJ619" i="8"/>
  <c r="AJ623" i="8"/>
  <c r="AJ635" i="8"/>
  <c r="AJ636" i="8"/>
  <c r="AJ637" i="8"/>
  <c r="AJ639" i="8"/>
  <c r="AJ641" i="8"/>
  <c r="AJ643" i="8"/>
  <c r="AD645" i="8"/>
  <c r="AD650" i="8" s="1"/>
  <c r="AJ647" i="8"/>
  <c r="AJ649" i="8"/>
  <c r="AJ650" i="8"/>
  <c r="AJ653" i="8"/>
  <c r="AJ658" i="8"/>
  <c r="AJ668" i="8"/>
  <c r="AJ669" i="8"/>
  <c r="AJ671" i="8"/>
  <c r="AJ675" i="8"/>
  <c r="AJ677" i="8"/>
  <c r="AJ678" i="8"/>
  <c r="AJ679" i="8"/>
  <c r="BY680" i="8"/>
  <c r="AJ681" i="8"/>
  <c r="BY687" i="8"/>
  <c r="BY686" i="8" s="1"/>
  <c r="BY685" i="8" s="1"/>
  <c r="AJ688" i="8"/>
  <c r="AJ690" i="8"/>
  <c r="AJ695" i="8"/>
  <c r="BY697" i="8"/>
  <c r="AJ699" i="8"/>
  <c r="AJ701" i="8"/>
  <c r="AD701" i="8" s="1"/>
  <c r="AJ703" i="8"/>
  <c r="AJ706" i="8"/>
  <c r="CD710" i="8"/>
  <c r="AJ711" i="8"/>
  <c r="AJ715" i="8"/>
  <c r="AJ716" i="8"/>
  <c r="BY759" i="8"/>
  <c r="BY758" i="8"/>
  <c r="BY1008" i="8"/>
  <c r="BW1008" i="8" s="1"/>
  <c r="BV1008" i="8" s="1"/>
  <c r="BU1008" i="8" s="1"/>
  <c r="BT1008" i="8" s="1"/>
  <c r="BY999" i="8"/>
  <c r="AK999" i="8" s="1"/>
  <c r="AJ999" i="8" s="1"/>
  <c r="AJ586" i="8"/>
  <c r="AJ587" i="8"/>
  <c r="AJ594" i="8"/>
  <c r="BM594" i="8"/>
  <c r="AJ597" i="8"/>
  <c r="AJ601" i="8"/>
  <c r="AJ602" i="8"/>
  <c r="BY603" i="8"/>
  <c r="AJ604" i="8"/>
  <c r="AJ605" i="8"/>
  <c r="AJ607" i="8"/>
  <c r="AJ611" i="8"/>
  <c r="AJ614" i="8"/>
  <c r="AJ616" i="8"/>
  <c r="AJ620" i="8"/>
  <c r="AJ621" i="8"/>
  <c r="AJ622" i="8"/>
  <c r="AJ624" i="8"/>
  <c r="AJ625" i="8"/>
  <c r="AJ627" i="8"/>
  <c r="AJ629" i="8"/>
  <c r="AJ631" i="8"/>
  <c r="AJ632" i="8"/>
  <c r="AJ634" i="8"/>
  <c r="BY636" i="8"/>
  <c r="AJ638" i="8"/>
  <c r="AJ640" i="8"/>
  <c r="AJ642" i="8"/>
  <c r="AD642" i="8" s="1"/>
  <c r="BY642" i="8" s="1"/>
  <c r="AJ644" i="8"/>
  <c r="AJ645" i="8"/>
  <c r="AJ646" i="8"/>
  <c r="AJ648" i="8"/>
  <c r="AJ651" i="8"/>
  <c r="AJ652" i="8"/>
  <c r="AD652" i="8" s="1"/>
  <c r="CD652" i="8" s="1"/>
  <c r="AJ655" i="8"/>
  <c r="AJ657" i="8"/>
  <c r="BY657" i="8"/>
  <c r="AJ659" i="8"/>
  <c r="BY659" i="8"/>
  <c r="AJ660" i="8"/>
  <c r="AJ662" i="8"/>
  <c r="AJ663" i="8"/>
  <c r="AJ664" i="8"/>
  <c r="AJ665" i="8"/>
  <c r="AJ666" i="8"/>
  <c r="AJ667" i="8"/>
  <c r="BY668" i="8"/>
  <c r="BY667" i="8" s="1"/>
  <c r="AJ670" i="8"/>
  <c r="AJ672" i="8"/>
  <c r="AJ673" i="8"/>
  <c r="AJ674" i="8"/>
  <c r="AJ676" i="8"/>
  <c r="AJ682" i="8"/>
  <c r="AD682" i="8" s="1"/>
  <c r="CD682" i="8" s="1"/>
  <c r="AJ683" i="8"/>
  <c r="AJ687" i="8"/>
  <c r="AJ692" i="8"/>
  <c r="AJ698" i="8"/>
  <c r="AJ700" i="8"/>
  <c r="BY703" i="8"/>
  <c r="BY702" i="8" s="1"/>
  <c r="AJ705" i="8"/>
  <c r="AJ707" i="8"/>
  <c r="BY708" i="8"/>
  <c r="BM708" i="8" s="1"/>
  <c r="BF708" i="8" s="1"/>
  <c r="AY708" i="8" s="1"/>
  <c r="AJ714" i="8"/>
  <c r="W583" i="8"/>
  <c r="A583" i="8"/>
  <c r="AJ583" i="8" s="1"/>
  <c r="BZ582" i="8"/>
  <c r="BW582" i="8"/>
  <c r="BV582" i="8"/>
  <c r="BU582" i="8"/>
  <c r="BT582" i="8"/>
  <c r="AK582" i="8"/>
  <c r="AJ582" i="8" s="1"/>
  <c r="AD582" i="8"/>
  <c r="A582" i="8"/>
  <c r="BZ581" i="8"/>
  <c r="BW581" i="8"/>
  <c r="BV581" i="8"/>
  <c r="BU581" i="8"/>
  <c r="BT581" i="8"/>
  <c r="AK581" i="8"/>
  <c r="AD581" i="8"/>
  <c r="A581" i="8"/>
  <c r="BZ580" i="8"/>
  <c r="BW580" i="8"/>
  <c r="BV580" i="8"/>
  <c r="BU580" i="8"/>
  <c r="BT580" i="8"/>
  <c r="AK580" i="8"/>
  <c r="AD580" i="8"/>
  <c r="A580" i="8"/>
  <c r="BZ579" i="8"/>
  <c r="BW579" i="8"/>
  <c r="BV579" i="8"/>
  <c r="BU579" i="8"/>
  <c r="BT579" i="8"/>
  <c r="AK579" i="8"/>
  <c r="AD579" i="8"/>
  <c r="BM579" i="8" s="1"/>
  <c r="A579" i="8"/>
  <c r="BZ578" i="8"/>
  <c r="BW578" i="8"/>
  <c r="BV578" i="8"/>
  <c r="BU578" i="8"/>
  <c r="BT578" i="8"/>
  <c r="AK578" i="8"/>
  <c r="AD578" i="8"/>
  <c r="A578" i="8"/>
  <c r="BZ577" i="8"/>
  <c r="BM577" i="8"/>
  <c r="BF577" i="8"/>
  <c r="AK577" i="8"/>
  <c r="AD577" i="8"/>
  <c r="W577" i="8"/>
  <c r="A577" i="8"/>
  <c r="BZ576" i="8"/>
  <c r="BW576" i="8"/>
  <c r="BV576" i="8"/>
  <c r="BU576" i="8"/>
  <c r="BT576" i="8"/>
  <c r="BM576" i="8"/>
  <c r="BF576" i="8"/>
  <c r="AK576" i="8"/>
  <c r="AD576" i="8"/>
  <c r="W576" i="8"/>
  <c r="A576" i="8"/>
  <c r="BZ575" i="8"/>
  <c r="BZ574" i="8"/>
  <c r="AK574" i="8"/>
  <c r="A574" i="8"/>
  <c r="CC573" i="8"/>
  <c r="CB573" i="8"/>
  <c r="BZ573" i="8"/>
  <c r="BW573" i="8"/>
  <c r="BV573" i="8"/>
  <c r="BU573" i="8"/>
  <c r="BT573" i="8"/>
  <c r="AK573" i="8"/>
  <c r="AD573" i="8"/>
  <c r="A573" i="8"/>
  <c r="BZ572" i="8"/>
  <c r="AK572" i="8"/>
  <c r="A572" i="8"/>
  <c r="BZ571" i="8"/>
  <c r="BM571" i="8"/>
  <c r="AK571" i="8"/>
  <c r="W571" i="8"/>
  <c r="BF571" i="8" s="1"/>
  <c r="A571" i="8"/>
  <c r="BZ570" i="8"/>
  <c r="BM570" i="8"/>
  <c r="AK570" i="8"/>
  <c r="W570" i="8"/>
  <c r="BY570" i="8" s="1"/>
  <c r="A570" i="8"/>
  <c r="BZ569" i="8"/>
  <c r="BM569" i="8"/>
  <c r="BF569" i="8"/>
  <c r="AK569" i="8"/>
  <c r="AD569" i="8"/>
  <c r="W569" i="8"/>
  <c r="A569" i="8"/>
  <c r="BZ568" i="8"/>
  <c r="BW568" i="8"/>
  <c r="BV568" i="8"/>
  <c r="BU568" i="8"/>
  <c r="BT568" i="8"/>
  <c r="BM568" i="8"/>
  <c r="BF568" i="8"/>
  <c r="AK568" i="8"/>
  <c r="AD568" i="8"/>
  <c r="W568" i="8"/>
  <c r="A568" i="8"/>
  <c r="BZ567" i="8"/>
  <c r="AK567" i="8"/>
  <c r="AJ567" i="8"/>
  <c r="BZ564" i="8"/>
  <c r="AK564" i="8"/>
  <c r="A564" i="8"/>
  <c r="CC563" i="8"/>
  <c r="CB563" i="8"/>
  <c r="BZ563" i="8"/>
  <c r="BV563" i="8"/>
  <c r="BU563" i="8"/>
  <c r="BT563" i="8"/>
  <c r="AK563" i="8"/>
  <c r="A563" i="8"/>
  <c r="BZ562" i="8"/>
  <c r="AK562" i="8"/>
  <c r="A562" i="8"/>
  <c r="BZ561" i="8"/>
  <c r="BM561" i="8"/>
  <c r="BF561" i="8"/>
  <c r="AK561" i="8"/>
  <c r="W561" i="8"/>
  <c r="A561" i="8"/>
  <c r="BZ560" i="8"/>
  <c r="BW560" i="8"/>
  <c r="W560" i="8" s="1"/>
  <c r="W563" i="8" s="1"/>
  <c r="AK560" i="8"/>
  <c r="AD560" i="8"/>
  <c r="BM560" i="8" s="1"/>
  <c r="A560" i="8"/>
  <c r="BZ559" i="8"/>
  <c r="BM559" i="8"/>
  <c r="BF559" i="8"/>
  <c r="AK559" i="8"/>
  <c r="AD559" i="8"/>
  <c r="W559" i="8"/>
  <c r="A559" i="8"/>
  <c r="BZ558" i="8"/>
  <c r="BW558" i="8"/>
  <c r="BV558" i="8"/>
  <c r="BU558" i="8"/>
  <c r="BT558" i="8"/>
  <c r="BM558" i="8"/>
  <c r="BF558" i="8"/>
  <c r="AK558" i="8"/>
  <c r="AD558" i="8"/>
  <c r="W558" i="8"/>
  <c r="A558" i="8"/>
  <c r="BZ557" i="8"/>
  <c r="AK557" i="8"/>
  <c r="AJ557" i="8"/>
  <c r="BZ556" i="8"/>
  <c r="BZ555" i="8"/>
  <c r="AK555" i="8"/>
  <c r="A555" i="8"/>
  <c r="CC554" i="8"/>
  <c r="CB554" i="8"/>
  <c r="BZ554" i="8"/>
  <c r="BW554" i="8"/>
  <c r="BV554" i="8"/>
  <c r="BU554" i="8"/>
  <c r="BT554" i="8"/>
  <c r="BM554" i="8"/>
  <c r="BF554" i="8"/>
  <c r="AK554" i="8"/>
  <c r="AD554" i="8"/>
  <c r="W554" i="8"/>
  <c r="A554" i="8"/>
  <c r="BZ553" i="8"/>
  <c r="AK553" i="8"/>
  <c r="A553" i="8"/>
  <c r="BZ552" i="8"/>
  <c r="BM552" i="8"/>
  <c r="BF552" i="8"/>
  <c r="AK552" i="8"/>
  <c r="W552" i="8"/>
  <c r="A552" i="8"/>
  <c r="BZ551" i="8"/>
  <c r="BM551" i="8"/>
  <c r="AK551" i="8"/>
  <c r="W551" i="8"/>
  <c r="BF551" i="8" s="1"/>
  <c r="A551" i="8"/>
  <c r="BZ550" i="8"/>
  <c r="BM550" i="8"/>
  <c r="BF550" i="8"/>
  <c r="AK550" i="8"/>
  <c r="W550" i="8"/>
  <c r="A550" i="8"/>
  <c r="BZ549" i="8"/>
  <c r="BM549" i="8"/>
  <c r="AK549" i="8"/>
  <c r="W549" i="8"/>
  <c r="BF549" i="8" s="1"/>
  <c r="A549" i="8"/>
  <c r="BZ548" i="8"/>
  <c r="BM548" i="8"/>
  <c r="AK548" i="8"/>
  <c r="W548" i="8"/>
  <c r="BF548" i="8" s="1"/>
  <c r="A548" i="8"/>
  <c r="BZ547" i="8"/>
  <c r="BM547" i="8"/>
  <c r="AK547" i="8"/>
  <c r="W547" i="8"/>
  <c r="BF547" i="8" s="1"/>
  <c r="A547" i="8"/>
  <c r="BZ546" i="8"/>
  <c r="BM546" i="8"/>
  <c r="AK546" i="8"/>
  <c r="W546" i="8"/>
  <c r="BF546" i="8" s="1"/>
  <c r="A546" i="8"/>
  <c r="BZ545" i="8"/>
  <c r="BM545" i="8"/>
  <c r="AK545" i="8"/>
  <c r="W545" i="8"/>
  <c r="BF545" i="8" s="1"/>
  <c r="A545" i="8"/>
  <c r="BZ544" i="8"/>
  <c r="BM544" i="8"/>
  <c r="BF544" i="8"/>
  <c r="AK544" i="8"/>
  <c r="W544" i="8"/>
  <c r="A544" i="8"/>
  <c r="BZ543" i="8"/>
  <c r="BM543" i="8"/>
  <c r="AK543" i="8"/>
  <c r="W543" i="8"/>
  <c r="BF543" i="8" s="1"/>
  <c r="A543" i="8"/>
  <c r="BZ542" i="8"/>
  <c r="BM542" i="8"/>
  <c r="BF542" i="8"/>
  <c r="AK542" i="8"/>
  <c r="AD542" i="8"/>
  <c r="W542" i="8"/>
  <c r="A542" i="8"/>
  <c r="BZ541" i="8"/>
  <c r="BW541" i="8"/>
  <c r="BV541" i="8"/>
  <c r="BU541" i="8"/>
  <c r="BT541" i="8"/>
  <c r="BM541" i="8"/>
  <c r="BF541" i="8"/>
  <c r="AK541" i="8"/>
  <c r="AD541" i="8"/>
  <c r="W541" i="8"/>
  <c r="A541" i="8"/>
  <c r="BZ540" i="8"/>
  <c r="AK540" i="8"/>
  <c r="AJ540" i="8"/>
  <c r="BZ539" i="8"/>
  <c r="AK539" i="8"/>
  <c r="A539" i="8"/>
  <c r="CC538" i="8"/>
  <c r="CB538" i="8"/>
  <c r="BZ538" i="8"/>
  <c r="BW538" i="8"/>
  <c r="BV538" i="8"/>
  <c r="BU538" i="8"/>
  <c r="BT538" i="8"/>
  <c r="AK538" i="8"/>
  <c r="A538" i="8"/>
  <c r="BZ537" i="8"/>
  <c r="AK537" i="8"/>
  <c r="A537" i="8"/>
  <c r="BZ536" i="8"/>
  <c r="BM536" i="8"/>
  <c r="BF536" i="8"/>
  <c r="AK536" i="8"/>
  <c r="W536" i="8"/>
  <c r="A536" i="8"/>
  <c r="BZ535" i="8"/>
  <c r="BM535" i="8"/>
  <c r="AK535" i="8"/>
  <c r="W535" i="8"/>
  <c r="BF535" i="8" s="1"/>
  <c r="A535" i="8"/>
  <c r="BZ534" i="8"/>
  <c r="AK534" i="8"/>
  <c r="AD534" i="8"/>
  <c r="BM534" i="8" s="1"/>
  <c r="W534" i="8"/>
  <c r="BF534" i="8" s="1"/>
  <c r="A534" i="8"/>
  <c r="BZ533" i="8"/>
  <c r="BM533" i="8"/>
  <c r="BF533" i="8"/>
  <c r="AK533" i="8"/>
  <c r="W533" i="8"/>
  <c r="A533" i="8"/>
  <c r="BZ532" i="8"/>
  <c r="BM532" i="8"/>
  <c r="AK532" i="8"/>
  <c r="W532" i="8"/>
  <c r="BF532" i="8" s="1"/>
  <c r="A532" i="8"/>
  <c r="BZ531" i="8"/>
  <c r="BM531" i="8"/>
  <c r="AK531" i="8"/>
  <c r="W531" i="8"/>
  <c r="BF531" i="8" s="1"/>
  <c r="A531" i="8"/>
  <c r="BZ530" i="8"/>
  <c r="BM530" i="8"/>
  <c r="AK530" i="8"/>
  <c r="W530" i="8"/>
  <c r="BF530" i="8" s="1"/>
  <c r="A530" i="8"/>
  <c r="BZ529" i="8"/>
  <c r="BM529" i="8"/>
  <c r="AK529" i="8"/>
  <c r="W529" i="8"/>
  <c r="BF529" i="8" s="1"/>
  <c r="A529" i="8"/>
  <c r="BZ528" i="8"/>
  <c r="BM528" i="8"/>
  <c r="AK528" i="8"/>
  <c r="W528" i="8"/>
  <c r="BF528" i="8" s="1"/>
  <c r="A528" i="8"/>
  <c r="BZ527" i="8"/>
  <c r="BM527" i="8"/>
  <c r="BF527" i="8"/>
  <c r="AK527" i="8"/>
  <c r="W527" i="8"/>
  <c r="A527" i="8"/>
  <c r="BZ526" i="8"/>
  <c r="BM526" i="8"/>
  <c r="BF526" i="8"/>
  <c r="AK526" i="8"/>
  <c r="AJ526" i="8" s="1"/>
  <c r="AD526" i="8"/>
  <c r="W526" i="8"/>
  <c r="A526" i="8"/>
  <c r="BZ525" i="8"/>
  <c r="BW525" i="8"/>
  <c r="BV525" i="8"/>
  <c r="BU525" i="8"/>
  <c r="BT525" i="8"/>
  <c r="BM525" i="8"/>
  <c r="BF525" i="8"/>
  <c r="AK525" i="8"/>
  <c r="AD525" i="8"/>
  <c r="W525" i="8"/>
  <c r="A525" i="8"/>
  <c r="BZ524" i="8"/>
  <c r="AK524" i="8"/>
  <c r="AJ524" i="8"/>
  <c r="BZ523" i="8"/>
  <c r="BZ522" i="8"/>
  <c r="AK522" i="8"/>
  <c r="A522" i="8"/>
  <c r="CC521" i="8"/>
  <c r="CB521" i="8"/>
  <c r="BZ521" i="8"/>
  <c r="BW521" i="8"/>
  <c r="BV521" i="8"/>
  <c r="BU521" i="8"/>
  <c r="BT521" i="8"/>
  <c r="BM521" i="8"/>
  <c r="BF521" i="8"/>
  <c r="AK521" i="8"/>
  <c r="AD521" i="8"/>
  <c r="W521" i="8"/>
  <c r="A521" i="8"/>
  <c r="BZ520" i="8"/>
  <c r="AK520" i="8"/>
  <c r="A520" i="8"/>
  <c r="BZ519" i="8"/>
  <c r="BW519" i="8"/>
  <c r="BV519" i="8"/>
  <c r="BU519" i="8"/>
  <c r="BT519" i="8"/>
  <c r="AK519" i="8"/>
  <c r="AD519" i="8"/>
  <c r="A519" i="8"/>
  <c r="BZ518" i="8"/>
  <c r="BW518" i="8"/>
  <c r="BV518" i="8"/>
  <c r="BU518" i="8"/>
  <c r="BT518" i="8"/>
  <c r="AK518" i="8"/>
  <c r="AD518" i="8"/>
  <c r="A518" i="8"/>
  <c r="BZ517" i="8"/>
  <c r="BM517" i="8"/>
  <c r="BF517" i="8"/>
  <c r="AK517" i="8"/>
  <c r="AD517" i="8"/>
  <c r="W517" i="8"/>
  <c r="A517" i="8"/>
  <c r="BZ516" i="8"/>
  <c r="BW516" i="8"/>
  <c r="BV516" i="8"/>
  <c r="BU516" i="8"/>
  <c r="BT516" i="8"/>
  <c r="BM516" i="8"/>
  <c r="BF516" i="8"/>
  <c r="AK516" i="8"/>
  <c r="AD516" i="8"/>
  <c r="W516" i="8"/>
  <c r="A516" i="8"/>
  <c r="BZ515" i="8"/>
  <c r="BZ514" i="8"/>
  <c r="AK514" i="8"/>
  <c r="A514" i="8"/>
  <c r="BZ513" i="8"/>
  <c r="AK513" i="8"/>
  <c r="A513" i="8"/>
  <c r="BZ512" i="8"/>
  <c r="AK512" i="8"/>
  <c r="A512" i="8"/>
  <c r="CB511" i="8"/>
  <c r="BZ511" i="8"/>
  <c r="BV511" i="8"/>
  <c r="BU511" i="8"/>
  <c r="BT511" i="8"/>
  <c r="AL511" i="8"/>
  <c r="AK511" i="8"/>
  <c r="AD511" i="8"/>
  <c r="C511" i="8"/>
  <c r="A511" i="8"/>
  <c r="BZ510" i="8"/>
  <c r="AK510" i="8"/>
  <c r="A510" i="8"/>
  <c r="BZ509" i="8"/>
  <c r="BM509" i="8"/>
  <c r="AK509" i="8"/>
  <c r="W509" i="8"/>
  <c r="BF509" i="8" s="1"/>
  <c r="A509" i="8"/>
  <c r="BZ508" i="8"/>
  <c r="BM508" i="8"/>
  <c r="AK508" i="8"/>
  <c r="W508" i="8"/>
  <c r="BF508" i="8" s="1"/>
  <c r="A508" i="8"/>
  <c r="BZ507" i="8"/>
  <c r="BW507" i="8"/>
  <c r="W507" i="8" s="1"/>
  <c r="BM507" i="8"/>
  <c r="AK507" i="8"/>
  <c r="A507" i="8"/>
  <c r="BZ506" i="8"/>
  <c r="BM506" i="8"/>
  <c r="BF506" i="8"/>
  <c r="AL506" i="8"/>
  <c r="AK506" i="8"/>
  <c r="W506" i="8"/>
  <c r="C506" i="8"/>
  <c r="A506" i="8"/>
  <c r="BZ505" i="8"/>
  <c r="BM505" i="8"/>
  <c r="BF505" i="8"/>
  <c r="AK505" i="8"/>
  <c r="AD505" i="8"/>
  <c r="W505" i="8"/>
  <c r="A505" i="8"/>
  <c r="BZ504" i="8"/>
  <c r="BW504" i="8"/>
  <c r="BV504" i="8"/>
  <c r="BU504" i="8"/>
  <c r="BT504" i="8"/>
  <c r="BM504" i="8"/>
  <c r="BF504" i="8"/>
  <c r="AK504" i="8"/>
  <c r="AD504" i="8"/>
  <c r="W504" i="8"/>
  <c r="A504" i="8"/>
  <c r="BZ502" i="8"/>
  <c r="AK502" i="8"/>
  <c r="A502" i="8"/>
  <c r="CC501" i="8"/>
  <c r="CB501" i="8"/>
  <c r="BZ501" i="8"/>
  <c r="BW501" i="8"/>
  <c r="BV501" i="8"/>
  <c r="BU501" i="8"/>
  <c r="BT501" i="8"/>
  <c r="BM501" i="8"/>
  <c r="BF501" i="8"/>
  <c r="AK501" i="8"/>
  <c r="AD501" i="8"/>
  <c r="W501" i="8"/>
  <c r="A501" i="8"/>
  <c r="BZ500" i="8"/>
  <c r="AK500" i="8"/>
  <c r="A500" i="8"/>
  <c r="BZ499" i="8"/>
  <c r="BY499" i="8" s="1"/>
  <c r="BM499" i="8"/>
  <c r="AK499" i="8"/>
  <c r="W499" i="8"/>
  <c r="BF499" i="8" s="1"/>
  <c r="A499" i="8"/>
  <c r="BZ498" i="8"/>
  <c r="BM498" i="8"/>
  <c r="AK498" i="8"/>
  <c r="W498" i="8"/>
  <c r="BF498" i="8" s="1"/>
  <c r="A498" i="8"/>
  <c r="BZ497" i="8"/>
  <c r="BY497" i="8" s="1"/>
  <c r="BM497" i="8"/>
  <c r="AK497" i="8"/>
  <c r="W497" i="8"/>
  <c r="BF497" i="8" s="1"/>
  <c r="A497" i="8"/>
  <c r="BZ496" i="8"/>
  <c r="BM496" i="8"/>
  <c r="AK496" i="8"/>
  <c r="W496" i="8"/>
  <c r="BF496" i="8" s="1"/>
  <c r="A496" i="8"/>
  <c r="BZ495" i="8"/>
  <c r="BM495" i="8"/>
  <c r="AK495" i="8"/>
  <c r="W495" i="8"/>
  <c r="BF495" i="8" s="1"/>
  <c r="A495" i="8"/>
  <c r="BZ494" i="8"/>
  <c r="BM494" i="8"/>
  <c r="BF494" i="8"/>
  <c r="AK494" i="8"/>
  <c r="W494" i="8"/>
  <c r="A494" i="8"/>
  <c r="BZ493" i="8"/>
  <c r="BM493" i="8"/>
  <c r="BF493" i="8"/>
  <c r="AK493" i="8"/>
  <c r="AD493" i="8"/>
  <c r="W493" i="8"/>
  <c r="A493" i="8"/>
  <c r="BZ492" i="8"/>
  <c r="BW492" i="8"/>
  <c r="BV492" i="8"/>
  <c r="BU492" i="8"/>
  <c r="BT492" i="8"/>
  <c r="BM492" i="8"/>
  <c r="BF492" i="8"/>
  <c r="AK492" i="8"/>
  <c r="AD492" i="8"/>
  <c r="W492" i="8"/>
  <c r="A492" i="8"/>
  <c r="BZ491" i="8"/>
  <c r="AK491" i="8"/>
  <c r="AJ491" i="8"/>
  <c r="BZ490" i="8"/>
  <c r="AK490" i="8"/>
  <c r="A490" i="8"/>
  <c r="CC489" i="8"/>
  <c r="CB489" i="8"/>
  <c r="BZ489" i="8"/>
  <c r="AK489" i="8"/>
  <c r="A489" i="8"/>
  <c r="BZ488" i="8"/>
  <c r="AK488" i="8"/>
  <c r="A488" i="8"/>
  <c r="BZ487" i="8"/>
  <c r="BM487" i="8"/>
  <c r="AK487" i="8"/>
  <c r="W487" i="8"/>
  <c r="BF487" i="8" s="1"/>
  <c r="A487" i="8"/>
  <c r="BZ486" i="8"/>
  <c r="BM486" i="8"/>
  <c r="AK486" i="8"/>
  <c r="W486" i="8"/>
  <c r="BF486" i="8" s="1"/>
  <c r="A486" i="8"/>
  <c r="BZ485" i="8"/>
  <c r="BM485" i="8"/>
  <c r="AK485" i="8"/>
  <c r="W485" i="8"/>
  <c r="BF485" i="8" s="1"/>
  <c r="A485" i="8"/>
  <c r="BZ484" i="8"/>
  <c r="BM484" i="8"/>
  <c r="AK484" i="8"/>
  <c r="W484" i="8"/>
  <c r="BF484" i="8" s="1"/>
  <c r="A484" i="8"/>
  <c r="BZ483" i="8"/>
  <c r="BW483" i="8"/>
  <c r="BW1333" i="8" s="1"/>
  <c r="BV1333" i="8" s="1"/>
  <c r="BU1333" i="8" s="1"/>
  <c r="BT1333" i="8" s="1"/>
  <c r="AK483" i="8"/>
  <c r="AD483" i="8"/>
  <c r="A483" i="8"/>
  <c r="BZ482" i="8"/>
  <c r="BW482" i="8"/>
  <c r="BW479" i="8" s="1"/>
  <c r="BT482" i="8"/>
  <c r="BM482" i="8"/>
  <c r="AK482" i="8"/>
  <c r="W482" i="8"/>
  <c r="BY482" i="8" s="1"/>
  <c r="A482" i="8"/>
  <c r="BZ481" i="8"/>
  <c r="BM481" i="8"/>
  <c r="BF481" i="8"/>
  <c r="AK481" i="8"/>
  <c r="W481" i="8"/>
  <c r="A481" i="8"/>
  <c r="BZ480" i="8"/>
  <c r="BM480" i="8"/>
  <c r="AK480" i="8"/>
  <c r="W480" i="8"/>
  <c r="BF480" i="8" s="1"/>
  <c r="A480" i="8"/>
  <c r="BZ479" i="8"/>
  <c r="BV479" i="8"/>
  <c r="BU479" i="8"/>
  <c r="BT479" i="8"/>
  <c r="AK479" i="8"/>
  <c r="AD479" i="8"/>
  <c r="BM479" i="8" s="1"/>
  <c r="A479" i="8"/>
  <c r="BZ478" i="8"/>
  <c r="BM478" i="8"/>
  <c r="AK478" i="8"/>
  <c r="W478" i="8"/>
  <c r="BY478" i="8" s="1"/>
  <c r="A478" i="8"/>
  <c r="BZ477" i="8"/>
  <c r="BM477" i="8"/>
  <c r="BF477" i="8"/>
  <c r="AK477" i="8"/>
  <c r="W477" i="8"/>
  <c r="CB1361" i="8" s="1"/>
  <c r="CD1361" i="8" s="1"/>
  <c r="A477" i="8"/>
  <c r="BZ476" i="8"/>
  <c r="BM476" i="8"/>
  <c r="AK476" i="8"/>
  <c r="W476" i="8"/>
  <c r="BF476" i="8" s="1"/>
  <c r="A476" i="8"/>
  <c r="BZ475" i="8"/>
  <c r="BM475" i="8"/>
  <c r="BF475" i="8"/>
  <c r="AK475" i="8"/>
  <c r="W475" i="8"/>
  <c r="A475" i="8"/>
  <c r="BZ474" i="8"/>
  <c r="BW474" i="8"/>
  <c r="W474" i="8" s="1"/>
  <c r="BM474" i="8"/>
  <c r="AK474" i="8"/>
  <c r="A474" i="8"/>
  <c r="BZ473" i="8"/>
  <c r="BM473" i="8"/>
  <c r="BF473" i="8"/>
  <c r="AK473" i="8"/>
  <c r="AD473" i="8"/>
  <c r="W473" i="8"/>
  <c r="A473" i="8"/>
  <c r="BZ472" i="8"/>
  <c r="BW472" i="8"/>
  <c r="BV472" i="8"/>
  <c r="BU472" i="8"/>
  <c r="BT472" i="8"/>
  <c r="BM472" i="8"/>
  <c r="BF472" i="8"/>
  <c r="AK472" i="8"/>
  <c r="AD472" i="8"/>
  <c r="W472" i="8"/>
  <c r="A472" i="8"/>
  <c r="BZ471" i="8"/>
  <c r="BM471" i="8"/>
  <c r="BF471" i="8"/>
  <c r="AK471" i="8"/>
  <c r="AJ471" i="8"/>
  <c r="BZ470" i="8"/>
  <c r="CC468" i="8"/>
  <c r="CB468" i="8"/>
  <c r="BZ468" i="8"/>
  <c r="AL468" i="8"/>
  <c r="AK468" i="8"/>
  <c r="C468" i="8"/>
  <c r="A468" i="8"/>
  <c r="BZ467" i="8"/>
  <c r="AK467" i="8"/>
  <c r="A467" i="8"/>
  <c r="BZ466" i="8"/>
  <c r="BW466" i="8"/>
  <c r="BV466" i="8"/>
  <c r="BU466" i="8"/>
  <c r="BT466" i="8"/>
  <c r="AK466" i="8"/>
  <c r="AD466" i="8"/>
  <c r="A466" i="8"/>
  <c r="BZ465" i="8"/>
  <c r="BW465" i="8"/>
  <c r="BV465" i="8"/>
  <c r="BU465" i="8"/>
  <c r="BT465" i="8"/>
  <c r="AK465" i="8"/>
  <c r="AD465" i="8"/>
  <c r="A465" i="8"/>
  <c r="BZ464" i="8"/>
  <c r="BW464" i="8"/>
  <c r="BV464" i="8"/>
  <c r="BU464" i="8"/>
  <c r="BT464" i="8"/>
  <c r="AK464" i="8"/>
  <c r="AD464" i="8"/>
  <c r="A464" i="8"/>
  <c r="BZ463" i="8"/>
  <c r="BW463" i="8"/>
  <c r="BV463" i="8"/>
  <c r="BU463" i="8"/>
  <c r="BT463" i="8"/>
  <c r="AK463" i="8"/>
  <c r="AD463" i="8"/>
  <c r="BM463" i="8" s="1"/>
  <c r="A463" i="8"/>
  <c r="BZ462" i="8"/>
  <c r="BW462" i="8"/>
  <c r="BV462" i="8"/>
  <c r="BU462" i="8"/>
  <c r="BT462" i="8"/>
  <c r="AL462" i="8"/>
  <c r="AK462" i="8"/>
  <c r="AD462" i="8"/>
  <c r="A462" i="8"/>
  <c r="BZ461" i="8"/>
  <c r="BM461" i="8"/>
  <c r="BF461" i="8"/>
  <c r="AK461" i="8"/>
  <c r="AD461" i="8"/>
  <c r="W461" i="8"/>
  <c r="A461" i="8"/>
  <c r="BZ460" i="8"/>
  <c r="BW460" i="8"/>
  <c r="BV460" i="8"/>
  <c r="BU460" i="8"/>
  <c r="BT460" i="8"/>
  <c r="BM460" i="8"/>
  <c r="BF460" i="8"/>
  <c r="AK460" i="8"/>
  <c r="AD460" i="8"/>
  <c r="W460" i="8"/>
  <c r="A460" i="8"/>
  <c r="BY457" i="8"/>
  <c r="BY455" i="8" s="1"/>
  <c r="BY454" i="8" s="1"/>
  <c r="BZ455" i="8"/>
  <c r="AK455" i="8"/>
  <c r="AJ455" i="8"/>
  <c r="BZ454" i="8"/>
  <c r="AK454" i="8"/>
  <c r="AJ454" i="8"/>
  <c r="CC453" i="8"/>
  <c r="BZ453" i="8"/>
  <c r="AK453" i="8"/>
  <c r="AJ453" i="8"/>
  <c r="S451" i="8"/>
  <c r="L451" i="8"/>
  <c r="AD449" i="8"/>
  <c r="BZ448" i="8"/>
  <c r="AK448" i="8"/>
  <c r="AJ448" i="8"/>
  <c r="AD448" i="8"/>
  <c r="BY448" i="8" s="1"/>
  <c r="AD447" i="8"/>
  <c r="BY447" i="8" s="1"/>
  <c r="BY446" i="8"/>
  <c r="AD446" i="8"/>
  <c r="AD445" i="8"/>
  <c r="BY445" i="8" s="1"/>
  <c r="BZ442" i="8"/>
  <c r="AK442" i="8"/>
  <c r="AJ442" i="8"/>
  <c r="BZ441" i="8"/>
  <c r="AK441" i="8"/>
  <c r="AJ441" i="8" s="1"/>
  <c r="A441" i="8"/>
  <c r="CC440" i="8"/>
  <c r="CB440" i="8"/>
  <c r="BZ440" i="8"/>
  <c r="AK440" i="8"/>
  <c r="A440" i="8"/>
  <c r="BZ439" i="8"/>
  <c r="AK439" i="8"/>
  <c r="A439" i="8"/>
  <c r="BZ438" i="8"/>
  <c r="BW438" i="8"/>
  <c r="BV438" i="8"/>
  <c r="BU438" i="8"/>
  <c r="BT438" i="8"/>
  <c r="AK438" i="8"/>
  <c r="AD438" i="8"/>
  <c r="A438" i="8"/>
  <c r="BZ437" i="8"/>
  <c r="BW437" i="8"/>
  <c r="BV437" i="8"/>
  <c r="BU437" i="8"/>
  <c r="BT437" i="8"/>
  <c r="AK437" i="8"/>
  <c r="AD437" i="8"/>
  <c r="BM437" i="8" s="1"/>
  <c r="A437" i="8"/>
  <c r="BZ436" i="8"/>
  <c r="BW436" i="8"/>
  <c r="BV436" i="8"/>
  <c r="BU436" i="8"/>
  <c r="BT436" i="8"/>
  <c r="AK436" i="8"/>
  <c r="AD436" i="8"/>
  <c r="BM436" i="8" s="1"/>
  <c r="BM440" i="8" s="1"/>
  <c r="A436" i="8"/>
  <c r="BZ435" i="8"/>
  <c r="BM435" i="8"/>
  <c r="BF435" i="8"/>
  <c r="AK435" i="8"/>
  <c r="AD435" i="8"/>
  <c r="W435" i="8"/>
  <c r="A435" i="8"/>
  <c r="BZ434" i="8"/>
  <c r="BW434" i="8"/>
  <c r="BV434" i="8"/>
  <c r="BU434" i="8"/>
  <c r="BT434" i="8"/>
  <c r="BM434" i="8"/>
  <c r="BF434" i="8"/>
  <c r="AK434" i="8"/>
  <c r="A434" i="8"/>
  <c r="BZ433" i="8"/>
  <c r="AK433" i="8"/>
  <c r="AJ433" i="8"/>
  <c r="BZ432" i="8"/>
  <c r="AK432" i="8"/>
  <c r="A432" i="8"/>
  <c r="CC431" i="8"/>
  <c r="CB431" i="8"/>
  <c r="BZ431" i="8"/>
  <c r="BW431" i="8"/>
  <c r="BV431" i="8"/>
  <c r="BU431" i="8"/>
  <c r="BT431" i="8"/>
  <c r="BM431" i="8"/>
  <c r="BF431" i="8"/>
  <c r="AK431" i="8"/>
  <c r="AD431" i="8"/>
  <c r="W431" i="8"/>
  <c r="A431" i="8"/>
  <c r="BZ430" i="8"/>
  <c r="AK430" i="8"/>
  <c r="A430" i="8"/>
  <c r="BZ429" i="8"/>
  <c r="BM429" i="8"/>
  <c r="BF429" i="8"/>
  <c r="AK429" i="8"/>
  <c r="W429" i="8"/>
  <c r="A429" i="8"/>
  <c r="BZ428" i="8"/>
  <c r="BM428" i="8"/>
  <c r="AK428" i="8"/>
  <c r="W428" i="8"/>
  <c r="BF428" i="8" s="1"/>
  <c r="A428" i="8"/>
  <c r="BZ427" i="8"/>
  <c r="BM427" i="8"/>
  <c r="AK427" i="8"/>
  <c r="W427" i="8"/>
  <c r="BF427" i="8" s="1"/>
  <c r="A427" i="8"/>
  <c r="BZ426" i="8"/>
  <c r="BM426" i="8"/>
  <c r="BF426" i="8"/>
  <c r="AK426" i="8"/>
  <c r="AD426" i="8"/>
  <c r="W426" i="8"/>
  <c r="A426" i="8"/>
  <c r="BZ425" i="8"/>
  <c r="BW425" i="8"/>
  <c r="BV425" i="8"/>
  <c r="BU425" i="8"/>
  <c r="BT425" i="8"/>
  <c r="BM425" i="8"/>
  <c r="BF425" i="8"/>
  <c r="AK425" i="8"/>
  <c r="A425" i="8"/>
  <c r="BZ424" i="8"/>
  <c r="AK424" i="8"/>
  <c r="AJ424" i="8"/>
  <c r="BZ423" i="8"/>
  <c r="AK423" i="8"/>
  <c r="AJ423" i="8"/>
  <c r="BZ422" i="8"/>
  <c r="AK422" i="8"/>
  <c r="AJ422" i="8"/>
  <c r="BZ421" i="8"/>
  <c r="AK421" i="8"/>
  <c r="A421" i="8"/>
  <c r="CC420" i="8"/>
  <c r="CB420" i="8"/>
  <c r="BZ420" i="8"/>
  <c r="BW420" i="8"/>
  <c r="BV420" i="8"/>
  <c r="BU420" i="8"/>
  <c r="BT420" i="8"/>
  <c r="BM420" i="8" s="1"/>
  <c r="BF420" i="8" s="1"/>
  <c r="AK420" i="8"/>
  <c r="AD420" i="8"/>
  <c r="W420" i="8"/>
  <c r="P420" i="8"/>
  <c r="I420" i="8" s="1"/>
  <c r="A420" i="8"/>
  <c r="BZ419" i="8"/>
  <c r="AK419" i="8"/>
  <c r="A419" i="8"/>
  <c r="BZ418" i="8"/>
  <c r="BM418" i="8"/>
  <c r="BF418" i="8"/>
  <c r="AK418" i="8"/>
  <c r="I418" i="8"/>
  <c r="A418" i="8"/>
  <c r="BZ417" i="8"/>
  <c r="BM417" i="8"/>
  <c r="BF417" i="8"/>
  <c r="AK417" i="8"/>
  <c r="I417" i="8"/>
  <c r="BY417" i="8" s="1"/>
  <c r="A417" i="8"/>
  <c r="BZ416" i="8"/>
  <c r="BM416" i="8"/>
  <c r="BF416" i="8"/>
  <c r="AK416" i="8"/>
  <c r="I416" i="8"/>
  <c r="A416" i="8"/>
  <c r="BZ415" i="8"/>
  <c r="BM415" i="8"/>
  <c r="BF415" i="8"/>
  <c r="AK415" i="8"/>
  <c r="AD415" i="8"/>
  <c r="W415" i="8"/>
  <c r="P415" i="8"/>
  <c r="I415" i="8"/>
  <c r="A415" i="8"/>
  <c r="BZ414" i="8"/>
  <c r="BW414" i="8"/>
  <c r="BV414" i="8"/>
  <c r="BU414" i="8"/>
  <c r="BT414" i="8"/>
  <c r="BM414" i="8"/>
  <c r="BF414" i="8"/>
  <c r="AK414" i="8"/>
  <c r="A414" i="8"/>
  <c r="BZ413" i="8"/>
  <c r="BM413" i="8"/>
  <c r="BF413" i="8"/>
  <c r="AK413" i="8"/>
  <c r="A413" i="8"/>
  <c r="BZ412" i="8"/>
  <c r="AK412" i="8"/>
  <c r="AJ412" i="8"/>
  <c r="BZ411" i="8"/>
  <c r="AK411" i="8"/>
  <c r="AJ411" i="8"/>
  <c r="BZ410" i="8"/>
  <c r="AK410" i="8"/>
  <c r="AJ410" i="8"/>
  <c r="BZ409" i="8"/>
  <c r="AK409" i="8"/>
  <c r="A409" i="8"/>
  <c r="CC408" i="8"/>
  <c r="CB408" i="8"/>
  <c r="BZ408" i="8"/>
  <c r="BV408" i="8"/>
  <c r="BU408" i="8"/>
  <c r="AK408" i="8"/>
  <c r="AD408" i="8"/>
  <c r="P408" i="8"/>
  <c r="A408" i="8"/>
  <c r="BZ407" i="8"/>
  <c r="AK407" i="8"/>
  <c r="A407" i="8"/>
  <c r="BZ406" i="8"/>
  <c r="BM406" i="8"/>
  <c r="BF406" i="8"/>
  <c r="AK406" i="8"/>
  <c r="I406" i="8"/>
  <c r="A406" i="8"/>
  <c r="BZ405" i="8"/>
  <c r="BW405" i="8"/>
  <c r="BW408" i="8" s="1"/>
  <c r="BT405" i="8"/>
  <c r="BM405" i="8"/>
  <c r="BF405" i="8" s="1"/>
  <c r="AK405" i="8"/>
  <c r="W405" i="8"/>
  <c r="A405" i="8"/>
  <c r="BZ404" i="8"/>
  <c r="BT404" i="8"/>
  <c r="I404" i="8" s="1"/>
  <c r="BY404" i="8" s="1"/>
  <c r="BM404" i="8"/>
  <c r="AK404" i="8"/>
  <c r="W404" i="8"/>
  <c r="BF404" i="8" s="1"/>
  <c r="A404" i="8"/>
  <c r="BZ403" i="8"/>
  <c r="BM403" i="8"/>
  <c r="BF403" i="8"/>
  <c r="AK403" i="8"/>
  <c r="AD403" i="8"/>
  <c r="W403" i="8"/>
  <c r="P403" i="8"/>
  <c r="I403" i="8"/>
  <c r="A403" i="8"/>
  <c r="BZ402" i="8"/>
  <c r="BW402" i="8"/>
  <c r="BV402" i="8"/>
  <c r="BU402" i="8"/>
  <c r="BT402" i="8"/>
  <c r="BM402" i="8"/>
  <c r="BF402" i="8"/>
  <c r="AK402" i="8"/>
  <c r="A402" i="8"/>
  <c r="BZ401" i="8"/>
  <c r="BM401" i="8"/>
  <c r="BF401" i="8"/>
  <c r="AK401" i="8"/>
  <c r="A401" i="8"/>
  <c r="BZ400" i="8"/>
  <c r="AK400" i="8"/>
  <c r="AJ400" i="8"/>
  <c r="BZ399" i="8"/>
  <c r="BZ398" i="8"/>
  <c r="AK398" i="8"/>
  <c r="A398" i="8"/>
  <c r="BZ397" i="8"/>
  <c r="AL397" i="8"/>
  <c r="AK397" i="8"/>
  <c r="C397" i="8"/>
  <c r="A397" i="8"/>
  <c r="BZ396" i="8"/>
  <c r="AK396" i="8"/>
  <c r="A396" i="8"/>
  <c r="CC395" i="8"/>
  <c r="CB395" i="8"/>
  <c r="BZ395" i="8"/>
  <c r="AK395" i="8"/>
  <c r="A395" i="8"/>
  <c r="BZ394" i="8"/>
  <c r="AK394" i="8"/>
  <c r="A394" i="8"/>
  <c r="BZ393" i="8"/>
  <c r="BW393" i="8"/>
  <c r="BV393" i="8"/>
  <c r="BU393" i="8"/>
  <c r="BT393" i="8"/>
  <c r="AK393" i="8"/>
  <c r="AD393" i="8"/>
  <c r="A393" i="8"/>
  <c r="BZ392" i="8"/>
  <c r="BW392" i="8"/>
  <c r="BV392" i="8"/>
  <c r="BU392" i="8"/>
  <c r="BT392" i="8"/>
  <c r="AK392" i="8"/>
  <c r="AD392" i="8"/>
  <c r="A392" i="8"/>
  <c r="BZ391" i="8"/>
  <c r="BW391" i="8"/>
  <c r="BV391" i="8"/>
  <c r="BU391" i="8"/>
  <c r="BT391" i="8"/>
  <c r="AK391" i="8"/>
  <c r="AD391" i="8"/>
  <c r="A391" i="8"/>
  <c r="BZ390" i="8"/>
  <c r="BW390" i="8"/>
  <c r="BV390" i="8"/>
  <c r="BU390" i="8"/>
  <c r="BT390" i="8"/>
  <c r="AK390" i="8"/>
  <c r="AD390" i="8"/>
  <c r="A390" i="8"/>
  <c r="BZ389" i="8"/>
  <c r="BW389" i="8"/>
  <c r="BV389" i="8"/>
  <c r="BU389" i="8"/>
  <c r="BT389" i="8"/>
  <c r="AK389" i="8"/>
  <c r="AD389" i="8"/>
  <c r="A389" i="8"/>
  <c r="BZ388" i="8"/>
  <c r="BW388" i="8"/>
  <c r="BW395" i="8" s="1"/>
  <c r="BV388" i="8"/>
  <c r="BU388" i="8"/>
  <c r="BU395" i="8" s="1"/>
  <c r="BT388" i="8"/>
  <c r="AK388" i="8"/>
  <c r="AD388" i="8"/>
  <c r="AD395" i="8" s="1"/>
  <c r="A388" i="8"/>
  <c r="BZ387" i="8"/>
  <c r="BM387" i="8"/>
  <c r="BF387" i="8"/>
  <c r="AK387" i="8"/>
  <c r="AD387" i="8"/>
  <c r="W387" i="8"/>
  <c r="A387" i="8"/>
  <c r="BZ386" i="8"/>
  <c r="BW386" i="8"/>
  <c r="BV386" i="8"/>
  <c r="BU386" i="8"/>
  <c r="BT386" i="8"/>
  <c r="BM386" i="8"/>
  <c r="BF386" i="8"/>
  <c r="AK386" i="8"/>
  <c r="AD386" i="8"/>
  <c r="AD425" i="8" s="1"/>
  <c r="W386" i="8"/>
  <c r="I401" i="8" s="1"/>
  <c r="A386" i="8"/>
  <c r="BZ385" i="8"/>
  <c r="BZ384" i="8"/>
  <c r="AK384" i="8"/>
  <c r="A384" i="8"/>
  <c r="BZ383" i="8"/>
  <c r="AK383" i="8"/>
  <c r="AJ383" i="8" s="1"/>
  <c r="A383" i="8"/>
  <c r="AK382" i="8"/>
  <c r="A382" i="8"/>
  <c r="BZ381" i="8"/>
  <c r="BY381" i="8"/>
  <c r="BI381" i="8"/>
  <c r="AX381" i="8"/>
  <c r="AK381" i="8"/>
  <c r="AJ381" i="8" s="1"/>
  <c r="A381" i="8"/>
  <c r="BZ380" i="8"/>
  <c r="BY380" i="8"/>
  <c r="BI380" i="8"/>
  <c r="AX380" i="8"/>
  <c r="AK380" i="8"/>
  <c r="A380" i="8"/>
  <c r="AJ380" i="8" s="1"/>
  <c r="BZ379" i="8"/>
  <c r="BY379" i="8"/>
  <c r="BI379" i="8"/>
  <c r="AX379" i="8"/>
  <c r="AK379" i="8"/>
  <c r="A379" i="8"/>
  <c r="BZ378" i="8"/>
  <c r="AX378" i="8"/>
  <c r="AK378" i="8"/>
  <c r="Z378" i="8"/>
  <c r="O378" i="8"/>
  <c r="A378" i="8"/>
  <c r="BZ377" i="8"/>
  <c r="BY377" i="8"/>
  <c r="BI377" i="8"/>
  <c r="AX377" i="8"/>
  <c r="AK377" i="8"/>
  <c r="A377" i="8"/>
  <c r="BZ376" i="8"/>
  <c r="BY376" i="8"/>
  <c r="BI376" i="8"/>
  <c r="AX376" i="8"/>
  <c r="AK376" i="8"/>
  <c r="A376" i="8"/>
  <c r="BZ375" i="8"/>
  <c r="BY375" i="8"/>
  <c r="BI375" i="8"/>
  <c r="AX375" i="8"/>
  <c r="AX374" i="8" s="1"/>
  <c r="AK375" i="8"/>
  <c r="A375" i="8"/>
  <c r="BZ374" i="8"/>
  <c r="AK374" i="8"/>
  <c r="AJ374" i="8" s="1"/>
  <c r="Z374" i="8"/>
  <c r="O374" i="8"/>
  <c r="BY374" i="8" s="1"/>
  <c r="A374" i="8"/>
  <c r="AK373" i="8"/>
  <c r="AJ373" i="8" s="1"/>
  <c r="A373" i="8"/>
  <c r="BI372" i="8"/>
  <c r="AX372" i="8"/>
  <c r="AK372" i="8"/>
  <c r="AJ372" i="8" s="1"/>
  <c r="Z372" i="8"/>
  <c r="O372" i="8"/>
  <c r="A372" i="8"/>
  <c r="AL371" i="8"/>
  <c r="C371" i="8"/>
  <c r="AK370" i="8"/>
  <c r="A370" i="8"/>
  <c r="AK369" i="8"/>
  <c r="A369" i="8"/>
  <c r="AK368" i="8"/>
  <c r="A368" i="8"/>
  <c r="AJ368" i="8" s="1"/>
  <c r="AK367" i="8"/>
  <c r="AJ367" i="8" s="1"/>
  <c r="A367" i="8"/>
  <c r="BZ366" i="8"/>
  <c r="AK366" i="8"/>
  <c r="A366" i="8"/>
  <c r="BZ365" i="8"/>
  <c r="BD365" i="8"/>
  <c r="AW365" i="8"/>
  <c r="AT365" i="8"/>
  <c r="AK365" i="8"/>
  <c r="AB365" i="8"/>
  <c r="A365" i="8"/>
  <c r="BZ364" i="8"/>
  <c r="BD364" i="8"/>
  <c r="BK364" i="8" s="1"/>
  <c r="AW364" i="8"/>
  <c r="AT364" i="8"/>
  <c r="AK364" i="8"/>
  <c r="AB364" i="8"/>
  <c r="A364" i="8"/>
  <c r="BZ363" i="8"/>
  <c r="BD363" i="8"/>
  <c r="AW363" i="8"/>
  <c r="AT363" i="8"/>
  <c r="AK363" i="8"/>
  <c r="AB363" i="8"/>
  <c r="A363" i="8"/>
  <c r="BZ362" i="8"/>
  <c r="AK362" i="8"/>
  <c r="A362" i="8"/>
  <c r="BZ361" i="8"/>
  <c r="BD361" i="8"/>
  <c r="AW361" i="8"/>
  <c r="AT361" i="8"/>
  <c r="AK361" i="8"/>
  <c r="AB361" i="8"/>
  <c r="A361" i="8"/>
  <c r="BZ360" i="8"/>
  <c r="BD360" i="8"/>
  <c r="AW360" i="8"/>
  <c r="BK360" i="8" s="1"/>
  <c r="AT360" i="8"/>
  <c r="AK360" i="8"/>
  <c r="AB360" i="8"/>
  <c r="A360" i="8"/>
  <c r="BZ359" i="8"/>
  <c r="BD359" i="8"/>
  <c r="AW359" i="8"/>
  <c r="AT359" i="8"/>
  <c r="AK359" i="8"/>
  <c r="AB359" i="8"/>
  <c r="A359" i="8"/>
  <c r="BZ358" i="8"/>
  <c r="AK358" i="8"/>
  <c r="A358" i="8"/>
  <c r="BZ357" i="8"/>
  <c r="BD357" i="8"/>
  <c r="AW357" i="8"/>
  <c r="BK357" i="8" s="1"/>
  <c r="AT357" i="8"/>
  <c r="AK357" i="8"/>
  <c r="AB357" i="8"/>
  <c r="A357" i="8"/>
  <c r="BZ356" i="8"/>
  <c r="BD356" i="8"/>
  <c r="AW356" i="8"/>
  <c r="AT356" i="8"/>
  <c r="AK356" i="8"/>
  <c r="AB356" i="8"/>
  <c r="A356" i="8"/>
  <c r="BZ355" i="8"/>
  <c r="BD355" i="8"/>
  <c r="AW355" i="8"/>
  <c r="BK355" i="8" s="1"/>
  <c r="AT355" i="8"/>
  <c r="AK355" i="8"/>
  <c r="AB355" i="8"/>
  <c r="A355" i="8"/>
  <c r="BZ354" i="8"/>
  <c r="AK354" i="8"/>
  <c r="AJ354" i="8" s="1"/>
  <c r="A354" i="8"/>
  <c r="BZ353" i="8"/>
  <c r="AK353" i="8"/>
  <c r="AJ353" i="8" s="1"/>
  <c r="A353" i="8"/>
  <c r="BZ352" i="8"/>
  <c r="AK352" i="8"/>
  <c r="A352" i="8"/>
  <c r="AK351" i="8"/>
  <c r="AJ351" i="8" s="1"/>
  <c r="A351" i="8"/>
  <c r="BZ350" i="8"/>
  <c r="AL350" i="8"/>
  <c r="AK350" i="8"/>
  <c r="C350" i="8"/>
  <c r="A350" i="8"/>
  <c r="AK349" i="8"/>
  <c r="AJ349" i="8" s="1"/>
  <c r="A349" i="8"/>
  <c r="BZ348" i="8"/>
  <c r="B348" i="8"/>
  <c r="A348" i="8"/>
  <c r="AK347" i="8"/>
  <c r="A347" i="8"/>
  <c r="AK346" i="8"/>
  <c r="A346" i="8"/>
  <c r="BZ345" i="8"/>
  <c r="AK345" i="8"/>
  <c r="A345" i="8"/>
  <c r="AK344" i="8"/>
  <c r="AJ344" i="8" s="1"/>
  <c r="A344" i="8"/>
  <c r="AK343" i="8"/>
  <c r="A343" i="8"/>
  <c r="AK342" i="8"/>
  <c r="A342" i="8"/>
  <c r="AJ342" i="8" s="1"/>
  <c r="AK341" i="8"/>
  <c r="A341" i="8"/>
  <c r="AK340" i="8"/>
  <c r="A340" i="8"/>
  <c r="AK339" i="8"/>
  <c r="A339" i="8"/>
  <c r="AK338" i="8"/>
  <c r="AK337" i="8"/>
  <c r="A337" i="8"/>
  <c r="AK336" i="8"/>
  <c r="AJ336" i="8" s="1"/>
  <c r="A336" i="8"/>
  <c r="AK335" i="8"/>
  <c r="A335" i="8"/>
  <c r="AK334" i="8"/>
  <c r="A334" i="8"/>
  <c r="AJ334" i="8" s="1"/>
  <c r="AK333" i="8"/>
  <c r="A333" i="8"/>
  <c r="AK332" i="8"/>
  <c r="A332" i="8"/>
  <c r="AK331" i="8"/>
  <c r="A331" i="8"/>
  <c r="AK330" i="8"/>
  <c r="A330" i="8"/>
  <c r="AJ330" i="8" s="1"/>
  <c r="AK329" i="8"/>
  <c r="AJ329" i="8" s="1"/>
  <c r="A329" i="8"/>
  <c r="AK328" i="8"/>
  <c r="A328" i="8"/>
  <c r="AK327" i="8"/>
  <c r="AJ327" i="8" s="1"/>
  <c r="A327" i="8"/>
  <c r="AK326" i="8"/>
  <c r="AK325" i="8"/>
  <c r="A325" i="8"/>
  <c r="AK324" i="8"/>
  <c r="A324" i="8"/>
  <c r="AK323" i="8"/>
  <c r="A323" i="8"/>
  <c r="AK322" i="8"/>
  <c r="A322" i="8"/>
  <c r="AJ322" i="8" s="1"/>
  <c r="AK321" i="8"/>
  <c r="A321" i="8"/>
  <c r="AK320" i="8"/>
  <c r="A320" i="8"/>
  <c r="AK319" i="8"/>
  <c r="A319" i="8"/>
  <c r="AK318" i="8"/>
  <c r="A318" i="8"/>
  <c r="AJ318" i="8" s="1"/>
  <c r="AK317" i="8"/>
  <c r="AJ317" i="8" s="1"/>
  <c r="A317" i="8"/>
  <c r="AK316" i="8"/>
  <c r="A316" i="8"/>
  <c r="AK315" i="8"/>
  <c r="A315" i="8"/>
  <c r="AK314" i="8"/>
  <c r="A314" i="8"/>
  <c r="AJ314" i="8" s="1"/>
  <c r="AK313" i="8"/>
  <c r="A313" i="8"/>
  <c r="AK312" i="8"/>
  <c r="A312" i="8"/>
  <c r="AK311" i="8"/>
  <c r="A311" i="8"/>
  <c r="AK310" i="8"/>
  <c r="A310" i="8"/>
  <c r="AJ310" i="8" s="1"/>
  <c r="AK309" i="8"/>
  <c r="A309" i="8"/>
  <c r="AK308" i="8"/>
  <c r="AK307" i="8"/>
  <c r="AJ307" i="8" s="1"/>
  <c r="A307" i="8"/>
  <c r="AK306" i="8"/>
  <c r="A306" i="8"/>
  <c r="AJ306" i="8" s="1"/>
  <c r="AK305" i="8"/>
  <c r="AJ305" i="8" s="1"/>
  <c r="A305" i="8"/>
  <c r="AK304" i="8"/>
  <c r="AK303" i="8"/>
  <c r="A303" i="8"/>
  <c r="AK302" i="8"/>
  <c r="A302" i="8"/>
  <c r="AJ302" i="8" s="1"/>
  <c r="AK301" i="8"/>
  <c r="AJ301" i="8" s="1"/>
  <c r="A301" i="8"/>
  <c r="AK300" i="8"/>
  <c r="A300" i="8"/>
  <c r="AK299" i="8"/>
  <c r="A299" i="8"/>
  <c r="AK298" i="8"/>
  <c r="A298" i="8"/>
  <c r="AJ298" i="8" s="1"/>
  <c r="AK297" i="8"/>
  <c r="A297" i="8"/>
  <c r="AK296" i="8"/>
  <c r="A296" i="8"/>
  <c r="AK295" i="8"/>
  <c r="A295" i="8"/>
  <c r="AK294" i="8"/>
  <c r="AJ294" i="8"/>
  <c r="A294" i="8"/>
  <c r="AK293" i="8"/>
  <c r="A293" i="8"/>
  <c r="AK292" i="8"/>
  <c r="A292" i="8"/>
  <c r="AK291" i="8"/>
  <c r="A291" i="8"/>
  <c r="AK290" i="8"/>
  <c r="A290" i="8"/>
  <c r="AJ290" i="8" s="1"/>
  <c r="AK289" i="8"/>
  <c r="A289" i="8"/>
  <c r="AK288" i="8"/>
  <c r="A288" i="8"/>
  <c r="AK287" i="8"/>
  <c r="A287" i="8"/>
  <c r="AK286" i="8"/>
  <c r="A286" i="8"/>
  <c r="AK285" i="8"/>
  <c r="A285" i="8"/>
  <c r="AK284" i="8"/>
  <c r="A284" i="8"/>
  <c r="AK283" i="8"/>
  <c r="A283" i="8"/>
  <c r="AK282" i="8"/>
  <c r="AJ282" i="8"/>
  <c r="A282" i="8"/>
  <c r="AK281" i="8"/>
  <c r="A281" i="8"/>
  <c r="AK280" i="8"/>
  <c r="AJ280" i="8" s="1"/>
  <c r="A280" i="8"/>
  <c r="AK279" i="8"/>
  <c r="AK278" i="8"/>
  <c r="A278" i="8"/>
  <c r="AJ278" i="8" s="1"/>
  <c r="AK277" i="8"/>
  <c r="A277" i="8"/>
  <c r="AK276" i="8"/>
  <c r="A276" i="8"/>
  <c r="AK275" i="8"/>
  <c r="A275" i="8"/>
  <c r="AK274" i="8"/>
  <c r="A274" i="8"/>
  <c r="AK273" i="8"/>
  <c r="A273" i="8"/>
  <c r="AK272" i="8"/>
  <c r="A272" i="8"/>
  <c r="AJ272" i="8" s="1"/>
  <c r="AK271" i="8"/>
  <c r="AJ271" i="8" s="1"/>
  <c r="A271" i="8"/>
  <c r="AK270" i="8"/>
  <c r="A270" i="8"/>
  <c r="AK269" i="8"/>
  <c r="AJ269" i="8" s="1"/>
  <c r="A269" i="8"/>
  <c r="AK267" i="8"/>
  <c r="A267" i="8"/>
  <c r="AJ267" i="8" s="1"/>
  <c r="AK266" i="8"/>
  <c r="AJ266" i="8" s="1"/>
  <c r="A266" i="8"/>
  <c r="AK265" i="8"/>
  <c r="A265" i="8"/>
  <c r="AK264" i="8"/>
  <c r="AJ264" i="8" s="1"/>
  <c r="C264" i="8"/>
  <c r="A264" i="8"/>
  <c r="AK263" i="8"/>
  <c r="A263" i="8"/>
  <c r="AK262" i="8"/>
  <c r="AJ262" i="8" s="1"/>
  <c r="A262" i="8"/>
  <c r="AK261" i="8"/>
  <c r="A261" i="8"/>
  <c r="AK260" i="8"/>
  <c r="AJ260" i="8" s="1"/>
  <c r="A260" i="8"/>
  <c r="AK259" i="8"/>
  <c r="A259" i="8"/>
  <c r="AK258" i="8"/>
  <c r="AJ258" i="8" s="1"/>
  <c r="A258" i="8"/>
  <c r="AK257" i="8"/>
  <c r="A257" i="8"/>
  <c r="AK256" i="8"/>
  <c r="AJ256" i="8" s="1"/>
  <c r="A256" i="8"/>
  <c r="AK255" i="8"/>
  <c r="A255" i="8"/>
  <c r="AK254" i="8"/>
  <c r="A254" i="8"/>
  <c r="AJ254" i="8" s="1"/>
  <c r="AK253" i="8"/>
  <c r="A253" i="8"/>
  <c r="AK252" i="8"/>
  <c r="A252" i="8"/>
  <c r="AK251" i="8"/>
  <c r="A251" i="8"/>
  <c r="AK250" i="8"/>
  <c r="AK249" i="8"/>
  <c r="A249" i="8"/>
  <c r="AK248" i="8"/>
  <c r="A248" i="8"/>
  <c r="AK247" i="8"/>
  <c r="A247" i="8"/>
  <c r="AK246" i="8"/>
  <c r="A246" i="8"/>
  <c r="AJ246" i="8" s="1"/>
  <c r="AK245" i="8"/>
  <c r="A245" i="8"/>
  <c r="AK244" i="8"/>
  <c r="A244" i="8"/>
  <c r="AK243" i="8"/>
  <c r="A243" i="8"/>
  <c r="AK242" i="8"/>
  <c r="AK241" i="8"/>
  <c r="AJ241" i="8" s="1"/>
  <c r="A241" i="8"/>
  <c r="AK240" i="8"/>
  <c r="A240" i="8"/>
  <c r="AK239" i="8"/>
  <c r="AJ239" i="8" s="1"/>
  <c r="A239" i="8"/>
  <c r="AK238" i="8"/>
  <c r="AK237" i="8"/>
  <c r="AJ237" i="8" s="1"/>
  <c r="A237" i="8"/>
  <c r="AK236" i="8"/>
  <c r="A236" i="8"/>
  <c r="AK235" i="8"/>
  <c r="AJ235" i="8" s="1"/>
  <c r="A235" i="8"/>
  <c r="AK234" i="8"/>
  <c r="A234" i="8"/>
  <c r="AJ234" i="8" s="1"/>
  <c r="AK233" i="8"/>
  <c r="A233" i="8"/>
  <c r="AK232" i="8"/>
  <c r="A232" i="8"/>
  <c r="AK231" i="8"/>
  <c r="A231" i="8"/>
  <c r="AK230" i="8"/>
  <c r="A230" i="8"/>
  <c r="AK229" i="8"/>
  <c r="A229" i="8"/>
  <c r="AK228" i="8"/>
  <c r="AK227" i="8"/>
  <c r="A227" i="8"/>
  <c r="AK226" i="8"/>
  <c r="A226" i="8"/>
  <c r="AK225" i="8"/>
  <c r="A225" i="8"/>
  <c r="AK224" i="8"/>
  <c r="A224" i="8"/>
  <c r="AK223" i="8"/>
  <c r="A223" i="8"/>
  <c r="AK222" i="8"/>
  <c r="A222" i="8"/>
  <c r="AK221" i="8"/>
  <c r="A221" i="8"/>
  <c r="AK220" i="8"/>
  <c r="AK219" i="8"/>
  <c r="A219" i="8"/>
  <c r="AK218" i="8"/>
  <c r="AJ218" i="8" s="1"/>
  <c r="A218" i="8"/>
  <c r="AK217" i="8"/>
  <c r="A217" i="8"/>
  <c r="AK216" i="8"/>
  <c r="AJ216" i="8" s="1"/>
  <c r="A216" i="8"/>
  <c r="AK215" i="8"/>
  <c r="A215" i="8"/>
  <c r="AK214" i="8"/>
  <c r="AK213" i="8"/>
  <c r="A213" i="8"/>
  <c r="AK212" i="8"/>
  <c r="AJ212" i="8" s="1"/>
  <c r="A212" i="8"/>
  <c r="AK211" i="8"/>
  <c r="A211" i="8"/>
  <c r="AK210" i="8"/>
  <c r="AJ210" i="8" s="1"/>
  <c r="A210" i="8"/>
  <c r="AK209" i="8"/>
  <c r="A209" i="8"/>
  <c r="AK208" i="8"/>
  <c r="AJ208" i="8" s="1"/>
  <c r="A208" i="8"/>
  <c r="AK207" i="8"/>
  <c r="A207" i="8"/>
  <c r="AK206" i="8"/>
  <c r="AJ206" i="8" s="1"/>
  <c r="A206" i="8"/>
  <c r="AK205" i="8"/>
  <c r="A205" i="8"/>
  <c r="AK204" i="8"/>
  <c r="AJ204" i="8"/>
  <c r="A204" i="8"/>
  <c r="AK203" i="8"/>
  <c r="A203" i="8"/>
  <c r="AK202" i="8"/>
  <c r="AJ202" i="8" s="1"/>
  <c r="A202" i="8"/>
  <c r="AK201" i="8"/>
  <c r="A201" i="8"/>
  <c r="AK200" i="8"/>
  <c r="AJ200" i="8" s="1"/>
  <c r="A200" i="8"/>
  <c r="AK199" i="8"/>
  <c r="A199" i="8"/>
  <c r="AK198" i="8"/>
  <c r="AK197" i="8"/>
  <c r="A197" i="8"/>
  <c r="AK196" i="8"/>
  <c r="AJ196" i="8" s="1"/>
  <c r="A196" i="8"/>
  <c r="AK195" i="8"/>
  <c r="A195" i="8"/>
  <c r="AK194" i="8"/>
  <c r="AK193" i="8"/>
  <c r="AJ193" i="8" s="1"/>
  <c r="A193" i="8"/>
  <c r="AK192" i="8"/>
  <c r="A192" i="8"/>
  <c r="AK191" i="8"/>
  <c r="AJ191" i="8" s="1"/>
  <c r="A191" i="8"/>
  <c r="AK190" i="8"/>
  <c r="A190" i="8"/>
  <c r="AK189" i="8"/>
  <c r="AJ189" i="8" s="1"/>
  <c r="A189" i="8"/>
  <c r="AK188" i="8"/>
  <c r="AK187" i="8"/>
  <c r="AJ187" i="8" s="1"/>
  <c r="A187" i="8"/>
  <c r="BP186" i="8"/>
  <c r="AK186" i="8"/>
  <c r="A186" i="8"/>
  <c r="BP185" i="8"/>
  <c r="AK185" i="8"/>
  <c r="A185" i="8"/>
  <c r="BP184" i="8"/>
  <c r="AK184" i="8"/>
  <c r="AJ184" i="8" s="1"/>
  <c r="A184" i="8"/>
  <c r="BP183" i="8"/>
  <c r="AK183" i="8"/>
  <c r="AJ183" i="8" s="1"/>
  <c r="A183" i="8"/>
  <c r="BP182" i="8"/>
  <c r="AK182" i="8"/>
  <c r="A182" i="8"/>
  <c r="BP181" i="8"/>
  <c r="AK181" i="8"/>
  <c r="A181" i="8"/>
  <c r="BP180" i="8"/>
  <c r="AK180" i="8"/>
  <c r="AJ180" i="8" s="1"/>
  <c r="A180" i="8"/>
  <c r="AK179" i="8"/>
  <c r="A179" i="8"/>
  <c r="AK178" i="8"/>
  <c r="AJ178" i="8" s="1"/>
  <c r="A178" i="8"/>
  <c r="AK177" i="8"/>
  <c r="A177" i="8"/>
  <c r="AK176" i="8"/>
  <c r="AJ176" i="8" s="1"/>
  <c r="A176" i="8"/>
  <c r="AK175" i="8"/>
  <c r="A175" i="8"/>
  <c r="AK174" i="8"/>
  <c r="AJ174" i="8" s="1"/>
  <c r="A174" i="8"/>
  <c r="AK173" i="8"/>
  <c r="A173" i="8"/>
  <c r="AK172" i="8"/>
  <c r="AK171" i="8"/>
  <c r="A171" i="8"/>
  <c r="BP170" i="8"/>
  <c r="AK170" i="8"/>
  <c r="AJ170" i="8" s="1"/>
  <c r="A170" i="8"/>
  <c r="BP169" i="8"/>
  <c r="AK169" i="8"/>
  <c r="AJ169" i="8" s="1"/>
  <c r="A169" i="8"/>
  <c r="AK168" i="8"/>
  <c r="A168" i="8"/>
  <c r="AK167" i="8"/>
  <c r="AJ167" i="8" s="1"/>
  <c r="A167" i="8"/>
  <c r="AK166" i="8"/>
  <c r="A166" i="8"/>
  <c r="AK165" i="8"/>
  <c r="AJ165" i="8" s="1"/>
  <c r="A165" i="8"/>
  <c r="AK164" i="8"/>
  <c r="A164" i="8"/>
  <c r="AK163" i="8"/>
  <c r="AJ163" i="8" s="1"/>
  <c r="A163" i="8"/>
  <c r="AK162" i="8"/>
  <c r="A162" i="8"/>
  <c r="AK161" i="8"/>
  <c r="AK160" i="8"/>
  <c r="A160" i="8"/>
  <c r="AK159" i="8"/>
  <c r="A159" i="8"/>
  <c r="AK158" i="8"/>
  <c r="A158" i="8"/>
  <c r="AK157" i="8"/>
  <c r="A157" i="8"/>
  <c r="AK156" i="8"/>
  <c r="A156" i="8"/>
  <c r="AK155" i="8"/>
  <c r="AJ155" i="8"/>
  <c r="A155" i="8"/>
  <c r="AK154" i="8"/>
  <c r="A154" i="8"/>
  <c r="AK153" i="8"/>
  <c r="C153" i="8"/>
  <c r="A153" i="8"/>
  <c r="AK152" i="8"/>
  <c r="A152" i="8"/>
  <c r="AK151" i="8"/>
  <c r="A151" i="8"/>
  <c r="AK150" i="8"/>
  <c r="AJ150" i="8"/>
  <c r="A150" i="8"/>
  <c r="AK149" i="8"/>
  <c r="C149" i="8"/>
  <c r="A149" i="8"/>
  <c r="AK148" i="8"/>
  <c r="A148" i="8"/>
  <c r="AK146" i="8"/>
  <c r="A146" i="8"/>
  <c r="AK145" i="8"/>
  <c r="A145" i="8"/>
  <c r="AK144" i="8"/>
  <c r="A144" i="8"/>
  <c r="BP143" i="8"/>
  <c r="AK143" i="8"/>
  <c r="A143" i="8"/>
  <c r="BP142" i="8"/>
  <c r="AK142" i="8"/>
  <c r="A142" i="8"/>
  <c r="AK141" i="8"/>
  <c r="A141" i="8"/>
  <c r="AK140" i="8"/>
  <c r="A140" i="8"/>
  <c r="AK139" i="8"/>
  <c r="A139" i="8"/>
  <c r="AK138" i="8"/>
  <c r="A138" i="8"/>
  <c r="AK137" i="8"/>
  <c r="A137" i="8"/>
  <c r="BP136" i="8"/>
  <c r="AK136" i="8"/>
  <c r="A136" i="8"/>
  <c r="BP135" i="8"/>
  <c r="AK135" i="8"/>
  <c r="A135" i="8"/>
  <c r="BP134" i="8"/>
  <c r="AK134" i="8"/>
  <c r="AJ134" i="8" s="1"/>
  <c r="A134" i="8"/>
  <c r="AK133" i="8"/>
  <c r="A133" i="8"/>
  <c r="AK132" i="8"/>
  <c r="AJ132" i="8" s="1"/>
  <c r="A132" i="8"/>
  <c r="AK131" i="8"/>
  <c r="A131" i="8"/>
  <c r="AK130" i="8"/>
  <c r="AJ130" i="8" s="1"/>
  <c r="A130" i="8"/>
  <c r="AK129" i="8"/>
  <c r="A129" i="8"/>
  <c r="AJ129" i="8" s="1"/>
  <c r="AK128" i="8"/>
  <c r="A128" i="8"/>
  <c r="AK127" i="8"/>
  <c r="A127" i="8"/>
  <c r="BP126" i="8"/>
  <c r="AK126" i="8"/>
  <c r="A126" i="8"/>
  <c r="BP125" i="8"/>
  <c r="AK125" i="8"/>
  <c r="A125" i="8"/>
  <c r="AK124" i="8"/>
  <c r="A124" i="8"/>
  <c r="AK123" i="8"/>
  <c r="A123" i="8"/>
  <c r="AK122" i="8"/>
  <c r="A122" i="8"/>
  <c r="AK121" i="8"/>
  <c r="A121" i="8"/>
  <c r="AK120" i="8"/>
  <c r="A120" i="8"/>
  <c r="AK119" i="8"/>
  <c r="A119" i="8"/>
  <c r="AJ119" i="8" s="1"/>
  <c r="AK118" i="8"/>
  <c r="A118" i="8"/>
  <c r="BP117" i="8"/>
  <c r="AK117" i="8"/>
  <c r="A117" i="8"/>
  <c r="BP116" i="8"/>
  <c r="AK116" i="8"/>
  <c r="A116" i="8"/>
  <c r="BP115" i="8"/>
  <c r="AK115" i="8"/>
  <c r="A115" i="8"/>
  <c r="AK114" i="8"/>
  <c r="A114" i="8"/>
  <c r="AJ114" i="8" s="1"/>
  <c r="AK113" i="8"/>
  <c r="A113" i="8"/>
  <c r="AK112" i="8"/>
  <c r="A112" i="8"/>
  <c r="AK111" i="8"/>
  <c r="A111" i="8"/>
  <c r="AK110" i="8"/>
  <c r="A110" i="8"/>
  <c r="AJ110" i="8" s="1"/>
  <c r="AK109" i="8"/>
  <c r="A109" i="8"/>
  <c r="AK108" i="8"/>
  <c r="A108" i="8"/>
  <c r="AK106" i="8"/>
  <c r="A106" i="8"/>
  <c r="AK105" i="8"/>
  <c r="A105" i="8"/>
  <c r="AK104" i="8"/>
  <c r="A104" i="8"/>
  <c r="AK103" i="8"/>
  <c r="AJ103" i="8"/>
  <c r="A103" i="8"/>
  <c r="AK102" i="8"/>
  <c r="A102" i="8"/>
  <c r="AK101" i="8"/>
  <c r="AJ101" i="8" s="1"/>
  <c r="A101" i="8"/>
  <c r="AK100" i="8"/>
  <c r="A100" i="8"/>
  <c r="AK99" i="8"/>
  <c r="AJ99" i="8" s="1"/>
  <c r="A99" i="8"/>
  <c r="AK98" i="8"/>
  <c r="A98" i="8"/>
  <c r="AK97" i="8"/>
  <c r="AJ97" i="8"/>
  <c r="AK96" i="8"/>
  <c r="A96" i="8"/>
  <c r="AK95" i="8"/>
  <c r="AK94" i="8"/>
  <c r="A94" i="8"/>
  <c r="AK93" i="8"/>
  <c r="A93" i="8"/>
  <c r="AK92" i="8"/>
  <c r="A92" i="8"/>
  <c r="AK91" i="8"/>
  <c r="A91" i="8"/>
  <c r="AK90" i="8"/>
  <c r="A90" i="8"/>
  <c r="AK89" i="8"/>
  <c r="A89" i="8"/>
  <c r="AK88" i="8"/>
  <c r="A88" i="8"/>
  <c r="AJ88" i="8" s="1"/>
  <c r="AK87" i="8"/>
  <c r="A87" i="8"/>
  <c r="AK86" i="8"/>
  <c r="A86" i="8"/>
  <c r="AK85" i="8"/>
  <c r="AK84" i="8"/>
  <c r="A84" i="8"/>
  <c r="AK83" i="8"/>
  <c r="A83" i="8"/>
  <c r="AK82" i="8"/>
  <c r="A82" i="8"/>
  <c r="AJ82" i="8" s="1"/>
  <c r="AK81" i="8"/>
  <c r="A81" i="8"/>
  <c r="AK80" i="8"/>
  <c r="A80" i="8"/>
  <c r="AK79" i="8"/>
  <c r="A79" i="8"/>
  <c r="AK78" i="8"/>
  <c r="AJ78" i="8"/>
  <c r="A78" i="8"/>
  <c r="AK77" i="8"/>
  <c r="A77" i="8"/>
  <c r="AK76" i="8"/>
  <c r="AK75" i="8"/>
  <c r="A75" i="8"/>
  <c r="AK74" i="8"/>
  <c r="AJ74" i="8"/>
  <c r="A74" i="8"/>
  <c r="AK73" i="8"/>
  <c r="A73" i="8"/>
  <c r="AK72" i="8"/>
  <c r="AJ72" i="8" s="1"/>
  <c r="A72" i="8"/>
  <c r="AK71" i="8"/>
  <c r="A71" i="8"/>
  <c r="AK70" i="8"/>
  <c r="A70" i="8"/>
  <c r="AJ70" i="8" s="1"/>
  <c r="AK69" i="8"/>
  <c r="A69" i="8"/>
  <c r="AK68" i="8"/>
  <c r="A68" i="8"/>
  <c r="AK67" i="8"/>
  <c r="A67" i="8"/>
  <c r="AK66" i="8"/>
  <c r="AJ66" i="8" s="1"/>
  <c r="A66" i="8"/>
  <c r="AK65" i="8"/>
  <c r="A65" i="8"/>
  <c r="AJ65" i="8" s="1"/>
  <c r="AK64" i="8"/>
  <c r="AJ64" i="8" s="1"/>
  <c r="A64" i="8"/>
  <c r="AK63" i="8"/>
  <c r="A63" i="8"/>
  <c r="AK62" i="8"/>
  <c r="AJ62" i="8" s="1"/>
  <c r="A62" i="8"/>
  <c r="AK61" i="8"/>
  <c r="A61" i="8"/>
  <c r="AK60" i="8"/>
  <c r="AJ60" i="8" s="1"/>
  <c r="A60" i="8"/>
  <c r="AK59" i="8"/>
  <c r="A59" i="8"/>
  <c r="AK57" i="8"/>
  <c r="AJ57" i="8" s="1"/>
  <c r="A57" i="8"/>
  <c r="AK55" i="8"/>
  <c r="AJ55" i="8"/>
  <c r="A55" i="8"/>
  <c r="AK54" i="8"/>
  <c r="A54" i="8"/>
  <c r="AK53" i="8"/>
  <c r="AK52" i="8"/>
  <c r="A52" i="8"/>
  <c r="AK51" i="8"/>
  <c r="A51" i="8"/>
  <c r="A242" i="8" s="1"/>
  <c r="AK50" i="8"/>
  <c r="A50" i="8"/>
  <c r="AK49" i="8"/>
  <c r="A49" i="8"/>
  <c r="AJ49" i="8" s="1"/>
  <c r="AK48" i="8"/>
  <c r="AJ48" i="8" s="1"/>
  <c r="A48" i="8"/>
  <c r="AK47" i="8"/>
  <c r="AK46" i="8"/>
  <c r="A46" i="8"/>
  <c r="AK45" i="8"/>
  <c r="A45" i="8"/>
  <c r="AJ45" i="8" s="1"/>
  <c r="AK44" i="8"/>
  <c r="AJ44" i="8" s="1"/>
  <c r="A44" i="8"/>
  <c r="AK43" i="8"/>
  <c r="AK42" i="8"/>
  <c r="A42" i="8"/>
  <c r="AK41" i="8"/>
  <c r="A41" i="8"/>
  <c r="AJ41" i="8" s="1"/>
  <c r="AK40" i="8"/>
  <c r="A40" i="8"/>
  <c r="AK39" i="8"/>
  <c r="A39" i="8"/>
  <c r="AK38" i="8"/>
  <c r="A38" i="8"/>
  <c r="AK37" i="8"/>
  <c r="A37" i="8"/>
  <c r="AK36" i="8"/>
  <c r="A36" i="8"/>
  <c r="AK35" i="8"/>
  <c r="A35" i="8"/>
  <c r="AK34" i="8"/>
  <c r="A34" i="8"/>
  <c r="AK33" i="8"/>
  <c r="A33" i="8"/>
  <c r="AK32" i="8"/>
  <c r="A32" i="8"/>
  <c r="AK31" i="8"/>
  <c r="A31" i="8"/>
  <c r="AK30" i="8"/>
  <c r="A30" i="8"/>
  <c r="AK29" i="8"/>
  <c r="A29" i="8"/>
  <c r="AK28" i="8"/>
  <c r="A28" i="8"/>
  <c r="AK27" i="8"/>
  <c r="A27" i="8"/>
  <c r="AK26" i="8"/>
  <c r="A26" i="8"/>
  <c r="AK25" i="8"/>
  <c r="A25" i="8"/>
  <c r="AK24" i="8"/>
  <c r="A24" i="8"/>
  <c r="AK23" i="8"/>
  <c r="A23" i="8"/>
  <c r="AK22" i="8"/>
  <c r="A22" i="8"/>
  <c r="AK21" i="8"/>
  <c r="A21" i="8"/>
  <c r="AL18" i="8" s="1"/>
  <c r="AK18" i="8"/>
  <c r="AJ18" i="8" s="1"/>
  <c r="C18" i="8"/>
  <c r="A18" i="8"/>
  <c r="AL16" i="8" s="1"/>
  <c r="AK16" i="8"/>
  <c r="A16" i="8"/>
  <c r="AK15" i="8"/>
  <c r="A15" i="8"/>
  <c r="AL14" i="8"/>
  <c r="AK14" i="8"/>
  <c r="AJ14" i="8" s="1"/>
  <c r="C14" i="8"/>
  <c r="A14" i="8"/>
  <c r="AK13" i="8"/>
  <c r="A13" i="8"/>
  <c r="AL12" i="8"/>
  <c r="AK12" i="8"/>
  <c r="C12" i="8"/>
  <c r="A12" i="8"/>
  <c r="AK11" i="8"/>
  <c r="AJ11" i="8" s="1"/>
  <c r="A11" i="8"/>
  <c r="AK10" i="8"/>
  <c r="AK9" i="8"/>
  <c r="A9" i="8"/>
  <c r="AK8" i="8"/>
  <c r="A8" i="8"/>
  <c r="A10" i="8" s="1"/>
  <c r="AJ6" i="8"/>
  <c r="A6" i="8"/>
  <c r="I39" i="6"/>
  <c r="G39" i="6"/>
  <c r="K26" i="6"/>
  <c r="K25" i="6"/>
  <c r="J25" i="6"/>
  <c r="CC451" i="8"/>
  <c r="AJ26" i="8" l="1"/>
  <c r="AJ36" i="8"/>
  <c r="AJ87" i="8"/>
  <c r="AJ122" i="8"/>
  <c r="AJ124" i="8"/>
  <c r="AJ127" i="8"/>
  <c r="AJ139" i="8"/>
  <c r="AJ141" i="8"/>
  <c r="AJ144" i="8"/>
  <c r="AJ152" i="8"/>
  <c r="AJ159" i="8"/>
  <c r="AJ192" i="8"/>
  <c r="AJ251" i="8"/>
  <c r="AJ253" i="8"/>
  <c r="AJ281" i="8"/>
  <c r="AJ296" i="8"/>
  <c r="AJ303" i="8"/>
  <c r="AJ312" i="8"/>
  <c r="AJ319" i="8"/>
  <c r="AJ321" i="8"/>
  <c r="AJ323" i="8"/>
  <c r="AJ325" i="8"/>
  <c r="AJ376" i="8"/>
  <c r="W437" i="8"/>
  <c r="W438" i="8"/>
  <c r="BF438" i="8" s="1"/>
  <c r="W579" i="8"/>
  <c r="W582" i="8"/>
  <c r="BF582" i="8" s="1"/>
  <c r="BY852" i="8"/>
  <c r="AJ24" i="8"/>
  <c r="AJ28" i="8"/>
  <c r="AJ32" i="8"/>
  <c r="AJ38" i="8"/>
  <c r="AJ40" i="8"/>
  <c r="AJ91" i="8"/>
  <c r="AJ120" i="8"/>
  <c r="AJ230" i="8"/>
  <c r="AJ13" i="8"/>
  <c r="AJ16" i="8"/>
  <c r="AJ79" i="8"/>
  <c r="AJ81" i="8"/>
  <c r="AJ83" i="8"/>
  <c r="AJ96" i="8"/>
  <c r="AJ98" i="8"/>
  <c r="AJ100" i="8"/>
  <c r="AJ102" i="8"/>
  <c r="AJ117" i="8"/>
  <c r="AJ149" i="8"/>
  <c r="AJ181" i="8"/>
  <c r="AJ185" i="8"/>
  <c r="AJ222" i="8"/>
  <c r="AJ224" i="8"/>
  <c r="AJ226" i="8"/>
  <c r="AJ243" i="8"/>
  <c r="AJ245" i="8"/>
  <c r="AJ247" i="8"/>
  <c r="AJ249" i="8"/>
  <c r="AJ270" i="8"/>
  <c r="AJ283" i="8"/>
  <c r="AJ285" i="8"/>
  <c r="AJ287" i="8"/>
  <c r="AJ289" i="8"/>
  <c r="AJ291" i="8"/>
  <c r="AJ293" i="8"/>
  <c r="AJ300" i="8"/>
  <c r="AJ316" i="8"/>
  <c r="AJ328" i="8"/>
  <c r="AJ335" i="8"/>
  <c r="AJ337" i="8"/>
  <c r="AJ343" i="8"/>
  <c r="AJ345" i="8"/>
  <c r="AK348" i="8"/>
  <c r="BK365" i="8"/>
  <c r="AJ370" i="8"/>
  <c r="BV395" i="8"/>
  <c r="CD431" i="8"/>
  <c r="W466" i="8"/>
  <c r="BF466" i="8" s="1"/>
  <c r="AJ488" i="8"/>
  <c r="AJ490" i="8"/>
  <c r="BY501" i="8"/>
  <c r="AJ525" i="8"/>
  <c r="W573" i="8"/>
  <c r="BY573" i="8" s="1"/>
  <c r="B630" i="8"/>
  <c r="BY858" i="8"/>
  <c r="BW858" i="8" s="1"/>
  <c r="BV858" i="8" s="1"/>
  <c r="BU858" i="8" s="1"/>
  <c r="BT858" i="8" s="1"/>
  <c r="AJ9" i="8"/>
  <c r="AJ22" i="8"/>
  <c r="AJ30" i="8"/>
  <c r="AJ34" i="8"/>
  <c r="AJ42" i="8"/>
  <c r="AJ89" i="8"/>
  <c r="AJ93" i="8"/>
  <c r="AJ112" i="8"/>
  <c r="AJ118" i="8"/>
  <c r="AJ137" i="8"/>
  <c r="AJ146" i="8"/>
  <c r="AJ157" i="8"/>
  <c r="AJ190" i="8"/>
  <c r="AJ232" i="8"/>
  <c r="AJ51" i="8"/>
  <c r="A53" i="8"/>
  <c r="AJ53" i="8" s="1"/>
  <c r="AJ90" i="8"/>
  <c r="AJ92" i="8"/>
  <c r="AJ94" i="8"/>
  <c r="AJ104" i="8"/>
  <c r="AJ106" i="8"/>
  <c r="AJ109" i="8"/>
  <c r="AJ274" i="8"/>
  <c r="AJ276" i="8"/>
  <c r="AJ309" i="8"/>
  <c r="AJ324" i="8"/>
  <c r="AJ332" i="8"/>
  <c r="AJ340" i="8"/>
  <c r="AJ347" i="8"/>
  <c r="AJ350" i="8"/>
  <c r="AJ355" i="8"/>
  <c r="AJ356" i="8"/>
  <c r="BK356" i="8"/>
  <c r="AJ360" i="8"/>
  <c r="AJ361" i="8"/>
  <c r="BK361" i="8"/>
  <c r="BK363" i="8"/>
  <c r="AJ384" i="8"/>
  <c r="W388" i="8"/>
  <c r="BF388" i="8" s="1"/>
  <c r="W462" i="8"/>
  <c r="BF462" i="8" s="1"/>
  <c r="BM511" i="8"/>
  <c r="W518" i="8"/>
  <c r="BF518" i="8" s="1"/>
  <c r="BY554" i="8"/>
  <c r="BY610" i="8"/>
  <c r="BY606" i="8" s="1"/>
  <c r="CD642" i="8"/>
  <c r="BI374" i="8"/>
  <c r="AJ10" i="8"/>
  <c r="AJ12" i="8"/>
  <c r="AJ21" i="8"/>
  <c r="AJ23" i="8"/>
  <c r="AJ25" i="8"/>
  <c r="AJ27" i="8"/>
  <c r="AJ29" i="8"/>
  <c r="AJ31" i="8"/>
  <c r="AJ33" i="8"/>
  <c r="AJ35" i="8"/>
  <c r="AJ37" i="8"/>
  <c r="AJ39" i="8"/>
  <c r="A43" i="8"/>
  <c r="AJ46" i="8"/>
  <c r="AJ50" i="8"/>
  <c r="AJ59" i="8"/>
  <c r="AJ61" i="8"/>
  <c r="AJ63" i="8"/>
  <c r="AJ80" i="8"/>
  <c r="AJ199" i="8"/>
  <c r="AJ201" i="8"/>
  <c r="AJ203" i="8"/>
  <c r="A238" i="8"/>
  <c r="AJ255" i="8"/>
  <c r="AJ257" i="8"/>
  <c r="AJ259" i="8"/>
  <c r="AJ261" i="8"/>
  <c r="AJ263" i="8"/>
  <c r="BY406" i="8"/>
  <c r="BT408" i="8"/>
  <c r="BM408" i="8" s="1"/>
  <c r="BF408" i="8" s="1"/>
  <c r="BY572" i="8"/>
  <c r="BY567" i="8"/>
  <c r="AJ15" i="8"/>
  <c r="AJ43" i="8"/>
  <c r="A228" i="8"/>
  <c r="AJ228" i="8" s="1"/>
  <c r="A220" i="8"/>
  <c r="A214" i="8"/>
  <c r="A172" i="8"/>
  <c r="A161" i="8"/>
  <c r="AJ161" i="8" s="1"/>
  <c r="A85" i="8"/>
  <c r="A76" i="8"/>
  <c r="A326" i="8"/>
  <c r="A308" i="8"/>
  <c r="A279" i="8"/>
  <c r="A198" i="8"/>
  <c r="A194" i="8"/>
  <c r="AJ194" i="8" s="1"/>
  <c r="A188" i="8"/>
  <c r="AJ52" i="8"/>
  <c r="AJ54" i="8"/>
  <c r="AJ67" i="8"/>
  <c r="AJ69" i="8"/>
  <c r="AJ71" i="8"/>
  <c r="AJ73" i="8"/>
  <c r="A95" i="8"/>
  <c r="AJ95" i="8" s="1"/>
  <c r="AJ111" i="8"/>
  <c r="AJ113" i="8"/>
  <c r="AJ116" i="8"/>
  <c r="AJ126" i="8"/>
  <c r="AJ131" i="8"/>
  <c r="AJ133" i="8"/>
  <c r="AJ136" i="8"/>
  <c r="AJ143" i="8"/>
  <c r="AJ154" i="8"/>
  <c r="AJ195" i="8"/>
  <c r="AJ197" i="8"/>
  <c r="AJ220" i="8"/>
  <c r="AJ236" i="8"/>
  <c r="AJ238" i="8"/>
  <c r="AJ240" i="8"/>
  <c r="AJ242" i="8"/>
  <c r="AJ244" i="8"/>
  <c r="A250" i="8"/>
  <c r="A304" i="8"/>
  <c r="BY495" i="8"/>
  <c r="BY540" i="8"/>
  <c r="BY553" i="8"/>
  <c r="BY653" i="8"/>
  <c r="BY652" i="8"/>
  <c r="BY609" i="8"/>
  <c r="BY608" i="8" s="1"/>
  <c r="AJ76" i="8"/>
  <c r="AJ8" i="8"/>
  <c r="AJ85" i="8"/>
  <c r="AJ172" i="8"/>
  <c r="AJ214" i="8"/>
  <c r="BY378" i="8"/>
  <c r="BI378" i="8" s="1"/>
  <c r="BY420" i="8"/>
  <c r="CB1368" i="8"/>
  <c r="CD1368" i="8" s="1"/>
  <c r="BF478" i="8"/>
  <c r="BY534" i="8"/>
  <c r="BM538" i="8"/>
  <c r="BF538" i="8" s="1"/>
  <c r="BY543" i="8"/>
  <c r="BY545" i="8"/>
  <c r="BY547" i="8"/>
  <c r="BY549" i="8"/>
  <c r="BY551" i="8"/>
  <c r="BM563" i="8"/>
  <c r="BY619" i="8"/>
  <c r="BY621" i="8"/>
  <c r="BY620" i="8" s="1"/>
  <c r="BY618" i="8"/>
  <c r="BY617" i="8"/>
  <c r="AJ68" i="8"/>
  <c r="AJ75" i="8"/>
  <c r="AJ77" i="8"/>
  <c r="AJ84" i="8"/>
  <c r="AJ86" i="8"/>
  <c r="AJ105" i="8"/>
  <c r="AJ108" i="8"/>
  <c r="AJ115" i="8"/>
  <c r="AJ121" i="8"/>
  <c r="AJ123" i="8"/>
  <c r="AJ125" i="8"/>
  <c r="AJ128" i="8"/>
  <c r="AJ135" i="8"/>
  <c r="AJ138" i="8"/>
  <c r="AJ140" i="8"/>
  <c r="AJ142" i="8"/>
  <c r="AJ145" i="8"/>
  <c r="AJ148" i="8"/>
  <c r="AJ151" i="8"/>
  <c r="AJ156" i="8"/>
  <c r="AJ158" i="8"/>
  <c r="AJ160" i="8"/>
  <c r="AJ162" i="8"/>
  <c r="AJ164" i="8"/>
  <c r="AJ166" i="8"/>
  <c r="AJ168" i="8"/>
  <c r="AJ171" i="8"/>
  <c r="AJ173" i="8"/>
  <c r="AJ175" i="8"/>
  <c r="AJ177" i="8"/>
  <c r="AJ179" i="8"/>
  <c r="AJ182" i="8"/>
  <c r="AJ186" i="8"/>
  <c r="AJ205" i="8"/>
  <c r="AJ207" i="8"/>
  <c r="AJ209" i="8"/>
  <c r="AJ211" i="8"/>
  <c r="AJ213" i="8"/>
  <c r="AJ215" i="8"/>
  <c r="AJ217" i="8"/>
  <c r="AJ219" i="8"/>
  <c r="AJ221" i="8"/>
  <c r="AJ223" i="8"/>
  <c r="AJ225" i="8"/>
  <c r="AJ227" i="8"/>
  <c r="AJ229" i="8"/>
  <c r="AJ231" i="8"/>
  <c r="AJ233" i="8"/>
  <c r="AJ248" i="8"/>
  <c r="AJ250" i="8"/>
  <c r="AJ252" i="8"/>
  <c r="AJ265" i="8"/>
  <c r="AJ273" i="8"/>
  <c r="AJ275" i="8"/>
  <c r="AJ277" i="8"/>
  <c r="AJ284" i="8"/>
  <c r="AJ286" i="8"/>
  <c r="AJ288" i="8"/>
  <c r="AJ295" i="8"/>
  <c r="AJ297" i="8"/>
  <c r="AJ304" i="8"/>
  <c r="AJ311" i="8"/>
  <c r="AJ313" i="8"/>
  <c r="AJ320" i="8"/>
  <c r="AJ331" i="8"/>
  <c r="AJ333" i="8"/>
  <c r="AJ339" i="8"/>
  <c r="AJ341" i="8"/>
  <c r="AJ346" i="8"/>
  <c r="AJ352" i="8"/>
  <c r="AJ358" i="8"/>
  <c r="AJ359" i="8"/>
  <c r="BK359" i="8"/>
  <c r="AJ366" i="8"/>
  <c r="AJ369" i="8"/>
  <c r="AJ382" i="8"/>
  <c r="BT395" i="8"/>
  <c r="AJ401" i="8"/>
  <c r="I405" i="8"/>
  <c r="BY405" i="8" s="1"/>
  <c r="BY416" i="8"/>
  <c r="CD420" i="8"/>
  <c r="BY427" i="8"/>
  <c r="BY429" i="8"/>
  <c r="CE431" i="8"/>
  <c r="BY475" i="8"/>
  <c r="BY477" i="8"/>
  <c r="BY481" i="8"/>
  <c r="BY485" i="8"/>
  <c r="BY487" i="8"/>
  <c r="AJ492" i="8"/>
  <c r="AJ493" i="8"/>
  <c r="BY508" i="8"/>
  <c r="CE511" i="8"/>
  <c r="BY527" i="8"/>
  <c r="BY529" i="8"/>
  <c r="BY531" i="8"/>
  <c r="BY533" i="8"/>
  <c r="BY536" i="8"/>
  <c r="AJ539" i="8"/>
  <c r="CE554" i="8"/>
  <c r="BF570" i="8"/>
  <c r="CD573" i="8"/>
  <c r="BY1113" i="8"/>
  <c r="BY1112" i="8"/>
  <c r="BY1111" i="8"/>
  <c r="AJ153" i="8"/>
  <c r="AJ188" i="8"/>
  <c r="AJ198" i="8"/>
  <c r="AJ279" i="8"/>
  <c r="AJ292" i="8"/>
  <c r="AJ299" i="8"/>
  <c r="AJ308" i="8"/>
  <c r="AJ315" i="8"/>
  <c r="AJ326" i="8"/>
  <c r="AJ348" i="8"/>
  <c r="AJ357" i="8"/>
  <c r="AJ362" i="8"/>
  <c r="AJ363" i="8"/>
  <c r="AJ364" i="8"/>
  <c r="AJ365" i="8"/>
  <c r="AJ375" i="8"/>
  <c r="AJ377" i="8"/>
  <c r="AJ378" i="8"/>
  <c r="AJ379" i="8"/>
  <c r="W408" i="8"/>
  <c r="CE408" i="8" s="1"/>
  <c r="BY418" i="8"/>
  <c r="CE420" i="8"/>
  <c r="BY494" i="8"/>
  <c r="BY496" i="8"/>
  <c r="BY498" i="8"/>
  <c r="W511" i="8"/>
  <c r="AJ520" i="8"/>
  <c r="B515" i="8"/>
  <c r="A515" i="8" s="1"/>
  <c r="BY544" i="8"/>
  <c r="BY546" i="8"/>
  <c r="BY548" i="8"/>
  <c r="BY550" i="8"/>
  <c r="BY552" i="8"/>
  <c r="BY561" i="8"/>
  <c r="BY571" i="8"/>
  <c r="BY569" i="8" s="1"/>
  <c r="W580" i="8"/>
  <c r="BF580" i="8" s="1"/>
  <c r="W581" i="8"/>
  <c r="BF581" i="8" s="1"/>
  <c r="CD701" i="8"/>
  <c r="B691" i="8"/>
  <c r="AK691" i="8" s="1"/>
  <c r="BY675" i="8"/>
  <c r="BY674" i="8" s="1"/>
  <c r="BY701" i="8"/>
  <c r="BY696" i="8" s="1"/>
  <c r="BY695" i="8" s="1"/>
  <c r="Z383" i="8"/>
  <c r="O383" i="8" s="1"/>
  <c r="BY428" i="8"/>
  <c r="BY431" i="8"/>
  <c r="BY430" i="8" s="1"/>
  <c r="W436" i="8"/>
  <c r="BY436" i="8" s="1"/>
  <c r="BY476" i="8"/>
  <c r="BY480" i="8"/>
  <c r="BY484" i="8"/>
  <c r="BY486" i="8"/>
  <c r="BY500" i="8"/>
  <c r="BY509" i="8"/>
  <c r="BY528" i="8"/>
  <c r="BY530" i="8"/>
  <c r="BY532" i="8"/>
  <c r="BY535" i="8"/>
  <c r="AJ541" i="8"/>
  <c r="AJ542" i="8"/>
  <c r="BM573" i="8"/>
  <c r="BF573" i="8" s="1"/>
  <c r="BY593" i="8"/>
  <c r="BY771" i="8"/>
  <c r="AK771" i="8" s="1"/>
  <c r="BY770" i="8"/>
  <c r="BW770" i="8" s="1"/>
  <c r="BV770" i="8" s="1"/>
  <c r="BU770" i="8" s="1"/>
  <c r="BT770" i="8" s="1"/>
  <c r="BY772" i="8"/>
  <c r="AJ512" i="8"/>
  <c r="AJ514" i="8"/>
  <c r="AJ518" i="8"/>
  <c r="W464" i="8"/>
  <c r="BF464" i="8" s="1"/>
  <c r="AJ501" i="8"/>
  <c r="AJ502" i="8"/>
  <c r="AJ505" i="8"/>
  <c r="AJ562" i="8"/>
  <c r="W578" i="8"/>
  <c r="BF578" i="8" s="1"/>
  <c r="AJ579" i="8"/>
  <c r="AJ426" i="8"/>
  <c r="AJ430" i="8"/>
  <c r="AJ432" i="8"/>
  <c r="AJ436" i="8"/>
  <c r="AJ437" i="8"/>
  <c r="AJ438" i="8"/>
  <c r="AJ440" i="8"/>
  <c r="W463" i="8"/>
  <c r="BM465" i="8"/>
  <c r="AJ466" i="8"/>
  <c r="AJ473" i="8"/>
  <c r="AJ479" i="8"/>
  <c r="BY511" i="8"/>
  <c r="BY506" i="8" s="1"/>
  <c r="BM519" i="8"/>
  <c r="BY656" i="8"/>
  <c r="BY655" i="8" s="1"/>
  <c r="BY715" i="8"/>
  <c r="BY714" i="8"/>
  <c r="W425" i="8"/>
  <c r="W389" i="8"/>
  <c r="BY389" i="8" s="1"/>
  <c r="W390" i="8"/>
  <c r="BF390" i="8" s="1"/>
  <c r="W391" i="8"/>
  <c r="BF391" i="8" s="1"/>
  <c r="BM392" i="8"/>
  <c r="W393" i="8"/>
  <c r="BY393" i="8" s="1"/>
  <c r="AJ394" i="8"/>
  <c r="AJ396" i="8"/>
  <c r="AJ409" i="8"/>
  <c r="AJ421" i="8"/>
  <c r="BM438" i="8"/>
  <c r="AJ439" i="8"/>
  <c r="BM466" i="8"/>
  <c r="AJ467" i="8"/>
  <c r="AJ472" i="8"/>
  <c r="BY474" i="8"/>
  <c r="AJ504" i="8"/>
  <c r="BM518" i="8"/>
  <c r="W519" i="8"/>
  <c r="BF519" i="8" s="1"/>
  <c r="AJ519" i="8"/>
  <c r="AJ577" i="8"/>
  <c r="BM582" i="8"/>
  <c r="CD511" i="8"/>
  <c r="B503" i="8"/>
  <c r="CD563" i="8"/>
  <c r="BY592" i="8"/>
  <c r="BY591" i="8"/>
  <c r="BY590" i="8"/>
  <c r="BM675" i="8"/>
  <c r="BY463" i="8"/>
  <c r="BF463" i="8"/>
  <c r="BW511" i="8"/>
  <c r="BT1366" i="8"/>
  <c r="CB1365" i="8"/>
  <c r="BM636" i="8"/>
  <c r="BM642" i="8" s="1"/>
  <c r="BY635" i="8"/>
  <c r="BY634" i="8" s="1"/>
  <c r="BM697" i="8"/>
  <c r="BY586" i="8"/>
  <c r="BF586" i="8"/>
  <c r="BY681" i="8"/>
  <c r="AJ386" i="8"/>
  <c r="AJ387" i="8"/>
  <c r="AJ388" i="8"/>
  <c r="BM388" i="8"/>
  <c r="BY388" i="8"/>
  <c r="AJ389" i="8"/>
  <c r="BM389" i="8"/>
  <c r="AJ391" i="8"/>
  <c r="BM391" i="8"/>
  <c r="AJ392" i="8"/>
  <c r="BF393" i="8"/>
  <c r="AJ398" i="8"/>
  <c r="W401" i="8"/>
  <c r="AJ402" i="8"/>
  <c r="AJ403" i="8"/>
  <c r="AJ404" i="8"/>
  <c r="AJ405" i="8"/>
  <c r="AJ406" i="8"/>
  <c r="I413" i="8"/>
  <c r="AJ413" i="8"/>
  <c r="AJ414" i="8"/>
  <c r="AJ415" i="8"/>
  <c r="AJ416" i="8"/>
  <c r="AJ417" i="8"/>
  <c r="AJ419" i="8"/>
  <c r="AJ425" i="8"/>
  <c r="W434" i="8"/>
  <c r="BY438" i="8"/>
  <c r="BM462" i="8"/>
  <c r="BY462" i="8"/>
  <c r="AJ465" i="8"/>
  <c r="BY466" i="8"/>
  <c r="AJ474" i="8"/>
  <c r="AJ478" i="8"/>
  <c r="BF482" i="8"/>
  <c r="AJ483" i="8"/>
  <c r="AJ489" i="8"/>
  <c r="AD489" i="8" s="1"/>
  <c r="AJ494" i="8"/>
  <c r="AJ495" i="8"/>
  <c r="AJ496" i="8"/>
  <c r="AJ497" i="8"/>
  <c r="AJ498" i="8"/>
  <c r="AJ499" i="8"/>
  <c r="BF507" i="8"/>
  <c r="BF511" i="8" s="1"/>
  <c r="BY507" i="8"/>
  <c r="AJ508" i="8"/>
  <c r="AJ509" i="8"/>
  <c r="AJ511" i="8"/>
  <c r="BY518" i="8"/>
  <c r="BY519" i="8"/>
  <c r="BY521" i="8"/>
  <c r="CE521" i="8"/>
  <c r="CD521" i="8" s="1"/>
  <c r="AJ527" i="8"/>
  <c r="AJ528" i="8"/>
  <c r="AJ529" i="8"/>
  <c r="AJ530" i="8"/>
  <c r="AJ531" i="8"/>
  <c r="AJ532" i="8"/>
  <c r="AJ533" i="8"/>
  <c r="AJ535" i="8"/>
  <c r="AJ536" i="8"/>
  <c r="AJ543" i="8"/>
  <c r="AJ544" i="8"/>
  <c r="AJ545" i="8"/>
  <c r="AJ546" i="8"/>
  <c r="AJ547" i="8"/>
  <c r="AJ548" i="8"/>
  <c r="AJ549" i="8"/>
  <c r="AJ550" i="8"/>
  <c r="AJ551" i="8"/>
  <c r="AJ552" i="8"/>
  <c r="CD554" i="8"/>
  <c r="AJ558" i="8"/>
  <c r="AJ559" i="8"/>
  <c r="BF560" i="8"/>
  <c r="BY560" i="8"/>
  <c r="AJ561" i="8"/>
  <c r="AJ563" i="8"/>
  <c r="AD563" i="8" s="1"/>
  <c r="B556" i="8" s="1"/>
  <c r="AJ564" i="8"/>
  <c r="AJ568" i="8"/>
  <c r="AJ569" i="8"/>
  <c r="AJ571" i="8"/>
  <c r="AJ574" i="8"/>
  <c r="AJ578" i="8"/>
  <c r="BM578" i="8"/>
  <c r="BY578" i="8"/>
  <c r="BF579" i="8"/>
  <c r="BF589" i="8" s="1"/>
  <c r="BY579" i="8"/>
  <c r="AJ580" i="8"/>
  <c r="BM580" i="8"/>
  <c r="BY580" i="8"/>
  <c r="AJ581" i="8"/>
  <c r="BM581" i="8"/>
  <c r="BY581" i="8"/>
  <c r="BY650" i="8"/>
  <c r="CD650" i="8"/>
  <c r="AD1359" i="8"/>
  <c r="AD1358" i="8" s="1"/>
  <c r="CC1358" i="8"/>
  <c r="CC1365" i="8"/>
  <c r="AD1366" i="8"/>
  <c r="AD1365" i="8" s="1"/>
  <c r="BY583" i="8"/>
  <c r="BF583" i="8"/>
  <c r="BY757" i="8"/>
  <c r="AK630" i="8"/>
  <c r="BY587" i="8"/>
  <c r="BF587" i="8"/>
  <c r="BF389" i="8"/>
  <c r="AJ390" i="8"/>
  <c r="BM390" i="8"/>
  <c r="BY390" i="8"/>
  <c r="W392" i="8"/>
  <c r="BF392" i="8" s="1"/>
  <c r="AJ393" i="8"/>
  <c r="BM393" i="8"/>
  <c r="AJ395" i="8"/>
  <c r="CE395" i="8"/>
  <c r="AJ397" i="8"/>
  <c r="AJ407" i="8"/>
  <c r="I408" i="8"/>
  <c r="BY408" i="8" s="1"/>
  <c r="AJ408" i="8"/>
  <c r="W413" i="8"/>
  <c r="AJ418" i="8"/>
  <c r="AJ420" i="8"/>
  <c r="AJ427" i="8"/>
  <c r="AJ428" i="8"/>
  <c r="AJ429" i="8"/>
  <c r="AJ431" i="8"/>
  <c r="AJ434" i="8"/>
  <c r="AD434" i="8" s="1"/>
  <c r="AJ435" i="8"/>
  <c r="BF436" i="8"/>
  <c r="BF437" i="8"/>
  <c r="BY437" i="8"/>
  <c r="AD440" i="8"/>
  <c r="CE440" i="8" s="1"/>
  <c r="AJ460" i="8"/>
  <c r="AJ461" i="8"/>
  <c r="AJ462" i="8"/>
  <c r="AJ463" i="8"/>
  <c r="AJ464" i="8"/>
  <c r="BM464" i="8"/>
  <c r="BY464" i="8"/>
  <c r="W465" i="8"/>
  <c r="BF465" i="8" s="1"/>
  <c r="AJ468" i="8"/>
  <c r="AD468" i="8" s="1"/>
  <c r="W468" i="8" s="1"/>
  <c r="BF474" i="8"/>
  <c r="AJ475" i="8"/>
  <c r="AJ476" i="8"/>
  <c r="AJ477" i="8"/>
  <c r="AJ480" i="8"/>
  <c r="AJ481" i="8"/>
  <c r="AJ482" i="8"/>
  <c r="W483" i="8"/>
  <c r="BM483" i="8"/>
  <c r="AJ484" i="8"/>
  <c r="AJ485" i="8"/>
  <c r="AJ486" i="8"/>
  <c r="AJ487" i="8"/>
  <c r="CE489" i="8"/>
  <c r="AJ500" i="8"/>
  <c r="CE501" i="8"/>
  <c r="CD501" i="8" s="1"/>
  <c r="AJ506" i="8"/>
  <c r="AJ507" i="8"/>
  <c r="AJ510" i="8"/>
  <c r="AJ513" i="8"/>
  <c r="AJ516" i="8"/>
  <c r="AJ517" i="8"/>
  <c r="BY520" i="8"/>
  <c r="AJ521" i="8"/>
  <c r="AJ522" i="8"/>
  <c r="AJ534" i="8"/>
  <c r="AJ537" i="8"/>
  <c r="AJ538" i="8"/>
  <c r="AD538" i="8" s="1"/>
  <c r="W538" i="8" s="1"/>
  <c r="AJ553" i="8"/>
  <c r="AJ554" i="8"/>
  <c r="AJ555" i="8"/>
  <c r="AJ560" i="8"/>
  <c r="BF563" i="8"/>
  <c r="AJ570" i="8"/>
  <c r="AJ572" i="8"/>
  <c r="AJ573" i="8"/>
  <c r="CE573" i="8"/>
  <c r="AJ576" i="8"/>
  <c r="BY582" i="8"/>
  <c r="AD589" i="8"/>
  <c r="BY742" i="8"/>
  <c r="BY645" i="8"/>
  <c r="H24" i="6"/>
  <c r="H11" i="6" s="1"/>
  <c r="F24" i="6"/>
  <c r="F39" i="6" s="1"/>
  <c r="D24" i="6"/>
  <c r="K23" i="6"/>
  <c r="J23" i="6"/>
  <c r="K22" i="6"/>
  <c r="J22" i="6"/>
  <c r="K21" i="6"/>
  <c r="J21" i="6"/>
  <c r="K20" i="6"/>
  <c r="J20" i="6"/>
  <c r="K19" i="6"/>
  <c r="J19" i="6"/>
  <c r="K18" i="6"/>
  <c r="J18" i="6"/>
  <c r="K17" i="6"/>
  <c r="J17" i="6"/>
  <c r="K16" i="6"/>
  <c r="J16" i="6"/>
  <c r="K15" i="6"/>
  <c r="J15" i="6"/>
  <c r="K14" i="6"/>
  <c r="J14" i="6"/>
  <c r="K13" i="6"/>
  <c r="J13" i="6"/>
  <c r="E12" i="6"/>
  <c r="E39" i="6" s="1"/>
  <c r="D12" i="6"/>
  <c r="D39" i="6" s="1"/>
  <c r="D11" i="6"/>
  <c r="E112" i="5"/>
  <c r="E122" i="5" s="1"/>
  <c r="D112" i="5"/>
  <c r="D122" i="5" s="1"/>
  <c r="E86" i="5"/>
  <c r="D86" i="5"/>
  <c r="D85" i="5" s="1"/>
  <c r="E70" i="5"/>
  <c r="D70" i="5"/>
  <c r="E50" i="5"/>
  <c r="E63" i="5" s="1"/>
  <c r="D50" i="5"/>
  <c r="D63" i="5" s="1"/>
  <c r="D88" i="3"/>
  <c r="D87" i="2"/>
  <c r="E61" i="2"/>
  <c r="E48" i="2"/>
  <c r="D48" i="2"/>
  <c r="E42" i="2"/>
  <c r="D42" i="2"/>
  <c r="E24" i="2"/>
  <c r="D24" i="2"/>
  <c r="E193" i="1"/>
  <c r="D171" i="1"/>
  <c r="E164" i="1"/>
  <c r="D164" i="1"/>
  <c r="D145" i="1"/>
  <c r="D127" i="1"/>
  <c r="E125" i="1"/>
  <c r="E124" i="1"/>
  <c r="D72" i="1"/>
  <c r="E64" i="1"/>
  <c r="D63" i="1"/>
  <c r="E54" i="1"/>
  <c r="D54" i="1"/>
  <c r="E46" i="1"/>
  <c r="D46" i="1"/>
  <c r="D31" i="1"/>
  <c r="E11" i="1"/>
  <c r="D11" i="1"/>
  <c r="CE538" i="8" l="1"/>
  <c r="CB1358" i="8"/>
  <c r="BY607" i="8"/>
  <c r="W440" i="8"/>
  <c r="BY391" i="8"/>
  <c r="BT1359" i="8"/>
  <c r="BY563" i="8"/>
  <c r="BY493" i="8"/>
  <c r="CE563" i="8"/>
  <c r="CB451" i="8"/>
  <c r="BY542" i="8"/>
  <c r="E123" i="5"/>
  <c r="D123" i="5"/>
  <c r="D71" i="1"/>
  <c r="D45" i="1"/>
  <c r="E45" i="1"/>
  <c r="E31" i="1"/>
  <c r="E72" i="1"/>
  <c r="D124" i="1"/>
  <c r="E63" i="1"/>
  <c r="D125" i="1"/>
  <c r="BY541" i="8"/>
  <c r="BY539" i="8"/>
  <c r="BW539" i="8" s="1"/>
  <c r="BV539" i="8" s="1"/>
  <c r="BU539" i="8" s="1"/>
  <c r="BT539" i="8" s="1"/>
  <c r="BY568" i="8"/>
  <c r="BY564" i="8"/>
  <c r="BY492" i="8"/>
  <c r="BY491" i="8"/>
  <c r="BY490" i="8"/>
  <c r="E11" i="6"/>
  <c r="E38" i="1"/>
  <c r="E84" i="5"/>
  <c r="J24" i="6"/>
  <c r="B399" i="8"/>
  <c r="BY666" i="8"/>
  <c r="BY510" i="8"/>
  <c r="BY505" i="8" s="1"/>
  <c r="BY426" i="8"/>
  <c r="BY419" i="8"/>
  <c r="BY415" i="8" s="1"/>
  <c r="BY422" i="8"/>
  <c r="BY421" i="8" s="1"/>
  <c r="BW421" i="8" s="1"/>
  <c r="BV421" i="8" s="1"/>
  <c r="BU421" i="8" s="1"/>
  <c r="BT421" i="8" s="1"/>
  <c r="E115" i="1"/>
  <c r="E85" i="5"/>
  <c r="B523" i="8"/>
  <c r="AK523" i="8" s="1"/>
  <c r="BY538" i="8"/>
  <c r="BY711" i="8"/>
  <c r="BY710" i="8"/>
  <c r="CD538" i="8"/>
  <c r="F11" i="6"/>
  <c r="H39" i="6"/>
  <c r="K24" i="6"/>
  <c r="B371" i="8"/>
  <c r="BY383" i="8"/>
  <c r="W589" i="8"/>
  <c r="CD589" i="8" s="1"/>
  <c r="BY651" i="8"/>
  <c r="D84" i="5"/>
  <c r="E57" i="2"/>
  <c r="D57" i="2"/>
  <c r="W395" i="8"/>
  <c r="AK714" i="8"/>
  <c r="BY713" i="8"/>
  <c r="BF483" i="8"/>
  <c r="BY517" i="8"/>
  <c r="BY516" i="8" s="1"/>
  <c r="BM395" i="8"/>
  <c r="BF395" i="8" s="1"/>
  <c r="BF440" i="8"/>
  <c r="J12" i="6"/>
  <c r="J11" i="6" s="1"/>
  <c r="K12" i="6"/>
  <c r="E10" i="1"/>
  <c r="D10" i="1"/>
  <c r="BY515" i="8"/>
  <c r="BY665" i="8"/>
  <c r="BY664" i="8"/>
  <c r="BY663" i="8"/>
  <c r="BY662" i="8"/>
  <c r="BY741" i="8"/>
  <c r="BY740" i="8"/>
  <c r="BY739" i="8"/>
  <c r="AK739" i="8" s="1"/>
  <c r="AJ739" i="8" s="1"/>
  <c r="BY738" i="8"/>
  <c r="BW738" i="8" s="1"/>
  <c r="BV738" i="8" s="1"/>
  <c r="BU738" i="8" s="1"/>
  <c r="BT738" i="8" s="1"/>
  <c r="BY483" i="8"/>
  <c r="W479" i="8"/>
  <c r="CE1358" i="8"/>
  <c r="BW563" i="8"/>
  <c r="BW564" i="8" s="1"/>
  <c r="BV564" i="8" s="1"/>
  <c r="BU564" i="8" s="1"/>
  <c r="BT564" i="8" s="1"/>
  <c r="BY557" i="8"/>
  <c r="BY562" i="8"/>
  <c r="BY559" i="8" s="1"/>
  <c r="AK556" i="8"/>
  <c r="BY440" i="8"/>
  <c r="BY392" i="8"/>
  <c r="CD440" i="8"/>
  <c r="CD451" i="8"/>
  <c r="BM645" i="8"/>
  <c r="BY644" i="8"/>
  <c r="BY643" i="8" s="1"/>
  <c r="BY633" i="8" s="1"/>
  <c r="CE589" i="8"/>
  <c r="B575" i="8"/>
  <c r="CD468" i="8"/>
  <c r="B459" i="8"/>
  <c r="BY410" i="8"/>
  <c r="BY409" i="8" s="1"/>
  <c r="BW409" i="8" s="1"/>
  <c r="BV409" i="8" s="1"/>
  <c r="BU409" i="8" s="1"/>
  <c r="BT409" i="8" s="1"/>
  <c r="BY407" i="8"/>
  <c r="BY403" i="8" s="1"/>
  <c r="BY400" i="8"/>
  <c r="AK399" i="8"/>
  <c r="CE1365" i="8"/>
  <c r="AD1364" i="8"/>
  <c r="AD1372" i="8" s="1"/>
  <c r="W1366" i="8"/>
  <c r="BT1365" i="8"/>
  <c r="BT1364" i="8" s="1"/>
  <c r="BT1358" i="8"/>
  <c r="W1359" i="8"/>
  <c r="AK503" i="8"/>
  <c r="BY589" i="8"/>
  <c r="BY465" i="8"/>
  <c r="BY468" i="8"/>
  <c r="CD408" i="8"/>
  <c r="E124" i="5" l="1"/>
  <c r="D124" i="5"/>
  <c r="D9" i="1"/>
  <c r="E9" i="1"/>
  <c r="E70" i="1" s="1"/>
  <c r="D38" i="1"/>
  <c r="D115" i="1"/>
  <c r="BY503" i="8"/>
  <c r="BY504" i="8"/>
  <c r="BY502" i="8"/>
  <c r="BW502" i="8" s="1"/>
  <c r="BV502" i="8" s="1"/>
  <c r="BU502" i="8" s="1"/>
  <c r="BT502" i="8" s="1"/>
  <c r="AK371" i="8"/>
  <c r="A371" i="8"/>
  <c r="BY524" i="8"/>
  <c r="BY537" i="8"/>
  <c r="BY526" i="8" s="1"/>
  <c r="BY413" i="8"/>
  <c r="BY414" i="8"/>
  <c r="BY412" i="8"/>
  <c r="BY411" i="8"/>
  <c r="BI383" i="8"/>
  <c r="AX383" i="8" s="1"/>
  <c r="BY382" i="8"/>
  <c r="BY373" i="8" s="1"/>
  <c r="BY709" i="8"/>
  <c r="BY694" i="8" s="1"/>
  <c r="BY425" i="8"/>
  <c r="BY424" i="8"/>
  <c r="BY423" i="8"/>
  <c r="B385" i="8"/>
  <c r="BY395" i="8"/>
  <c r="CD395" i="8"/>
  <c r="K39" i="6"/>
  <c r="J39" i="6" s="1"/>
  <c r="K11" i="6"/>
  <c r="BY632" i="8"/>
  <c r="BY605" i="8" s="1"/>
  <c r="BW605" i="8" s="1"/>
  <c r="BV605" i="8" s="1"/>
  <c r="BU605" i="8" s="1"/>
  <c r="BT605" i="8" s="1"/>
  <c r="BY631" i="8"/>
  <c r="BY630" i="8"/>
  <c r="BY629" i="8" s="1"/>
  <c r="BW468" i="8"/>
  <c r="BV468" i="8" s="1"/>
  <c r="BU468" i="8" s="1"/>
  <c r="BT468" i="8" s="1"/>
  <c r="BM468" i="8" s="1"/>
  <c r="BF468" i="8" s="1"/>
  <c r="BY467" i="8"/>
  <c r="BY461" i="8" s="1"/>
  <c r="BY458" i="8"/>
  <c r="BY1359" i="8"/>
  <c r="W1358" i="8"/>
  <c r="AK575" i="8"/>
  <c r="BY558" i="8"/>
  <c r="BY556" i="8"/>
  <c r="BW589" i="8"/>
  <c r="BY588" i="8"/>
  <c r="BY577" i="8" s="1"/>
  <c r="BY1366" i="8"/>
  <c r="W1365" i="8"/>
  <c r="BY402" i="8"/>
  <c r="BY401" i="8" s="1"/>
  <c r="BY398" i="8"/>
  <c r="BY399" i="8"/>
  <c r="AK459" i="8"/>
  <c r="A459" i="8"/>
  <c r="BF645" i="8"/>
  <c r="BF650" i="8" s="1"/>
  <c r="AY650" i="8" s="1"/>
  <c r="BM650" i="8"/>
  <c r="BY690" i="8"/>
  <c r="BY693" i="8"/>
  <c r="BY692" i="8"/>
  <c r="BY691" i="8"/>
  <c r="BW440" i="8"/>
  <c r="BV440" i="8" s="1"/>
  <c r="BU440" i="8" s="1"/>
  <c r="BT440" i="8" s="1"/>
  <c r="BY453" i="8"/>
  <c r="BY439" i="8"/>
  <c r="BY435" i="8" s="1"/>
  <c r="BY479" i="8"/>
  <c r="BF479" i="8"/>
  <c r="BF489" i="8" s="1"/>
  <c r="W489" i="8"/>
  <c r="AK515" i="8"/>
  <c r="AJ515" i="8" s="1"/>
  <c r="BY514" i="8"/>
  <c r="BY513" i="8" s="1"/>
  <c r="BY512" i="8" s="1"/>
  <c r="BW512" i="8" s="1"/>
  <c r="BV512" i="8" s="1"/>
  <c r="BU512" i="8" s="1"/>
  <c r="BT512" i="8" s="1"/>
  <c r="BT1372" i="8"/>
  <c r="BM1372" i="8" s="1"/>
  <c r="BF1372" i="8" s="1"/>
  <c r="D70" i="1" l="1"/>
  <c r="E114" i="1"/>
  <c r="AJ371" i="8"/>
  <c r="BY525" i="8"/>
  <c r="BY523" i="8"/>
  <c r="BY522" i="8"/>
  <c r="A385" i="8"/>
  <c r="AJ385" i="8" s="1"/>
  <c r="A399" i="8"/>
  <c r="AJ399" i="8" s="1"/>
  <c r="AK385" i="8"/>
  <c r="BY394" i="8"/>
  <c r="BY387" i="8" s="1"/>
  <c r="BY397" i="8"/>
  <c r="BY396" i="8" s="1"/>
  <c r="BW396" i="8" s="1"/>
  <c r="BV396" i="8" s="1"/>
  <c r="BU396" i="8" s="1"/>
  <c r="BT396" i="8" s="1"/>
  <c r="BY459" i="8"/>
  <c r="BY460" i="8"/>
  <c r="BV589" i="8"/>
  <c r="BU589" i="8" s="1"/>
  <c r="BT589" i="8" s="1"/>
  <c r="BM589" i="8" s="1"/>
  <c r="BW590" i="8"/>
  <c r="B470" i="8"/>
  <c r="CD489" i="8"/>
  <c r="BY489" i="8"/>
  <c r="BY441" i="8"/>
  <c r="BY452" i="8"/>
  <c r="CD1358" i="8"/>
  <c r="BY1358" i="8"/>
  <c r="BY433" i="8"/>
  <c r="BY432" i="8"/>
  <c r="BW432" i="8" s="1"/>
  <c r="BV432" i="8" s="1"/>
  <c r="BU432" i="8" s="1"/>
  <c r="BT432" i="8" s="1"/>
  <c r="BY434" i="8"/>
  <c r="CD1365" i="8"/>
  <c r="BY1365" i="8"/>
  <c r="W1364" i="8"/>
  <c r="BY1364" i="8" s="1"/>
  <c r="BY574" i="8"/>
  <c r="BW574" i="8" s="1"/>
  <c r="BV574" i="8" s="1"/>
  <c r="BU574" i="8" s="1"/>
  <c r="BT574" i="8" s="1"/>
  <c r="BY576" i="8"/>
  <c r="BY575" i="8"/>
  <c r="BY555" i="8"/>
  <c r="BW555" i="8" s="1"/>
  <c r="BV555" i="8" s="1"/>
  <c r="BU555" i="8" s="1"/>
  <c r="BT555" i="8" s="1"/>
  <c r="AJ459" i="8"/>
  <c r="D114" i="1" l="1"/>
  <c r="E113" i="1"/>
  <c r="BY385" i="8"/>
  <c r="BY386" i="8"/>
  <c r="BY384" i="8"/>
  <c r="BW489" i="8"/>
  <c r="BY488" i="8"/>
  <c r="BY473" i="8" s="1"/>
  <c r="AK470" i="8"/>
  <c r="A470" i="8"/>
  <c r="CE468" i="8" s="1"/>
  <c r="A1138" i="8"/>
  <c r="AJ1138" i="8" s="1"/>
  <c r="A1009" i="8"/>
  <c r="AJ1009" i="8" s="1"/>
  <c r="A909" i="8"/>
  <c r="AJ909" i="8" s="1"/>
  <c r="A1186" i="8"/>
  <c r="AJ1186" i="8" s="1"/>
  <c r="A1259" i="8"/>
  <c r="AJ1259" i="8" s="1"/>
  <c r="A1249" i="8"/>
  <c r="AJ1249" i="8" s="1"/>
  <c r="A867" i="8"/>
  <c r="AJ867" i="8" s="1"/>
  <c r="A892" i="8"/>
  <c r="AJ892" i="8" s="1"/>
  <c r="A762" i="8"/>
  <c r="AJ762" i="8" s="1"/>
  <c r="A523" i="8"/>
  <c r="AJ523" i="8" s="1"/>
  <c r="A556" i="8"/>
  <c r="AJ556" i="8" s="1"/>
  <c r="A503" i="8"/>
  <c r="AJ503" i="8" s="1"/>
  <c r="A1162" i="8"/>
  <c r="AJ1162" i="8" s="1"/>
  <c r="A1307" i="8"/>
  <c r="AJ1307" i="8" s="1"/>
  <c r="A1280" i="8"/>
  <c r="AJ1280" i="8" s="1"/>
  <c r="A1237" i="8"/>
  <c r="AJ1237" i="8" s="1"/>
  <c r="A1223" i="8"/>
  <c r="AJ1223" i="8" s="1"/>
  <c r="A691" i="8"/>
  <c r="AJ691" i="8" s="1"/>
  <c r="A630" i="8"/>
  <c r="AJ630" i="8" s="1"/>
  <c r="A575" i="8"/>
  <c r="AJ575" i="8" s="1"/>
  <c r="BW441" i="8"/>
  <c r="BV441" i="8" s="1"/>
  <c r="BU441" i="8" s="1"/>
  <c r="BT441" i="8" s="1"/>
  <c r="BY442" i="8"/>
  <c r="W1372" i="8"/>
  <c r="BV590" i="8"/>
  <c r="BU590" i="8" s="1"/>
  <c r="BT590" i="8" s="1"/>
  <c r="E71" i="1" l="1"/>
  <c r="E132" i="1"/>
  <c r="E112" i="1"/>
  <c r="D113" i="1"/>
  <c r="BV489" i="8"/>
  <c r="BU489" i="8" s="1"/>
  <c r="BT489" i="8" s="1"/>
  <c r="BM489" i="8" s="1"/>
  <c r="BW490" i="8"/>
  <c r="AJ470" i="8"/>
  <c r="BY1372" i="8"/>
  <c r="B1354" i="8"/>
  <c r="BY472" i="8"/>
  <c r="BY471" i="8"/>
  <c r="BY470" i="8"/>
  <c r="BV490" i="8" l="1"/>
  <c r="BU490" i="8" s="1"/>
  <c r="BT490" i="8" s="1"/>
  <c r="D112" i="1"/>
  <c r="D132" i="1"/>
  <c r="AK1354" i="8"/>
  <c r="A1354" i="8"/>
  <c r="A1501" i="8"/>
  <c r="AJ1501" i="8" s="1"/>
  <c r="A1427" i="8"/>
  <c r="AJ1427" i="8" s="1"/>
  <c r="A1413" i="8"/>
  <c r="AJ1413" i="8" s="1"/>
  <c r="A1401" i="8"/>
  <c r="AJ1401" i="8" s="1"/>
  <c r="A1374" i="8"/>
  <c r="AJ1374" i="8" s="1"/>
  <c r="A1467" i="8"/>
  <c r="AJ1467" i="8" s="1"/>
  <c r="BW1372" i="8"/>
  <c r="BV1372" i="8" s="1"/>
  <c r="BU1372" i="8" s="1"/>
  <c r="BY1371" i="8"/>
  <c r="BY1356" i="8" s="1"/>
  <c r="D133" i="1" l="1"/>
  <c r="BY1355" i="8"/>
  <c r="BY1354" i="8"/>
  <c r="BY1353" i="8"/>
  <c r="BW1353" i="8" s="1"/>
  <c r="BV1353" i="8" s="1"/>
  <c r="BU1353" i="8" s="1"/>
  <c r="BT1353" i="8" s="1"/>
  <c r="AJ1354" i="8"/>
  <c r="W653" i="8"/>
  <c r="AD653" i="8" s="1"/>
  <c r="P653" i="8"/>
  <c r="BF653" i="8"/>
  <c r="AY653" i="8"/>
  <c r="W1026" i="8"/>
  <c r="BF1026" i="8"/>
  <c r="AY1026" i="8"/>
  <c r="BM1026" i="8" s="1"/>
  <c r="BT1510" i="8"/>
  <c r="W1510" i="8" s="1"/>
  <c r="P1026" i="8"/>
  <c r="B1570" i="8"/>
  <c r="A1600" i="8"/>
  <c r="AJ1600" i="8" s="1"/>
  <c r="A1604" i="8"/>
  <c r="AJ1604" i="8" s="1"/>
  <c r="BM1513" i="8"/>
  <c r="BM1515" i="8" s="1"/>
  <c r="BM1517" i="8" s="1"/>
  <c r="BY1515" i="8"/>
  <c r="A1631" i="8"/>
  <c r="AJ1631" i="8" s="1"/>
  <c r="BT1509" i="8"/>
  <c r="BT1513" i="8" s="1"/>
  <c r="A1669" i="8"/>
  <c r="AJ1669" i="8" s="1"/>
  <c r="BW1500" i="8"/>
  <c r="BV1500" i="8"/>
  <c r="BU1500" i="8"/>
  <c r="BT1500" i="8"/>
  <c r="AK1570" i="8"/>
  <c r="A1570" i="8"/>
  <c r="AJ1570" i="8" s="1"/>
  <c r="E133" i="1"/>
  <c r="E90" i="5"/>
  <c r="E91" i="5" s="1"/>
  <c r="E92" i="5" s="1"/>
  <c r="D90" i="5"/>
  <c r="D91" i="5" s="1"/>
  <c r="D92" i="5" s="1"/>
  <c r="AD1026" i="8" l="1"/>
  <c r="CE1026" i="8" s="1"/>
  <c r="BM653" i="8"/>
  <c r="BT1515" i="8"/>
  <c r="BT1517" i="8"/>
  <c r="W1509" i="8"/>
  <c r="W1513" i="8" s="1"/>
  <c r="BF1510" i="8"/>
  <c r="BF1509" i="8" s="1"/>
  <c r="BF1513" i="8" s="1"/>
  <c r="BF1515" i="8" s="1"/>
  <c r="BF1517" i="8" s="1"/>
  <c r="BY1510" i="8"/>
  <c r="W1517" i="8" l="1"/>
  <c r="BY1517" i="8" s="1"/>
  <c r="BY1504" i="8" s="1"/>
  <c r="W1515" i="8"/>
  <c r="BZ1515" i="8" s="1"/>
  <c r="BY1501" i="8" l="1"/>
  <c r="BY1503" i="8"/>
  <c r="BY1502" i="8"/>
  <c r="BY1500" i="8"/>
  <c r="D62" i="2"/>
  <c r="D68" i="2" s="1"/>
  <c r="E62" i="2"/>
  <c r="AD1066" i="8" l="1"/>
  <c r="E68" i="2"/>
  <c r="BM1066" i="8" l="1"/>
  <c r="BY1065" i="8"/>
  <c r="BY1066" i="8"/>
  <c r="AD1069" i="8"/>
  <c r="W1069" i="8" l="1"/>
  <c r="CD1069" i="8" s="1"/>
  <c r="CE1069" i="8"/>
  <c r="BY1064" i="8"/>
  <c r="BY1062" i="8" s="1"/>
  <c r="BY1060" i="8" s="1"/>
  <c r="BY1061" i="8"/>
  <c r="BY1063" i="8"/>
  <c r="BY1069" i="8" l="1"/>
  <c r="BY1068" i="8" s="1"/>
  <c r="AY758" i="8"/>
  <c r="BF758" i="8"/>
  <c r="BM758" i="8"/>
  <c r="A338" i="8"/>
  <c r="AJ338" i="8" s="1"/>
  <c r="AY759" i="8"/>
  <c r="BF759" i="8"/>
  <c r="BM759" i="8"/>
  <c r="AY710" i="8"/>
  <c r="BF710" i="8"/>
  <c r="BM710" i="8"/>
  <c r="BF682" i="8"/>
  <c r="BM682" i="8" s="1"/>
  <c r="P711" i="8"/>
  <c r="W711" i="8"/>
  <c r="AD711" i="8"/>
  <c r="CD711" i="8" s="1"/>
  <c r="AD451" i="8"/>
  <c r="BY451" i="8" s="1"/>
  <c r="CE451" i="8"/>
  <c r="P683" i="8"/>
  <c r="AD683" i="8" s="1"/>
  <c r="CD683" i="8" s="1"/>
  <c r="W683" i="8"/>
  <c r="A47" i="8"/>
  <c r="AJ47" i="8"/>
  <c r="BY449" i="8"/>
  <c r="AY711" i="8"/>
  <c r="BM711" i="8" s="1"/>
  <c r="BF711" i="8"/>
  <c r="P759" i="8"/>
  <c r="W759" i="8"/>
  <c r="AD759" i="8"/>
  <c r="CD759" i="8" s="1"/>
  <c r="AY652" i="8"/>
  <c r="BF652" i="8"/>
  <c r="BM652" i="8"/>
  <c r="AY683" i="8"/>
  <c r="BF683" i="8"/>
  <c r="BM683" i="8"/>
  <c r="BM1629" i="8"/>
  <c r="BR1629" i="8" s="1"/>
  <c r="BM1628" i="8"/>
  <c r="BR1628" i="8"/>
  <c r="BM1609" i="8"/>
  <c r="BR1609" i="8" s="1"/>
  <c r="BY443" i="8" l="1"/>
  <c r="BY444" i="8"/>
  <c r="BY450" i="8"/>
  <c r="BM1612" i="8"/>
</calcChain>
</file>

<file path=xl/sharedStrings.xml><?xml version="1.0" encoding="utf-8"?>
<sst xmlns="http://schemas.openxmlformats.org/spreadsheetml/2006/main" count="3817" uniqueCount="1984">
  <si>
    <t>II. Tài sản cố định</t>
  </si>
  <si>
    <t>III. Bất động sản đầu tư</t>
  </si>
  <si>
    <t>V. Tài sản dài hạn khác</t>
  </si>
  <si>
    <t>I. Vốn chủ sở hữu</t>
  </si>
  <si>
    <t>1. Tài sản cố định thuê ngoài</t>
  </si>
  <si>
    <t>4. Nợ khó đòi đã xử lý</t>
  </si>
  <si>
    <t>1. Tài sản cố định hữu hình</t>
  </si>
  <si>
    <t>2. Tài sản cố định thuê tài chính</t>
  </si>
  <si>
    <t>3. Tài sản cố định vô hình</t>
  </si>
  <si>
    <t>- Nguyên giá</t>
  </si>
  <si>
    <t>1. Vốn đầu tư của chủ sở hữu</t>
  </si>
  <si>
    <t>Mã số</t>
  </si>
  <si>
    <t>100</t>
  </si>
  <si>
    <t>200</t>
  </si>
  <si>
    <t>300</t>
  </si>
  <si>
    <t>400</t>
  </si>
  <si>
    <t>Thuyết minh</t>
  </si>
  <si>
    <t>01</t>
  </si>
  <si>
    <t>01.1</t>
  </si>
  <si>
    <t>01.2</t>
  </si>
  <si>
    <t>01.3</t>
  </si>
  <si>
    <t>02</t>
  </si>
  <si>
    <t>10</t>
  </si>
  <si>
    <t>11</t>
  </si>
  <si>
    <t>20</t>
  </si>
  <si>
    <t>25</t>
  </si>
  <si>
    <t>30</t>
  </si>
  <si>
    <t>31</t>
  </si>
  <si>
    <t>32</t>
  </si>
  <si>
    <t>40</t>
  </si>
  <si>
    <t>50</t>
  </si>
  <si>
    <t>51</t>
  </si>
  <si>
    <t>52</t>
  </si>
  <si>
    <t>60</t>
  </si>
  <si>
    <t>70</t>
  </si>
  <si>
    <t>I. Lưu chuyển tiền từ hoạt động kinh doanh</t>
  </si>
  <si>
    <t>3. Tiền chi nộp Quỹ hỗ trợ thanh toán</t>
  </si>
  <si>
    <t>05</t>
  </si>
  <si>
    <t>06</t>
  </si>
  <si>
    <t>07</t>
  </si>
  <si>
    <t>08</t>
  </si>
  <si>
    <t>09</t>
  </si>
  <si>
    <t>12</t>
  </si>
  <si>
    <t>13</t>
  </si>
  <si>
    <t>14</t>
  </si>
  <si>
    <t>15</t>
  </si>
  <si>
    <t>Lưu chuyển tiền thuần từ hoạt động kinh doanh</t>
  </si>
  <si>
    <t>II. Lưu chuyển tiền từ hoạt động đầu tư</t>
  </si>
  <si>
    <t>21</t>
  </si>
  <si>
    <t>22</t>
  </si>
  <si>
    <t>23</t>
  </si>
  <si>
    <t>24</t>
  </si>
  <si>
    <t>26</t>
  </si>
  <si>
    <t>27</t>
  </si>
  <si>
    <t>Lưu chuyển tiền thuần từ hoạt động đầu tư</t>
  </si>
  <si>
    <t>III. Lưu chuyển tiền từ hoạt động tài chính</t>
  </si>
  <si>
    <t>1.Tiền thu từ phát hành cổ phiếu, nhận vốn góp của chủ sở hữu</t>
  </si>
  <si>
    <t>33</t>
  </si>
  <si>
    <t>34</t>
  </si>
  <si>
    <t>35</t>
  </si>
  <si>
    <t>6. Cổ tức, lợi nhuận đã trả cho chủ sở hữu</t>
  </si>
  <si>
    <t>36</t>
  </si>
  <si>
    <t>Lưu chuyển tiền thuần từ hoạt động tài chính</t>
  </si>
  <si>
    <t>Ảnh hưởng của thay đổi tỷ giá hối đoái quy đổi ngoại tệ</t>
  </si>
  <si>
    <t>61</t>
  </si>
  <si>
    <t>STT</t>
  </si>
  <si>
    <t>Nội dung</t>
  </si>
  <si>
    <t>Tên sheet</t>
  </si>
  <si>
    <t>(Ký, họ tên, đóng dấu)</t>
  </si>
  <si>
    <t>5. Tài sản ngắn hạn khác</t>
  </si>
  <si>
    <t>TÀI SẢN</t>
  </si>
  <si>
    <t>BÁO CÁO LƯU CHUYỂN TIỀN TỆ (Phương pháp trực tiếp)</t>
  </si>
  <si>
    <t>BÁO CÁO TÀI CHÍNH QUÝ CÔNG TY CHỨNG KHOÁN</t>
  </si>
  <si>
    <t>Báo cáo lưu chuyển tiền tệ (trực tiếp)</t>
  </si>
  <si>
    <t>Báo cáo lưu chuyển tiền tệ  (gián tiếp)</t>
  </si>
  <si>
    <t>BÁO CÁO LƯU CHUYỂN TIỀN TỆ (Phương pháp gián tiếp)</t>
  </si>
  <si>
    <t>2. Điều chỉnh cho các khoản</t>
  </si>
  <si>
    <t xml:space="preserve">    - Khấu hao TSCĐ</t>
  </si>
  <si>
    <t xml:space="preserve">    - Các khoản dự phòng</t>
  </si>
  <si>
    <t>03</t>
  </si>
  <si>
    <t xml:space="preserve">    - Lãi, lỗ chênh lệch tỷ giá hối đoái chưa thực hiện</t>
  </si>
  <si>
    <t>04</t>
  </si>
  <si>
    <t>Số cuối quý này</t>
  </si>
  <si>
    <t>A- TÀI SẢN NGẮN HẠN(100 = 110 +130)</t>
  </si>
  <si>
    <t>I.Tài sản tài chính(110=111-&gt;129)</t>
  </si>
  <si>
    <t xml:space="preserve"> BÁO CÁO THU NHẬP TOÀN DIỆN RIÊNG</t>
  </si>
  <si>
    <t>Quý hiện tại</t>
  </si>
  <si>
    <t>Quý cùng kỳ năm trước</t>
  </si>
  <si>
    <t>I. DOANH THU HOẠT ĐỘNG</t>
  </si>
  <si>
    <t>1.1 Lãi từ các tài sản tài chính ghi nhận thông qua lãi/lỗ (FVTPL)</t>
  </si>
  <si>
    <t>a. Lãi bán các tài sản tài chính PVTPL</t>
  </si>
  <si>
    <t>b. Chênh lệch tăng đánh giá lại các TSTC thông qua lãi/lỗ</t>
  </si>
  <si>
    <t>c. Cổ tức, tiền lãi phát sinh từ tài sản tài chính PVTPL</t>
  </si>
  <si>
    <t>1.2 Lãi từ các khoản đầu tư nắm giữ đến ngày đáo hạn (HTM)</t>
  </si>
  <si>
    <t>1.3 Lãi từ các khoản cho vay và phải thu</t>
  </si>
  <si>
    <t>1.4 Lãi từ các tài sản tài chính sẵn sàng để bán (AFS)</t>
  </si>
  <si>
    <t>1.5 Lãi từ các công cụ phái sinh phòng ngừa rủi ro</t>
  </si>
  <si>
    <t>1.6 Doanh thu môi giới chứng khoán</t>
  </si>
  <si>
    <t>1.7 Doanh thu bảo lãnh, đại lý phát hành chứng khoán</t>
  </si>
  <si>
    <t>1.8 Doanh thu tư vấn</t>
  </si>
  <si>
    <t>1.9 Doanh thu hoạt động nhận ủy thác, đấu giá</t>
  </si>
  <si>
    <t>1.10 Doanh thu lưu ký chứng khoán</t>
  </si>
  <si>
    <t>1.11 Thu nhập hoạt động khác</t>
  </si>
  <si>
    <t>Cộng doanh thu hoạt động (20=01-&gt;11)</t>
  </si>
  <si>
    <t>II. CHI PHÍ HOẠT ĐỘNG</t>
  </si>
  <si>
    <t>2.1 Lỗ các tài sản tài chính ghi nhận thông qua lãi lỗ (FVTPL)</t>
  </si>
  <si>
    <t>a. Lỗ bán các tài sản tài chính</t>
  </si>
  <si>
    <t>21.1</t>
  </si>
  <si>
    <t>b. Chênh lệch giảm đánh giá lại các TSTC thông qua lãi/lỗ</t>
  </si>
  <si>
    <t>21.2</t>
  </si>
  <si>
    <t>c. Chi phí giao dịch mua các tài sản tài chính FVTPL</t>
  </si>
  <si>
    <t>21.3</t>
  </si>
  <si>
    <t>2.2 Lỗ các khoản đầu tư nắm giữ đến ngày đáo hạn (HTM)</t>
  </si>
  <si>
    <t>2.3 Chi phí lãi vay, lỗ từ các khoản cho vay và phải thu</t>
  </si>
  <si>
    <t>2.4 Lỗ bán các tài sản tài chính sẵn sàng để bán (AFS)</t>
  </si>
  <si>
    <t>2.5 Lỗ từ các tài sản tài chính phái sinh phòng ngừa rủi ro</t>
  </si>
  <si>
    <t>2.6 Chi phí hoạt động tự doanh</t>
  </si>
  <si>
    <t>2.7 Chi phí môi giới chứng khoán</t>
  </si>
  <si>
    <t>2.8 Chi phí hoạt động bảo lãnh, đại lý phát hành chứng khoán</t>
  </si>
  <si>
    <t>28</t>
  </si>
  <si>
    <t>2.9 Chi phí tư vấn</t>
  </si>
  <si>
    <t>29</t>
  </si>
  <si>
    <t>2.11 Chi phí lưu ký chứng khoán</t>
  </si>
  <si>
    <t>2.12 Chi phí khác</t>
  </si>
  <si>
    <t>Trong đó: Chi phí sửa lỗi giao dịch chứng khoán, lỗi khác</t>
  </si>
  <si>
    <t>Cộng chi phí hoạt động (40=21-&gt;33)</t>
  </si>
  <si>
    <t>3.1 Chênh lệch lãi tỷ giá hối đoái đã và chưa thực hiện</t>
  </si>
  <si>
    <t>41</t>
  </si>
  <si>
    <t>3.2 Doanh thu, dự thu cổ tức, lãi tiền gửi không cố định phát sinh trong kỳ</t>
  </si>
  <si>
    <t>42</t>
  </si>
  <si>
    <t>3.3 Lãi bán, thanh lý các khoản đầu tư vào công ty con, liên kết, liên doanh</t>
  </si>
  <si>
    <t>43</t>
  </si>
  <si>
    <t>3.4 Doanh thu khác về đầu tư</t>
  </si>
  <si>
    <t>44</t>
  </si>
  <si>
    <t>Cộng doanh thu hoạt động tài chính (50=41-&gt;44)</t>
  </si>
  <si>
    <t>III. DOANH THU HOẠT ĐỘNG TÀI CHÍNH</t>
  </si>
  <si>
    <t>IV. CHI PHÍ TÀI CHÍNH</t>
  </si>
  <si>
    <t>4.1 Chênh lệch lỗ tỷ giá hối đoái đã và chưa thực hiện</t>
  </si>
  <si>
    <t>4.2 Chi phí lãi vay</t>
  </si>
  <si>
    <t>4.3 Lỗ bán, thanh lý các khoản đầu tư vào công ty con, liên kết, liên doanh</t>
  </si>
  <si>
    <t>53</t>
  </si>
  <si>
    <t>4.4 Chi phí đầu tư khác</t>
  </si>
  <si>
    <t>54</t>
  </si>
  <si>
    <t>Cộng chi phí tài chính (60=51-&gt;54)</t>
  </si>
  <si>
    <t>V. CHI PHÍ BÁN HÀNG</t>
  </si>
  <si>
    <t>VI. CHI PHÍ QUẢN LÝ CÔNG TY CHỨNG KHOÁN</t>
  </si>
  <si>
    <t>62</t>
  </si>
  <si>
    <t>VII. KẾT QUẢ HOẠT ĐỘNG (70=20+50-40-60-61-62)</t>
  </si>
  <si>
    <t>VIII. THU NHẬP KHÁC VÀ CHI PHÍ KHÁC</t>
  </si>
  <si>
    <t>8.1 Thu nhập khác</t>
  </si>
  <si>
    <t>8.2 Chi phí khác</t>
  </si>
  <si>
    <t>71</t>
  </si>
  <si>
    <t>72</t>
  </si>
  <si>
    <t>Cộng kết quả hoạt động khác (80=71-72)</t>
  </si>
  <si>
    <t>80</t>
  </si>
  <si>
    <t>IX. TỔNG LỢI NHUẬN KẾ TOÁN TRƯỚC THUẾ (90=70+80)</t>
  </si>
  <si>
    <t>90</t>
  </si>
  <si>
    <t>9.1 Lợi nhuận đã thực hiện</t>
  </si>
  <si>
    <t>91</t>
  </si>
  <si>
    <t>9.2 Lợi nhuận chưa thực hiện</t>
  </si>
  <si>
    <t>92</t>
  </si>
  <si>
    <t>X. CHI PHÍ THUẾ TNDN</t>
  </si>
  <si>
    <t>XI. LỢI NHUẬN KẾ TOÁN SAU THUẾ TNDN (200=90-100)</t>
  </si>
  <si>
    <t>100.1</t>
  </si>
  <si>
    <t>100.2</t>
  </si>
  <si>
    <t>201</t>
  </si>
  <si>
    <t>202</t>
  </si>
  <si>
    <t>XII. THU NHẬP (LỖ) TOÀN DIỆN KHÁC SAU THUẾ TNDN</t>
  </si>
  <si>
    <t>12.1 Lãi/(Lỗ) từ đánh giá lại các khoản đầu tư giữ đến ngày đáo hạn</t>
  </si>
  <si>
    <t>301</t>
  </si>
  <si>
    <t>12.2 Lãi/(Lỗ) từ đánh giá lại các tài sản tài chính sẵn sàng để bán</t>
  </si>
  <si>
    <t>302</t>
  </si>
  <si>
    <t xml:space="preserve">12.3 Lãi/(Lỗ) toàn diện khác được chia từ hoạt động đầu tư vào công ty con, đầu tư liên doanh, liên kết </t>
  </si>
  <si>
    <t>303</t>
  </si>
  <si>
    <t>12.4 Lãi/(Lỗ) từ đánh giá lại các công cụ tài chính phái sinh</t>
  </si>
  <si>
    <t>304</t>
  </si>
  <si>
    <t xml:space="preserve">12.5 Lãi/(Lỗ) chênh lệch tỷ giá của hoạt động tại nước ngoài </t>
  </si>
  <si>
    <t>305</t>
  </si>
  <si>
    <t>12.6 Lãi/(Lỗ) từ các khoản đầu tư vào công ty con. Công ty liên kết, liên doanh chưa chia.</t>
  </si>
  <si>
    <t>306</t>
  </si>
  <si>
    <t xml:space="preserve">12.7 Lãi/(Lỗ) đánh giá công cụ phái sinh </t>
  </si>
  <si>
    <t>307</t>
  </si>
  <si>
    <t>12.8 Lãi/(Lỗ) đánh giá lại tài sản cố định theo mô hình giá trị hợp lý</t>
  </si>
  <si>
    <t>308</t>
  </si>
  <si>
    <t>Tổng thu nhập toàn diện</t>
  </si>
  <si>
    <t>Thu nhập toàn diện phân bổ cho chủ sở hữu</t>
  </si>
  <si>
    <t>401</t>
  </si>
  <si>
    <t>Thu nhập toàn diện phân bổ cho đối tượng khác (nếu có)</t>
  </si>
  <si>
    <t>402</t>
  </si>
  <si>
    <t>XIII.THU NHẬP THUẦN TRÊN CỔ PHIẾU PHỔ THÔNG</t>
  </si>
  <si>
    <t>500</t>
  </si>
  <si>
    <t>13.1 Lãi cơ bản trên cổ phiếu (Đồng/1 cổ phiếu)</t>
  </si>
  <si>
    <t>501</t>
  </si>
  <si>
    <t>13.2 Thu nhập pha loãng trên cổ phiếu (Đồng/1 cổ phiếu)</t>
  </si>
  <si>
    <t>502</t>
  </si>
  <si>
    <t>2.10 Chi phí hoạt động đấu giá, ủy thác</t>
  </si>
  <si>
    <t>10.1 Chi phí thuế TNDN hiện hành</t>
  </si>
  <si>
    <t>10.2 Chi phí thuế TNDN hoãn lại</t>
  </si>
  <si>
    <t>11.1 Lợi nhuận sau thuế phân bổ cho chủ sở hữu</t>
  </si>
  <si>
    <t>11.2 Lợi nhuận sau thuế trích các Quỹ (Quỹ dự trữ điều lệ, Quỹ dự phòng tài chính và rủi ro nghiệp vụ theo quy định của Điều lệ Công ty là …%)</t>
  </si>
  <si>
    <t>BÁO CÁO TÌNH HÌNH TÀI CHÍNH RIÊNG</t>
  </si>
  <si>
    <t>1. Tiền và các khoản tương đương tiền</t>
  </si>
  <si>
    <t>1.1 Tiền</t>
  </si>
  <si>
    <t>1.2 Các khoản tương đương tiền</t>
  </si>
  <si>
    <t>2. Các tài sản tài chính ghi nhận thông qua lãi lỗ (FVTPL)</t>
  </si>
  <si>
    <t>3. Các khoản đầu tư giữ đến ngày đáo hạn (HTM)</t>
  </si>
  <si>
    <t>4. Các khoản cho vay</t>
  </si>
  <si>
    <t>5. Các tài sản tài chính sẵn sàng để bán (AFS)</t>
  </si>
  <si>
    <t>6. Dự phòng suy giảm giá trị các tài sản tài chính và tài sản thế chấp</t>
  </si>
  <si>
    <t>7. Các khoản phải thu</t>
  </si>
  <si>
    <t>7.1 Phải thu bán các tài sản tài chính</t>
  </si>
  <si>
    <t>7.2 Phải thu và dự thu cổ tức, tiền lãi các tài sản tài chính</t>
  </si>
  <si>
    <t xml:space="preserve">7.2.1 Phải thu cổ tức, tiền lãi đến ngày nhận </t>
  </si>
  <si>
    <t>Trong đó: phải thu khó đòi về cổ tức, tiền lãi đến ngày nhận nhưng chưa nhận được</t>
  </si>
  <si>
    <t xml:space="preserve">7.2.2 Dự thu cổ tức, tiền lãi chưa đến ngày nhận </t>
  </si>
  <si>
    <t>8. Thuế giá trị gia tăng được khấu trừ</t>
  </si>
  <si>
    <t xml:space="preserve">10. Phải thu nội bộ </t>
  </si>
  <si>
    <t xml:space="preserve">11. Phải thu về lỗi giao dịch chứng khoán </t>
  </si>
  <si>
    <t xml:space="preserve">12. Các khoản phải thu khác </t>
  </si>
  <si>
    <t>13. Dự phòng suy giảm giá trị các khoản phải thu (*)</t>
  </si>
  <si>
    <t>II. Tài sản ngắn hạn khác (130=131-&gt;136)</t>
  </si>
  <si>
    <t>1. Tạm ứng</t>
  </si>
  <si>
    <t xml:space="preserve">2. Vật tư văn phòng, công cụ, dụng cụ </t>
  </si>
  <si>
    <t xml:space="preserve">3. Chi phí trả trước ngắn hạn </t>
  </si>
  <si>
    <t>4. Cầm cố, thế chấp, ký quỹ, ký cược ngắn hạn</t>
  </si>
  <si>
    <t xml:space="preserve">6. Dự phòng suy giảm giá trị tài sản ngắn hạn khác </t>
  </si>
  <si>
    <t>B. TÀI SẢN DÀI HẠN (200=210+220+230+240+250-260)</t>
  </si>
  <si>
    <t>I. Tài sản tài chính dài hạn</t>
  </si>
  <si>
    <t>1. Các khoản phải thu dài hạn</t>
  </si>
  <si>
    <t>2. Các khoản đầu tư</t>
  </si>
  <si>
    <t xml:space="preserve">2.1 Các khoản đầu tư nắm giữ đến ngày đáo hạn </t>
  </si>
  <si>
    <t>2.2 Đầu tư vào công ty con</t>
  </si>
  <si>
    <t>2.3 Đầu tư vào công ty liên doanh, liên kết</t>
  </si>
  <si>
    <t>- Giá trị hao mòn lũy kế (*)</t>
  </si>
  <si>
    <t>- Đánh giá TSCĐHH theo giá trị hợp lý</t>
  </si>
  <si>
    <t>- Đánh giá TSCĐTTC theo giá trị hợp lý</t>
  </si>
  <si>
    <t>- Đánh giá BĐSĐT theo giá trị hợp lý</t>
  </si>
  <si>
    <t>IV. Chi phí xây dựng cơ bản dở dang</t>
  </si>
  <si>
    <t>1. Cầm cố, thế chấp, ký quỹ, ký cược dài hạn</t>
  </si>
  <si>
    <t>2. Chi phí trả trước dài hạn</t>
  </si>
  <si>
    <t>3. Tài sản thuế thu nhập hoãn lại</t>
  </si>
  <si>
    <t>4. Tiền nộp Quỹ hỗ trợ thanh toán</t>
  </si>
  <si>
    <t>5. Tài sản dài hạn khác</t>
  </si>
  <si>
    <t>VI. Dự phòng suy giảm giá trị tài sản dài hạn</t>
  </si>
  <si>
    <t>TỔNG CỘNG TÀI SẢN(270=100+200)</t>
  </si>
  <si>
    <t>C. NỢ PHẢI TRẢ (300=310+340)</t>
  </si>
  <si>
    <t>I. Nợ phải trả ngắn hạn</t>
  </si>
  <si>
    <t>1. Vay và nợ thuê tài sản tài chính ngắn hạn</t>
  </si>
  <si>
    <t>1.1 Vay ngắn hạn</t>
  </si>
  <si>
    <t>1.2 Nợ thuê tài sản tài chính ngắn hạn</t>
  </si>
  <si>
    <t>2. Vay tài sản tài chính ngắn hạn</t>
  </si>
  <si>
    <t>3. Trái phiếu chuyển đổi ngắn hạn</t>
  </si>
  <si>
    <t>4. Trái phiếu phát hành ngắn hạn</t>
  </si>
  <si>
    <t xml:space="preserve">5. Vay Quỹ hỗ trợ thanh toán </t>
  </si>
  <si>
    <t>6. Phải trả hoạt động giao dịch chứng khoán</t>
  </si>
  <si>
    <t>7. Phải trả về lỗi giao dịch các tài sản tài chính</t>
  </si>
  <si>
    <t>8. Phải trả người bán ngắn hạn</t>
  </si>
  <si>
    <t>9. Người mua trả tiền trước ngắn hạn</t>
  </si>
  <si>
    <t>10. Thuế và các khoản phải nộp nhà nước</t>
  </si>
  <si>
    <t>11. Phải trả người lao động</t>
  </si>
  <si>
    <t>12. Các khoản trích nộp phúc lợi nhân viên</t>
  </si>
  <si>
    <t>13. Chi phí phải trả ngắn hạn</t>
  </si>
  <si>
    <t>14. Phải trả nội bộ ngắn hạn</t>
  </si>
  <si>
    <t>15. Doanh thu chưa thực hiện ngắn hạn</t>
  </si>
  <si>
    <t>16. Nhận ký quỹ, ký cược ngắn hạn</t>
  </si>
  <si>
    <t>17. Các khoản phải trả, phải nộp khác ngắn hạn</t>
  </si>
  <si>
    <t>18. Dự phòng phải trả ngắn hạn</t>
  </si>
  <si>
    <t>19. Quỹ khen thưởng, phúc lợi</t>
  </si>
  <si>
    <t>II. Nợ phải trả dài hạn</t>
  </si>
  <si>
    <t>1. Vay và nợ thuê tài sản tài chính dài hạn</t>
  </si>
  <si>
    <t>1.1 Vay dài hạn</t>
  </si>
  <si>
    <t>1.2 Nợ thuê tài sản tài chính dài hạn</t>
  </si>
  <si>
    <t>2. Vay tài sản tài chính dài hạn</t>
  </si>
  <si>
    <t>3. Trái phiếu chuyển đổi dài hạn</t>
  </si>
  <si>
    <t>4. Trái phiếu phát hành dài hạn</t>
  </si>
  <si>
    <t>5. Phải trả người bán dài hạn</t>
  </si>
  <si>
    <t>6. Người mua trả tiền trước dài hạn</t>
  </si>
  <si>
    <t>7. Chi phí phải trả dài hạn</t>
  </si>
  <si>
    <t>8. Phải trả nội bộ dài hạn</t>
  </si>
  <si>
    <t>9. Doanh thu chưa thực hiện dài hạn</t>
  </si>
  <si>
    <t>10. Nhận ký quỹ, ký cược dài hạn</t>
  </si>
  <si>
    <t>11. Các khoản phải trả, phải nộp khác dài hạn</t>
  </si>
  <si>
    <t>12. Dự phòng phải trả dài hạn</t>
  </si>
  <si>
    <t>13. Dự phòng bồi thường thiệt hại cho Nhà đầu tư</t>
  </si>
  <si>
    <t>14. Thuế thu nhập hoãn lại phải trả</t>
  </si>
  <si>
    <t>15. Quỹ phát triển khoa học và công nghệ</t>
  </si>
  <si>
    <t>D. VỐN CHỦ SỞ HỮU (400=410+420)</t>
  </si>
  <si>
    <t>1.1 Vốn góp của chủ sở hữu</t>
  </si>
  <si>
    <t>a. Cổ phiếu phổ thông</t>
  </si>
  <si>
    <t>b. Cổ phiếu ưu đãi</t>
  </si>
  <si>
    <t xml:space="preserve">1.2 Thặng dư vốn cổ phần </t>
  </si>
  <si>
    <t>1.3 Quyền chọn chuyển đổi trái phiếu</t>
  </si>
  <si>
    <t>1.4 Vốn khác của chủ sở hữu</t>
  </si>
  <si>
    <t>1.5 Cổ phiếu quỹ (*)</t>
  </si>
  <si>
    <t>2. Chênh lệch đánh giá tài sản theo giá trị hợp lý</t>
  </si>
  <si>
    <t>3. Chênh lệch tỷ giá hối đoái</t>
  </si>
  <si>
    <t>4. Quỹ dự trữ điều lệ</t>
  </si>
  <si>
    <t>5. Quỹ dự phòng tài chính và rủi ro nghiệp vụ</t>
  </si>
  <si>
    <t>6. Các quỹ khác thuộc vốn chủ sở hữu</t>
  </si>
  <si>
    <t xml:space="preserve">7. Lợi nhuận chưa phân phối </t>
  </si>
  <si>
    <t>7.1 Lợi nhuận đã thực hiện</t>
  </si>
  <si>
    <t xml:space="preserve">7.2 Lợi nhuận chưa thực hiện </t>
  </si>
  <si>
    <t>II. Nguồn kinh phí và quỹ khác</t>
  </si>
  <si>
    <t>TỔNG CỘNG VỐN CHỦ SỞ HỮU</t>
  </si>
  <si>
    <t>TỔNG CỘNG NỢ PHẢI TRẢ VÀ VỐN CHỦ SỞ HỮU</t>
  </si>
  <si>
    <t>LỢI NHUẬN ĐÃ PHÂN PHỐI CHO NHÀ ĐẦU TƯ</t>
  </si>
  <si>
    <t>1. Lợi nhuận đã phân phối cho nhà đầu tư</t>
  </si>
  <si>
    <t>CÁC CHỈ TIÊU NGOÀI BÁO CÁO TÌNH HÌNH TÀI CHÍNH RIÊNG</t>
  </si>
  <si>
    <t>A. TÀI SẢN CỦA CTCK VÀ TÀI SẢN QUẢN LÝ THEO CAM KẾT</t>
  </si>
  <si>
    <t>2. Chứng chỉ có giá nhận giữ hộ</t>
  </si>
  <si>
    <t>3. Tài sản nhận thế chấp</t>
  </si>
  <si>
    <t xml:space="preserve">5. Ngoại tệ các loại </t>
  </si>
  <si>
    <t>6. Cổ phiếu đang lưu hàng</t>
  </si>
  <si>
    <t>7. Cổ phiếu quỹ</t>
  </si>
  <si>
    <t>8. Tài sản tài chính niêm yết/đăng ký giao dịch tại VSD của CTCK</t>
  </si>
  <si>
    <t xml:space="preserve">a. Tài sản tài chính giao dịch tự do chuyển nhượng </t>
  </si>
  <si>
    <t>b. Tài sản tài chính hạn chế chuyển nhượng</t>
  </si>
  <si>
    <t>c. Tài sản tài chính giao dịch cầm cố</t>
  </si>
  <si>
    <t>d. Tài sản tài chính phong tỏa, tạm giữ</t>
  </si>
  <si>
    <t>e. Tài sản tài chính chờ thanh toán</t>
  </si>
  <si>
    <t>f. Tài sản tài chính chờ cho vay</t>
  </si>
  <si>
    <t>g. Tài sản tài chính ký quỹ đảm bảo khoản vay</t>
  </si>
  <si>
    <t xml:space="preserve">9. Tài sản tài chính đã ký quỹ tại VSD và chưa giao dịch của CTCK 
</t>
  </si>
  <si>
    <t>a. Tài sản tài chính đã ký quỹ tại VSD và chưa giao dịch, tự do chuyển nhượng</t>
  </si>
  <si>
    <t>b. Tài sản tài chính đã ký quỹ tại VSD và chưa giao dịch, hạn chế chuyển nhượng</t>
  </si>
  <si>
    <t>c. Tài sản tài chính đã ký quỹ tại VSD và chưa giao dịch, cầm cố</t>
  </si>
  <si>
    <t>d. Tài sản tài chính đã ký quỹ tại VSD và chưa giao dịch, phong tỏa, tạm giữ</t>
  </si>
  <si>
    <t>10. Tài sản tài chính chờ về của CTCK</t>
  </si>
  <si>
    <t>12. Tài sản tài chính chưa lưu ký tại VSD của CTCK</t>
  </si>
  <si>
    <t>11. Tài sản tài chính sửa lỗi giao dịch của CTCK</t>
  </si>
  <si>
    <t>13. Tài sản tài chính được hưởng quyền của CTCK</t>
  </si>
  <si>
    <t>B. TÀI SẢN VÀ CÁC KHOẢN PHẢI TRẢ VỀ TÀI SẢN QUẢN LÝ CAM KẾT CỦA KHÁCH HÀNG</t>
  </si>
  <si>
    <t>Số lượng chứng khoán</t>
  </si>
  <si>
    <t>1. Tài sản tài chính niêm yết/đăng ký giao dịch tại VSD của nhà đầu tư</t>
  </si>
  <si>
    <t>2. Tài sản tài chính đã lưu ký tại VSD và chưa giao dịch của Nhà đầu tư</t>
  </si>
  <si>
    <t>3. Tài sản tài chính chờ về của Nhà đầu tư</t>
  </si>
  <si>
    <t>5. Tài sản tài chính được hưởng quyền của Nhà đầu tư</t>
  </si>
  <si>
    <t>4. Tài sản tài chính chưa lưu ký tại VSD của Nhà đầu tư</t>
  </si>
  <si>
    <t>Đồng Việt Nam</t>
  </si>
  <si>
    <t>6. Tiền gửi của khách hàng</t>
  </si>
  <si>
    <t>6.1 Tiền gửi về hoạt động môi giới chứng khoán</t>
  </si>
  <si>
    <t>a. Tiền gửi của Nhà đầu tư về giao dịch chứng khoán theo phương thức CTCK quản lý</t>
  </si>
  <si>
    <t>b. Tiền gửi của Nhà đầu tư về giao dịch chứng khoán theo phương thức Ngân hàng thương mại quản lý</t>
  </si>
  <si>
    <t>6.2 Tiền gửi tổng hợp giao dịch chứng khoán cho khách hàng</t>
  </si>
  <si>
    <t>6.3 Tiền gửi bù trừ và thanh toán giao dịch chứng khoán</t>
  </si>
  <si>
    <t>a. Tiền gửi bù trừ và thanh toán giao dịch chứng khoán của Nhà đầu tư trong nước</t>
  </si>
  <si>
    <t>b. Tiền gửi bù trừ và thanh toán giao dịch chứng khoán của Nhà đầu tư nước ngoài</t>
  </si>
  <si>
    <t xml:space="preserve">6.4 Tiền gửi của tổ chức phát hành chứng khoán </t>
  </si>
  <si>
    <t>7. Phải trả nhà đầu tư về tiền gửi giao dịch chứng khoán theo phương thức CTCK quản lý</t>
  </si>
  <si>
    <t>7.1 Phải trả Nhà đầu tư trong nước về tiền gửi giao dịch chứng khoán theo phương thức CTCK quản lý</t>
  </si>
  <si>
    <t>7.2 Phải trả Nhà đầu tư nước ngoài về tiền gửi giao dịch chứng khoán theo phương thức CTCK quản lý</t>
  </si>
  <si>
    <t xml:space="preserve">8. Phải trả Nhà đầu tư về tiền gửi giao dịch chứng khoán theo phương thức Ngân hàng thương mại quản lý </t>
  </si>
  <si>
    <t>8.1 Phải trả Nhà đầu tư trong nước về tiền gửi giao dịch chứng khoán theo phương thức Ngân hàng thương mại quản lý</t>
  </si>
  <si>
    <t>8.2 Phải trả Nhà đầu tư nước ngoài về tiền gửi giao dịch chứng khoán theo phương thức Ngân hàng thương mại quản lý</t>
  </si>
  <si>
    <t>9. Phải trả tổ chức phát hành chứng khoán</t>
  </si>
  <si>
    <t>10. Phải thu/Phải trả của khách hàng về lỗi giao dịch các tài sản tài chính</t>
  </si>
  <si>
    <t>11. Phải trả vay CTCK</t>
  </si>
  <si>
    <t xml:space="preserve">12. Phải trả cổ tức, gốc và lãi trái phiếu </t>
  </si>
  <si>
    <t>1. Tiền đã chi mua các tài sản tài chính</t>
  </si>
  <si>
    <t>2. Tiền đã thu từ bán các tài sản tài chính</t>
  </si>
  <si>
    <t>4. Cổ tức đã nhận</t>
  </si>
  <si>
    <t>5. Tiền lãi đã thu</t>
  </si>
  <si>
    <t>6. Tiền chi trả lãi vay cho hoạt động của CTCK</t>
  </si>
  <si>
    <t>7. Tiền chi trả Tổ chức cung cấp dịch vụ cho CTCK</t>
  </si>
  <si>
    <t>8. Tiền chi nộp thuế liên quan đến hoạt động CTCK</t>
  </si>
  <si>
    <t>9. Tiền chi thanh toán các chi phí cho hoạt động mua, bán các tài sản tài chính (chi phí giao dịch, phí chuyển tiền)</t>
  </si>
  <si>
    <t>10. Tiền thu khác từ hoạt động kinh doanh</t>
  </si>
  <si>
    <t>11. Tiền chi khác cho hoạt động kinh doanh</t>
  </si>
  <si>
    <t>1.Tiền chi để mua sắm, xây dựng TSCĐ, BĐSĐT và các tài sản khác</t>
  </si>
  <si>
    <t>2.Tiền thu từ thanh lý, nhượng bán TSCĐ, BĐSĐT và các tài sản khác</t>
  </si>
  <si>
    <t>3. Tiền chi đầu tư góp vốn đầu tư vào công ty con, công ty liên kết, liên doanh</t>
  </si>
  <si>
    <t>4. Tiền thu hồi đầu tư góp vốn đầu tư vào công ty con, công ty liên kết, liên doanh</t>
  </si>
  <si>
    <t>5. Tiền thu lãi cho vay, cổ tức và lợi nhuận được chia</t>
  </si>
  <si>
    <t>2.Tiền chi trả vốn góp cho các chủ sở hữu, mua cổ phiếu quỹ</t>
  </si>
  <si>
    <t>3. Tiền vay gốc</t>
  </si>
  <si>
    <t>3.1 Tiền vay Quỹ hỗ trợ thanh toán</t>
  </si>
  <si>
    <t>33.1</t>
  </si>
  <si>
    <t>3.2 Tiền vay khác</t>
  </si>
  <si>
    <t>33.2</t>
  </si>
  <si>
    <t>4. Tiền chi trả nợ gốc vay</t>
  </si>
  <si>
    <t>4.1 Tiền chi trả gốc vay Quỹ hỗ trợ thanh toán</t>
  </si>
  <si>
    <t>4.2 Tiền chi trả nợ gốc vay tài sản tài chính</t>
  </si>
  <si>
    <t>4.3 Tiền chi trả gốc nợ vay khác</t>
  </si>
  <si>
    <t>37</t>
  </si>
  <si>
    <t>5. Tiền chi trả nợ thuê tài chính</t>
  </si>
  <si>
    <t>38</t>
  </si>
  <si>
    <t>39</t>
  </si>
  <si>
    <t>IV. Tăng giảm tiền thuần trong kỳ</t>
  </si>
  <si>
    <t>V. Tiền và các khoản tương đương tiền đầu kỳ</t>
  </si>
  <si>
    <t xml:space="preserve">Tiền gửi ngân hàng đầu kỳ: </t>
  </si>
  <si>
    <t>- Tiền gửi ngân hàng cho hoạt động CTCK</t>
  </si>
  <si>
    <t>Các khoản tương đương tiền</t>
  </si>
  <si>
    <t>63</t>
  </si>
  <si>
    <t>64</t>
  </si>
  <si>
    <t>VI. Tiền và các khoản tương đương tiền cuối kỳ (70=50+60)</t>
  </si>
  <si>
    <t>Tiền gửi ngân hàng cuối kỳ:</t>
  </si>
  <si>
    <t>73</t>
  </si>
  <si>
    <t>74</t>
  </si>
  <si>
    <t>PHẦN LƯU CHUYỂN TIỀN TỆ HOẠT ĐỘNG MÔI GIỚI, ỦY THÁC CỦA KHÁCH HÀNG</t>
  </si>
  <si>
    <t>I. Lưu chuyển tiền hoạt động môi giới, ủy thác của khách hàng</t>
  </si>
  <si>
    <t>1. Tiền thu bán chứng khoán môi giới cho khách hàng</t>
  </si>
  <si>
    <t>2. Tiền chi mua chứng khoán môi giới cho khách hàng</t>
  </si>
  <si>
    <t xml:space="preserve">3. Tiền thu bán chứng khoán ủy thác của khách hàng </t>
  </si>
  <si>
    <t>4. Tiền chi bán chứng khoán ủy thác của khách hàng</t>
  </si>
  <si>
    <t>5. Thu tiền từ tài khoản vãng lai của khách hàng</t>
  </si>
  <si>
    <t>6. Chi tiền từ tài khoản vãng lai của khách hàng</t>
  </si>
  <si>
    <t>7. Thu vay Quỹ Hỗ trợ thanh toán</t>
  </si>
  <si>
    <t>8. Chi trả vay Quỹ Hỗ trợ thanh toán</t>
  </si>
  <si>
    <t>9. Nhận tiền gửi để thanh toán giao dịch chứng khoán của khách hàng</t>
  </si>
  <si>
    <t>10. Nhận tiền gửi của Nhà đầu tư cho hoạt động ủy thác đầu tư của khách hàng</t>
  </si>
  <si>
    <t>11. Chi trả lưu ký chứng khoán của khách hàng</t>
  </si>
  <si>
    <t xml:space="preserve">12. Thu lỗi giao dịch chứng khoán </t>
  </si>
  <si>
    <t>13. Chi lỗi giao dịch chứng khoán</t>
  </si>
  <si>
    <t>14. Tiền thu của Tổ chức phát hành chứng khoán</t>
  </si>
  <si>
    <t>15. Tiền chi trả Tổ chức phát hành chứng khoán</t>
  </si>
  <si>
    <t>Tăng/Giảm tiền thuần trong kỳ</t>
  </si>
  <si>
    <t>II. Tiền và các khoản tương đương tiền đầu kỳ của khách hàng</t>
  </si>
  <si>
    <t>Tiền gửi ngân hàng đầu kỳ:</t>
  </si>
  <si>
    <t>- Tiền gửi của Nhà đầu tư về giao dịch chứng khoán theo phương thức CTCK quản lý.
Trong đó có kỳ hạn:</t>
  </si>
  <si>
    <t>- Tiền gửi của Nhà đầu tư về giao dịch chứng khoán theo phương thức Ngân hàng thương mại quản lý.
Trong đó có kỳ hạn:</t>
  </si>
  <si>
    <t>- Tiền gửi bù trừ và thanh toán giao dịch chứng khoán</t>
  </si>
  <si>
    <t>- Tiền gửi tổng hợp giao dịch chứng khoán cho khách hàng</t>
  </si>
  <si>
    <t>- Tiền gửi của tổ chức phát hành
Trong đó có kỳ hạn:</t>
  </si>
  <si>
    <t>III. Tiền và các khoản tương đương tiền cuối kỳ của khách hàng (40=20+30)</t>
  </si>
  <si>
    <t>45</t>
  </si>
  <si>
    <t>46</t>
  </si>
  <si>
    <t>47</t>
  </si>
  <si>
    <t>48</t>
  </si>
  <si>
    <t>1. Lợi nhuận trước thuế Thu nhập doanh nghiệp</t>
  </si>
  <si>
    <t xml:space="preserve">    - Chi phí phải trả, chi phí trả trước</t>
  </si>
  <si>
    <t xml:space="preserve">    - Lãi, lỗ từ hoạt động đầu tư (đầu tư vào công ty con, liên doanh, liên kết)</t>
  </si>
  <si>
    <t xml:space="preserve">    - Dự thu tiền lãi</t>
  </si>
  <si>
    <t xml:space="preserve">    - Các khoản điều chỉnh khác </t>
  </si>
  <si>
    <t>3. Tăng các chi phí phi tiền tệ</t>
  </si>
  <si>
    <t>- Lỗ đánh giá các tài sản tài chính ghi nhận thông qua kết quả kinh doanh</t>
  </si>
  <si>
    <t>- Lỗ đánh giá giá trị các công nợ tài chính ghi nhận thông qua kết quả kinh doanh</t>
  </si>
  <si>
    <t>- Lỗ đánh giá giá trị các công cụ tài chính phái sinh</t>
  </si>
  <si>
    <t>- Lỗ từ thanh lý các tài sản tài chính sẵn sàng để bán</t>
  </si>
  <si>
    <t>- Suy giảm giá trị của các tài sản tài chính sẵn sàng để bán</t>
  </si>
  <si>
    <t>- Lỗ đánh giá giá trị các công cụ tài chính phái sinh cho mục đích phòng ngừa rủi ro</t>
  </si>
  <si>
    <t>16</t>
  </si>
  <si>
    <t>- Lỗ từ thanh lý tài sản cố định</t>
  </si>
  <si>
    <t>17</t>
  </si>
  <si>
    <t>- Suy giảm giá trị của các tài sản cố định</t>
  </si>
  <si>
    <t>18</t>
  </si>
  <si>
    <t>- Lỗ từ thanh lý các khoản đầu tư vào công ty con và công ty liên doanh, liên kết</t>
  </si>
  <si>
    <t>19</t>
  </si>
  <si>
    <t>4. Giảm các doanh thu phi tiền tệ</t>
  </si>
  <si>
    <t>- Lãi đánh giá giá trị các tài sản tài chính ghi nhận thông qua kết quả kinh doanh</t>
  </si>
  <si>
    <t>- Lãi đánh giá giá trị các công nợ tài chính thông qua kết quả kinh doanh</t>
  </si>
  <si>
    <t>- Lãi từ thanh lý các tài sản tài chính sẵn sàng để bán</t>
  </si>
  <si>
    <t xml:space="preserve">- Hoàn nhập suy giảm giá trị của các tài sản tài chính sẵn sàng để bán </t>
  </si>
  <si>
    <t>- Lãi đánh giá giá trị các công cụ tài chính phái sinh cho mục đích phòng ngừa</t>
  </si>
  <si>
    <t>- Lãi từ thanh toán các khoản cho vay và phải thu</t>
  </si>
  <si>
    <t>- Hoàn nhập chi phí dự phòng</t>
  </si>
  <si>
    <t>- Lãi từ thanh lý tài sản cố định, BĐSĐT</t>
  </si>
  <si>
    <t>- Lãi từ thanh lý các khoản đầu tư vào công ty con và công ty liên doanh, liên kết</t>
  </si>
  <si>
    <t>5. Thay đổi tài sản và nợ phải trả hoạt động</t>
  </si>
  <si>
    <t>- Tăng (giảm) tài sản tài chính ghi nhận thông qua lãi lỗ</t>
  </si>
  <si>
    <t>- Tăng (giảm) các khoản đầu tư giữ đến ngày đáo hạn</t>
  </si>
  <si>
    <t>- Tăng (giảm) các khoản cho vay</t>
  </si>
  <si>
    <t>- Tăng (giảm) tài sản tài chính sẵn sàng để bán</t>
  </si>
  <si>
    <t>- Tăng (giảm) các tài sản khác</t>
  </si>
  <si>
    <t>- Tăng (giảm) các khoản phải thu</t>
  </si>
  <si>
    <t>- Tăng (giảm) vay và nợ thuê tài sản tài chính</t>
  </si>
  <si>
    <t>- Tăng (giảm) vay tài sản tài chính</t>
  </si>
  <si>
    <t>- Tăng (giảm) Trái phiếu chuyển đổi - Cấu phần nợ</t>
  </si>
  <si>
    <t>- Tăng (giảm) Trái phiếu phát hành</t>
  </si>
  <si>
    <t>- Tăng (giảm) vay Quỹ hỗ trợ thanh toán</t>
  </si>
  <si>
    <t>6. Lợi nhuận từ hoạt động kinh doanh trước thay đổi vốn lưu động</t>
  </si>
  <si>
    <t>Tăng, giảm phải thu các tài sản tài chính</t>
  </si>
  <si>
    <t>Tăng, giảm phải thu tiền lãi các tài sản tài chính</t>
  </si>
  <si>
    <t>Tăng, giảm các khoản phải thu các dịch vụ CTCK cung cấp</t>
  </si>
  <si>
    <t xml:space="preserve">Tăng, giảm các khoản phải thu về lỗi giao dịch chứng khoán </t>
  </si>
  <si>
    <t>Tăng, giảm các khoản phải thu khác</t>
  </si>
  <si>
    <t>Tăng, giảm phải trả cho người bán</t>
  </si>
  <si>
    <t xml:space="preserve">Tăng, giảm phải trả Tổ chức phát hành chứng khoán </t>
  </si>
  <si>
    <t>49</t>
  </si>
  <si>
    <t>Tăng, giảm thuế và các khoản phải nộp Nhà nước</t>
  </si>
  <si>
    <t>Tăng, giảm phải trả, phải nộp khác</t>
  </si>
  <si>
    <t>Tăng giảm thuế TNDN CTCK nộp</t>
  </si>
  <si>
    <t>- Tiền thu khác từ hoạt động kinh doanh</t>
  </si>
  <si>
    <t>- Tiền chi khác cho hoạt động kinh doanh</t>
  </si>
  <si>
    <t>1. Tiền chi để mua sắm, xây dựng TSCĐ, BĐSĐT và các tài sản khác</t>
  </si>
  <si>
    <t>2. Tiền thu từ thanh lý, nhượng bán TSCĐ, BĐSĐT và các tài sản khác</t>
  </si>
  <si>
    <t>3. Tiền chi vốn vào các công ty con, công ty liên doanh, liên kết và đầu tư khác</t>
  </si>
  <si>
    <t>4. Tiền thu hồi đầu tư góp vốn vào công ty con, công ty liên doanh, liên kết và đầu tư khác</t>
  </si>
  <si>
    <t>5. Tiền thu lãi cho vay, cổ tức và lợi nhận được chia</t>
  </si>
  <si>
    <t>65</t>
  </si>
  <si>
    <t>1. Tiền thu từ phát hành cổ phiếu, nhận vốn góp của chủ sở hữu</t>
  </si>
  <si>
    <t>2. Tiền chi trả vốn góp cho chủ sở hữu, mua lai cổ phiếu quỹ</t>
  </si>
  <si>
    <t xml:space="preserve">3.1 Tiền vay Quỹ hỗ trợ thanh toán </t>
  </si>
  <si>
    <t>73.1</t>
  </si>
  <si>
    <t>73.2</t>
  </si>
  <si>
    <t>74.1</t>
  </si>
  <si>
    <t>74.2</t>
  </si>
  <si>
    <t>74.3</t>
  </si>
  <si>
    <t>75</t>
  </si>
  <si>
    <t>76</t>
  </si>
  <si>
    <t>101</t>
  </si>
  <si>
    <t>102</t>
  </si>
  <si>
    <t>102.1</t>
  </si>
  <si>
    <t>102.2</t>
  </si>
  <si>
    <t>Ảnh hưởng của những thay đổi tỷ giá hối đoái quy đổi ngoại tệ</t>
  </si>
  <si>
    <t>102.3</t>
  </si>
  <si>
    <t>IV. Tăng/giảm tiền thuần trong kỳ</t>
  </si>
  <si>
    <t>VI. Tiền và các khoản tương đương tiền cuối kỳ</t>
  </si>
  <si>
    <t>103</t>
  </si>
  <si>
    <t>104</t>
  </si>
  <si>
    <t xml:space="preserve">- Tiền gửi ngân hàng cho hoạt động CTCK </t>
  </si>
  <si>
    <t>104.1</t>
  </si>
  <si>
    <t>104.2</t>
  </si>
  <si>
    <t>104.4</t>
  </si>
  <si>
    <t>CHỈ TIÊU</t>
  </si>
  <si>
    <t xml:space="preserve">Sô dư đầu năm </t>
  </si>
  <si>
    <t>Số tăng/giảm</t>
  </si>
  <si>
    <t>Tăng</t>
  </si>
  <si>
    <t>Giảm</t>
  </si>
  <si>
    <t>Số dư cuối năm</t>
  </si>
  <si>
    <t>BÁO CÁO TÌNH HÌNH BIẾN ĐỘNG VỐN CHỦ SỞ HỮU RIÊNG</t>
  </si>
  <si>
    <t>I. Biến động vốn chủ sở hữu</t>
  </si>
  <si>
    <t>1.1 Vốn pháp định</t>
  </si>
  <si>
    <t>1.2 Vốn bổ sung</t>
  </si>
  <si>
    <t>1.3 Thặng dư vốn cổ phần</t>
  </si>
  <si>
    <t>1.4 Quyền chọn chuyển đổi trái phiếu</t>
  </si>
  <si>
    <t>1.5 Vốn khác của chủ sở hữu</t>
  </si>
  <si>
    <t>2. Cổ phiếu quỹ (*)</t>
  </si>
  <si>
    <t>3. Quỹ dự trữ vốn điều lệ</t>
  </si>
  <si>
    <t>4. Quỹ dự phòng tài chính và rủi ro nghiệp vụ</t>
  </si>
  <si>
    <t>5. Chênh lệch đánh giá lại tài sản theo giá trị hợp lý</t>
  </si>
  <si>
    <t>6. Chênh lệch tỷ giá hối đoái</t>
  </si>
  <si>
    <t>7. Các Quỹ khác thuộc Vốn chủ sở hữu</t>
  </si>
  <si>
    <t>8. Lợi nhuận chưa phân phối</t>
  </si>
  <si>
    <t>8.1 Lợi nhuận đã thực hiện</t>
  </si>
  <si>
    <t>8.2 Lợi nhuận chưa thực hiện</t>
  </si>
  <si>
    <t>Cộng</t>
  </si>
  <si>
    <t>II. Thu nhập toàn diện khác</t>
  </si>
  <si>
    <t>1. Lãi/(Lỗ) từ đánh giá lại các tài sản tài chính sẵn sàng để bán</t>
  </si>
  <si>
    <t>2. Phần sở hữu đối với thu nhập toàn diện khác của công ty liên doanh, liên kết</t>
  </si>
  <si>
    <t>3. Lãi, lỗ đánh giá công cụ tài chính phái sinh</t>
  </si>
  <si>
    <t>4. Lãi, lỗ giao dịch kinh doanh ở nước ngoài</t>
  </si>
  <si>
    <t>5. Tăng, giảm khoản vốn góp vào công ty con</t>
  </si>
  <si>
    <t>6. Mua các khoản đầu tư vào công ty con</t>
  </si>
  <si>
    <t>7. Thanh lý các khoản đầu tư vào công ty con</t>
  </si>
  <si>
    <t>8. Mua cổ phiếu quỹ</t>
  </si>
  <si>
    <t>9. Thanh lý cổ phiếu quỹ</t>
  </si>
  <si>
    <t>10. Thay đổi vốn chủ sở hữu của cổ đông không nắm quyền kiểm soát</t>
  </si>
  <si>
    <t>110</t>
  </si>
  <si>
    <t>111</t>
  </si>
  <si>
    <t>111.1</t>
  </si>
  <si>
    <t>111.2</t>
  </si>
  <si>
    <t>112</t>
  </si>
  <si>
    <t>113</t>
  </si>
  <si>
    <t>114</t>
  </si>
  <si>
    <t>115</t>
  </si>
  <si>
    <t>116</t>
  </si>
  <si>
    <t>117</t>
  </si>
  <si>
    <t>117.1</t>
  </si>
  <si>
    <t>117.2</t>
  </si>
  <si>
    <t>117.3</t>
  </si>
  <si>
    <t>117.3.1</t>
  </si>
  <si>
    <t>117.4</t>
  </si>
  <si>
    <t>118</t>
  </si>
  <si>
    <t>119</t>
  </si>
  <si>
    <t>120</t>
  </si>
  <si>
    <t>121</t>
  </si>
  <si>
    <t>122</t>
  </si>
  <si>
    <t>129</t>
  </si>
  <si>
    <t>130</t>
  </si>
  <si>
    <t>131</t>
  </si>
  <si>
    <t>132</t>
  </si>
  <si>
    <t>133</t>
  </si>
  <si>
    <t>134</t>
  </si>
  <si>
    <t>135</t>
  </si>
  <si>
    <t>136</t>
  </si>
  <si>
    <t>210</t>
  </si>
  <si>
    <t>211</t>
  </si>
  <si>
    <t>212</t>
  </si>
  <si>
    <t>212.1</t>
  </si>
  <si>
    <t>212.2</t>
  </si>
  <si>
    <t>212.3</t>
  </si>
  <si>
    <t>220</t>
  </si>
  <si>
    <t>221</t>
  </si>
  <si>
    <t>222</t>
  </si>
  <si>
    <t>223a</t>
  </si>
  <si>
    <t>223b</t>
  </si>
  <si>
    <t>224</t>
  </si>
  <si>
    <t>225</t>
  </si>
  <si>
    <t>226a</t>
  </si>
  <si>
    <t>226b</t>
  </si>
  <si>
    <t>227</t>
  </si>
  <si>
    <t>228</t>
  </si>
  <si>
    <t>229a</t>
  </si>
  <si>
    <t>229b</t>
  </si>
  <si>
    <t>230</t>
  </si>
  <si>
    <t>231</t>
  </si>
  <si>
    <t>232a</t>
  </si>
  <si>
    <t>232b</t>
  </si>
  <si>
    <t>240</t>
  </si>
  <si>
    <t>250</t>
  </si>
  <si>
    <t>251</t>
  </si>
  <si>
    <t>252</t>
  </si>
  <si>
    <t>253</t>
  </si>
  <si>
    <t>254</t>
  </si>
  <si>
    <t>255</t>
  </si>
  <si>
    <t>260</t>
  </si>
  <si>
    <t>270</t>
  </si>
  <si>
    <t>310</t>
  </si>
  <si>
    <t>311</t>
  </si>
  <si>
    <t>312</t>
  </si>
  <si>
    <t>313</t>
  </si>
  <si>
    <t>314</t>
  </si>
  <si>
    <t>315</t>
  </si>
  <si>
    <t>316</t>
  </si>
  <si>
    <t>317</t>
  </si>
  <si>
    <t>318</t>
  </si>
  <si>
    <t>319</t>
  </si>
  <si>
    <t>320</t>
  </si>
  <si>
    <t>321</t>
  </si>
  <si>
    <t>322</t>
  </si>
  <si>
    <t>323</t>
  </si>
  <si>
    <t>324</t>
  </si>
  <si>
    <t>325</t>
  </si>
  <si>
    <t>326</t>
  </si>
  <si>
    <t>327</t>
  </si>
  <si>
    <t>328</t>
  </si>
  <si>
    <t>329</t>
  </si>
  <si>
    <t>330</t>
  </si>
  <si>
    <t>331</t>
  </si>
  <si>
    <t>340</t>
  </si>
  <si>
    <t>341</t>
  </si>
  <si>
    <t>342</t>
  </si>
  <si>
    <t>343</t>
  </si>
  <si>
    <t>344</t>
  </si>
  <si>
    <t>345</t>
  </si>
  <si>
    <t>346</t>
  </si>
  <si>
    <t>347</t>
  </si>
  <si>
    <t>348</t>
  </si>
  <si>
    <t>349</t>
  </si>
  <si>
    <t>350</t>
  </si>
  <si>
    <t>351</t>
  </si>
  <si>
    <t>352</t>
  </si>
  <si>
    <t>353</t>
  </si>
  <si>
    <t>354</t>
  </si>
  <si>
    <t>355</t>
  </si>
  <si>
    <t>356</t>
  </si>
  <si>
    <t>357</t>
  </si>
  <si>
    <t>410</t>
  </si>
  <si>
    <t>411</t>
  </si>
  <si>
    <t>411.1</t>
  </si>
  <si>
    <t>411.1a</t>
  </si>
  <si>
    <t>411.1b</t>
  </si>
  <si>
    <t>411.2</t>
  </si>
  <si>
    <t>411.3</t>
  </si>
  <si>
    <t>411.4</t>
  </si>
  <si>
    <t>411.5</t>
  </si>
  <si>
    <t>412</t>
  </si>
  <si>
    <t>413</t>
  </si>
  <si>
    <t>414</t>
  </si>
  <si>
    <t>415</t>
  </si>
  <si>
    <t>416</t>
  </si>
  <si>
    <t>417</t>
  </si>
  <si>
    <t>417.1</t>
  </si>
  <si>
    <t>417.2</t>
  </si>
  <si>
    <t>418</t>
  </si>
  <si>
    <t>420</t>
  </si>
  <si>
    <t>440</t>
  </si>
  <si>
    <t>450</t>
  </si>
  <si>
    <t>451</t>
  </si>
  <si>
    <t>001</t>
  </si>
  <si>
    <t>002</t>
  </si>
  <si>
    <t>003</t>
  </si>
  <si>
    <t>004</t>
  </si>
  <si>
    <t>005</t>
  </si>
  <si>
    <t>006</t>
  </si>
  <si>
    <t>007</t>
  </si>
  <si>
    <t>008</t>
  </si>
  <si>
    <t>008.1</t>
  </si>
  <si>
    <t>008.2</t>
  </si>
  <si>
    <t>008.3</t>
  </si>
  <si>
    <t>008.4</t>
  </si>
  <si>
    <t>008.5</t>
  </si>
  <si>
    <t>008.6</t>
  </si>
  <si>
    <t>008.7</t>
  </si>
  <si>
    <t>009</t>
  </si>
  <si>
    <t>009.1</t>
  </si>
  <si>
    <t>009.2</t>
  </si>
  <si>
    <t>009.3</t>
  </si>
  <si>
    <t>009.4</t>
  </si>
  <si>
    <t>010</t>
  </si>
  <si>
    <t>011</t>
  </si>
  <si>
    <t>012</t>
  </si>
  <si>
    <t>013</t>
  </si>
  <si>
    <t>021</t>
  </si>
  <si>
    <t>021.1</t>
  </si>
  <si>
    <t>021.2</t>
  </si>
  <si>
    <t>021.3</t>
  </si>
  <si>
    <t>021.4</t>
  </si>
  <si>
    <t>021.5</t>
  </si>
  <si>
    <t>021.6</t>
  </si>
  <si>
    <t>022</t>
  </si>
  <si>
    <t>022.1</t>
  </si>
  <si>
    <t>022.2</t>
  </si>
  <si>
    <t>022.3</t>
  </si>
  <si>
    <t>022.4</t>
  </si>
  <si>
    <t>023</t>
  </si>
  <si>
    <t>024</t>
  </si>
  <si>
    <t>025</t>
  </si>
  <si>
    <t>026</t>
  </si>
  <si>
    <t>027</t>
  </si>
  <si>
    <t>027.1</t>
  </si>
  <si>
    <t>027.2</t>
  </si>
  <si>
    <t>028</t>
  </si>
  <si>
    <t>028.1</t>
  </si>
  <si>
    <t>028.2</t>
  </si>
  <si>
    <t>029</t>
  </si>
  <si>
    <t>030</t>
  </si>
  <si>
    <t>030.1</t>
  </si>
  <si>
    <t>030.2</t>
  </si>
  <si>
    <t>031</t>
  </si>
  <si>
    <t>031.1</t>
  </si>
  <si>
    <t>031.2</t>
  </si>
  <si>
    <t>032</t>
  </si>
  <si>
    <t>033</t>
  </si>
  <si>
    <t>034</t>
  </si>
  <si>
    <t>035</t>
  </si>
  <si>
    <t>c01</t>
  </si>
  <si>
    <t>c02</t>
  </si>
  <si>
    <t>c03</t>
  </si>
  <si>
    <t>c04</t>
  </si>
  <si>
    <t>c05</t>
  </si>
  <si>
    <t>c06</t>
  </si>
  <si>
    <t>c07</t>
  </si>
  <si>
    <t>c08</t>
  </si>
  <si>
    <t>c09</t>
  </si>
  <si>
    <t>c10</t>
  </si>
  <si>
    <t>c11</t>
  </si>
  <si>
    <t>c12</t>
  </si>
  <si>
    <t>c13</t>
  </si>
  <si>
    <t>c14</t>
  </si>
  <si>
    <t>c15</t>
  </si>
  <si>
    <t>c20</t>
  </si>
  <si>
    <t>c30</t>
  </si>
  <si>
    <t>c31</t>
  </si>
  <si>
    <t>c32</t>
  </si>
  <si>
    <t>c33</t>
  </si>
  <si>
    <t>c34</t>
  </si>
  <si>
    <t>c35</t>
  </si>
  <si>
    <t>c36</t>
  </si>
  <si>
    <t>c37</t>
  </si>
  <si>
    <t>c38</t>
  </si>
  <si>
    <t>c40</t>
  </si>
  <si>
    <t>c41</t>
  </si>
  <si>
    <t>c42</t>
  </si>
  <si>
    <t>c43</t>
  </si>
  <si>
    <t>c44</t>
  </si>
  <si>
    <t>c45</t>
  </si>
  <si>
    <t>c46</t>
  </si>
  <si>
    <t>c47</t>
  </si>
  <si>
    <t>c48</t>
  </si>
  <si>
    <t>Báo cáo tình hình biến động vốn chủ sở hữu riêng</t>
  </si>
  <si>
    <t xml:space="preserve">Thông tư số 210/2014/TT-BTC </t>
  </si>
  <si>
    <t>BCTHTCR_06500</t>
  </si>
  <si>
    <t>BCTNTDR_06501</t>
  </si>
  <si>
    <t>BCLCTienTeTT_06502</t>
  </si>
  <si>
    <t>BCLCTienTeGT_06503</t>
  </si>
  <si>
    <t>Báo cáo tình hình tài chính riêng</t>
  </si>
  <si>
    <t>Báo cáo thu nhập toàn diện riêng</t>
  </si>
  <si>
    <t>BCTHBDVCSHR_06504</t>
  </si>
  <si>
    <t>Quý II năm 2016</t>
  </si>
  <si>
    <t>Lập, ngày 18 tháng 7 năm 2016</t>
  </si>
  <si>
    <t>Tại ngày 30 tháng 06 năm 2016</t>
  </si>
  <si>
    <t xml:space="preserve">                                         Tầng 5 - 30,32 Hòa Mã - Hai Bà Trưng - Hà Nội</t>
  </si>
  <si>
    <t>Niềm tin vững vàng</t>
  </si>
  <si>
    <t>THUYẾT MINH BÁO CÁO TÀI CHÍNH</t>
  </si>
  <si>
    <t>Ngành nghề kinh doanh</t>
  </si>
  <si>
    <t>Kỳ kế toán, đơn vị tiền tệ sử dụng trong kế toán</t>
  </si>
  <si>
    <t>Chuẩn mực và Chế độ kế toán áp dụng</t>
  </si>
  <si>
    <t>Chế độ kế toán áp dụng</t>
  </si>
  <si>
    <t>Tuyên bố về việc tuân thủ Chuẩn mực kế toán và Chế độ kế toán</t>
  </si>
  <si>
    <t>Hình thức kế toán áp dụng</t>
  </si>
  <si>
    <t>-</t>
  </si>
  <si>
    <t xml:space="preserve">Máy móc, thiết bị  </t>
  </si>
  <si>
    <t>năm</t>
  </si>
  <si>
    <t>Thiết bị văn phòng</t>
  </si>
  <si>
    <t>Phần mềm quản lý</t>
  </si>
  <si>
    <t>Chi phí thành lập doanh nghiệp</t>
  </si>
  <si>
    <t>Vốn đầu tư của chủ sở hữu được ghi nhận theo số vốn thực góp của chủ sở hữu.</t>
  </si>
  <si>
    <t>Doanh thu cung cấp dịch vụ</t>
  </si>
  <si>
    <t>Doanh thu được xác định tương đối chắc chắn;</t>
  </si>
  <si>
    <t>Có khả năng thu được lợi ích kinh tế từ giao dịch cung cấp dịch vụ đó;</t>
  </si>
  <si>
    <t>Xác định được chi phí phát sinh cho giao dịch và chi phí để hoàn thành giao dịch cung cấp dịch vụ đó.</t>
  </si>
  <si>
    <t>Phần công việc cung cấp dịch vụ đã hoàn thành được xác định theo phương pháp đánh giá công việc hoàn thành.</t>
  </si>
  <si>
    <t>Thuế thu nhập hoãn lại</t>
  </si>
  <si>
    <t>.</t>
  </si>
  <si>
    <t>Tiền đang chuyển</t>
  </si>
  <si>
    <t>Chỉ tiêu</t>
  </si>
  <si>
    <t>a)</t>
  </si>
  <si>
    <t>Của Công ty Chứng khoán</t>
  </si>
  <si>
    <t>Trái phiếu</t>
  </si>
  <si>
    <t>Chứng khoán khác</t>
  </si>
  <si>
    <t>b)</t>
  </si>
  <si>
    <t>Tổng cộng</t>
  </si>
  <si>
    <t>Phải thu khác</t>
  </si>
  <si>
    <t>Thuế Thu nhập doanh nghiệp</t>
  </si>
  <si>
    <t>Máy móc, thiết bị</t>
  </si>
  <si>
    <t>Phương tiện vận tải, truyền dẫn</t>
  </si>
  <si>
    <t>Nguyên giá</t>
  </si>
  <si>
    <t>CHI PHÍ XÂY DỰNG CƠ BẢN DỞ DANG</t>
  </si>
  <si>
    <t>Nơi thành lập và hoạt động</t>
  </si>
  <si>
    <t>Hoạt động kinh doanh chính</t>
  </si>
  <si>
    <t>Chi phí công cụ dụng cụ chờ phân bổ</t>
  </si>
  <si>
    <t>Chi phí sửa chữa lớn TSCĐ chờ phân bổ</t>
  </si>
  <si>
    <t>Chi phí trả trước dài hạn khác</t>
  </si>
  <si>
    <t>TIỀN NỘP QUỸ HỖ TRỢ THANH TOÁN</t>
  </si>
  <si>
    <t>Tiền nộp ban đầu</t>
  </si>
  <si>
    <t>Tiền nộp bổ sung</t>
  </si>
  <si>
    <t>VAY VÀ NỢ NGẮN HẠN</t>
  </si>
  <si>
    <t>Vay ngắn hạn</t>
  </si>
  <si>
    <t>THUẾ VÀ CÁC KHOẢN PHẢI NỘP NHÀ NƯỚC</t>
  </si>
  <si>
    <t>Các loại thuế khác</t>
  </si>
  <si>
    <t>CÁC KHOẢN PHẢI TRẢ, PHẢI NỘP NGẮN HẠN KHÁC</t>
  </si>
  <si>
    <t>Các khoản phải trả, phải nộp khác</t>
  </si>
  <si>
    <t>Vốn chủ sở hữu</t>
  </si>
  <si>
    <t>Vốn đầu tư của chủ sở hữu</t>
  </si>
  <si>
    <t>Quỹ đầu tư phát triển</t>
  </si>
  <si>
    <t>Quỹ dự phòng tài chính</t>
  </si>
  <si>
    <t>Chi tiết vốn đầu tư của chủ sở hữu</t>
  </si>
  <si>
    <t>c)</t>
  </si>
  <si>
    <t>Các giao dịch về vốn với các chủ sở hữu và phân phối cổ tức, chia lợi nhuận</t>
  </si>
  <si>
    <t>Cổ tức, lợi nhuận đã chia</t>
  </si>
  <si>
    <t>d)</t>
  </si>
  <si>
    <t>Cổ phiếu</t>
  </si>
  <si>
    <t>Số lượng cổ phiếu đăng ký phát hành</t>
  </si>
  <si>
    <t>Số lượng cổ phiếu đã bán ra công chúng</t>
  </si>
  <si>
    <t>Số lượng cổ phiếu được mua lại</t>
  </si>
  <si>
    <t>Số lượng cổ phiếu đang lưu hành</t>
  </si>
  <si>
    <t>Chi phí khác</t>
  </si>
  <si>
    <t>Chi phí nhân viên quản lý</t>
  </si>
  <si>
    <t>Chi phí dịch vụ mua ngoài</t>
  </si>
  <si>
    <t xml:space="preserve">                              CÔNG TY CỔ PHẦN CHỨNG KHOÁN AN PHÁT</t>
  </si>
  <si>
    <t>29.a)</t>
  </si>
  <si>
    <t>29.b)</t>
  </si>
  <si>
    <t>CÔNG TY CỔ PHẦN CHỨNG KHOÁN AN PHÁT</t>
  </si>
  <si>
    <t>Kỳ kế toán từ ngày 01/01/2016 đến ngày 30 tháng 06 năm 2016</t>
  </si>
  <si>
    <t xml:space="preserve">            CÔNG TY CỔ PHẦN CHỨNG KHOÁN AN PHÁT</t>
  </si>
  <si>
    <t>Tổng giám đốc</t>
  </si>
  <si>
    <t>Người lập biểu                               Kế toán trưởng</t>
  </si>
  <si>
    <t xml:space="preserve">   (Ký, họ tên)                                      (Ký, họ tên)</t>
  </si>
  <si>
    <t xml:space="preserve">           Tổng giám đốc</t>
  </si>
  <si>
    <t xml:space="preserve">    Người lập biểu                                  Kế toán trưởng</t>
  </si>
  <si>
    <t>Nguyễn Thanh Nghị                     Nguyễn Thanh Nghị                         Trần Thiên Hà</t>
  </si>
  <si>
    <t xml:space="preserve"> Ngày 18 tháng 07 năm 2016</t>
  </si>
  <si>
    <t xml:space="preserve"> Tổng giám đốc</t>
  </si>
  <si>
    <t>Công ty áp dụng Chế độ kế toán đối với công ty chứng khoán ban hành theo Thông tư số 210/2014/TT-BTC ngày 30 tháng 12 năm 2014 của Bộ trưởng Bộ Tài chính về việc hướng dẫn kế toán áp dụng đối với công ty chứng khoán (thay thế cho Thông tư số 95/2008/TT-BTC ngày 24 tháng 10 năm 2008, Quyết định số 99/2000/QĐ-BTC ngày 13 tháng 06 năm 2000, Thông tư số 162/2010/TT-BTC ngày 20 tháng 10 năm 2010).</t>
  </si>
  <si>
    <t>NOTES TO THE FINANCIAL STATEMENTS</t>
  </si>
  <si>
    <t>THÔNG TIN CHUNG</t>
  </si>
  <si>
    <t>BACKGROUND</t>
  </si>
  <si>
    <t>Đặc điểm hoạt động của Công ty Chứng khoán</t>
  </si>
  <si>
    <t>Forms of Ownership</t>
  </si>
  <si>
    <t>Điều lệ hoạt động của Công ty ban hành ngày 09/02/2010 và sửa đổi, bổ sung ngày 27/05/2016.</t>
  </si>
  <si>
    <t>Cổ phiếu của Công ty chính thức đăng ký giao dịch tại Trung tâm Giao dịch Chứng khoán Hà Nội (nay là Sở Giao dịch Chứng khoán Hà Nội) từ ngày 05 tháng 04 năm 2010 với mã giao dịch là APG. Theo Nghị quyết số 27/5/2016/NQ-ĐHĐCĐ ngày 27 tháng 05 năm 2016, Đại hội đồng cổ đông thường niên năm 2016 của Công ty đã thông qua về việc chuyển sàn giao dịch sang Sở Giao dịch Chứng khoán Hồ Chí Minh. Ngày 29 tháng 06 năm 2016, Sở Giao dịch Hồ Chí Minh đã có thông báo số 751/TB-SGDHCM về việc nhận hồ sơ đăng ký niêm yết lần đầu của Công ty.</t>
  </si>
  <si>
    <t>Các đơn vị trực thuộc của Công ty như sau:</t>
  </si>
  <si>
    <t>The Company’s member entities are as follows:</t>
  </si>
  <si>
    <t>Tên đơn vị</t>
  </si>
  <si>
    <t>Name of member entities</t>
  </si>
  <si>
    <t>Place of establishment and operation</t>
  </si>
  <si>
    <t>Principle activities</t>
  </si>
  <si>
    <t>Chi nhánh …</t>
  </si>
  <si>
    <t>Branch …</t>
  </si>
  <si>
    <t>Xí nghiệp …</t>
  </si>
  <si>
    <t>Enterprise …</t>
  </si>
  <si>
    <t>Các Công ty con của Công ty như sau:</t>
  </si>
  <si>
    <t>Công ty con 1</t>
  </si>
  <si>
    <t>Công ty con 2</t>
  </si>
  <si>
    <t>Các Công ty liên doanh, liên kết của Công ty như sau:</t>
  </si>
  <si>
    <t xml:space="preserve">Công ty liên doanh </t>
  </si>
  <si>
    <t>Công ty liên kết</t>
  </si>
  <si>
    <t>Business field</t>
  </si>
  <si>
    <t>Hoạt động kinh doanh của Công ty gồm: Môi giới chứng khoán; Tự doanh chứng khoán; Tư vấn đầu tư chứng khoán; Lưu ký chứng khoán.</t>
  </si>
  <si>
    <t>The Company’s business fields are: Broking securities; Own securities; Consulting for securities investment; Issuing guarantee; Depositing securities.</t>
  </si>
  <si>
    <t>Đặc điểm hoạt động của doanh nghiệp trong năm tài chính có ảnh hưởng đến Báo cáo tài chính</t>
  </si>
  <si>
    <t>Operations of the company in the fiscal year affecting the financial statements</t>
  </si>
  <si>
    <t>CHẾ ĐỘ VÀ CHÍNH SÁCH KẾ TOÁN ÁP DỤNG TẠI CÔNG TY</t>
  </si>
  <si>
    <t>ACCOUNTING SYSTEM AND ACCOUNTING POLICY</t>
  </si>
  <si>
    <t xml:space="preserve">Accounting period and accounting monetary unit </t>
  </si>
  <si>
    <t>Năm tài chính của Công ty bắt đầu từ ngày 01/01 và kết thúc vào ngày 31/12 hàng năm.</t>
  </si>
  <si>
    <t>Annual accounting period commences from 1st January and ends as at 31st December.</t>
  </si>
  <si>
    <t xml:space="preserve">Năm tài chính đầu tiên bắt đầu từ ngày .../.../... cấp Giấy chứng nhận thành lập và kết thúc vào ngày .../.../20..... </t>
  </si>
  <si>
    <t>Đơn vị tiền tệ sử dụng trong ghi chép kế toán là đồng Việt Nam (VND).</t>
  </si>
  <si>
    <t>The Company maintains its accounting records in VND.</t>
  </si>
  <si>
    <t>Accounting Standards and Accounting system</t>
  </si>
  <si>
    <t>Accounting System</t>
  </si>
  <si>
    <t>The Company applies Enterprise Accounting System issued under Decision No.48/2006/QĐ-BTC dated 14 September, 2006 amended and supplemented in accordance with Circular No.138/2011/TT-BTC dated 04 October, 2011 of the Minister of Finance and Circular No.95/2008/TT-BTC dated 24 October, 2008 issued guiding accounting applied to securities company amended and supplemented in accordance with Circular 162/2010/TT-BTC dated 20 October, 2010 by Ministry of Finance.</t>
  </si>
  <si>
    <t xml:space="preserve"> Announcement on compliance with Vietnamese standards and accounting system</t>
  </si>
  <si>
    <t>Công ty đã áp dụng các Chuẩn mực kế toán Việt Nam và các văn bản hướng dẫn Chuẩn mực do Nhà nước đã ban hành. Các báo cáo tài chính được lập và trình bày theo đúng mọi quy định của từng chuẩn mực, thông tư hướng dẫn thực hiện chuẩn mực và Chế độ kế toán hiện hành đang áp dụng.</t>
  </si>
  <si>
    <t>The Company applies Vietnamese Accounting Standards and supplement documents issued by the State. Financial statements are prepared in accordance with regulations of each standard and supplement documents as well as with current accounting system.</t>
  </si>
  <si>
    <t>Form of accounting record</t>
  </si>
  <si>
    <r>
      <t>Công ty áp dụng hình thức kế toán trên máy vi tính</t>
    </r>
    <r>
      <rPr>
        <i/>
        <sz val="10"/>
        <color indexed="10"/>
        <rFont val="Times New Roman"/>
        <family val="1"/>
      </rPr>
      <t>.</t>
    </r>
  </si>
  <si>
    <r>
      <t>The Company is applying accounting record by computer</t>
    </r>
    <r>
      <rPr>
        <i/>
        <sz val="10"/>
        <color indexed="10"/>
        <rFont val="Times New Roman"/>
        <family val="1"/>
      </rPr>
      <t>/General Journal/Journal Ledger/Journal Voucher/Journal – Document</t>
    </r>
    <r>
      <rPr>
        <sz val="10"/>
        <rFont val="Times New Roman"/>
        <family val="1"/>
      </rPr>
      <t>.</t>
    </r>
  </si>
  <si>
    <t>Cơ sở lập báo cáo tài chính</t>
  </si>
  <si>
    <t xml:space="preserve">Financial Instruments </t>
  </si>
  <si>
    <t>[Chỉ áp dụng đối với báo cáo tài chính tổng hợp của Công ty mẹ và các đơn vị trực thuộc hạch toán theo phân cấp]</t>
  </si>
  <si>
    <t>Báo cáo tài chính được trình bày theo nguyên tắc giá gốc.</t>
  </si>
  <si>
    <t>Financial statements are presented based on historical cost principle.</t>
  </si>
  <si>
    <t>Báo cáo tài chính của Công ty được lập trên cơ sở tổng hợp các nghiệp vụ, giao dịch phát sinh và được ghi sổ kế toán tại các đơn vị thành viên hạch toán phụ thuộc và tại Văn phòng Công ty.</t>
  </si>
  <si>
    <t>Financial statements of the Company are prepared based on summarization of transactions incurred, then recorded into accounting books of dependent accounting entities and at the offices of the Company.</t>
  </si>
  <si>
    <t>Trong báo cáo tài chính của Công ty, các nghiệp vụ giao dịch nội bộ và số dư nội bộ có liên quan đến tài sản, nguồn vốn và công nợ phải thu, phải trả nội bộ đã được loại trừ.</t>
  </si>
  <si>
    <t>In the financial statements of the Company, the intra-group balances and transactions related to assets, equity, receivables and payable are eliminated in full.</t>
  </si>
  <si>
    <r>
      <t>Tiền và các khoản tương đương tiền</t>
    </r>
    <r>
      <rPr>
        <b/>
        <sz val="10"/>
        <color indexed="10"/>
        <rFont val="Times New Roman"/>
        <family val="1"/>
      </rPr>
      <t/>
    </r>
  </si>
  <si>
    <t xml:space="preserve">Cash and cash equivalents </t>
  </si>
  <si>
    <t>Tiền và các khoản tương đương tiền bao gồm tiền mặt tại quỹ, tiền gửi hoạt động của công ty chứng khoán, các khoản đầu tư ngắn hạn có thời gian đáo hạn hoặc thu hồi không quá 03 tháng, có tính thanh khoản cao, có khả năng chuyển đổi dễ dàng thành các lượng tiền xác định và không có nhiều rủi ro trong chuyển đổi thành tiền.</t>
  </si>
  <si>
    <t>Cash and cash equivalents comprise cash on hand, cash in banks and short-term, highly liquid investments with an original maturity of less than three months that are readily convertible into known amounts of cash and that are subject to an insignificant risk of change in value.</t>
  </si>
  <si>
    <t>Tiền gửi về bán chứng khoán bảo lãnh phát hành là khoản tiền gửi thu được do bán chứng khoán bảo lãnh phát hành tại ngân hàng thương mại chỉ định do Công ty thực hiện chức năng - Tổ chức bảo lãnh phát hành chứng khoán (bảo lãnh chính hoặc phụ) (kể cả tiền thu được từ các Đại lý bán chứng khoán) và tiền gửi thanh toán gốc, tiền lãi và cổ tức của Tổ chức phát hành.</t>
  </si>
  <si>
    <t>Tiền gửi về bù trừ thanh toán giao dịch chứng khoán là số tiền sẵn sàng tham gia bù trừ và thanh toán của Công ty và khách hàng tại ngày T+x theo yêu cầu của Trung tâm Lưu ký chứng khoán Việt Nam (VSD), được mở tại Ngân hàng chỉ định để thanh toán mua, bán chứng khoán theo kết quả đã bù trừ thuần (net).</t>
  </si>
  <si>
    <t>Tiền gửi của Nhà đầu tư về mua bán chứng khoán được trình bày tại các chỉ tiêu ngoài báo cáo tình hình tài chính (ngoại bảng).</t>
  </si>
  <si>
    <t>The provision for bad receivable debts is made for each bad receivable debt based on overdue period of debts or possible loss.</t>
  </si>
  <si>
    <t>Tài sản tài chính và nợ phải trả tài chính</t>
  </si>
  <si>
    <t>Receivables</t>
  </si>
  <si>
    <t>Ghi nhận ban đầu</t>
  </si>
  <si>
    <t>Initial recognition</t>
  </si>
  <si>
    <t>Tài sản tài chính</t>
  </si>
  <si>
    <t>Financial assets</t>
  </si>
  <si>
    <t>Tài sản tài chính của Công ty bao gồm tiền và các khoản tương đương tiền, các tài sản tài chính ghi nhận thông qua lãi/lỗ (FVTPL), các khoản đầu tư nắm giữ đến ngày đáo hạn (HTM), các khoản cho vay, các tài sản tài chính sẵn sàng để bán (AFS) và các khoản phải thu. Tại thời điểm ghi nhận ban đầu, tài sản tài chính được xác định theo giá mua/chi phí phát hành cộng các chi phí phát sinh khác liên quan trực tiếp đến việc mua, phát hành tài sản tài chính đó, ngoại trừ các tài sản tài chính ghi nhận thông qua lãi/lỗ (FVTPL) chỉ được xác định theo giá mua/chi phí phát hành.</t>
  </si>
  <si>
    <t>Financial assets of the Company including cash and cash equivalents, trade receivables and other receivables, lending, long-term and short-term investments. At initial recognition, financial assets are identified by purchasing price/issuing cost plus other expenses directly related to the purchase and issuance of those assets.</t>
  </si>
  <si>
    <t>Nợ phải trả tài chính</t>
  </si>
  <si>
    <t>Financial liabilities</t>
  </si>
  <si>
    <t>Nợ phải trả tài chính của Công ty bao gồm các khoản vay, các khoản phải trả người bán và phải trả khác, chi phí phải trả. Tại thời điểm ghi nhận lần đầu, các khoản nợ phải trả tài chính được xác định theo giá phát hành cộng các chi phí phát sinh liên quan trực tiếp đến việc phát hành nợ phải trả tài chính đó.</t>
  </si>
  <si>
    <t>Financial liabilities of the Company including loans, trade payables and other payables, accrued expenses. At initial recognition, financial liabilities are determined by issuing price plus other expense directly related to the issuance of those liabilities.</t>
  </si>
  <si>
    <t>Nguyên tắc phân loại</t>
  </si>
  <si>
    <r>
      <rPr>
        <b/>
        <sz val="10"/>
        <rFont val="Times New Roman"/>
        <family val="1"/>
      </rPr>
      <t>Tài sản tài chính ghi nhận thông qua lãi/lỗ (FVTPL):</t>
    </r>
    <r>
      <rPr>
        <sz val="10"/>
        <rFont val="Times New Roman"/>
        <family val="1"/>
      </rPr>
      <t xml:space="preserve"> tài sản tài chính được phân loại theo FVTPL khi tài sản tài chính đó được nắm giữ cho mục đích mua vào, bán ra trên thị trường tài chính thông qua hoạt động nghiên cứu và phân tích với kỳ vọng sinh lời. Các loại tài sản tài chính được phân loại nhóm khác khi bán cần phân loại lại vào FVTPL.</t>
    </r>
  </si>
  <si>
    <t>Các tài sản tài chính FVTPL là công cụ nợ khi đáo hạn phải được chuyển sang ghi nhận là các khoản phải thu và lập dự phòng như một khoản phải thu khó đòi (nếu có).</t>
  </si>
  <si>
    <t xml:space="preserve"> The provision for bad debts is made for each bad debt based on overdue period of debts or possible loss (or the provision for bad debts is made for each bad debts according to the Circular No.228/2009/TT-BTC issued by Ministry of Finance on 07 December,2009).</t>
  </si>
  <si>
    <r>
      <rPr>
        <b/>
        <sz val="10"/>
        <rFont val="Times New Roman"/>
        <family val="1"/>
      </rPr>
      <t>Tài sản tài chính nắm giữ đến ngày đáo hạn (HTM):</t>
    </r>
    <r>
      <rPr>
        <sz val="10"/>
        <rFont val="Times New Roman"/>
        <family val="1"/>
      </rPr>
      <t xml:space="preserve"> là các tài sản tài chính phi phái sinh với các khoản thanh toán cố định hoặc có thể xác định được, có kỳ hạn là cố định mà Công ty có dự định tích cực và có khả năng giữ đến ngày đáo hạn, ngoại trừ:</t>
    </r>
  </si>
  <si>
    <t>Các tài sản tài chính phi phái sinh mà tại thời điểm ghi nhận ban đầu đã được Công ty xếp loại vào nhóm ghi nhận theo giá trị thông qua lãi/lỗ (FVTPL);</t>
  </si>
  <si>
    <t>Machinery, equipment</t>
  </si>
  <si>
    <t>year</t>
  </si>
  <si>
    <t>Các tài sản tài chính phi phái sinh đã được Công ty xếp loại vào nhóm sẵn sàng để bán (AFS); và</t>
  </si>
  <si>
    <t xml:space="preserve">Transportation equipment  </t>
  </si>
  <si>
    <t>Các tài sản tài chính phi phái sinh thỏa mãn định nghĩa về các khoản cho vay và các khoản phải thu.</t>
  </si>
  <si>
    <t>Office equipment and furniture</t>
  </si>
  <si>
    <t>Sau ghi nhận ban đầu, các tài sản tài chính nắm giữ đến ngày đáo hạn (HTM) được xác định theo chi phí phân bổ sử dụng phương pháp lãi suất thực.</t>
  </si>
  <si>
    <r>
      <rPr>
        <b/>
        <sz val="10"/>
        <rFont val="Times New Roman"/>
        <family val="1"/>
      </rPr>
      <t>Các khoản cho vay:</t>
    </r>
    <r>
      <rPr>
        <sz val="10"/>
        <rFont val="Times New Roman"/>
        <family val="1"/>
      </rPr>
      <t xml:space="preserve"> là các tài sản tài chính phi phái sinh với các khoản thanh toán cố định hoặc có thể xác định và không được niêm yết trên thị trường hoàn hảo.</t>
    </r>
  </si>
  <si>
    <t>Các dạng cam kết cho vay được thực hiện:</t>
  </si>
  <si>
    <t>Hợp đồng giao dịch ký quỹ;</t>
  </si>
  <si>
    <t>Hợp đồng ứng trước tiền bán chứng khoán.</t>
  </si>
  <si>
    <t>Sau ghi nhận ban đầu, các khoản cho vay được xác định theo giá trị phân bổ sử dụng phương pháp lãi suất thực, ngoại trừ: các khoản cho vay các tài sản tài chính ghi nhận theo giá trị hợp lý thông qua lãi/lỗ; các công nợ tài chính phát sinh từ việc chuyển giao một tài sản tài chính không đủ điều kiện dừng ghi nhận hoặc khi phù hợp theo quy định về tiếp tục liên quan; các hợp đồng bảo lãnh tài chính.</t>
  </si>
  <si>
    <t>Dự phòng suy giảm giá trị các khoản cho vay được trích lập khi công ty phát sinh  rủi ro cho vay trong các nghiệp vụ cho vay theo quy định của Luật chứng khoán do khách hàng không thực hiện hoặc không có khả năng thực hiện một phần hoặc toàn bộ nghĩa vụ của mình theo cam kết vay. Dự phòng suy giảm giá trị các khoản cho vay bao gồm dự phòng cụ thể và dự phòng chung.</t>
  </si>
  <si>
    <r>
      <rPr>
        <b/>
        <sz val="10"/>
        <rFont val="Times New Roman"/>
        <family val="1"/>
      </rPr>
      <t>Tài sản tài chính sẵn sàng để bán (AFS):</t>
    </r>
    <r>
      <rPr>
        <sz val="10"/>
        <rFont val="Times New Roman"/>
        <family val="1"/>
      </rPr>
      <t xml:space="preserve"> là các tài sản tài chính phi phái sinh được xác định là sẵn sàng để bán hoặc không được phân loại là:</t>
    </r>
  </si>
  <si>
    <t>Các khoản cho vay và các khoản phải thu;</t>
  </si>
  <si>
    <t>Các khoản đầu tư nắm giữ đến ngày đáo hạn;</t>
  </si>
  <si>
    <t>Các tài sản tài chính ghi nhận thông qua lãi/lỗ.</t>
  </si>
  <si>
    <t>Tài sản tài chính được Công ty đầu tư nhưng không có mục tiêu đầu tư ngắn hạn và kể cả mục tiêu dài hạn cũng chưa xác định được. Do vậy đây là loại tài sản tài chính hạn chế được phân loại trong hoạt động của Công ty.</t>
  </si>
  <si>
    <r>
      <rPr>
        <b/>
        <sz val="10"/>
        <rFont val="Times New Roman"/>
        <family val="1"/>
      </rPr>
      <t>Nợ phải trả tài chính được ghi nhận thông qua lãi/lỗ:</t>
    </r>
    <r>
      <rPr>
        <sz val="10"/>
        <rFont val="Times New Roman"/>
        <family val="1"/>
      </rPr>
      <t xml:space="preserve"> là một khoản nợ phải trả tài chính thỏa mãn một trong các điều kiện sau:</t>
    </r>
  </si>
  <si>
    <t>Nợ phải trả tài chính được Ban Giám đốc phân loại vào nhóm nắm giữ để kinh doanh.</t>
  </si>
  <si>
    <t>Tại thời điểm ghi nhận ban đầu, Công ty xếp nợ phải trả tài chính vào nhóm được ghi nhận thông qua lãi/lỗ.</t>
  </si>
  <si>
    <r>
      <rPr>
        <b/>
        <sz val="10"/>
        <rFont val="Times New Roman"/>
        <family val="1"/>
      </rPr>
      <t>Nợ phải trả tài chính được xác định theo giá trị phân bổ:</t>
    </r>
    <r>
      <rPr>
        <sz val="10"/>
        <rFont val="Times New Roman"/>
        <family val="1"/>
      </rPr>
      <t xml:space="preserve"> là các khoản nợ phải trả tài chính không được xếp loại vào nợ phải trả tài chính được ghi nhận thông qua lãi/lỗ.</t>
    </r>
  </si>
  <si>
    <t>Nguyên tắc đánh giá lại các tài sản tài chính</t>
  </si>
  <si>
    <t>Receivables is presented on the Financial statements according to book value of trade receivable and other receivables after deducting provision for bad receivable debts.</t>
  </si>
  <si>
    <t>Giá trị thị trường của chứng khoán niêm yết trên Sở Giao dịch Chứng khoán Hà Nội và Sở Giao dịch Chứng khoán Thành phố Hồ Chí Minh là giá đóng cửa tại ngày gần nhất có giao dịch tính đến ngày đánh giá lại. Đối với các chứng khoán của các công ty chưa niêm yết trên thị trường chứng khoán nhnưg đã đăng ký giao dịch trên thị trường giao dịch của các công ty đại chúng chưa niêm yết (UPCom) thì giá trị thị trường được xác định là giá đóng cửa bình quân tại ngày gần nhất có giao dịch tính đến ngày đánh giá lại. Đối với chứng khoán niêm yết bị hủy hoặc bị đình chỉ giao dịch hoặc bị ngừng giao dịch kể từ ngày giao dịch thứ sáu trở đi, giá chứng khoán thực tế là giá trị sổ sách tại ngày lập bảng cân đối kế toán gần nhất. Đối với chứng khoán chưa niêm yết và chưa đăng ký giao dịch trên thị trường giao dịch của các công ty đại chúng chưa niêm yết (UPCom) thì giá chứng khoán thực tế trên thị trường làm cơ sở để đánh giá lại là giá trung bình của các mức giá giao dịch thực tế theo báo giá của ba (03) công ty chứng khoán có giao dịch tại thời điểm gần nhất với thời điểm đánh giá lại nhưng khong quá một tháng tính đến ngày đánh giá lại.</t>
  </si>
  <si>
    <t>Năm 2016 Luật Chứng khoán chưa cho phép áp dụng nguyên tắc giá trị hợp lý nên Công ty không áp dụng nguyên tắc giá trị hợp lý trong ghi nhận giá trị tài sản tài chính.</t>
  </si>
  <si>
    <t>Chênh lệch tăng hoặc giảm do đánh giá lại FVTPL được ghi nhận theo nguyên tắc không bù trừ và được trình bày trên Báo cáo thu nhập toàn diện theo 02 chỉ tiêu: chỉ tiêu "Lỗ và chi phí giao dịch mua các tài sản tài chính, hoạt động tự doanh FVTPL" - Chi tiết "Chênh lệch giảm về đánh giá lại các tài sản tài chính ghi nhận thông qua lãi/lỗ" (nếu đánh giá giảm) và chỉ tiêu "Thu nhập" - Chi tiết "Chênh lệch tăng về đánh giá lại các tài sản tài chính ghi nhận thông qua lãi/lỗ" (nếu đánh giá tăng).</t>
  </si>
  <si>
    <t>Chênh lệch tăng hoặc giảm do đánh giá lại AFS được ghi nhận theo nguyên tắc bù trừ được ghi nhận trực tiếp vào vốn chủ sở hữu của Báo cáo tình hình tài chính tại chỉ tiêu "Chênh lệch đánh giá lại tài sản tài chính theo giá trị hợp lý" và chỉ tiêu "Lãi/lỗ từ đánh giá lại các tài sản tài chính sẵn sàng để bán" trên Báo cáo thu nhập toàn diện.</t>
  </si>
  <si>
    <t>Bất động sản đầu tư</t>
  </si>
  <si>
    <t xml:space="preserve">Investment property </t>
  </si>
  <si>
    <t>Đối với bất động sản đầu tư nắm giữ chờ tăng giá, trước ngày 01/01/2015 được tính trích khấu hao theo phương pháp đường thẳng tương tự như các tài sản khác, kể từ ngày 01/01/2015 không thực hiện trích khấu hao.</t>
  </si>
  <si>
    <t>Finance lease fixed assets are depreciated in the same method with the Company’s fixed assets. For finance lease fixed assets that is uncertain to be repurchased, depreciation is based on leasing period if useful life is longer than leasing period.</t>
  </si>
  <si>
    <t>Đối với bất động sản đầu tư cho thuê hoạt động được ghi nhận theo nguyên giá, hao mòn luỹ kế và giá trị còn lại.  Trong đó khấu hao được trích theo phương pháp đường thẳng với thời gian khấu hao được ước tính như sau:</t>
  </si>
  <si>
    <t>Bất động sản đầu tư được trích khấu hao theo phương pháp đường thẳng với thời gian khấu hao được ước tính như sau:</t>
  </si>
  <si>
    <t>Investment property is depreciated on a straight-line basis with expected useful life as follows:</t>
  </si>
  <si>
    <t>Nhà cửa, vật kiến trúc</t>
  </si>
  <si>
    <t>05 - 30</t>
  </si>
  <si>
    <t>Buildings</t>
  </si>
  <si>
    <t>Quyền sử dụng đất</t>
  </si>
  <si>
    <t>Land use rights</t>
  </si>
  <si>
    <t>Tài sản cố định</t>
  </si>
  <si>
    <t xml:space="preserve">Fixed assets and depreciation of fixed assets </t>
  </si>
  <si>
    <t>Tài sản cố định hữu hình, tài sản cố định vô hình được ghi nhận ban đầu theo giá gốc. Trong quá trình sử dụng, tài sản cố định hữu hình, tài sản cố định vô hình được ghi nhận theo nguyên giá, hao mòn luỹ kế và giá trị còn lại. Khấu hao được trích theo phương pháp đường thẳng (hoặc sản lượng, số dư giảm dần).</t>
  </si>
  <si>
    <t>Fixed assets (tangible and intangible) are stated at the historical cost. During the using time, fixed assets (tangible and intangible) are recorded at cost, accumulated depreciation and net book value.</t>
  </si>
  <si>
    <t>Tài sản cố định thuê tài chính được ghi nhận nguyên giá theo giá trị hợp lý hoặc giá trị hiện tại của khoản thanh toán tiền thuê tối thiểu (trường hợp giá trị hợp lý cao hơn giá trị hiện tại của khoản thanh toán tiền thuê tối thiểu) cộng với các chi phí trực tiếp phát sinh ban đầu liên quan đến hoạt động thuê tài chính (không bao gồm thuế GTGT). Trong quá trình sử dụng, tài sản cố định thuê tài chính được ghi nhận theo nguyên giá, hao mòn luỹ kế và giá trị còn lại. Khấu hao của tài sản cố định thuê tài chính được trích căn cứ theo thời gian thuê theo hợp đồng và tính vào chi phí sản xuất, kinh doanh, đảm bảo thu hồi đủ vốn.</t>
  </si>
  <si>
    <t>The cost of finance lease fixed assets is recognised at fair value or present value of the minimum lease payments (excluding value added tax) and initial cost directly attributable to finance lease fixed assets. During the using time, finance lease fixed assets are recorded at cost, accumulated depreciation and net book value.</t>
  </si>
  <si>
    <t>Khấu hao tài sản cố định được trích theo phương pháp đường thẳng với thời gian khấu hao được ước tính như sau:</t>
  </si>
  <si>
    <t>Depreciation is provided on a straight-line basis. Annual rates calculated to write off the cost of each asset evenly over its expected useful life as follows:</t>
  </si>
  <si>
    <t>20 - 50</t>
  </si>
  <si>
    <t>05 - 10</t>
  </si>
  <si>
    <t xml:space="preserve">Phương tiện vận tải  </t>
  </si>
  <si>
    <t>04 - 06</t>
  </si>
  <si>
    <t>Các tài sản khác</t>
  </si>
  <si>
    <t>02 - 08</t>
  </si>
  <si>
    <t>Management software</t>
  </si>
  <si>
    <t>Các khoản đầu tư tài chính dài hạn</t>
  </si>
  <si>
    <t xml:space="preserve">Financial investment </t>
  </si>
  <si>
    <t xml:space="preserve">Các khoản đầu tư vào các công ty con, công ty liên doanh liên kết  được ghi nhận ban đầu trên sổ kế toán theo giá gốc. Sau ghi nhận ban đầu, giá trị của các khoản đầu tư này được xác định theo giá gốc trừ đi dự phòng giảm giá khoản đầu tư. </t>
  </si>
  <si>
    <t>Investments in subsidiaries over which the Company has control rights are stated at original cost. Distributions from accumulated net profits from subsidiaries arising subsequent to the date of acquisition are recognized in the Statement of comprehensive income. Other distributions received (in excess of such profits) are considered a recovery of investment and are deducted to the cost of the investment.</t>
  </si>
  <si>
    <t>Dự phòng giảm giá các khoản đầu tư được lập vào thời điểm cuối kỳ đối với các khoản đầu tư vào công ty con, công ty liên doanh liên kết: căn cứ vào Báo cáo tài chính [riêng]/Báo cáo tài chính hợp nhất (nếu đơn vị nhận đầu tư là Công ty mẹ) của công ty con, công ty liên doanh, liên kết tại thời điểm trích lập dự phòng. Dự phòng giảm giá đầu tư được lập khi đơn vị nhận đầu tư phát sinh lỗ, ngoại trừ trường hợp khoản lỗ đó đã nằm trong kế hoạch khi quyết định đầu tư. Dự phòng giảm giá đầu tư được trích lập theo quy định tại Thông tư số 146/2014/TT-BTC của Bộ Tài chính ban hành ngày 06/10/2014.</t>
  </si>
  <si>
    <t>Investment in a joint venture entity is accounted by cost method and kept unadjusted thereafter for the post acquisition change in the venture’s share of net assets of the joint venture entity. The Statement of comprehensive income reflects the venture’s share of the net accumulated profits of the joint venture entity arising as from the contribution date.</t>
  </si>
  <si>
    <t>Các khoản nhận ký quỹ, ký cược ngắn hạn, dài hạn</t>
  </si>
  <si>
    <t>Các khoản nhận ký quỹ, ký cược ngắn hạn, dài hạn phản ánh khoản tiền nhận ký quỹ, ký cược bằng tiền của Công ty với các đối tượng trong hoạt động của Công ty phù hợp với các quy định của pháp luật có liên quan hiện hành. Các khoản tiền nhận ký quỹ, ký cược không thuộc tài sản của Công ty, Công ty phải có trách nhiệm quản lý tách biệt với tài sản bằng tiền của Công ty.</t>
  </si>
  <si>
    <t>Các khoản phải thu ngắn hạn, dài hạn</t>
  </si>
  <si>
    <r>
      <rPr>
        <b/>
        <sz val="10"/>
        <rFont val="Times New Roman"/>
        <family val="1"/>
      </rPr>
      <t xml:space="preserve">Phải thu bán các tài sản tài chính: </t>
    </r>
    <r>
      <rPr>
        <sz val="10"/>
        <rFont val="Times New Roman"/>
        <family val="1"/>
      </rPr>
      <t>phản ánh toàn bộ giá trị phải thu khi bán các tài sản tài chính thuộc danh mục tài sản tài chính của Công ty (không qua các Sở Giao dịch Chứng khoán), kể cả giá trị đáo hạn của các tài sản tài chính hoặc thanh lý các tài sản tài chính này.</t>
    </r>
  </si>
  <si>
    <r>
      <rPr>
        <b/>
        <sz val="10"/>
        <rFont val="Times New Roman"/>
        <family val="1"/>
      </rPr>
      <t>Phải thu và dự thu cổ tức, tiền lãi các tài sản tài chính:</t>
    </r>
    <r>
      <rPr>
        <sz val="10"/>
        <rFont val="Times New Roman"/>
        <family val="1"/>
      </rPr>
      <t xml:space="preserve"> phản ánh toàn bộ các khoản phải thu và dự thu về cổ tức, tiền lãi của các tài sản tài chính thuộc danh mục tài sản tài chính của Công ty.</t>
    </r>
  </si>
  <si>
    <r>
      <rPr>
        <b/>
        <sz val="10"/>
        <rFont val="Times New Roman"/>
        <family val="1"/>
      </rPr>
      <t>Dự phòng suy giảm giá trị các khoản phải thu:</t>
    </r>
    <r>
      <rPr>
        <sz val="10"/>
        <rFont val="Times New Roman"/>
        <family val="1"/>
      </rPr>
      <t xml:space="preserve"> được trích lập cho các khoản nợ quá hạn hoặc các khoản nợ chưa đến hạn thanh toán nhưng khách nợ lâm vào tình trạng phá sản hoặc đang làm thủ tục giải thể; mất tích, bỏ trốn, đang bị các cơ quan pháp luật truy tố, xét xử hoặc đang thi hành án hoặc đã chết. Chi phí dự phòng phát sinh được trình bày trên chỉ tiêu "Chi phí quản lý công ty chứng khoán" trên Báo cáo thu nhập toàn diện.</t>
    </r>
  </si>
  <si>
    <t>Mức trích lập dự phòng các khoản nợ phải thu khó đòi được xác định như sau:</t>
  </si>
  <si>
    <t>Thời gian quá hạn</t>
  </si>
  <si>
    <t>Mức trích dự phòng</t>
  </si>
  <si>
    <t>Từ trên sáu (06) tháng đến dưới một (01) năm</t>
  </si>
  <si>
    <t>Từ một (01) năm đến dưới hai (02) năm</t>
  </si>
  <si>
    <t>Từ hai (02) năm đến dưới ba (03) năm</t>
  </si>
  <si>
    <t>Từ ba (03) năm trở lên</t>
  </si>
  <si>
    <t>Chứng khoán mua bán theo hợp đồng mua/ bán lại</t>
  </si>
  <si>
    <t>Securities based on repurchase and reverse repurchase contract ("repo" contract)</t>
  </si>
  <si>
    <t>Những tài sản được mua đồng thời cam kết sẽ bán lại vào một thời điểm nhất định trong tương lai (các hợp đồng bán lại) không được ghi tăng trên báo cáo tài chính. Khoản tiền thanh toán theo các hợp đồng bán lại này được ghi nhận là tài sản trên báo cáo tình hình tài chính và phần chênh lệch giữa giá mua và giá cam kết bán lại được ghi nhận là doanh thu, hoặc khoản phải trả, chờ kết chuyển và được phân bổ vào kết quả hoạt động kinh doanh trong suốt thời gian hiệu lực của hợp đồng bán lại.</t>
  </si>
  <si>
    <t>Security trading relating to the purchase/ sale of securities from/ to customers and selling it to/ buying from exactly which customers at a specified future date with specific price known as the repo. When the repo transaction occurs, the Company recognizes it as an asset/ liability equal to the re-selling/ re-purchasing price at a specified future date. The difference between the re-selling/ re-purchasing price and the purchasing/ selling price is recognized as a liability (unrealized revenue)/ asset (expense pending allocation) and is allocated to the Income Statement as an income/expense over the life of the repo using the straight-line method.</t>
  </si>
  <si>
    <t>Những tài sản được bán đồng thời cam kết sẽ mua lại vào một thời điểm nhất định trong tương lai (các hợp đồng mua lại) không được ghi giảm trên báo cáo tài chính. Khoản tiền nhận được theo các hợp đồng mua lại này được ghi nhận là khoản nợ phải trả trên báo cáo tình hình tài chính và phần chênh lệch giữa giá bán và giá cam kết mua lại trong tương lai được ghi nhận là tài sản, hoặc chi phí, chờ kết chuyển và được phân bổ vào kết quả hoạt động kinh doanh trong suốt thời gian hiệu lực của hợp đồng mua lại.</t>
  </si>
  <si>
    <t>Chi phí trả trước</t>
  </si>
  <si>
    <t xml:space="preserve">Prepaid expenses </t>
  </si>
  <si>
    <t>Các chi phí trả trước chỉ liên quan đến chi phí sản xuất kinh doanh của một năm tài chính hoặc một chu kỳ kinh doanh được ghi nhận là chi phí trả trước ngắn hạn và được tính vào chi phí hoạt động kinh doanh trong năm tài chính.</t>
  </si>
  <si>
    <t xml:space="preserve">Prepaid expenses only related to present fiscal year are recognised as short-term prepaid expenses and are recorded into operating costs. </t>
  </si>
  <si>
    <t>Các chi phí đã phát sinh trong năm tài chính nhưng liên quan đến kết quả hoạt động kinh doanh của nhiều niên độ kế toán được hạch toán vào chi phí trả trước dài hạn để phân bổ dần vào kết quả hoạt động kinh doanh trong các niên độ kế toán sau.</t>
  </si>
  <si>
    <t>Prepaid expenses incurred during the year but related to business operations of several years are recorded as long-term prepaid expenses and are amortised to the income statement in several years.</t>
  </si>
  <si>
    <t xml:space="preserve">Việc tính và phân bổ chi phí trả trước dài hạn vào chi phí sản xuất kinh doanh từng kỳ hạch toán được căn cứ vào tính chất, mức độ từng loại chi phí để chọn phương pháp và tiêu thức phân bổ hợp lý. Chi phí trả trước được phân bổ dần vào chi phí hoạt động kinh doanh theo phương pháp đường thẳng.   </t>
  </si>
  <si>
    <t>The calculation and allocation of long-term prepaid expenses to profit and loss account in the period should be based on nature of those expenses to select a reasonable method and allocated factors. Prepaid expenses are allocated partly into operating expenses on a straight-line basis.</t>
  </si>
  <si>
    <t>Các khoản nợ phải trả ngắn hạn, dài hạn</t>
  </si>
  <si>
    <t>Các khoản nợ phải trả được theo dõi theo kỳ hạn phải trả, đối tượng phải trả, loại nguyên tệ phải trả và các yếu tố khác theo nhu cầu quản lý của Công ty.</t>
  </si>
  <si>
    <r>
      <rPr>
        <b/>
        <sz val="10"/>
        <rFont val="Times New Roman"/>
        <family val="1"/>
      </rPr>
      <t>Các khoản vay:</t>
    </r>
    <r>
      <rPr>
        <sz val="10"/>
        <rFont val="Times New Roman"/>
        <family val="1"/>
      </rPr>
      <t xml:space="preserve"> phản ánh tình hình phát hành trái phiếu và thanh toán trái phiếu; phản ánh các khoản tiền vay tạm thời và tình hình trả nợ tiền vay của Công ty với Ngân hàng, Trung tâm lưu ký chứng khoán Việt Nam, Quỹ Hỗ trợ thanh toán hoặc các đối tượng cho vay khác theo quy định về hoạt động vay áp dụng đối với công ty chứng khoán. </t>
    </r>
  </si>
  <si>
    <r>
      <rPr>
        <b/>
        <sz val="10"/>
        <rFont val="Times New Roman"/>
        <family val="1"/>
      </rPr>
      <t>Các khoản phải trả hoạt động giao dịch chứng khoán:</t>
    </r>
    <r>
      <rPr>
        <sz val="10"/>
        <rFont val="Times New Roman"/>
        <family val="1"/>
      </rPr>
      <t xml:space="preserve"> phản ánh tình hình thanh toán về các khoản phí hoạt động kinh doanh, dịch vụ chứng khoán cho Sở Giao dịch Chứng khoán, Trung tâm Lưu ký chứng khoán Việt Nam (VSD), phải trả đại lý phát hành chứng khoán của Công ty.</t>
    </r>
  </si>
  <si>
    <r>
      <rPr>
        <b/>
        <sz val="10"/>
        <rFont val="Times New Roman"/>
        <family val="1"/>
      </rPr>
      <t>Các khoản phải trả tổ chức phát hành chứng khoán:</t>
    </r>
    <r>
      <rPr>
        <sz val="10"/>
        <rFont val="Times New Roman"/>
        <family val="1"/>
      </rPr>
      <t xml:space="preserve"> phản ánh tình hình nhận và thanh toán khoản phải trả Tổ chức phát hành chứng khoán về tiền bán chứng khoán bảo lãnh phát hành do Công ty thực hiện ở công ty bão lãnh phát hành chứng khoán chính hoặc phụ, kể cả trường hợp công ty bảo lãnh phát hành chứng khoán bán chứng khoán phát hành qua các đại lý.</t>
    </r>
  </si>
  <si>
    <r>
      <t>Chi phí phải trả</t>
    </r>
    <r>
      <rPr>
        <b/>
        <i/>
        <u/>
        <sz val="10"/>
        <rFont val="Times New Roman"/>
        <family val="1"/>
      </rPr>
      <t/>
    </r>
  </si>
  <si>
    <t xml:space="preserve">Accrued expenses </t>
  </si>
  <si>
    <t>Các khoản chi phí thực tế chưa phát sinh nhưng được trích trước vào chi phí hoạt động kinh doanh trong năm để đảm bảo khi chi phí phát sinh thực tế không gây đột biến cho chi phí hoạt động kinh doanh trên cơ sở đảm bảo nguyên tắc phù hợp giữa doanh thu và chi phí. Khi các chi phí đó phát sinh, nếu có chênh lệch với số đã trích, kế toán tiến hành ghi bổ sung hoặc ghi giảm chi phí tương ứng với phần chênh lệch.</t>
  </si>
  <si>
    <t>Expenses not yet occurred may be charged in advance into production and operating costs in order to ensure when these expenses arise, they do not make material influence on production and operating costs on the basis of suitability between revenue and cost. When these expenses arise, if there is any difference with the amount charged, accountants additionally record or make decrease to cost equivalent to the difference.</t>
  </si>
  <si>
    <t>Trái phiếu chuyển đổi</t>
  </si>
  <si>
    <t>Convertible bonds</t>
  </si>
  <si>
    <t>Trái phiếu chuyển đổi là loại trái phiếu có thể chuyển đổi thành cổ phiếu phổ thông của cùng một tổ chức phát hành theo các điều kiện đã được xác định trong phương án phát hành.</t>
  </si>
  <si>
    <t xml:space="preserve">Convertible bonds are bonds that may be converted into common shares of the same issuer under the conditions identified in the released plan.
</t>
  </si>
  <si>
    <t>Tại thời điểm ghi nhận ban đầu, khi phát hành trái phiếu chuyển đổi, Công ty tính toán và xác định riêng biệt giá trị cấu phần nợ (nợ gốc) và cấu phần vốn của trái phiếu chuyển đổi. Phần nợ gốc của trái phiếu chuyển đổi được ghi nhận là nợ phải trả; cấu phần vốn (quyền chọn cổ phiếu) của trái phiếu chuyển đổi được ghi nhận là vốn chủ sở hữu.</t>
  </si>
  <si>
    <t>At the time of initial record, when issuing convertible bonds, Company must calculate and determine separately value of the debt component (principal debt) and capital component of convertible bonds. Principal debt of convertible bonds is recorded a liabilities; component of capital (stock options) of convertible bonds is recorded an owner’s equity.</t>
  </si>
  <si>
    <r>
      <t xml:space="preserve">Tại thời điểm ghi nhận ban đầu, giá trị phần nợ gốc của trái phiếu chuyển đổi được xác định bằng cách chiết khấu giá trị danh nghĩa của khoản thanh toán trong tương lai (gồm cả gốc và lãi trái phiếu) về giá trị hiện tại theo </t>
    </r>
    <r>
      <rPr>
        <sz val="10"/>
        <color indexed="10"/>
        <rFont val="Times New Roman"/>
        <family val="1"/>
        <charset val="163"/>
      </rPr>
      <t>lãi suất của trái phiếu tương tự trên thị trường nhưng không có quyền chuyển đổi thành cổ phiếu/lãi suất đi vay phổ biến trên thị trường tại thời điểm phát hành trái phiếu</t>
    </r>
    <r>
      <rPr>
        <sz val="10"/>
        <rFont val="Times New Roman"/>
        <family val="1"/>
      </rPr>
      <t xml:space="preserve"> và trừ đi chi phí phát hành trái phiếu chuyển đổi.</t>
    </r>
  </si>
  <si>
    <r>
      <t xml:space="preserve">At the time of initial record, the value of the principal of convertible bonds is determined by discounting the nominal value of future payments (including principal and interest of bonds) to the present value under </t>
    </r>
    <r>
      <rPr>
        <sz val="10"/>
        <color indexed="10"/>
        <rFont val="Times New Roman"/>
        <family val="1"/>
      </rPr>
      <t>interest rate of similar bonds in the market without the right to convert into shares/common borrowing interest rate in the market at the time of issuing bonds)</t>
    </r>
    <r>
      <rPr>
        <sz val="10"/>
        <rFont val="Times New Roman"/>
        <family val="1"/>
      </rPr>
      <t xml:space="preserve"> and subtracting the cost of issuing convertible bonds.</t>
    </r>
  </si>
  <si>
    <t xml:space="preserve">Owner’s equity </t>
  </si>
  <si>
    <t>Owner’s equity is stated at actually contributed capital of owners.</t>
  </si>
  <si>
    <t>Thặng dư vốn cổ phần phản ánh chênh lệch giữa mệnh giá, chi phí trực tiếp liên quan đến việc phát hành cổ phiếu và giá phát hành cổ phiếu (kể cả các trường hợp tái phát hành cổ phiếu quỹ) và có thể là thặng dư dương (nếu giá phát hành cao hơn mệnh giá và chi phí trực tiếp liên quan đến việc phát hành cổ phiếu) hoặc thăng dư âm (nếu giá phát hành thấp hơn mệnh giá và chi phí trực tiếp liên quan đến việc phát hành cổ phiếu).</t>
  </si>
  <si>
    <t xml:space="preserve">Premium reserve is recorded by the difference (over/under) between the selling price and the par value of treasury stocks when stocks are firstly or additionally issued or reissued. Direct expenses related to the additional issuance of shares or reissuing treasury stock is recorded to reduce the surplus capital stock. </t>
  </si>
  <si>
    <t>Quyền chọn chuyển đổi trái phiếu thành cổ phiếu (cấu phần vốn của trái phiếu chuyển đổi) phát sinh khi Công ty phát hành loại trái phiếu có thể chuyển đổi thành một số lượng cổ phiếu xác định được quy định sẵn trong phương án phát hành. Giá trị cấu phần vốn của trái phiếu chuyển đổi được xác định là phần chênh lệch giữa tổng số tiền thu từ việc phát hành trái phiếu chuyển đổi trừ đi giá trị cấu phần nợ của trái phiếu chuyển đổi.</t>
  </si>
  <si>
    <t>Vốn khác thuộc Vốn chủ sở hữu phản ánh số vốn kinh doanh được hình thành do bổ sung từ kết quả hoạt động kinh doanh hoặc do được tặng, biếu, tài trợ, đánh giá lại tài sản (nếu được phép ghi tăng, giảm Vốn đầu tư của chủ sở hữu).</t>
  </si>
  <si>
    <t>Other capital of owner is the fair value of assets offerred to the company by other entities or individuals less payable taxes (if any) imposed on these assets; and the amount added from income statement.</t>
  </si>
  <si>
    <t>Cổ phiếu quỹ là cổ phiếu do Công ty phát hành và được Công ty mua lại, cổ phiếu này không bị hủy bỏ và sẽ được tái phát hành trở lại trong khoảng thời gian theo quy định của pháp luật về chứng khoán. Cổ phiếu quỹ được ghi nhận theo giá trị thực tế mua lại và trình bày trên Bảng Cân đối kế toán là một khoản ghi giảm Vốn đầu tư của chủ sở hữu. Giá vốn của cổ phiếu quỹ khi tái phát hành hoặc khi sử dụng để trả cổ tức, thưởng... được tính theo phương pháp bình quân gia quyền.</t>
  </si>
  <si>
    <t>Treasury stocks is stocks issued and reacquired by the company. Treasury stocks is stated at actual value and represented in Statement of Financial position as a deduction in owner’s equity. Profits (losses) are not recorded when the Company acquires, sells, issues or cancels treasury stocks.</t>
  </si>
  <si>
    <t>Chênh lệch đánh giá lại tài sản theo giá trị hợp lý được phản ánh khi đánh giá lại các tài sản tài chính theo giá trị hợp lý. Tài sản được đánh giá lại bao gồm: tài sản tài chính sẵn sàng để bán; tài sản cố định; hoặc đánh giá lại tài sản khi có quyết định của Nhà nước về đánh giá lại tài sản (nếu có).</t>
  </si>
  <si>
    <r>
      <t>Profit after tax retained is the profit of business operations after deduction (-) regulated items due to applying a change in accounting retrospectively or to make a retrospective restatement to correct materiality in previous years. The profit is available for appropriation to investors after approval by General Meeting of Shareholder</t>
    </r>
    <r>
      <rPr>
        <sz val="10"/>
        <color indexed="10"/>
        <rFont val="Times New Roman"/>
        <family val="1"/>
      </rPr>
      <t>/Board of Management</t>
    </r>
    <r>
      <rPr>
        <sz val="10"/>
        <rFont val="Times New Roman"/>
        <family val="1"/>
      </rPr>
      <t xml:space="preserve"> and after making appropriation to reserve funds in accordance with the Company’s Charter and Vietnamese regulatory requirements.</t>
    </r>
  </si>
  <si>
    <t xml:space="preserve">Lợi nhuận đã thực hiện là số chênh lệch giữa tổng doanh thu, thu nhập với tổng các khoản chi phí tính vào Báo cáo thu nhập toàn diện của Công ty lũy kế phát sinh trong kỳ. Số lợi nhuận được sử dụng để phân phối cho các chủ sở hữu phải trừ đi số lỗ đã thực hiện lũy kế tính từ đầu kỳ này và số lỗ chưa thực hiện lũy kế tính đến thời điểm phân phối lãi cho chủ sở hữu. Việc phân phối lợi nhuận của Công ty cho chủ sở hữu phải đảm bảo rõ ràng, minh bạch và theo đúng quy định của pháp luật doanh nghiệp, chứng khoán và các pháp luật hiện hành khác có liên quan đối với công ty chứng khoán, điều lệ công ty chứng khoán, Nghị quyết Đại hội đồng cổ đông. Và chỉ phân phối thu nhập cho thành viên góp vốn hoặc cổ đông sau khi đã trừ đi các nghĩa vụ thuế phải nộp tính trên khoản thu nhập được hưởng. </t>
  </si>
  <si>
    <t>(Áp dụng nếu Công ty thực hiện phân phối theo quy định tại Thông tư 146)</t>
  </si>
  <si>
    <t>Công ty sử dụng lợi nhuận sau thuế đã thực hiện hàng năm để trích lập các quỹ theo quy định tại Thông tư số 146/2014/TT-BTC do Bộ Tài chính ban hành ngày 06/10/2014 như sau:</t>
  </si>
  <si>
    <t>Quỹ</t>
  </si>
  <si>
    <t>Mức trích từ lợi nhuận sau thuế</t>
  </si>
  <si>
    <t>Mức trích tối đa</t>
  </si>
  <si>
    <t>Quỹ dự trữ bổ sung vốn điều lệ</t>
  </si>
  <si>
    <t>10% vốn đều lệ</t>
  </si>
  <si>
    <t>Quỹ dự trữ bắt buộc</t>
  </si>
  <si>
    <t>Các nghiệp vụ bằng ngoại tệ</t>
  </si>
  <si>
    <t xml:space="preserve">Foreign currency transactions </t>
  </si>
  <si>
    <t xml:space="preserve">Các nghiệp vụ phát sinh bằng các đơn vị tiền tệ khác với đơn vị tiền tệ kế toán của Công ty (VND) được hạch toán theo tỷ giá giao dịch vào ngày phát sinh nghiệp vụ. Tại ngày kết thúc kỳ kế toán, các khoản mục tiền tệ (tiền mặt, tiền gửi, tiền đang chuyển, nợ phải thu, nợ phải trả không bao gồm các khoản Người mua ứng trước và Ứng trước cho người bán, Doanh thu nhận trước) có gốc ngoại tệ được đánh giá lại theo tỷ giá mua vào của ngân hàng thương mại nơi Công ty mở tài khoản công bố tại thời điểm lập Báo cáo tài chính. Tất cả các khoản chênh lệch tỷ giá thực tế phát sinh trong kỳ và chênh lệch do đánh giá lại số dư các khoản mục tiền tệ có gốc ngoại tệ cuối kỳ được hạch toán vào kết quả hoạt động kinh doanh của kỳ kế toán. </t>
  </si>
  <si>
    <t>Transactions in currencies other than accounting unit of the Company (VND) are recorded at the rate of exchange ruling at the dates of transactions. Monetary items denominated in foreign currencies (including cash on hand, cash at bank, cash in transit, receivables and payables and excluding advances from customers, advances to suppliers, revenue received in advance) are revalued at the average exchange rate of commercial banks that the Company opened accounts/ or based on buying rate of the commercial banks that the Company opened account at the time of preparation of financial statements at the balance sheet date. All exchange differences arising on settlement or revaluation at the date of financial statements will be recorded into the financial income or expense in the period.</t>
  </si>
  <si>
    <t>Ghi nhận doanh thu, thu nhập</t>
  </si>
  <si>
    <t>Revenue</t>
  </si>
  <si>
    <t>Rendering of services</t>
  </si>
  <si>
    <t>Doanh thu cung cấp dịch vụ được ghi nhận khi kết quả của giao dịch đó được xác định một cách đáng tin cậy. Trường hợp việc cung cấp dịch vụ liên quan đến nhiều năm thì doanh thu được ghi nhận trong năm theo kết quả phần công việc đã hoàn thành vào ngày lập Báo cáo tình hình tài chính của kỳ đó. Kết quả của giao dịch cung cấp dịch vụ được xác định khi thỏa mãn các điều kiện sau:</t>
  </si>
  <si>
    <t>Revenue from rendering of services is recognized when the outcome of that transaction can be measured reliably. Where a transaction involving the rendering of services is attributable to several periods, each period’s revenue should be recognized by reference to the stage of completion at the balance sheet date. The outcome of a transaction can be estimated reliably when all the following conditions are satisfied:</t>
  </si>
  <si>
    <t>The amount of revenue can be measured reliably;</t>
  </si>
  <si>
    <t>It is probable that the economic benefits associated with the transaction will flow to the Company;</t>
  </si>
  <si>
    <t>Xác định được phần công việc đã hoàn thành vào ngày lập Báo cáo tình hình tài chính;</t>
  </si>
  <si>
    <t>The stage of completion of the transaction at the balance sheet date can be measured reliably;</t>
  </si>
  <si>
    <t>The costs incurred for the transaction and the costs to complete the transaction can be measured reliably.</t>
  </si>
  <si>
    <t>The stage of completion of a transaction may be determined by surveys of work completed method</t>
  </si>
  <si>
    <t>Thu nhập từ kinh doanh chứng khoán</t>
  </si>
  <si>
    <t>Income from business cooperation contracts</t>
  </si>
  <si>
    <t>Thu nhập bán các tài sản tài chính tự doanh FVTPL được xác định là số chênh lệch giữa giá bán và giá vốn theo số lượng các tài sản tài chính FVTPL đã bán ra. Thu nhập bán các tài sản tài chính là thu nhập đã thực hiện.</t>
  </si>
  <si>
    <t>Income is recognized when the parties in the business cooperation contracts announce the distributed income to the parties under the terms of the contract.</t>
  </si>
  <si>
    <t>Thu nhập do đánh giá tăng các tài sản tài chính thuộc danh mục tài sản tài chính FVTPL theo giá trị hợp lý. Thu nhập đánh giá lại các tài sản tài chính thuộc danh mục tài sản tài chính FVTPL là thu nhập chưa thực hiện.</t>
  </si>
  <si>
    <t>Thu nhập phát sinh từ các tài sản tài chính tự doanh FVTPL, các khoản cho vay bao gồm: lãi cho vay phát sinh từ các khoản cho vay phù hợp với quy định của Luật chứng khoán; cổ tức, lợi nhuận được chia phát sinh từ cổ phiếu.</t>
  </si>
  <si>
    <t>Doanh thu từ hợp đồng hợp tác kinh doanh</t>
  </si>
  <si>
    <t>Doanh thu được ghi nhận khi các bên tham gia Hợp đồng hợp tác kinh doanh công bố chia doanh thu cho các bên theo điều khoản quy định trong Hợp đồng</t>
  </si>
  <si>
    <t>Ghi nhận chi phí hoạt động và chi phí quản lý công ty</t>
  </si>
  <si>
    <t>Chi phí được ghi nhận khi có khả năng làm giảm các lợi ích kinh tế tại thời điểm phát sinh hoặc có thể xác định được một cách chắc chắn phát sinh, không phân biệt đã được thanh toán hay chưa.</t>
  </si>
  <si>
    <t>Ghi nhận doanh thu tài chính, chi phí hoạt động tài chính</t>
  </si>
  <si>
    <t>Doanh thu tài chính bao gồm</t>
  </si>
  <si>
    <t>Chênh lệch lãi tỷ giá hối đoái;</t>
  </si>
  <si>
    <t>Income from interest is recognized in the income statement on accrual basis;</t>
  </si>
  <si>
    <t>Doanh thu từ lãi tiền gửi ngân hàng không cố định;</t>
  </si>
  <si>
    <t>Doanh thu, dự thu cổ tức, lợi nhuận được chia từ các khoản đầu tư vào công ty con, công ty liên doanh, công ty liên kết;</t>
  </si>
  <si>
    <t>Dividends should be recognized when the Company’s right to receive payment is established;</t>
  </si>
  <si>
    <t>Doanh thu đầu tư khác;</t>
  </si>
  <si>
    <t xml:space="preserve">Profit from business cooperation contracts is recognized when the parties in the business cooperation contracts announce the distributed profits to the parties under the terms of the contract; </t>
  </si>
  <si>
    <t>Cổ phiếu thưởng hay cổ tức trả bằng cổ phiếu: Không có khoản thu nhập nào được ghi nhận khi quyền được nhận cổ phiếu thưởng hay cổ tức bằng cổ phiếu được xác lập.</t>
  </si>
  <si>
    <t>Bonus shares or dividends paid by stocks: No earnings are recognized when the rights to receive bonus shares or stock dividend is established.</t>
  </si>
  <si>
    <t>Chi phí hoạt động tài chính bao gồm</t>
  </si>
  <si>
    <t>Chênh lệch lỗ tỷ giá hối đoái;</t>
  </si>
  <si>
    <t>Chi phí lãi vay;</t>
  </si>
  <si>
    <t>Lỗ bán, thanh lý các khoản đầu tư vào công ty con, công ty liên kết, liên doanh;</t>
  </si>
  <si>
    <t>Chi phí dự phòng suy giảm giá trị các khoản đầu tư tài chính dài hạn;</t>
  </si>
  <si>
    <t>Chi phí tài chính khác (phí chuyển tiền, ...).</t>
  </si>
  <si>
    <t>Các khoản thuế</t>
  </si>
  <si>
    <t>Taxation</t>
  </si>
  <si>
    <t>Thuế hiện hành</t>
  </si>
  <si>
    <t>Current tax</t>
  </si>
  <si>
    <t>Tài sản thuế và các khoản thuế phải nộp cho kỳ kế toán hiện hành và các kỳ kế toán trước được xác định bằng số tiền dự kiến phải nộp cho (hoặc được thu hồi từ) cơ quan thuế, dựa trên các mức thuế suất và các luật thuế có hiệu lực đến ngày kết thúc kỳ tính thuế.</t>
  </si>
  <si>
    <t>Current tax assets and liabilities for the current and prior periods are measured at the amount expected to be recovered from or paid to the taxation authorities. The tax rates and tax laws used to compute the amount are those that are enacted by the balance sheet date.</t>
  </si>
  <si>
    <t xml:space="preserve">Deferred income tax </t>
  </si>
  <si>
    <t>Thuế thu nhập hoãn lại được xác định cho các khoản chênh lệch tạm thời tại ngày kết thúc kỳ kế toán giữa cơ sở tính thuế thu nhập của các tài sản và nợ phải trả và giá trị ghi sổ của chúng cho mục đích lập báo cáo tài chính. Tài sản thuế thu nhập hoãn lại và thuế thu nhập hoãn lại phải trả được xác định theo thuế suất dự tính sẽ áp dụng cho năm tài sản được thu hồi hay nợ phải trả được thanh toán, dựa trên các mức thuế suất và luật thuế có hiệu lực vào ngày kết thúc kỳ kế toán.</t>
  </si>
  <si>
    <t>Deferred tax is provided using the balance sheet liability method on temporary differences at the end of the period between the tax base of assets and liabilities and their carrying amount for financial reporting purpose. Deferred income tax assets and liabilities are measured at the tax rates that are expected to apply in the year when the asset realised or the liability is settled based on tax rates and tax laws that have been enacted at the balance sheet date.</t>
  </si>
  <si>
    <r>
      <t>Theo Quyết định số..ngày (hoặc văn bản cho phép hưởng ưu đãi có liên quan), Công ty chịu thuế thu nhập doanh nghiệp theo mức thuế suất …% tính từ năm … đến năm… và …% cho những năm tiếp theo.
Mức giảm thuế trên không áp dụng với các khoản thu nhập khác. Các khoản thu nhập khác này chịu mức thuế suất …%.</t>
    </r>
    <r>
      <rPr>
        <i/>
        <sz val="10"/>
        <color indexed="10"/>
        <rFont val="Times New Roman"/>
        <family val="1"/>
      </rPr>
      <t xml:space="preserve"> [xoá bỏ nếu không có]</t>
    </r>
  </si>
  <si>
    <t>In accordance to Decision no. … dated (or written documents permitting related tax incentives), the Company is subjected to corporate income tax at ...% from year…... to year ... ... and ...% for the following years.
This tax incentives do not apply to other income. This other income is subjected to tax rate of …%.</t>
  </si>
  <si>
    <t>Các bên liên quan</t>
  </si>
  <si>
    <t xml:space="preserve">Related Parties </t>
  </si>
  <si>
    <t>Các bên được coi là liên quan nếu bên đó có khả năng kiểm soát hoặc có ảnh hưởng đáng kể đối với bên kia trong việc ra quyết định về các chính sách tài chính và hoạt động. Các bên liên quan của Công ty bao gồm:</t>
  </si>
  <si>
    <t>Entities, individuals, directly or indirectly through one or more intermediaries, having control over the Company or being under the control of the Company, or being under common control with the Company, including the Company's parent, subsidiaries and affiliated companies, are related parties. Associates and individuals, directly or indirectly, holding voting power of the Company that have a significant influence on the Company, key management personnel including directors and employees of the Company, the close family members of these individuals or affiliated parties or companies associated with these individuals are also considered related party.</t>
  </si>
  <si>
    <t>Các doanh nghiệp trực tiếp hay gián tiếp qua một hoặc nhiều trung gian có quyền kiểm soát Công ty hoặc chịu sự kiểm soát của Công ty, hoặc cùng chung sự kiểm soát với Công ty, bao gồm cả công ty mẹ, công ty con và công ty liên kết;</t>
  </si>
  <si>
    <t>In considering the relationship of related parties, one should also consider the nature, not only the legal form of the relationship.</t>
  </si>
  <si>
    <t>Các cá nhân trực tiếp hoặc gián tiếp nắm quyền biểu quyết của Công ty mà có ảnh hưởng đáng kể đối với Công ty, những nhân sự quản lý chủ chốt của Công ty, những thành viên mật thiết trong gia đình của các cá nhân này;</t>
  </si>
  <si>
    <t>Các doanh nghiệp do các cá nhân nêu trên nắm trực tiếp hoặc gián tiếp phần quan trọng quyền biểu quyết hoặc có ảnh hưởng đáng kể tới Công ty.</t>
  </si>
  <si>
    <t>Trong việc xem xét từng mối quan hệ của các bên liên quan để phục vụ cho việc lập và trình bày Báo cáo tài chính, Công ty chú ý tới bản chất của mối quan hệ hơn là hình thức pháp lý của các quan hệ đó.</t>
  </si>
  <si>
    <t>ĐIỀU CHỈNH HỒI TỐ THEO KẾT QUẢ KIỂM TRA CỦA CƠ QUAN THANH TRA</t>
  </si>
  <si>
    <t>COMPARATIVE FIGURES</t>
  </si>
  <si>
    <t>Mã
số</t>
  </si>
  <si>
    <t>Số liệu đã kiểm toán năm trước</t>
  </si>
  <si>
    <t>Số liệu điều chỉnh theo Biên bản thanh tra thuế</t>
  </si>
  <si>
    <t>Chênh lệch</t>
  </si>
  <si>
    <t>Ghi
chú</t>
  </si>
  <si>
    <t>Code</t>
  </si>
  <si>
    <t>Audited in last year</t>
  </si>
  <si>
    <t>Restated based on the State Audit Report</t>
  </si>
  <si>
    <t>Difference</t>
  </si>
  <si>
    <t>Note</t>
  </si>
  <si>
    <t>VND</t>
  </si>
  <si>
    <t>Báo cáo thu nhập toàn diện</t>
  </si>
  <si>
    <t>Balance Sheet</t>
  </si>
  <si>
    <t>(1)</t>
  </si>
  <si>
    <t>(2)</t>
  </si>
  <si>
    <t>(1,2)</t>
  </si>
  <si>
    <t>Báo cáo tình hình tài chính</t>
  </si>
  <si>
    <t>Income Statement</t>
  </si>
  <si>
    <t>(3)</t>
  </si>
  <si>
    <t>Báo cáo lưu chuyển tiền tệ</t>
  </si>
  <si>
    <t>Cash Flow Statement</t>
  </si>
  <si>
    <t>Test TA/TV</t>
  </si>
  <si>
    <t xml:space="preserve">Securities company </t>
  </si>
  <si>
    <t>Shares</t>
  </si>
  <si>
    <t>Bonds</t>
  </si>
  <si>
    <t>Other securities</t>
  </si>
  <si>
    <t>Của nhà đầu tư</t>
  </si>
  <si>
    <t>Investors</t>
  </si>
  <si>
    <t>TIỀN VÀ CÁC KHOẢN TƯƠNG ĐƯƠNG TIỀN</t>
  </si>
  <si>
    <t>CASH AND CASH EQUIVALENTS</t>
  </si>
  <si>
    <t>Tiền mặt tại quỹ</t>
  </si>
  <si>
    <t>Cash on hand</t>
  </si>
  <si>
    <t>Tiền gửi ngân hàng cho hoạt động Công ty</t>
  </si>
  <si>
    <t>Cash at bank</t>
  </si>
  <si>
    <t>Cash in transit</t>
  </si>
  <si>
    <t>Tiền gửi về bán chứng khoán bảo lãnh phát hành</t>
  </si>
  <si>
    <t>Cash at bank about issuing securities sales</t>
  </si>
  <si>
    <t>Tiền gửi bù trừ và thanh toán giao dịch chứng khoán</t>
  </si>
  <si>
    <t xml:space="preserve">Cash at bank for securities transaction compensation payment </t>
  </si>
  <si>
    <t xml:space="preserve">Cash equivalents </t>
  </si>
  <si>
    <t>CÁC LOẠI TÀI SẢN TÀI CHÍNH</t>
  </si>
  <si>
    <t>SHORT-TERM INVESTMENTS</t>
  </si>
  <si>
    <t>Tài sản tài chính ghi nhận thông qua lãi/lỗ (FVTPL)</t>
  </si>
  <si>
    <t>Giá trị ghi sổ</t>
  </si>
  <si>
    <t>Giá trị hợp lý</t>
  </si>
  <si>
    <t>Cổ phiếu niêm yết</t>
  </si>
  <si>
    <t>Trading securities</t>
  </si>
  <si>
    <t>Cổ phiếu chưa niêm yết</t>
  </si>
  <si>
    <t>Other short-term investments</t>
  </si>
  <si>
    <t>Provision for devaluation of short-term investment (*)</t>
  </si>
  <si>
    <t>Công ty chưa xác định giá trị hợp lý của các khoản đầu tư tài chính này do Chuẩn mực Kế toán Việt Nam, Chế độ Kế toán doanh nghiệp Việt Nam chưa có hướng dẫn cụ thể về việc xác định giá trị hợp lý.</t>
  </si>
  <si>
    <t>Tài sản tài chính sẵn sàng để bán (AFS)</t>
  </si>
  <si>
    <t>Các khoản đầu tư nắm giữ đến ngày đáo hạn (HTM)</t>
  </si>
  <si>
    <t>Tiền gửi có kỳ hạn</t>
  </si>
  <si>
    <t>….</t>
  </si>
  <si>
    <t>Các khoản cho vay</t>
  </si>
  <si>
    <t>Hoạt động margin (*)</t>
  </si>
  <si>
    <t>Hoạt động ứng trước tiền bán</t>
  </si>
  <si>
    <t>Hoạt động sửa lỗi giao dịch</t>
  </si>
  <si>
    <t>(*) Công ty có giữ các chứng khoán như tài sản cầm cố của khách hàng cho các khoản phải thu giao dịch ký quỹ tại ngày 30/06/2016 với tổng giá trị tài sản cầm cố tính theo giá thị trường tại ngày 30/06/2016 có tính đến tỷ lệ khấu trừ tối đa của tài sản bảo đảm theo quy định tại Thông tư 210/2014/TT-BTC ngày 30/12/2014 của Bộ Tài chính.</t>
  </si>
  <si>
    <t>Tài sản đảm bảo sau khấu trừ</t>
  </si>
  <si>
    <t>Tỷ lệ dự phòng</t>
  </si>
  <si>
    <t>Mức trích lập dự phòng</t>
  </si>
  <si>
    <t>Nhóm nợ</t>
  </si>
  <si>
    <t>Dư nợ vay</t>
  </si>
  <si>
    <t>Nhóm 1 - Nợ đủ tiêu chuẩn</t>
  </si>
  <si>
    <t>Nhóm 2 - Nợ cần chú ý</t>
  </si>
  <si>
    <t>Nhóm 3 - Nợ dưới tiêu chuẩn</t>
  </si>
  <si>
    <t>Nhóm 4 - Nợ nghi ngờ</t>
  </si>
  <si>
    <t>Nhóm 5 - Nợ có khả năng mất vốn</t>
  </si>
  <si>
    <t>Tại ngày 30/06/2016, Công ty đã lập dự phòng suy giảm các khoản cho vay (dự phòng chung) theo hướng dẫn tại Thông tư 210/2014/TT-BTC ngày 30/12/2014 của Bộ Tài chính với số tiền: 13.829.888 đồng.</t>
  </si>
  <si>
    <t>e)</t>
  </si>
  <si>
    <t>Tình hình biến động giá trị thị trường (hoặc giá trị 4 loại tài sản tài chính)</t>
  </si>
  <si>
    <t>Trường hợp Công ty chứng khoán hạch toán tài sản tài chính theo phương pháp giá gốc</t>
  </si>
  <si>
    <t>Trường hợp Công ty chứng khoán hạch toán tài sản tài chính theo phương pháp đánh giá lại</t>
  </si>
  <si>
    <t>DỰ PHÒNG SUY GIẢM GIÁ TRỊ TÀI SẢN TÀI CHÍNH VÀ TÀI SẢN NHẬN THẾ CHẤP</t>
  </si>
  <si>
    <t>Tình hình trích lập dự phòng các khoản phải thu ngắn hạn khó đòi</t>
  </si>
  <si>
    <t>Dự phòng suy giảm các khoản đầu tư nắm giữ đến ngày đáo hạn (HTM)</t>
  </si>
  <si>
    <t>Dự phòng suy giảm giá trị các khoản cho vay</t>
  </si>
  <si>
    <t>Setup/reversal</t>
  </si>
  <si>
    <t>Dự phòng suy giảm giá trị tài sản tài chính sẵn sàng để bán</t>
  </si>
  <si>
    <t>Use</t>
  </si>
  <si>
    <t>Dự phòng suy giảm giá trị tài sản nhận thế chấp</t>
  </si>
  <si>
    <t>Dự phòng giảm giá tài sản tài chính</t>
  </si>
  <si>
    <t>CÁC KHOẢN PHẢI THU NGẮN HẠN</t>
  </si>
  <si>
    <t>SHORT-TERM ACCOUNTS RECEIVABLE</t>
  </si>
  <si>
    <t>Các khoản phải thu ngắn hạn</t>
  </si>
  <si>
    <t>Các khoản phải thu bán các khoản đầu tư</t>
  </si>
  <si>
    <t>Trade receivables</t>
  </si>
  <si>
    <t>Các khoản phải thu và dự thu cổ tức, tiền lãi các khoản đầu tư</t>
  </si>
  <si>
    <t>Advances to suppliers</t>
  </si>
  <si>
    <t>Các khoản phải thu các khoản đầu tư đáo hạn</t>
  </si>
  <si>
    <t>Short-term inter-company receivables</t>
  </si>
  <si>
    <t>Phải thu lãi hoạt động Margin</t>
  </si>
  <si>
    <t>Securities merchandising operation receivables</t>
  </si>
  <si>
    <t>Phải thu lãi hoạt động ứng trước tiền bán</t>
  </si>
  <si>
    <t>Phải thu các dịch vụ Công ty chứng khoán cung cấp</t>
  </si>
  <si>
    <t>Other receivables</t>
  </si>
  <si>
    <t>Phải thu Trung tâm Lưu ký chứng khoán Việt Nam</t>
  </si>
  <si>
    <t>Provisions for short-term bad debts</t>
  </si>
  <si>
    <t>Phải thu Sở Giao dịch Chứng khoán</t>
  </si>
  <si>
    <t>Phải thu Nhà đầu tư về giao dịch chứng khoán (phí môi giới, phí lưu ký và thuế)</t>
  </si>
  <si>
    <t>Phải thu Nhà đầu tư về hợp đồng hợp tác kinh doanh cũ</t>
  </si>
  <si>
    <t>Phải thu tổ chức phát hành chứng khoán</t>
  </si>
  <si>
    <t>Phải thu khách hàng dịch vụ tư vấn</t>
  </si>
  <si>
    <t>Phải thu về lỗi giao dịch chứng khoán</t>
  </si>
  <si>
    <t>Phải thu lãi tiền gửi không kỳ hạn</t>
  </si>
  <si>
    <t>Các khoản phải thu dài hạn</t>
  </si>
  <si>
    <t>LONG-TERM ACCOUNTS RECEIVABLE</t>
  </si>
  <si>
    <t>Phải thu của khách hàng</t>
  </si>
  <si>
    <t>Long-term receivables</t>
  </si>
  <si>
    <t>Phải thu và dự thu cổ tức, tiền lãi các tài sản tài chính</t>
  </si>
  <si>
    <t>Capital in subsidiaries</t>
  </si>
  <si>
    <t>Phải thu các dịch vụ CTCK cung cấp</t>
  </si>
  <si>
    <t>Inter-company long-term receivables</t>
  </si>
  <si>
    <t>Phải thu nội bộ</t>
  </si>
  <si>
    <t>Other long-term receivables</t>
  </si>
  <si>
    <t>Phải thu về lỗi giao dịch các tài sản tài chính</t>
  </si>
  <si>
    <t>Provisions for long-term bad debts</t>
  </si>
  <si>
    <t>DỰ PHÒNG SUY GIẢM GIÁ TRỊ CÁC KHOẢN PHẢI THU</t>
  </si>
  <si>
    <t>Trích lập/hoàn nhập</t>
  </si>
  <si>
    <t>Sử dụng</t>
  </si>
  <si>
    <t>Giảm khác</t>
  </si>
  <si>
    <t>Other decrease</t>
  </si>
  <si>
    <t>Bảng biểu dự phòng suy giảm giá trị các khoản phải thu</t>
  </si>
  <si>
    <t>HÀNG TỒN KHO</t>
  </si>
  <si>
    <t>INVENTORIES</t>
  </si>
  <si>
    <t>Nguyên liệu, vật liệu</t>
  </si>
  <si>
    <t>Raw material</t>
  </si>
  <si>
    <t>Công cụ, dụng cụ</t>
  </si>
  <si>
    <t>Tools, supplies</t>
  </si>
  <si>
    <t>CHI PHÍ TRẢ TRƯỚC NGẮN HẠN</t>
  </si>
  <si>
    <t>SHORT-TERM PREPAID EXPENSES</t>
  </si>
  <si>
    <t>Chi phí trả trước ngắn hạn</t>
  </si>
  <si>
    <t>Chi phí trả trước về thuê hoạt động tài sản cố định</t>
  </si>
  <si>
    <t>Prepaid expenses for operating leases</t>
  </si>
  <si>
    <t>Enterprise establishment expenses</t>
  </si>
  <si>
    <t>Chi phí trước hoạt động/chi phí chuẩn bị sản xuất</t>
  </si>
  <si>
    <t>Pre-operation expenses</t>
  </si>
  <si>
    <t>Chi phí chuyển địa điểm, chi phí tổ chức lại doanh nghiệp</t>
  </si>
  <si>
    <t>Relocation costs, business restructuring costs</t>
  </si>
  <si>
    <t>Chi phí nghiên cứu có giá trị lớn</t>
  </si>
  <si>
    <t>Research and development expenses</t>
  </si>
  <si>
    <t>Chi phí cho giai đoạn triển khai không đủ tiêu chuẩn ghi nhận là TSCĐ vô hình</t>
  </si>
  <si>
    <t xml:space="preserve">Expense for development phase not be recognised as intangible assets </t>
  </si>
  <si>
    <t>Tools and consumables awaiting for allocation</t>
  </si>
  <si>
    <t>Chi phí thuê nhà</t>
  </si>
  <si>
    <t xml:space="preserve">Loss from foreign rate difference in construction phase </t>
  </si>
  <si>
    <t>Chi phí thuê kênh, sử dụng thiết bị, quản lý thành viên</t>
  </si>
  <si>
    <t>Substantial expenditure on fixed asset overhaul</t>
  </si>
  <si>
    <t>Chi phí trả trước ngắn hạn khác</t>
  </si>
  <si>
    <t>Others</t>
  </si>
  <si>
    <t>Chi phí trả trước dài hạn</t>
  </si>
  <si>
    <t>Lỗ chênh lệch tỷ giá của giai đoạn đầu tư XDCB</t>
  </si>
  <si>
    <t>CẦM CỐ, THẾ CHẤP, KÝ QUỸ, KÝ CƯỢC</t>
  </si>
  <si>
    <t>Ngắn hạn</t>
  </si>
  <si>
    <t>Đặt cọc hợp đồng môi giới trái phiếu (*)</t>
  </si>
  <si>
    <t>Cầm cố, thế chấp, ký quỹ, ký cược khác</t>
  </si>
  <si>
    <t>(*) Khoản đặt cọc cho Công ty TNHH Vàng An Phát theo hợp đồng đặt cọc mua trái phiếu số 20/6/2016/APSI-HĐĐC ngày 20/06/2016. Theo hợp đồng, Công ty TNHH Vàng An Phát sẽ thay mặt cho Công ty tìm mua 300.000 trái phiếu Ngân hàng Phát triển Việt Nam với kỳ hạn 5 năm, lãi suất danh nghĩa 6,3%/năm. Thời hạn của hợp đồng kể từ ngày ký đến ngày 30/09/2016. Hết thời hạn của hợp đồng, nếu Công ty TNHH Vàng An Phát không tìm mua được trái phiếu thì phải hoàn trả cho Công ty gốc và lãi tính trên số nhận đặt cọc.</t>
  </si>
  <si>
    <t>Dài hạn</t>
  </si>
  <si>
    <t>Đặt cọc tiền thuê nhà</t>
  </si>
  <si>
    <t>TÀI SẢN NGẮN HẠN KHÁC</t>
  </si>
  <si>
    <t>Phải thu khách hàng khác</t>
  </si>
  <si>
    <t>Ứng trước cho nhà cung cấp</t>
  </si>
  <si>
    <t>Thuế và các khoản phải thu nhà nước</t>
  </si>
  <si>
    <t>Phải thu người lao động</t>
  </si>
  <si>
    <t>Phải thu kinh phí công đoàn</t>
  </si>
  <si>
    <t>Phải thu Bảo hiểm xã hội</t>
  </si>
  <si>
    <t>Work in process</t>
  </si>
  <si>
    <t xml:space="preserve">Phải thu Bảo hiểm y tế </t>
  </si>
  <si>
    <t>Phải thu Bảo hiểm thất nghiệp</t>
  </si>
  <si>
    <t>Phải thu các khoản trích nộp khác</t>
  </si>
  <si>
    <t>In which:</t>
  </si>
  <si>
    <t>CÁC KHOẢN ĐẦU TƯ DÀI HẠN</t>
  </si>
  <si>
    <t>Các khoản đầu tư nắm giữ đến ngày đáo hạn</t>
  </si>
  <si>
    <t>Tiền gửi có kỳ hạn 1</t>
  </si>
  <si>
    <t>Tiền gửi có kỳ hạn 2</t>
  </si>
  <si>
    <t>Đầu tư vào công ty con</t>
  </si>
  <si>
    <t>Công ty Cổ phần A</t>
  </si>
  <si>
    <t>Công ty Cổ phần B</t>
  </si>
  <si>
    <t>Đầu tư vào công ty liên doanh, liên kết</t>
  </si>
  <si>
    <t>Công ty Cổ phần C</t>
  </si>
  <si>
    <t>Công ty Cổ phần D</t>
  </si>
  <si>
    <t xml:space="preserve">Investments in subsidiaries </t>
  </si>
  <si>
    <t>Tên công ty</t>
  </si>
  <si>
    <t>Tỷ lệ
lợi ích</t>
  </si>
  <si>
    <t>Tỷ lệ
biểu quyết</t>
  </si>
  <si>
    <t>Name of subsidiaries</t>
  </si>
  <si>
    <t>Rate of interest</t>
  </si>
  <si>
    <t>Rate of voting rights</t>
  </si>
  <si>
    <t>Lí do thay đổi đối với từng khoản đầu tư vào công ty con</t>
  </si>
  <si>
    <t>The reason for each change of investment in subsidiaries</t>
  </si>
  <si>
    <t>Về số lượng:</t>
  </si>
  <si>
    <t>Quantity:</t>
  </si>
  <si>
    <t>Về giá trị:</t>
  </si>
  <si>
    <t>Value:</t>
  </si>
  <si>
    <t>Đầu tư vào công ty liên kết, liên doanh</t>
  </si>
  <si>
    <t>Investments in associates</t>
  </si>
  <si>
    <t>Name of associates</t>
  </si>
  <si>
    <t>Lí do thay đổi đối với từng khoản đầu tư vào công ty liên kết</t>
  </si>
  <si>
    <t>The reason for each change of investment in associates</t>
  </si>
  <si>
    <t>TÀI SẢN CỐ ĐỊNH HỮU HÌNH</t>
  </si>
  <si>
    <t xml:space="preserve">TANGIBLE FIXED ASSETS </t>
  </si>
  <si>
    <t>Transportation equipment</t>
  </si>
  <si>
    <t>Total</t>
  </si>
  <si>
    <t xml:space="preserve">Original cost </t>
  </si>
  <si>
    <t>Purchase</t>
  </si>
  <si>
    <t>Đầu tư xây dựng cơ bản hoàn thành</t>
  </si>
  <si>
    <t>Finished construction investment</t>
  </si>
  <si>
    <t>Tăng khác</t>
  </si>
  <si>
    <t>Chuyển sang bất động sản đầu tư</t>
  </si>
  <si>
    <t>Transferring into investment properties</t>
  </si>
  <si>
    <t>Thanh lý, nhượng bán</t>
  </si>
  <si>
    <t>Liquidating, disposed</t>
  </si>
  <si>
    <t>Giá trị hao mòn lũy kế</t>
  </si>
  <si>
    <t>Accumulated depreciation</t>
  </si>
  <si>
    <t>Depreciation</t>
  </si>
  <si>
    <t>Giá trị còn lại của tài sản cố định hữu hình</t>
  </si>
  <si>
    <t>Net carrying amount</t>
  </si>
  <si>
    <t>Đánh giá theo giá trị hợp lý</t>
  </si>
  <si>
    <t>Trong đó:</t>
  </si>
  <si>
    <t>Ending net book value of tangible fixed assets pledged as loan securities</t>
  </si>
  <si>
    <t>Cost of fully depreciated tangible fixed assets but still in use</t>
  </si>
  <si>
    <t>Cost of tangible fixed assets waiting for liquidation</t>
  </si>
  <si>
    <t>Các cam kết về việc mua, bán tài sản cố định hữu hình có giá trị lớn trong tương lai:</t>
  </si>
  <si>
    <t>Significant commitments in buying, selling valuable tangible fixed assets but not yet implementing</t>
  </si>
  <si>
    <t>Các thay đổi khác về tài sản cố định hữu hình:</t>
  </si>
  <si>
    <t>Other changes in tangible fixed assets</t>
  </si>
  <si>
    <t>TÀI SẢN CỐ ĐỊNH THUÊ TÀI CHÍNH</t>
  </si>
  <si>
    <t xml:space="preserve">FINANCE LEASE FIXED ASSETS  </t>
  </si>
  <si>
    <t>Máy móc, 
thiết bị</t>
  </si>
  <si>
    <t>Thuê tài chính</t>
  </si>
  <si>
    <t>Finance lease</t>
  </si>
  <si>
    <t>Trả lại tài sản cố định thuê tài chính</t>
  </si>
  <si>
    <t>Return of finance lease fixed assets</t>
  </si>
  <si>
    <t>Giá trị còn lại của TSCĐ thuê tài chính</t>
  </si>
  <si>
    <t>Căn cứ để xác định tiền thuê phát sinh thêm:</t>
  </si>
  <si>
    <t>The basis on which contingent rent payments are determined:</t>
  </si>
  <si>
    <t>Điều khoản gia hạn thuê hoặc quyền được mua tài sản:</t>
  </si>
  <si>
    <t>Provisions for further leasing or right to purchase the leased assets:</t>
  </si>
  <si>
    <t>TÀI SẢN CỐ ĐỊNH VÔ HÌNH</t>
  </si>
  <si>
    <t>INTANGIBLE FIXED ASSETS</t>
  </si>
  <si>
    <t>Bản quyền, bằng sáng chế</t>
  </si>
  <si>
    <t>Phần mềm giao dịch, kế toán</t>
  </si>
  <si>
    <t>Giá trị còn lại của tài sản cố định vô hình</t>
  </si>
  <si>
    <t>CONSTRUCTION IN PROGRESS</t>
  </si>
  <si>
    <t>Kết chuyển tăng tài sản cố định</t>
  </si>
  <si>
    <t>Transferred into fixed assets</t>
  </si>
  <si>
    <t>Details of ending balance are as follows:</t>
  </si>
  <si>
    <t>Xây dựng cơ bản dở dang</t>
  </si>
  <si>
    <t>Construction in progress</t>
  </si>
  <si>
    <t>Dự án …</t>
  </si>
  <si>
    <t>…</t>
  </si>
  <si>
    <t>Mua sắm tài sản cố định</t>
  </si>
  <si>
    <t>Fixed assets prior to commissioning</t>
  </si>
  <si>
    <t>Tài sản …</t>
  </si>
  <si>
    <t>Sửa chữa lớn tài sản cố định</t>
  </si>
  <si>
    <t>Major repairs in progress</t>
  </si>
  <si>
    <t>BẤT ĐỘNG SẢN ĐẦU TƯ</t>
  </si>
  <si>
    <t xml:space="preserve">INVESTMENT PROPERTIES </t>
  </si>
  <si>
    <t>Giá trị quyền sử 
dụng đất</t>
  </si>
  <si>
    <t>Giá trị còn lại của BĐS đầu tư</t>
  </si>
  <si>
    <t>LONG-TERM DEPOSIT, MORTGAGE</t>
  </si>
  <si>
    <t>Beginning balance</t>
  </si>
  <si>
    <t>Increase in fund</t>
  </si>
  <si>
    <t>Ending balance</t>
  </si>
  <si>
    <t>SHORT-TERM LOANS AND DEBTS</t>
  </si>
  <si>
    <t>='Khai bao'!$D$15</t>
  </si>
  <si>
    <t>Short-term loans</t>
  </si>
  <si>
    <t>Vay ngân hàng</t>
  </si>
  <si>
    <t>Loans from banks</t>
  </si>
  <si>
    <t>Vay đối tượng khác</t>
  </si>
  <si>
    <t>Loans from other entities</t>
  </si>
  <si>
    <t>Nợ ngắn hạn</t>
  </si>
  <si>
    <t>Short-term debts</t>
  </si>
  <si>
    <t>Nợ thuê tài chính đến hạn trả</t>
  </si>
  <si>
    <t>Vay dài hạn đến hạn trả</t>
  </si>
  <si>
    <t>Nợ dài hạn đến hạn trả khác</t>
  </si>
  <si>
    <t>Chi tiết các khoản vay ngắn hạn</t>
  </si>
  <si>
    <t>Detail short-term loans</t>
  </si>
  <si>
    <r>
      <t xml:space="preserve">Ngân hàng …. </t>
    </r>
    <r>
      <rPr>
        <vertAlign val="superscript"/>
        <sz val="10"/>
        <rFont val="Times New Roman"/>
        <family val="1"/>
      </rPr>
      <t>(1)</t>
    </r>
  </si>
  <si>
    <r>
      <t>Ngân hàng ….</t>
    </r>
    <r>
      <rPr>
        <vertAlign val="superscript"/>
        <sz val="10"/>
        <rFont val="Times New Roman"/>
        <family val="1"/>
      </rPr>
      <t xml:space="preserve"> (2)</t>
    </r>
  </si>
  <si>
    <t>Chi tiết các khoản nợ ngắn hạn</t>
  </si>
  <si>
    <t>Detail short-term debts</t>
  </si>
  <si>
    <t>Thông tin chi tiết liên quan đến các khoản vay ngắn hạn</t>
  </si>
  <si>
    <t>Detail information on short-term loans is as follows</t>
  </si>
  <si>
    <t>Hợp đồng tín dụng số ... ngày ..., với các điều khoản chi tiết sau:</t>
  </si>
  <si>
    <t>+</t>
  </si>
  <si>
    <t>Ngân hàng cho vay số tiền: ... VND;</t>
  </si>
  <si>
    <t xml:space="preserve">+
</t>
  </si>
  <si>
    <t>Mục đích vay: ...;</t>
  </si>
  <si>
    <t>Thời hạn vay: ... tháng kể từ ngày ... đến ...;</t>
  </si>
  <si>
    <t xml:space="preserve">+
</t>
  </si>
  <si>
    <t>Lãi suất cho vay: …%/năm;</t>
  </si>
  <si>
    <t xml:space="preserve">+
</t>
  </si>
  <si>
    <t>Các hình thức bảo đảm tiền vay: …</t>
  </si>
  <si>
    <t>PHẢI TRẢ MUA CÁC TÀI SẢN TÀI CHÍNH</t>
  </si>
  <si>
    <t>TAX PAYABLES AND STATUTORY OBLIGATIONS</t>
  </si>
  <si>
    <t>Phải trả về mua các tài sản tài chính</t>
  </si>
  <si>
    <t>Value added tax</t>
  </si>
  <si>
    <t>Phải trả khác về hoạt động đầu tư</t>
  </si>
  <si>
    <t>Special sale tax</t>
  </si>
  <si>
    <t>PHẢI TRẢ HOẠT ĐỘNG GIAO DỊCH CHỨNG KHOÁN</t>
  </si>
  <si>
    <t>SECURITIES MERCHANDISING OPERATION PAYABLES</t>
  </si>
  <si>
    <t>Phải trả Sở Giao dịch chứng khoán</t>
  </si>
  <si>
    <t>Head stock exchange payables</t>
  </si>
  <si>
    <t>Phải trả vay Quỹ hỗ trợ thanh toán của các thành viên khác</t>
  </si>
  <si>
    <t>Payment supporting fund of other members</t>
  </si>
  <si>
    <t>Phải trả về chứng khoán giao, nhận đại lý phát hành</t>
  </si>
  <si>
    <t>Securities Issuing correspondent payables</t>
  </si>
  <si>
    <t>Phải trả Trung tâm lưu ký chứng khoán</t>
  </si>
  <si>
    <t>Achieving securities payable</t>
  </si>
  <si>
    <t>Phải trả tổ chức, cá nhân khác</t>
  </si>
  <si>
    <t>Other payables</t>
  </si>
  <si>
    <t>PHẢI TRẢ LỖI GIAO DỊCH CHỨNG KHOÁN</t>
  </si>
  <si>
    <t>ACCRUED EXPENSES</t>
  </si>
  <si>
    <t>Phải trả lỗi giao dịch chứng khoán tự doanh</t>
  </si>
  <si>
    <t>Accrued salaries for annual leave</t>
  </si>
  <si>
    <t>Phải trả lỗi giao dịch chứng khoán môi giới</t>
  </si>
  <si>
    <t>Accrued expenses for fixed assets overhaul</t>
  </si>
  <si>
    <t>Phải trả lỗi giao dịch chứng khoán chưa xác định được đối tượng</t>
  </si>
  <si>
    <t>Accrued expenses during cessation of operation period</t>
  </si>
  <si>
    <t>PHẢI TRẢ NGƯỜI BÁN</t>
  </si>
  <si>
    <t>Phải trả người bán chi tiết theo nhà cung cấp có số dư lớn</t>
  </si>
  <si>
    <t>Chi tiết cho từng đối tượng chiếm từ 10% trở lên trên tổng phải trả</t>
  </si>
  <si>
    <t>Phải trả các đối tượng khác</t>
  </si>
  <si>
    <t>Phải trả người bán chi tiết theo kỳ hạn thanh toán</t>
  </si>
  <si>
    <t>Phải trả người bán ngắn hạn</t>
  </si>
  <si>
    <t>Phải trả người bán dài hạn</t>
  </si>
  <si>
    <t>Phải trả người bán chi tiết theo nội dung</t>
  </si>
  <si>
    <t>Phải trả mua các tài sản tài chính</t>
  </si>
  <si>
    <t>Phải trả cho người bán khác</t>
  </si>
  <si>
    <t>Thuế Giá trị gia tăng</t>
  </si>
  <si>
    <t>Thuế Tiêu thụ đặc biệt</t>
  </si>
  <si>
    <t>Thuế Xuất khẩu, Nhập khẩu</t>
  </si>
  <si>
    <t>Export, import duties</t>
  </si>
  <si>
    <t>Business income tax</t>
  </si>
  <si>
    <t>Thuế Thu nhập cá nhân</t>
  </si>
  <si>
    <t>Personal income tax</t>
  </si>
  <si>
    <t>Thuế Nhà đất, Tiền thuê đất</t>
  </si>
  <si>
    <t>Property tax and land rental</t>
  </si>
  <si>
    <t>Other taxes</t>
  </si>
  <si>
    <t>Phí, lệ phí và các khoản phải nôp khác</t>
  </si>
  <si>
    <t>Fees and other obligations</t>
  </si>
  <si>
    <t>Quyết toán thuế của Công ty sẽ chịu sự kiểm tra của cơ quan thuế. Do việc áp dụng luật và các qui định về thuế đối với nhiều loại giao dịch khác nhau có thể được giải thích theo nhiều cách khác nhau, số thuế được trình bày trên Báo cáo tài chính có thể bị thay đổi theo quyết định của cơ quan thuế.</t>
  </si>
  <si>
    <t>The Company’s tax settlements are subject to examination by the tax authorities. Because the application of tax laws and regulations on many types of transactions is susceptible to varying interpretations, amounts reported in the financial statements could be changed at a later date upon final determination by the tax authorities.</t>
  </si>
  <si>
    <t>CHI PHÍ PHẢI TRẢ</t>
  </si>
  <si>
    <t>Trích trước chi phí giao dịch mua, bán các tài sản tài chính</t>
  </si>
  <si>
    <t>Chi phí lãi vay phải trả</t>
  </si>
  <si>
    <t>Accrued interest expenses</t>
  </si>
  <si>
    <t>Chi phí hoạt động công ty chứng khoán</t>
  </si>
  <si>
    <t>Other accrued expenses</t>
  </si>
  <si>
    <t>NHẬN KÝ QUỸ, KÝ CƯỢC NGẮN HẠN</t>
  </si>
  <si>
    <t>OTHER SHORT-TERM PAYABLES</t>
  </si>
  <si>
    <t>Nhận đặt cọc hợp đồng môi giới trái phiếu (*)</t>
  </si>
  <si>
    <t>Stock exchange center payables</t>
  </si>
  <si>
    <t>Nhận ký quỹ, ký cược ngắn hạn khác</t>
  </si>
  <si>
    <t>Phải trả cổ tức cho cổ đông</t>
  </si>
  <si>
    <t>Dividend for shareholders payables</t>
  </si>
  <si>
    <t>Phải trả lãi các khoản nhận đặt cọc của hợp đồng môi giới</t>
  </si>
  <si>
    <t>Interest payables</t>
  </si>
  <si>
    <t>Phải trả về quyền mua cổ phiếu phát hành thêm của khách hàng</t>
  </si>
  <si>
    <t>Phải trả lãi vay</t>
  </si>
  <si>
    <t>VAY VÀ NỢ DÀI HẠN</t>
  </si>
  <si>
    <t>LONG-TERM LOANS AND DEBTS</t>
  </si>
  <si>
    <t>Vay dài hạn</t>
  </si>
  <si>
    <t>Long-term loans</t>
  </si>
  <si>
    <r>
      <t>Trái phiếu phát hành</t>
    </r>
    <r>
      <rPr>
        <sz val="10"/>
        <color indexed="10"/>
        <rFont val="Times New Roman"/>
        <family val="1"/>
      </rPr>
      <t>/chuyển đổi</t>
    </r>
  </si>
  <si>
    <r>
      <t>Bonds issued</t>
    </r>
    <r>
      <rPr>
        <sz val="10"/>
        <color indexed="10"/>
        <rFont val="Times New Roman"/>
        <family val="1"/>
      </rPr>
      <t>/Exchangeable</t>
    </r>
  </si>
  <si>
    <t>Nợ dài hạn</t>
  </si>
  <si>
    <t>Long-term debts</t>
  </si>
  <si>
    <t>Nợ dài hạn khác</t>
  </si>
  <si>
    <t>Chi tiết các khoản vay dài hạn</t>
  </si>
  <si>
    <t>Detail long-term loans</t>
  </si>
  <si>
    <r>
      <t>Ngân hàng ...</t>
    </r>
    <r>
      <rPr>
        <vertAlign val="superscript"/>
        <sz val="10"/>
        <rFont val="Times New Roman"/>
        <family val="1"/>
      </rPr>
      <t>(1)</t>
    </r>
  </si>
  <si>
    <r>
      <t>Ngân hàng ...</t>
    </r>
    <r>
      <rPr>
        <vertAlign val="superscript"/>
        <sz val="10"/>
        <rFont val="Times New Roman"/>
        <family val="1"/>
      </rPr>
      <t>(2)</t>
    </r>
  </si>
  <si>
    <t>Thông tin chi tiết liên quan đến các khoản vay dài hạn</t>
  </si>
  <si>
    <t>Detail information on Long-term loans is as follows</t>
  </si>
  <si>
    <t>Hợp đồng tín dụng trung, dài hạn số ….  ngày ..., với các điều khoản chi tiết sau:</t>
  </si>
  <si>
    <t>Thời hạn vay: ...tháng từ ngày giải ngân khoản vay đầu tiên;</t>
  </si>
  <si>
    <t>Thời hạn rút vốn: 12 tháng từ ngày ký hợp đồng;</t>
  </si>
  <si>
    <t>Lãi suất cho vay: ...;</t>
  </si>
  <si>
    <t>Các hình thức bảo đảm tiền vay: …;</t>
  </si>
  <si>
    <t>Dư nợ gốc tại thời điểm cuối kỳ là ... VND. Dư nợ gốc phải trả trong năm tối là ….VND.</t>
  </si>
  <si>
    <t>Hợp đồng tín dụng trung, dài hạn số ….  ngày …, với các điều khoản chi tiết sau:</t>
  </si>
  <si>
    <t>Thông tin chi tiết liên quan đến các khoản nợ thuê tài chính</t>
  </si>
  <si>
    <t>Detail information on debts from finance is as follows</t>
  </si>
  <si>
    <t>Tổng khoản thanh toán tiền thuê tài chính</t>
  </si>
  <si>
    <t>Trả tiền lãi thuê</t>
  </si>
  <si>
    <t>Trả nợ gốc</t>
  </si>
  <si>
    <t>Total amount</t>
  </si>
  <si>
    <t>Interest</t>
  </si>
  <si>
    <t>Repayment</t>
  </si>
  <si>
    <t>Dưới 1 năm</t>
  </si>
  <si>
    <t>Under 1 year</t>
  </si>
  <si>
    <t>Từ 1 đến 5 năm</t>
  </si>
  <si>
    <t>From 1 year to 5 years</t>
  </si>
  <si>
    <t>Trên 5 năm</t>
  </si>
  <si>
    <t>Over 5 years</t>
  </si>
  <si>
    <t>Các khoản vay và nợ dài hạn được hoàn trả theo lịch biểu sau</t>
  </si>
  <si>
    <t>Trong vòng một năm</t>
  </si>
  <si>
    <t>Trong năm thứ hai</t>
  </si>
  <si>
    <t>Từ năm thứ ba đến năm thứ năm</t>
  </si>
  <si>
    <t>Trừ: số phải trả trong vòng 12 tháng</t>
  </si>
  <si>
    <t>(được trình bày trên khoản nợ ngắn hạn)</t>
  </si>
  <si>
    <t>Số phải trả sau 12 tháng</t>
  </si>
  <si>
    <t>PHẢI TRẢ DÀI HẠN NỘI BỘ</t>
  </si>
  <si>
    <t>INTER-COMPANY LONG-TERM PAYABLES</t>
  </si>
  <si>
    <t>Vay dài hạn nội bộ</t>
  </si>
  <si>
    <t xml:space="preserve">Inter-company long-term loans </t>
  </si>
  <si>
    <t>Phải trả dài hạn nội bộ khác</t>
  </si>
  <si>
    <t>QUỸ BẢO VỆ NHÀ ĐẦU TƯ</t>
  </si>
  <si>
    <t>PROVISION FUND FOR DAMAGE COMPENSATION FOR INVESTORS</t>
  </si>
  <si>
    <t>Bồi thường cho nhà đầu tư</t>
  </si>
  <si>
    <t>Expenditure for damage compensation to the investor</t>
  </si>
  <si>
    <t>VỐN ĐẦU TƯ CỦA CHỦ SỞ HỮU</t>
  </si>
  <si>
    <t>OWNER'S EQUITY</t>
  </si>
  <si>
    <t>Bảng đối chiếu biến động của vốn chủ sở hữu (Chỉ dùng thuyết minh phần (a) hoặc phần (d))</t>
  </si>
  <si>
    <t xml:space="preserve">Increase and decrease in owner’s equity </t>
  </si>
  <si>
    <t>Lợi nhuận chưa phân phối</t>
  </si>
  <si>
    <t>Contributed legal capital</t>
  </si>
  <si>
    <t>Undistributed earnings</t>
  </si>
  <si>
    <t>Tăng vốn</t>
  </si>
  <si>
    <t>Increase in capital</t>
  </si>
  <si>
    <t>Phân phối lợi nhuận</t>
  </si>
  <si>
    <t>Distribute profit</t>
  </si>
  <si>
    <t>Tạm ứng cổ tức</t>
  </si>
  <si>
    <t>Mua cổ phiếu quỹ</t>
  </si>
  <si>
    <t>Other increase</t>
  </si>
  <si>
    <t>Giảm vốn</t>
  </si>
  <si>
    <t xml:space="preserve">Decrease in capital </t>
  </si>
  <si>
    <t>Tái phát hành cổ phiếu quỹ</t>
  </si>
  <si>
    <r>
      <t>Theo Nghị quyết của Đại Hội đồng cổ đông</t>
    </r>
    <r>
      <rPr>
        <sz val="10"/>
        <color indexed="10"/>
        <rFont val="Times New Roman"/>
        <family val="1"/>
      </rPr>
      <t xml:space="preserve">/Thông báo của Hội đồng quản trị </t>
    </r>
    <r>
      <rPr>
        <sz val="10"/>
        <rFont val="Times New Roman"/>
        <family val="1"/>
      </rPr>
      <t>số ... ngày ..., Công ty công bố việc phân phối lợi nhuận năm ... như sau:</t>
    </r>
  </si>
  <si>
    <r>
      <t>According to Resolution No….dated ... issued by General Meeting of shareholders</t>
    </r>
    <r>
      <rPr>
        <sz val="10"/>
        <color indexed="10"/>
        <rFont val="Times New Roman"/>
        <family val="1"/>
      </rPr>
      <t>/Accouncement issued by Board of Management</t>
    </r>
    <r>
      <rPr>
        <sz val="10"/>
        <rFont val="Times New Roman"/>
        <family val="1"/>
      </rPr>
      <t xml:space="preserve">, the Company announced its profit distribution plan as follows: </t>
    </r>
  </si>
  <si>
    <t>Tỷ lệ</t>
  </si>
  <si>
    <t>Số tiền</t>
  </si>
  <si>
    <t>Rate</t>
  </si>
  <si>
    <t>Amount</t>
  </si>
  <si>
    <t>(%)</t>
  </si>
  <si>
    <t>Lợi nhuận sau thuế thu nhập doanh nghiệp</t>
  </si>
  <si>
    <t>Profit after tax</t>
  </si>
  <si>
    <t>Trích Quỹ đầu tư phát triển</t>
  </si>
  <si>
    <t>Trích Quỹ dự phòng tài chính</t>
  </si>
  <si>
    <t>Trích Quỹ khác thuộc vốn chủ sở hữu</t>
  </si>
  <si>
    <t>Quỹ khác thuộc vốn chủ sở hữu</t>
  </si>
  <si>
    <t>Trích Quỹ khen thưởng, phúc lợi</t>
  </si>
  <si>
    <t>Quỹ khen thưởng, phúc lợi</t>
  </si>
  <si>
    <t>Chi trả cổ tức (bằng ...% vốn điều lệ)</t>
  </si>
  <si>
    <t>Paid dividends (….%)</t>
  </si>
  <si>
    <t>Retained profit</t>
  </si>
  <si>
    <t xml:space="preserve">Details of owner’s invested capital </t>
  </si>
  <si>
    <t>Ông Nguyễn Hồ Hưng</t>
  </si>
  <si>
    <t>Invested capital of …</t>
  </si>
  <si>
    <t>Ông Trần Thiên Hà</t>
  </si>
  <si>
    <t>Công ty TNHH MTV Quản lý quỹ Ngân hàng TMCP Công thương Việt Nam (*)</t>
  </si>
  <si>
    <t>Invested capital of others</t>
  </si>
  <si>
    <t>Vốn góp của cổ đông khác</t>
  </si>
  <si>
    <t>Cổ phiếu quỹ</t>
  </si>
  <si>
    <t>Treasury stocks</t>
  </si>
  <si>
    <t xml:space="preserve">Capital transactions with owners and distribution of dividends and profits </t>
  </si>
  <si>
    <t xml:space="preserve">(*) Tại thời điểm 30/06/2016, Công ty TNHH MTV Quản lý quỹ Ngân hàng TMCP Công thương Việt Nam trở thành cổ đông lớn của Công ty với tổng số lượng cổ phiếu chiếm trên 5% cổ phiếu đang lưu hành của Công ty. Tuy nhiên không có số liệu so sánh tại thời điểm 01/01/2016 đối với các cổ đông này. </t>
  </si>
  <si>
    <t>Lợi nhuận đã thực hiện chưa phân phối</t>
  </si>
  <si>
    <t>Lợi nhuận chưa thực hiện</t>
  </si>
  <si>
    <t>Tình hình phân phối thu nhập cho cổ đông hoặc các thành viên góp vốn</t>
  </si>
  <si>
    <t>Lợi nhuận đã thực hiện chưa phân phối năm trước</t>
  </si>
  <si>
    <t>Lỗ chưa thực hiện tính đến 30/06</t>
  </si>
  <si>
    <t>Lỗ/lãi đã thực hiện năm nay tính từ 01/01/2016 đến ngày 30/06/2016</t>
  </si>
  <si>
    <t>Cơ sở lợi nhuận phân phối cho cổ đông hoặc các thành viên góp vốn tính đến 30/06</t>
  </si>
  <si>
    <t>Số trích các quỹ từ lợi nhuận</t>
  </si>
  <si>
    <t>Quỹ …</t>
  </si>
  <si>
    <t>Số lãi phân phối cho cổ đông hoặc các thành viên góp vốn năm nay tại ….</t>
  </si>
  <si>
    <t>Thuế phải nộp tính trên thu nhập phân phối cho nhà đầu tư sở hữu cổ phiếu</t>
  </si>
  <si>
    <t>Tổng thu nhập phân phối cho cổ đông hoặc các thành viên góp vốn</t>
  </si>
  <si>
    <t xml:space="preserve">Owner’s invested capital </t>
  </si>
  <si>
    <t>Distributed dividends and profit</t>
  </si>
  <si>
    <t>Cổ tức đã công bố sau ngày kết thúc kỳ kế toán</t>
  </si>
  <si>
    <r>
      <t>Dividends declared</t>
    </r>
    <r>
      <rPr>
        <sz val="11"/>
        <rFont val=".VnTime"/>
        <family val="2"/>
      </rPr>
      <t xml:space="preserve"> </t>
    </r>
    <r>
      <rPr>
        <sz val="10"/>
        <rFont val="Times New Roman"/>
        <family val="1"/>
      </rPr>
      <t>after each balance sheet date</t>
    </r>
  </si>
  <si>
    <t>Cổ tức đã công cố trên cổ phiếu phổ thông</t>
  </si>
  <si>
    <t>Declared dividend on common stocks</t>
  </si>
  <si>
    <t>Cổ tức đã công bố trên cổ phiếu ưu đãi</t>
  </si>
  <si>
    <t>Declared dividend on preferred stocks</t>
  </si>
  <si>
    <t>f)</t>
  </si>
  <si>
    <t>Stock</t>
  </si>
  <si>
    <t>Quantity of Authorized issuing stocks</t>
  </si>
  <si>
    <t>Quantity of issued stocks</t>
  </si>
  <si>
    <t>Cổ phiếu phổ thông</t>
  </si>
  <si>
    <t xml:space="preserve">Common stocks </t>
  </si>
  <si>
    <t>Cổ phiếu ưu đãi</t>
  </si>
  <si>
    <t>Preferred stocks</t>
  </si>
  <si>
    <t>Quantity of repurchased stocks</t>
  </si>
  <si>
    <t xml:space="preserve">Common  stocks </t>
  </si>
  <si>
    <t xml:space="preserve">Quantity of circulation stocks </t>
  </si>
  <si>
    <t>Mệnh giá cổ phiếu đã lưu hành (VND)</t>
  </si>
  <si>
    <t>Par value per stock (VND)</t>
  </si>
  <si>
    <t>THUYẾT MINH CÁC TÀI KHOẢN LOẠI 0</t>
  </si>
  <si>
    <t>ASSETS UNDER OPERATING LEASE</t>
  </si>
  <si>
    <t>Tài sản cố định thuê ngoài (Chi tiết theo nhóm)</t>
  </si>
  <si>
    <t>Value of assets under operating lease</t>
  </si>
  <si>
    <t>Chứng chỉ có giá nhận giữ hộ (Chi tiết theo nhóm)</t>
  </si>
  <si>
    <t>Total minimum future rental amount under irrevocable operating lease of fixed assets in each period :</t>
  </si>
  <si>
    <t>Tài sản nhận thế chấp (Chi tiết theo nhóm)</t>
  </si>
  <si>
    <t>Nợ khó đòi đã xử lý (Chi tiết theo nhóm)</t>
  </si>
  <si>
    <t>Ngoại tệ các loại</t>
  </si>
  <si>
    <t>USD</t>
  </si>
  <si>
    <t>EURO</t>
  </si>
  <si>
    <t xml:space="preserve">CHỨNG KHOÁN NIÊM YẾT LƯU KÝ TẠI VSD CỦA CÔNG TY </t>
  </si>
  <si>
    <t>Loại &lt;= 1 năm</t>
  </si>
  <si>
    <t>Loại lớn hơn 1 năm</t>
  </si>
  <si>
    <t xml:space="preserve">CHỨNG KHOÁN CHƯA NIÊM YẾT LƯU KÝ TẠI VSD CỦA CÔNG TY </t>
  </si>
  <si>
    <t>CHỨNG KHOÁN NIÊM YẾT CHƯA LƯU KÝ CỦA CÔNG TY</t>
  </si>
  <si>
    <t xml:space="preserve">CHỨNG KHOÁN CHƯA NIÊM YẾT CHƯA LƯU KÝ CỦA CÔNG TY </t>
  </si>
  <si>
    <t>CHỨNG KHOÁN NHẬN ỦY THÁC ĐẤU GIÁ (NẾU CÓ)</t>
  </si>
  <si>
    <t>CÁC TÀI SẢN ĐÃ CẦM CỐ, THẾ CHẤP</t>
  </si>
  <si>
    <t>Mục đích</t>
  </si>
  <si>
    <t>TÀI SẢN TÀI CHÍNH NIÊM YẾT/ĐĂNG KÝ GIAO DỊCH CỦA CÔNG TY</t>
  </si>
  <si>
    <t>1.</t>
  </si>
  <si>
    <t>Tài sản tài chính giao dịch tự do chuyển nhượng</t>
  </si>
  <si>
    <t>2.</t>
  </si>
  <si>
    <t>Tài sản tài chính giao dịch hạn chế chuyển nhượng</t>
  </si>
  <si>
    <t>Fixed assets</t>
  </si>
  <si>
    <t>3.</t>
  </si>
  <si>
    <t>Tài sản tài chính giao dịch cầm cố</t>
  </si>
  <si>
    <t>Other assets</t>
  </si>
  <si>
    <t xml:space="preserve">4. </t>
  </si>
  <si>
    <t>Tài sản tài chính phong tỏa, tạm giữ</t>
  </si>
  <si>
    <t>5.</t>
  </si>
  <si>
    <t>Tài sản tài chính chờ thanh toán</t>
  </si>
  <si>
    <t xml:space="preserve">Under 1 year </t>
  </si>
  <si>
    <t>6.</t>
  </si>
  <si>
    <t>Tài sản tài chính chờ cho vay</t>
  </si>
  <si>
    <t>7.</t>
  </si>
  <si>
    <t>Tài sản tài chính ký quỹ đảm bảo khoản vay</t>
  </si>
  <si>
    <t xml:space="preserve">TÀI SẢN TÀI CHÍNH ĐÃ LƯU KÝ TẠI VSD VÀ CHƯA GIAO DỊCH CỦA CÔNG TY </t>
  </si>
  <si>
    <t>Tài sản tài chính đã lưu ký tại VSD và chưa giao dịch, tự do chuyển nhượng</t>
  </si>
  <si>
    <t>Tài sản tài chính đã lưu ký tại VSD và chưa giao dịch, hạn chế chuyển nhượng</t>
  </si>
  <si>
    <t>Tài sản tài chính đã lưu ký tại VSD và chưa giao dịch, cầm cố</t>
  </si>
  <si>
    <t>4.</t>
  </si>
  <si>
    <t>Tài sản tài chính đã lưu ký tại VSD và chưa giao dịch, phong tỏa, tạm giữ</t>
  </si>
  <si>
    <t xml:space="preserve">TÀI SẢN TÀI CHÍNH CHỜ VỀ CỦA CÔNG TY </t>
  </si>
  <si>
    <t>Tài sản tài chính chờ về của Công ty</t>
  </si>
  <si>
    <t xml:space="preserve">TÀI SẢN TÀI CHÍNH SỬA LỖI GIAO DỊCH CỦA CÔNG TY </t>
  </si>
  <si>
    <t xml:space="preserve">Tài sản tài chính sửa lỗi giao dịch của Công ty </t>
  </si>
  <si>
    <t>TÀI SẢN TÀI CHÍNH CHƯA LƯU KÝ TẠI VSD CỦA CÔNG TY</t>
  </si>
  <si>
    <t xml:space="preserve">Tài sản tài chính chưa lưu ký tại VSD của Công ty </t>
  </si>
  <si>
    <t>TÀI SẢN TÀI CHÍNH ĐƯỢC HƯỞNG QUYỀN CỦA CÔNG TY</t>
  </si>
  <si>
    <t>Tài sản tài chính được hưởng quyền của Công ty</t>
  </si>
  <si>
    <t>TÀI SẢN TÀI CHÍNH NIÊM YẾT/ĐĂNG KÝ GIAO DỊCH CỦA NHÀ ĐẦU TƯ</t>
  </si>
  <si>
    <t>TÀI SẢN TÀI CHÍNH ĐÃ LƯU KÝ TẠI VSD VÀ CHƯA GIAO DỊCH CỦA NHÀ ĐẦU TƯ</t>
  </si>
  <si>
    <t>TÀI SẢN TÀI CHÍNH CHỜ VỀ CỦA NHÀ ĐẦU TƯ</t>
  </si>
  <si>
    <t>Tài sản tài chính chờ về của Nhà đầu tư</t>
  </si>
  <si>
    <t>TÀI SẢN TÀI CHÍNH CHƯA LƯU KÝ TẠI VSD CỦA NHÀ ĐẦU TƯ</t>
  </si>
  <si>
    <t>Tài sản tài chính chưa lưu ký tại VSD của Nhà đầu tư</t>
  </si>
  <si>
    <t>TÀI SẢN TÀI CHÍNH ĐƯỢC HƯỞNG QUYỀN CỦA NHÀ ĐẦU TƯ</t>
  </si>
  <si>
    <t>Tài sản tài chính được hưởng quyền của Nhà đầu tư</t>
  </si>
  <si>
    <t>TIỀN GỬI CỦA NHÀ ĐẦU TƯ</t>
  </si>
  <si>
    <t>Tiền gửi về hoạt động môi giới chứng khoán</t>
  </si>
  <si>
    <t>Tiền gửi của Nhà đầu tư về giao dịch chứng khoán theo phương thức CTCK quản lý</t>
  </si>
  <si>
    <t>1.1.</t>
  </si>
  <si>
    <t>Nhà đầu tư trong nước</t>
  </si>
  <si>
    <t>1.2.</t>
  </si>
  <si>
    <t>Nhà đầu tư nước ngoài</t>
  </si>
  <si>
    <t>Tiền gửi của Nhà đầu tư về giao dịch chứng khoán theo phương thức NHTM quản lý</t>
  </si>
  <si>
    <t>2.1.</t>
  </si>
  <si>
    <t>2.2.</t>
  </si>
  <si>
    <t>Tiền gửi của Nhà đầu tư về ủy thác Đầu tư</t>
  </si>
  <si>
    <t>Tiền gửi tổng hợp giao dịch chứng khoán cho khách hàng</t>
  </si>
  <si>
    <t>Tiền gửi bù trừ và thanh toán giao dịch chứng khoán của Nhà đầu tư</t>
  </si>
  <si>
    <t>Bù trừ và thanh toán mua, bán chứng khoán ủy thác đầu tư</t>
  </si>
  <si>
    <t>TIỀN GỬI CỦA TỔ CHỨC PHÁT HÀNH</t>
  </si>
  <si>
    <t>Tiền gửi bán chứng khoán bảo lãnh đại lý phát hành</t>
  </si>
  <si>
    <t>Tiền gửi thanh toán gốc, tiền lãi và cổ tức của tổ chức phát hành</t>
  </si>
  <si>
    <t>PHẢI TRẢ NHÀ ĐẦU TƯ</t>
  </si>
  <si>
    <t>Phải trả Nhà đầu tư - Tiền gửi của Nhà đầu tư về tiền gửi giao dịch chứng khoán theo phương thức CTCK quản lý</t>
  </si>
  <si>
    <t>Phải trả Nhà đầu tư - Tiền gửi của Nhà đầu tư về giao dịch chứng khoán theo phương thức NHTM quản lý</t>
  </si>
  <si>
    <t>Phải trả Nhà đầu tư - Tiền gửi về bù trừ và thanh toán giao dịch chứng khoán của Nhà đầu tư</t>
  </si>
  <si>
    <t>3.1.</t>
  </si>
  <si>
    <t>3.2.</t>
  </si>
  <si>
    <t>Phải trả khác của Nhà đầu tư</t>
  </si>
  <si>
    <t>4.1.</t>
  </si>
  <si>
    <t>4.2.</t>
  </si>
  <si>
    <t>PHẢI TRẢ CỦA NHÀ ĐẦU TƯ VỀ DỊCH VỤ CHO CÔNG TY CHỨNG KHOÁN</t>
  </si>
  <si>
    <t>Phải trả phí môi giới chứng khoán</t>
  </si>
  <si>
    <t>Phải trả phí lưu ký chứng khoán</t>
  </si>
  <si>
    <t>Phải trả phí tư vấn đầu tư</t>
  </si>
  <si>
    <t>PHẢI THU, PHẢI TRẢ CỦA NHÀ ĐẦU TƯ VỀ SỬA LỖI GIAO DỊCH</t>
  </si>
  <si>
    <t>Phải thu của CTCK về sửa lỗi giao dịch của Nhà đầu tư</t>
  </si>
  <si>
    <t>Phải trả CTCK về lỗi giao dịch</t>
  </si>
  <si>
    <t>PHẢI TRẢ CỔ TỨC, GỐC VÀ LÃI TRÁI PHIẾU</t>
  </si>
  <si>
    <t>Phải trả hộ cổ tức, gốc và lãi trái phiếu cho Nhà đầu tư</t>
  </si>
  <si>
    <t>Phải trả cổ tức cho cổ đông hoặc lợi nhuận cho thành viên góp vốn</t>
  </si>
  <si>
    <t>PHẢI TRẢ VAY CÔNG TY CHỨNG KHOÁN CỦA NHÀ ĐẦU TƯ</t>
  </si>
  <si>
    <t>Phải trả nghiệp vụ margin</t>
  </si>
  <si>
    <t>1.1</t>
  </si>
  <si>
    <t>Phải trả gốc margin</t>
  </si>
  <si>
    <t>1.2</t>
  </si>
  <si>
    <t>Phải trả lãi margin</t>
  </si>
  <si>
    <t>Phải trả nghiệp vụ ứng trước tiền bán chứng khoán</t>
  </si>
  <si>
    <t>2.1</t>
  </si>
  <si>
    <t>Phải trả gốc nghiệp vụ ứng trước tiền bán chứng khoán</t>
  </si>
  <si>
    <t>2.2</t>
  </si>
  <si>
    <t>Phải trả lãi nghiệp vụ ứng trước tiền bán chứng khoán</t>
  </si>
  <si>
    <t>THU NHẬP</t>
  </si>
  <si>
    <t>REVENUE</t>
  </si>
  <si>
    <t>Lãi, lỗ bán các tài sản tài chính</t>
  </si>
  <si>
    <t>Chênh lệch đánh giá lại các tài sản tài chính</t>
  </si>
  <si>
    <t>Cổ tức và tiền lãi sát sinh từ các tài sản tài chính FVTPL, các khoản cho vay, HTM, AFS</t>
  </si>
  <si>
    <t>Từ tài sản tài chính FVTPL</t>
  </si>
  <si>
    <t>Revenue from securities broking activities</t>
  </si>
  <si>
    <t>Từ tài sản tài chính nắm giữ đến ngày đáo hạn (HTM)</t>
  </si>
  <si>
    <t>Revenue from securities investment, holding activities</t>
  </si>
  <si>
    <t>Từ các khoản cho vay</t>
  </si>
  <si>
    <t>Revenue from guaranteeing issuing securities</t>
  </si>
  <si>
    <t>Từ tài sản tài chính sẵn sàng để bán (AFS)</t>
  </si>
  <si>
    <t>Other revenue</t>
  </si>
  <si>
    <t>Net revenue from operating activities</t>
  </si>
  <si>
    <t>Doanh thu ngoài thu nhập các tài sản tài chính</t>
  </si>
  <si>
    <t>Thu nhập hoạt động khác</t>
  </si>
  <si>
    <t>Of which:</t>
  </si>
  <si>
    <t>Doanh thu cho thuê tài sản</t>
  </si>
  <si>
    <t>Doanh thu các dịch vụ tài chính khác</t>
  </si>
  <si>
    <t>Doanh thu từ trả hộ gốc, lãi trái phiếu và cổ tức của tổ chức phát hành</t>
  </si>
  <si>
    <t>Doanh thu khác</t>
  </si>
  <si>
    <t>Các khoản giảm trừ doanh thu</t>
  </si>
  <si>
    <t xml:space="preserve">Revenue deductible </t>
  </si>
  <si>
    <t>Thu nhập thuần hoạt động khác</t>
  </si>
  <si>
    <t>CHI PHÍ HOẠT ĐỘNG CUNG CẤP DỊCH VỤ</t>
  </si>
  <si>
    <t>GENERAL ADMINISTRATIVE EXPENSES</t>
  </si>
  <si>
    <t>Chi phí nghiệp vụ môi giới chứng khoán</t>
  </si>
  <si>
    <t>Labour expenses</t>
  </si>
  <si>
    <t>Chi phí nghiệp vụ bảo lãnh, đại lý phát hành chứng khoán</t>
  </si>
  <si>
    <t xml:space="preserve">Raw material </t>
  </si>
  <si>
    <t>Chi phí nghiệp vụ tư vấn đầu tư chứng khoán</t>
  </si>
  <si>
    <t>Depreciation and amortisation</t>
  </si>
  <si>
    <t>Chi phí nghiệp vụ lưu ký chứng khoán</t>
  </si>
  <si>
    <t>Tax, fees and charge</t>
  </si>
  <si>
    <t>Chi phí hoạt động tư vấn tài chính</t>
  </si>
  <si>
    <r>
      <t>Provision expenses</t>
    </r>
    <r>
      <rPr>
        <sz val="10"/>
        <color indexed="10"/>
        <rFont val="Times New Roman"/>
        <family val="1"/>
      </rPr>
      <t>/reversal of provision</t>
    </r>
  </si>
  <si>
    <t>Chi phí dịch vụ khác</t>
  </si>
  <si>
    <t>Other expenses by cash</t>
  </si>
  <si>
    <t>CHI PHÍ NGOÀI CHI PHÍ CÁC TÀI SẢN TÀI CHÍNH</t>
  </si>
  <si>
    <t>COST OF OPERATING ACTIVITIES</t>
  </si>
  <si>
    <t>Chi phí hoạt động cung cấp dịch vụ khác</t>
  </si>
  <si>
    <t>Expenses from securities broking activities</t>
  </si>
  <si>
    <t xml:space="preserve">Trong đó: </t>
  </si>
  <si>
    <t>Expenses from securities investment, holding activities</t>
  </si>
  <si>
    <t>Chi phí cho thuê tài sản</t>
  </si>
  <si>
    <t>Chi phí dịch vụ tài chính khác</t>
  </si>
  <si>
    <t>Expenses from consulting activities</t>
  </si>
  <si>
    <t>Chi phí từ trả hộ gốc, lãi trái phiếu và cổ tức của Tổ chức phát hành</t>
  </si>
  <si>
    <t>Expenses from achieving securities</t>
  </si>
  <si>
    <t>Chi phí lãi tiền gửi có kỳ hạn</t>
  </si>
  <si>
    <t>Chi phí dự phòng phải thu khó đòi và xử lý tổn thất phải thu khó đòi về cung cấp dịch vụ chứng khoán</t>
  </si>
  <si>
    <t>DOANH THU HOẠT ĐỘNG TÀI CHÍNH</t>
  </si>
  <si>
    <t>Chênh lệch tỷ giá hối đoái</t>
  </si>
  <si>
    <t>Lãi chênh lệch tỷ giá đã thực hiện</t>
  </si>
  <si>
    <t>Lãi chênh lệch tỷ giá chưa thực hiện</t>
  </si>
  <si>
    <t>Doanh thu cổ tức từ các khoản đầu tư vào công ty con, công ty liên kết, liên doanh</t>
  </si>
  <si>
    <t>Doanh thu, dự thu cổ tức phát sinh trong kỳ</t>
  </si>
  <si>
    <t>Doanh thu lãi liền gửi không kỳ hạn</t>
  </si>
  <si>
    <t>Doanh thu hoạt động tài chính khác</t>
  </si>
  <si>
    <t>CHI PHÍ TÀI CHÍNH</t>
  </si>
  <si>
    <t>Chênh lệch lỗ tỷ giá hối đoái</t>
  </si>
  <si>
    <t>Lỗ chênh lệch tỷ giá đã thực hiện</t>
  </si>
  <si>
    <t>Lỗ chênh lệch tỷ giá chưa thực hiện</t>
  </si>
  <si>
    <t>Chi phí lãi vay</t>
  </si>
  <si>
    <t>Lỗ bán, thanh lý các khoản đầu tư vào công ty con, công ty liên kết, liên doanh</t>
  </si>
  <si>
    <t>Expenses from external services</t>
  </si>
  <si>
    <t>Chi phí đầu tư khác</t>
  </si>
  <si>
    <t>CHI PHÍ BÁN HÀNG</t>
  </si>
  <si>
    <t>Kinh phí công đoàn, BHXH, BHYT, BHTN</t>
  </si>
  <si>
    <t>Chi phí vật tư văn phòng</t>
  </si>
  <si>
    <t>Chi phí công cụ, dụng cụ</t>
  </si>
  <si>
    <t>Chi phí khấu hao tài sản cố định</t>
  </si>
  <si>
    <t>CHI PHÍ QUẢN LÝ CÔNG TY CHỨNG KHOÁN</t>
  </si>
  <si>
    <t>Chi phí lương và các khoản theo lương</t>
  </si>
  <si>
    <t>Chi phí bảo hiểm trách nhiệm nghề nghiệp</t>
  </si>
  <si>
    <t>Chi phí khấu hao TSCĐ, BĐSĐT</t>
  </si>
  <si>
    <t>Chi phí thuế, phí và lệ phí</t>
  </si>
  <si>
    <t>Chi phí dự phòng/hoàn nhập dự phòng</t>
  </si>
  <si>
    <t>THU NHẬP KHÁC</t>
  </si>
  <si>
    <t>Thanh lý, nhượng bán TSCĐ</t>
  </si>
  <si>
    <t>Tiền phạt thu được</t>
  </si>
  <si>
    <t>Các khoản khác</t>
  </si>
  <si>
    <t>CHI PHÍ KHÁC</t>
  </si>
  <si>
    <t>Giá trị còn lại TSCĐ và chi phí thanh lý, nhượng bán TSCĐ</t>
  </si>
  <si>
    <t>Các khoản bị phạt</t>
  </si>
  <si>
    <t>THUẾ THU NHẬP DOANH NGHIỆP</t>
  </si>
  <si>
    <t>CORPORATE INCOME TAX</t>
  </si>
  <si>
    <t>Thuế thu nhập doanh nghiệp hiện hành</t>
  </si>
  <si>
    <t>Current corporate income tax expense</t>
  </si>
  <si>
    <t>Tổng lợi nhuận kế toán trước thuế</t>
  </si>
  <si>
    <t>Total profit before tax</t>
  </si>
  <si>
    <t>Các khoản điều chỉnh tăng</t>
  </si>
  <si>
    <t xml:space="preserve">Increase </t>
  </si>
  <si>
    <t>Chi phí không hợp lệ</t>
  </si>
  <si>
    <t>Unreasonable expenses</t>
  </si>
  <si>
    <t>Các khoản điều chỉnh giảm</t>
  </si>
  <si>
    <t>Decrease</t>
  </si>
  <si>
    <t>Cổ tức, lợi nhuận được chia</t>
  </si>
  <si>
    <t>Dividend</t>
  </si>
  <si>
    <t>Chuyển lỗ các năm trước</t>
  </si>
  <si>
    <t>Switching losses last year</t>
  </si>
  <si>
    <t>Tổng thu nhập tính thuế</t>
  </si>
  <si>
    <t>Total taxable income</t>
  </si>
  <si>
    <t>Thu nhập từ hoạt động chuyển nhượng bất động sản; chuyển nhượng dự án (không gắn liền với chuyển quyền sử dụng đất, chuyển quyền thuê đất); chuyển nhượng quyền thực hiện dự án, chuyển nhượng quyền thăm dò, khai thác, chế biến khoáng sản</t>
  </si>
  <si>
    <t>Thu nhập tính thuế còn lại</t>
  </si>
  <si>
    <t>Thuế suất thuế thu nhập doanh nghiệp</t>
  </si>
  <si>
    <t>Enterprise income tax rate</t>
  </si>
  <si>
    <t>Chi phí thuế thu nhập doanh nghiệp tính trên thu nhập chịu thuế và thuế suất hiện hành</t>
  </si>
  <si>
    <t>Tax expenses in respect of the current year taxable profit</t>
  </si>
  <si>
    <t>Thuế thu nhập doanh nghiệp được miễn, giảm</t>
  </si>
  <si>
    <t>Income tax is exempted, reduced</t>
  </si>
  <si>
    <t>Chi phí thuế thu nhập doanh nghiệp hiện hành</t>
  </si>
  <si>
    <t xml:space="preserve">Current corporate income tax expense </t>
  </si>
  <si>
    <t>Thuế thu nhập doanh nghiệp hoãn lại</t>
  </si>
  <si>
    <t>Deferred income tax expense</t>
  </si>
  <si>
    <t>Tài sản thuế thu nhập hoãn lại</t>
  </si>
  <si>
    <t>Deferred income tax assets</t>
  </si>
  <si>
    <t>Chênh lệch tạm thời được khấu trừ</t>
  </si>
  <si>
    <t>Deductible temporary difference</t>
  </si>
  <si>
    <t>Lỗ tính thuế chưa sử dụng</t>
  </si>
  <si>
    <t>Unused tax lossed</t>
  </si>
  <si>
    <t>Ưu đãi tính thuế chưa sử dụng</t>
  </si>
  <si>
    <t>Preferential taxation unused</t>
  </si>
  <si>
    <t>Thuế thu nhập hoãn lại phải trả</t>
  </si>
  <si>
    <t>Deferred income tax liabilities</t>
  </si>
  <si>
    <t>Chênh lệch tạm thời chịu thuế</t>
  </si>
  <si>
    <t>Taxable temporary differences</t>
  </si>
  <si>
    <t>Chi phí thuế thu nhập hoãn lại tính vào Báo cáo kết quả kinh doanh</t>
  </si>
  <si>
    <t>Deferred income tax expenses charged to statement of comprehensive income</t>
  </si>
  <si>
    <t>Chênh lệch tạm thời phải chịu thuế</t>
  </si>
  <si>
    <t>Hoàn nhập tài sản thuế thu nhập hoãn lại</t>
  </si>
  <si>
    <t>Reservation deferred tax assets</t>
  </si>
  <si>
    <t>Lỗ tính thuế và ưu đãi thuế chưa sử dụng</t>
  </si>
  <si>
    <t>Unused tax losses and credits</t>
  </si>
  <si>
    <t>Hoàn nhập thuế thu nhập hoãn lại phải trả</t>
  </si>
  <si>
    <t>Reversal of deferred income tax liabilities</t>
  </si>
  <si>
    <t>LŨY KẾ BÁO CÁO THU NHẬP TOÀN DIỆN</t>
  </si>
  <si>
    <t>BASIC EARNINGS PER SHARE</t>
  </si>
  <si>
    <t>Số dư đầu kỳ</t>
  </si>
  <si>
    <t>Số phát sinh</t>
  </si>
  <si>
    <t>Thay đổi từ vốn chủ sở hữu và ghi nhận và KQKD</t>
  </si>
  <si>
    <t>Số dư cuối kỳ</t>
  </si>
  <si>
    <t>LÃI CƠ BẢN TRÊN CỔ PHIẾU</t>
  </si>
  <si>
    <t>Việc tính toán lãi cơ bản trên cổ phiếu có thể phân phối cho các cổ đông sở hữu cổ phần phổ thông của Công ty được thực hiện dựa trên các số liệu sau :</t>
  </si>
  <si>
    <t>Earning per share distributed to common shareholders of the company is calculated as follows :</t>
  </si>
  <si>
    <t>Tổng lợi nhuận sau thuế</t>
  </si>
  <si>
    <t>Các khoản điều chỉnh</t>
  </si>
  <si>
    <t>Adjustment</t>
  </si>
  <si>
    <t>Cổ tức của cổ phiếu ưu đãi</t>
  </si>
  <si>
    <t>Dividends of common stocks</t>
  </si>
  <si>
    <t>Lợi nhuận phân bổ cho cổ phiếu phổ thông</t>
  </si>
  <si>
    <t>Profit distributed for common stocks</t>
  </si>
  <si>
    <t>Lãi cơ bản trên cổ phiếu</t>
  </si>
  <si>
    <t>Basic earnings per share</t>
  </si>
  <si>
    <t>CÁC GIAO DỊCH KHÔNG BẰNG TIỀN PHÁT SINH TRONG NĂM BÁO CÁO</t>
  </si>
  <si>
    <t>NON- CASH TRANSACTIONS</t>
  </si>
  <si>
    <t xml:space="preserve">Việc mua tài sản bằng cách nhận các khoản nợ liên quan trực tiếp hoặc thông qua nghiệp vụ 
cho thuê tài chính
</t>
  </si>
  <si>
    <t>Việc chuyển nợ thành vốn chủ sở hữu</t>
  </si>
  <si>
    <t>CÁC KHOẢN TIỀN VÀ TƯƠNG ĐƯƠNG TIỀN DOANH NGHIỆP NẮM GIỮ NHƯNG KHÔNG ĐƯỢC SỬ DỤNG</t>
  </si>
  <si>
    <t>CASH FLOWS AND CASH HELD BUT UNUSED BY THE COMPANY</t>
  </si>
  <si>
    <t>Các khoản tiền nhận ký quỹ, ký cược</t>
  </si>
  <si>
    <t>Deposits, collateral received</t>
  </si>
  <si>
    <t>NHỮNG SỰ KIỆN PHÁT SINH SAU NGÀY KẾT THÚC KỲ KẾ TOÁN</t>
  </si>
  <si>
    <t>EVENTS AFTER BALANCE SHEET DATE</t>
  </si>
  <si>
    <t>Không có sự kiện trọng yếu nào xảy ra sau ngày kết thúc kỳ kế toán đòi hỏi được điều chỉnh hay công bố trên Báo cáo tài chính.</t>
  </si>
  <si>
    <t>There have been no significant events occurring after the reporting period, which would require adjustments or disclosures to be made in the financial statements.</t>
  </si>
  <si>
    <t>BÁO CÁO BỘ PHẬN</t>
  </si>
  <si>
    <t>SEGMENT REPORTING</t>
  </si>
  <si>
    <t>Theo lĩnh vực kinh doanh</t>
  </si>
  <si>
    <t>Under business fields</t>
  </si>
  <si>
    <t>Hoạt động kinh doanh 1</t>
  </si>
  <si>
    <t>Hoạt động kinh doanh 2</t>
  </si>
  <si>
    <t>Tổng cộng toàn doanh nghiệp</t>
  </si>
  <si>
    <t xml:space="preserve">Business activities 1 </t>
  </si>
  <si>
    <t xml:space="preserve">Business activities 2 </t>
  </si>
  <si>
    <t>Grant total</t>
  </si>
  <si>
    <t>Doanh thu hoạt động</t>
  </si>
  <si>
    <t>Chi phí hoạt động</t>
  </si>
  <si>
    <t>Segment expenses</t>
  </si>
  <si>
    <t>Chi phí không phân bổ</t>
  </si>
  <si>
    <t>Unallocated expenses</t>
  </si>
  <si>
    <t>Kết quả hoạt động</t>
  </si>
  <si>
    <t xml:space="preserve">Net profit from operating activities </t>
  </si>
  <si>
    <t>Tài sản bộ phận trực tiếp</t>
  </si>
  <si>
    <t>Segment assets</t>
  </si>
  <si>
    <t>Tài sản không phân bổ</t>
  </si>
  <si>
    <t>Unallocated assets</t>
  </si>
  <si>
    <t>Tổng tài sản</t>
  </si>
  <si>
    <t>Total assets</t>
  </si>
  <si>
    <t>Nợ phải trả bộ phận trực tiếp</t>
  </si>
  <si>
    <t>Segment liabilities</t>
  </si>
  <si>
    <t>Nợ phải trả không phân bổ</t>
  </si>
  <si>
    <t>Unallocated liabilities</t>
  </si>
  <si>
    <t>Tổng nợ phải trả</t>
  </si>
  <si>
    <t>Total liabilities</t>
  </si>
  <si>
    <t>Theo khu vực địa lý</t>
  </si>
  <si>
    <t>Under geographical areas</t>
  </si>
  <si>
    <t>Khu vực 1</t>
  </si>
  <si>
    <t>Khu vực 2</t>
  </si>
  <si>
    <t>Areas 1</t>
  </si>
  <si>
    <t>Areas 2</t>
  </si>
  <si>
    <t>Tài sản bộ phận</t>
  </si>
  <si>
    <t>Nợ phải trả bộ phận</t>
  </si>
  <si>
    <t>NGHIỆP VỤ VÀ SỐ DƯ VỚI CÁC BÊN LIÊN QUAN</t>
  </si>
  <si>
    <t>TRANSACTION AND BALANCES WITH RELATED PARTIES</t>
  </si>
  <si>
    <t>During operation, there are a number of transactions between the companies with related parties as follows:</t>
  </si>
  <si>
    <t>Mối quan hệ</t>
  </si>
  <si>
    <t>Relation</t>
  </si>
  <si>
    <t>Góp vốn vào công ty</t>
  </si>
  <si>
    <t>Capital distribution</t>
  </si>
  <si>
    <t>Công ty ….</t>
  </si>
  <si>
    <t>Company …</t>
  </si>
  <si>
    <t>Doanh thu</t>
  </si>
  <si>
    <t>Mua hàng</t>
  </si>
  <si>
    <t>Vay vốn</t>
  </si>
  <si>
    <t>Loans</t>
  </si>
  <si>
    <t>Lãi vay phải thu</t>
  </si>
  <si>
    <t>Interest receivables</t>
  </si>
  <si>
    <t>Số dư với các bên liên quan tại ngày kết thúc kỳ kế toán:</t>
  </si>
  <si>
    <t xml:space="preserve">Up to financial statements date, payments which have not been made with related parties are as follows: </t>
  </si>
  <si>
    <t>Phải thu</t>
  </si>
  <si>
    <t>Phải trả</t>
  </si>
  <si>
    <t>Liabilities</t>
  </si>
  <si>
    <t xml:space="preserve">Giao dịch với các bên liên quan khác như sau: </t>
  </si>
  <si>
    <t xml:space="preserve">Transactions with other related parties: </t>
  </si>
  <si>
    <t>SỐ LIỆU SO SÁNH</t>
  </si>
  <si>
    <t>(Thuyết minh bằng lời đối với những thay đổi quan trọng)</t>
  </si>
  <si>
    <t>Those figures were reclassified in order to compare with figures of this year.</t>
  </si>
  <si>
    <t>Phân loại và 
trình bày lại</t>
  </si>
  <si>
    <t>Trình bày trên báo cáo năm trước</t>
  </si>
  <si>
    <t>Reclassified</t>
  </si>
  <si>
    <t>Presented on the last year financial statements</t>
  </si>
  <si>
    <t>Bảng cân đối kế toán</t>
  </si>
  <si>
    <t>Báo cáo kết quả hoạt động kinh doanh</t>
  </si>
  <si>
    <t>Income Statements</t>
  </si>
  <si>
    <t>Cash flows Statements</t>
  </si>
  <si>
    <t xml:space="preserve">                                         </t>
  </si>
  <si>
    <t xml:space="preserve">          Tầng 5 - 30,32 Hòa Mã - Hai Bà Trưng - Hà Nội</t>
  </si>
  <si>
    <t>Nguyễn Thanh Nghị                   Nguyễn Thanh Nghị                                     Trần Thiên Hà</t>
  </si>
  <si>
    <t xml:space="preserve">                                                     Tầng 5 - 30,32 Hòa Mã - Hai Bà Trưng - Hà Nội</t>
  </si>
  <si>
    <t xml:space="preserve">                                                         Điện thoại: 0439410277 Fax: 0439410323</t>
  </si>
  <si>
    <t xml:space="preserve">      Người lập biểu                                  Kế toán trưởng</t>
  </si>
  <si>
    <t>Nguyễn Thanh Nghị                     Nguyễn Thanh Nghị                             Trần Thiên Hà</t>
  </si>
  <si>
    <t>Nguyễn Thanh Nghị                     Nguyễn Thanh Nghị                               Trần Thiên Hà</t>
  </si>
  <si>
    <t>4</t>
  </si>
  <si>
    <t>5</t>
  </si>
  <si>
    <t>6</t>
  </si>
  <si>
    <t>7</t>
  </si>
  <si>
    <t>8</t>
  </si>
  <si>
    <t>9</t>
  </si>
  <si>
    <t>Nguyễn Thanh Nghị                   Nguyễn Thanh Nghị                                 Trần Thiên Hà</t>
  </si>
  <si>
    <t xml:space="preserve">Nguyễn Thanh Nghị                     </t>
  </si>
  <si>
    <t xml:space="preserve">Nguyễn Thanh Nghị                         </t>
  </si>
  <si>
    <t xml:space="preserve">          Trần Thiên Hà</t>
  </si>
  <si>
    <t xml:space="preserve">     Kế toán trưởng</t>
  </si>
  <si>
    <t xml:space="preserve">       Người lập biểu                                  </t>
  </si>
  <si>
    <t>Nguyễn Thanh Nghị                     Nguyễn Thanh Nghị                            Trần Thiên Hà</t>
  </si>
  <si>
    <t xml:space="preserve">9. Phải thu các dịch vụ CTCK cung cấp </t>
  </si>
  <si>
    <t>8. Lợi ích của cổ đông không nắm quyền kiểm soát</t>
  </si>
  <si>
    <t>430</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</si>
</sst>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Red]\(#,##0\);\-"/>
    <numFmt numFmtId="166" formatCode="_(* #.##0_);_(* \(#.##0\);_(* &quot;-&quot;_);_(@_)"/>
    <numFmt numFmtId="167" formatCode="_(* #,##0.0_);_(* \(#,##0.0\);_(* &quot;-&quot;??_);_(@_)"/>
    <numFmt numFmtId="168" formatCode="##.##%"/>
    <numFmt numFmtId="169" formatCode="#,##0.00\ &quot;®&quot;_);[Red]\(#,##0.00\ &quot;®&quot;\)"/>
    <numFmt numFmtId="170" formatCode="#,##0.00\ &quot;®&quot;_);\(#,##0.00\ &quot;®&quot;\)"/>
    <numFmt numFmtId="171" formatCode="_-* #,##0_-;\-* #,##0_-;_-* &quot;-&quot;_-;_-@_-"/>
    <numFmt numFmtId="172" formatCode="_-* #,##0.00_-;\-* #,##0.00_-;_-* &quot;-&quot;??_-;_-@_-"/>
    <numFmt numFmtId="173" formatCode="&quot;\&quot;#,##0.00;[Red]&quot;\&quot;\-#,##0.00"/>
    <numFmt numFmtId="174" formatCode="&quot;\&quot;#,##0;[Red]&quot;\&quot;\-#,##0"/>
    <numFmt numFmtId="175" formatCode="0.0"/>
    <numFmt numFmtId="176" formatCode="#,##0;[Red]&quot;-&quot;#,##0"/>
    <numFmt numFmtId="177" formatCode="0.000"/>
    <numFmt numFmtId="178" formatCode="#,##0.00;[Red]&quot;-&quot;#,##0.00"/>
    <numFmt numFmtId="179" formatCode="mmm"/>
    <numFmt numFmtId="180" formatCode="##,###.##"/>
    <numFmt numFmtId="181" formatCode="#0.##"/>
    <numFmt numFmtId="182" formatCode="#,##0_)_%;\(#,##0\)_%;"/>
    <numFmt numFmtId="183" formatCode="0.0%"/>
    <numFmt numFmtId="184" formatCode="_._.* #,##0.0_)_%;_._.* \(#,##0.0\)_%"/>
    <numFmt numFmtId="185" formatCode="#,##0.0_)_%;\(#,##0.0\)_%;\ \ .0_)_%"/>
    <numFmt numFmtId="186" formatCode="_._.* #,##0.00_)_%;_._.* \(#,##0.00\)_%"/>
    <numFmt numFmtId="187" formatCode="#,##0.00_)_%;\(#,##0.00\)_%;\ \ .00_)_%"/>
    <numFmt numFmtId="188" formatCode="_._.* #,##0.000_)_%;_._.* \(#,##0.000\)_%"/>
    <numFmt numFmtId="189" formatCode="#,##0.000_)_%;\(#,##0.000\)_%;\ \ .000_)_%"/>
    <numFmt numFmtId="190" formatCode="_ * #,##0_ ;_ * \-#,##0_ ;_ * &quot;-&quot;_ ;_ @_ "/>
    <numFmt numFmtId="191" formatCode="_-* #,##0.00\ _€_-;\-* #,##0.00\ _€_-;_-* &quot;-&quot;??\ _€_-;_-@_-"/>
    <numFmt numFmtId="192" formatCode="#,##0;\(#,##0\)"/>
    <numFmt numFmtId="193" formatCode="_._.* \(#,##0\)_%;_._.* #,##0_)_%;_._.* 0_)_%;_._.@_)_%"/>
    <numFmt numFmtId="194" formatCode="_._.&quot;$&quot;* \(#,##0\)_%;_._.&quot;$&quot;* #,##0_)_%;_._.&quot;$&quot;* 0_)_%;_._.@_)_%"/>
    <numFmt numFmtId="195" formatCode="* \(#,##0\);* #,##0_);&quot;-&quot;??_);@"/>
    <numFmt numFmtId="196" formatCode="_ &quot;R&quot;\ * #,##0_ ;_ &quot;R&quot;\ * \-#,##0_ ;_ &quot;R&quot;\ * &quot;-&quot;_ ;_ @_ "/>
    <numFmt numFmtId="197" formatCode="##,##0%"/>
    <numFmt numFmtId="198" formatCode="#,###%"/>
    <numFmt numFmtId="199" formatCode="##.##"/>
    <numFmt numFmtId="200" formatCode="###,###"/>
    <numFmt numFmtId="201" formatCode="###.###"/>
    <numFmt numFmtId="202" formatCode="##,###.####"/>
    <numFmt numFmtId="203" formatCode="&quot;$&quot;* #,##0_)_%;&quot;$&quot;* \(#,##0\)_%;&quot;$&quot;* &quot;-&quot;??_)_%;@_)_%"/>
    <numFmt numFmtId="204" formatCode="_._.&quot;$&quot;* #,##0.0_)_%;_._.&quot;$&quot;* \(#,##0.0\)_%"/>
    <numFmt numFmtId="205" formatCode="&quot;$&quot;* #,##0.0_)_%;&quot;$&quot;* \(#,##0.0\)_%;&quot;$&quot;* \ .0_)_%"/>
    <numFmt numFmtId="206" formatCode="_._.&quot;$&quot;* #,##0.00_)_%;_._.&quot;$&quot;* \(#,##0.00\)_%"/>
    <numFmt numFmtId="207" formatCode="&quot;$&quot;* #,##0.00_)_%;&quot;$&quot;* \(#,##0.00\)_%;&quot;$&quot;* \ .00_)_%"/>
    <numFmt numFmtId="208" formatCode="_._.&quot;$&quot;* #,##0.000_)_%;_._.&quot;$&quot;* \(#,##0.000\)_%"/>
    <numFmt numFmtId="209" formatCode="&quot;$&quot;* #,##0.000_)_%;&quot;$&quot;* \(#,##0.000\)_%;&quot;$&quot;* \ .000_)_%"/>
    <numFmt numFmtId="210" formatCode="\$#,##0\ ;\(\$#,##0\)"/>
    <numFmt numFmtId="211" formatCode="\t0.00%"/>
    <numFmt numFmtId="212" formatCode="##,##0.##"/>
    <numFmt numFmtId="213" formatCode="* #,##0_);* \(#,##0\);&quot;-&quot;??_);@"/>
    <numFmt numFmtId="214" formatCode="_-* #,##0\ _D_M_-;\-* #,##0\ _D_M_-;_-* &quot;-&quot;\ _D_M_-;_-@_-"/>
    <numFmt numFmtId="215" formatCode="_-* #,##0.00\ _D_M_-;\-* #,##0.00\ _D_M_-;_-* &quot;-&quot;??\ _D_M_-;_-@_-"/>
    <numFmt numFmtId="216" formatCode="\t#\ ??/??"/>
    <numFmt numFmtId="217" formatCode="_-[$€-2]* #,##0.00_-;\-[$€-2]* #,##0.00_-;_-[$€-2]* &quot;-&quot;??_-"/>
    <numFmt numFmtId="218" formatCode="#,##0\ "/>
    <numFmt numFmtId="219" formatCode="#,###"/>
    <numFmt numFmtId="220" formatCode="_-&quot;$&quot;* #,##0_-;\-&quot;$&quot;* #,##0_-;_-&quot;$&quot;* &quot;-&quot;_-;_-@_-"/>
    <numFmt numFmtId="221" formatCode="_-&quot;$&quot;* #,##0.00_-;\-&quot;$&quot;* #,##0.00_-;_-&quot;$&quot;* &quot;-&quot;??_-;_-@_-"/>
    <numFmt numFmtId="222" formatCode="#,##0\ &quot;$&quot;_);[Red]\(#,##0\ &quot;$&quot;\)"/>
    <numFmt numFmtId="223" formatCode="&quot;$&quot;###,0&quot;.&quot;00_);[Red]\(&quot;$&quot;###,0&quot;.&quot;00\)"/>
    <numFmt numFmtId="224" formatCode="0_)%;\(0\)%"/>
    <numFmt numFmtId="225" formatCode="_._._(* 0_)%;_._.* \(0\)%"/>
    <numFmt numFmtId="226" formatCode="_(0_)%;\(0\)%"/>
    <numFmt numFmtId="227" formatCode="0%_);\(0%\)"/>
    <numFmt numFmtId="228" formatCode="_(0.0_)%;\(0.0\)%"/>
    <numFmt numFmtId="229" formatCode="_._._(* 0.0_)%;_._.* \(0.0\)%"/>
    <numFmt numFmtId="230" formatCode="_(0.00_)%;\(0.00\)%"/>
    <numFmt numFmtId="231" formatCode="_._._(* 0.00_)%;_._.* \(0.00\)%"/>
    <numFmt numFmtId="232" formatCode="_(0.000_)%;\(0.000\)%"/>
    <numFmt numFmtId="233" formatCode="_._._(* 0.000_)%;_._.* \(0.000\)%"/>
    <numFmt numFmtId="234" formatCode="d"/>
    <numFmt numFmtId="235" formatCode="#"/>
    <numFmt numFmtId="236" formatCode="&quot;¡Ì&quot;#,##0;[Red]\-&quot;¡Ì&quot;#,##0"/>
    <numFmt numFmtId="237" formatCode="#,##0.00\ &quot;F&quot;;[Red]\-#,##0.00\ &quot;F&quot;"/>
    <numFmt numFmtId="238" formatCode="###,0&quot;.&quot;00\ &quot;F&quot;;[Red]\-###,0&quot;.&quot;00\ &quot;F&quot;"/>
    <numFmt numFmtId="239" formatCode="_-* #,##0\ &quot;F&quot;_-;\-* #,##0\ &quot;F&quot;_-;_-* &quot;-&quot;\ &quot;F&quot;_-;_-@_-"/>
    <numFmt numFmtId="240" formatCode="#,##0\ &quot;F&quot;;[Red]\-#,##0\ &quot;F&quot;"/>
    <numFmt numFmtId="241" formatCode="#,##0.00\ &quot;F&quot;;\-#,##0.00\ &quot;F&quot;"/>
    <numFmt numFmtId="242" formatCode="_-* #,##0\ &quot;DM&quot;_-;\-* #,##0\ &quot;DM&quot;_-;_-* &quot;-&quot;\ &quot;DM&quot;_-;_-@_-"/>
    <numFmt numFmtId="243" formatCode="_-* #,##0.00\ &quot;DM&quot;_-;\-* #,##0.00\ &quot;DM&quot;_-;_-* &quot;-&quot;??\ &quot;DM&quot;_-;_-@_-"/>
    <numFmt numFmtId="244" formatCode="_ * #,##0.00_ ;_ * \-#,##0.00_ ;_ * &quot;-&quot;??_ ;_ @_ "/>
  </numFmts>
  <fonts count="165">
    <font>
      <sz val="10"/>
      <name val="Arial"/>
    </font>
    <font>
      <sz val="11"/>
      <color theme="1"/>
      <name val="Calibri"/>
      <family val="2"/>
      <scheme val="minor"/>
    </font>
    <font>
      <sz val="10"/>
      <name val="Arial"/>
      <family val="2"/>
    </font>
    <font>
      <b/>
      <sz val="10"/>
      <name val="Arial"/>
      <family val="2"/>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0"/>
      <name val="Arial"/>
      <family val="2"/>
    </font>
    <font>
      <b/>
      <i/>
      <sz val="10"/>
      <name val="Arial"/>
      <family val="2"/>
    </font>
    <font>
      <b/>
      <sz val="10"/>
      <color theme="1"/>
      <name val="Arial"/>
      <family val="2"/>
    </font>
    <font>
      <b/>
      <i/>
      <sz val="10"/>
      <color theme="1"/>
      <name val="Arial"/>
      <family val="2"/>
    </font>
    <font>
      <b/>
      <sz val="9"/>
      <name val="Arial"/>
      <family val="2"/>
    </font>
    <font>
      <sz val="9"/>
      <name val="Arial"/>
      <family val="2"/>
    </font>
    <font>
      <b/>
      <i/>
      <sz val="9"/>
      <name val="Arial"/>
      <family val="2"/>
    </font>
    <font>
      <b/>
      <sz val="11"/>
      <name val="Arial"/>
      <family val="2"/>
    </font>
    <font>
      <i/>
      <sz val="9"/>
      <name val="Arial"/>
      <family val="2"/>
    </font>
    <font>
      <sz val="9"/>
      <color rgb="FFFF0000"/>
      <name val="Arial"/>
      <family val="2"/>
    </font>
    <font>
      <i/>
      <sz val="11"/>
      <name val="Arial"/>
      <family val="2"/>
    </font>
    <font>
      <b/>
      <sz val="10"/>
      <name val="Times New Roman"/>
      <family val="1"/>
    </font>
    <font>
      <sz val="10"/>
      <name val="Times New Roman"/>
      <family val="1"/>
    </font>
    <font>
      <i/>
      <sz val="10"/>
      <name val="Times New Roman"/>
      <family val="1"/>
    </font>
    <font>
      <sz val="12"/>
      <name val="Times New Roman"/>
    </font>
    <font>
      <b/>
      <sz val="13"/>
      <name val="Times New Roman"/>
      <family val="1"/>
    </font>
    <font>
      <sz val="12"/>
      <name val="Times New Roman"/>
      <family val="1"/>
    </font>
    <font>
      <sz val="9"/>
      <name val="Times New Roman"/>
      <family val="1"/>
    </font>
    <font>
      <b/>
      <sz val="7.5"/>
      <name val="Times New Roman"/>
      <family val="1"/>
    </font>
    <font>
      <sz val="8"/>
      <name val="Times New Roman"/>
      <family val="1"/>
    </font>
    <font>
      <b/>
      <i/>
      <sz val="12"/>
      <name val="Times New Roman"/>
      <family val="1"/>
    </font>
    <font>
      <b/>
      <sz val="14"/>
      <name val="Times New Roman"/>
      <family val="1"/>
    </font>
    <font>
      <sz val="14"/>
      <name val="Times New Roman"/>
      <family val="1"/>
    </font>
    <font>
      <sz val="12"/>
      <name val=".VnTime"/>
      <family val="2"/>
    </font>
    <font>
      <b/>
      <sz val="10"/>
      <color indexed="10"/>
      <name val="Times New Roman"/>
      <family val="1"/>
    </font>
    <font>
      <b/>
      <sz val="10"/>
      <color indexed="12"/>
      <name val="Times New Roman"/>
      <family val="1"/>
    </font>
    <font>
      <b/>
      <i/>
      <u/>
      <sz val="10"/>
      <name val="Times New Roman"/>
      <family val="1"/>
    </font>
    <font>
      <b/>
      <i/>
      <sz val="10"/>
      <name val="Times New Roman"/>
      <family val="1"/>
    </font>
    <font>
      <i/>
      <sz val="10"/>
      <color indexed="10"/>
      <name val="Times New Roman"/>
      <family val="1"/>
    </font>
    <font>
      <sz val="10"/>
      <color indexed="10"/>
      <name val="Times New Roman"/>
      <family val="1"/>
    </font>
    <font>
      <sz val="10"/>
      <name val=".VnArial"/>
      <family val="2"/>
    </font>
    <font>
      <sz val="10"/>
      <color indexed="8"/>
      <name val="Times New Roman"/>
      <family val="1"/>
    </font>
    <font>
      <b/>
      <sz val="10"/>
      <color indexed="8"/>
      <name val="Times New Roman"/>
      <family val="1"/>
    </font>
    <font>
      <i/>
      <sz val="10"/>
      <color indexed="8"/>
      <name val="Times New Roman"/>
      <family val="1"/>
    </font>
    <font>
      <b/>
      <sz val="9"/>
      <name val="Times New Roman"/>
      <family val="1"/>
    </font>
    <font>
      <b/>
      <i/>
      <sz val="10"/>
      <color indexed="8"/>
      <name val="Times New Roman"/>
      <family val="1"/>
    </font>
    <font>
      <i/>
      <sz val="9"/>
      <name val="Times New Roman"/>
      <family val="1"/>
    </font>
    <font>
      <sz val="11"/>
      <name val="Times New Roman"/>
      <family val="1"/>
    </font>
    <font>
      <sz val="10"/>
      <name val=".VnTime"/>
      <family val="2"/>
    </font>
    <font>
      <b/>
      <i/>
      <sz val="11"/>
      <name val="Times New Roman"/>
      <family val="1"/>
    </font>
    <font>
      <b/>
      <sz val="11"/>
      <name val="Times New Roman"/>
      <family val="1"/>
    </font>
    <font>
      <sz val="10"/>
      <color indexed="9"/>
      <name val="Times New Roman"/>
      <family val="1"/>
    </font>
    <font>
      <sz val="14"/>
      <color indexed="9"/>
      <name val="Times New Roman"/>
      <family val="1"/>
    </font>
    <font>
      <i/>
      <sz val="10"/>
      <color indexed="9"/>
      <name val="Times New Roman"/>
      <family val="1"/>
    </font>
    <font>
      <b/>
      <sz val="10"/>
      <color rgb="FF92D050"/>
      <name val="Times New Roman"/>
      <family val="1"/>
    </font>
    <font>
      <sz val="10"/>
      <color indexed="10"/>
      <name val="Times New Roman"/>
      <family val="1"/>
      <charset val="163"/>
    </font>
    <font>
      <sz val="10"/>
      <color rgb="FFFF0000"/>
      <name val="Times New Roman"/>
      <family val="1"/>
    </font>
    <font>
      <b/>
      <sz val="10"/>
      <color indexed="9"/>
      <name val="Times New Roman"/>
      <family val="1"/>
    </font>
    <font>
      <sz val="10"/>
      <color rgb="FFFF0000"/>
      <name val="Arial"/>
      <family val="2"/>
    </font>
    <font>
      <b/>
      <sz val="10"/>
      <color rgb="FFFF0000"/>
      <name val="Arial"/>
      <family val="2"/>
    </font>
    <font>
      <sz val="10"/>
      <color theme="0"/>
      <name val="Times New Roman"/>
      <family val="1"/>
    </font>
    <font>
      <b/>
      <sz val="10"/>
      <color theme="0"/>
      <name val="Times New Roman"/>
      <family val="1"/>
    </font>
    <font>
      <vertAlign val="superscript"/>
      <sz val="10"/>
      <name val="Times New Roman"/>
      <family val="1"/>
    </font>
    <font>
      <i/>
      <sz val="9"/>
      <color indexed="8"/>
      <name val="Times New Roman"/>
      <family val="1"/>
    </font>
    <font>
      <sz val="11"/>
      <name val=".VnTime"/>
      <family val="2"/>
    </font>
    <font>
      <b/>
      <i/>
      <sz val="10"/>
      <color indexed="9"/>
      <name val="Times New Roman"/>
      <family val="1"/>
    </font>
    <font>
      <b/>
      <sz val="10"/>
      <name val="SVNtimes new roman"/>
      <family val="2"/>
    </font>
    <font>
      <sz val="14"/>
      <name val=".VnTime"/>
      <family val="2"/>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0"/>
      <name val="VNI-Centur"/>
    </font>
    <font>
      <sz val="10"/>
      <color indexed="8"/>
      <name val="Arial"/>
      <family val="2"/>
    </font>
    <font>
      <sz val="10"/>
      <name val="MS Sans Serif"/>
      <family val="2"/>
    </font>
    <font>
      <sz val="11"/>
      <name val="‚l‚r ‚oƒSƒVƒbƒN"/>
      <family val="3"/>
      <charset val="128"/>
    </font>
    <font>
      <sz val="11"/>
      <name val="–¾’©"/>
      <family val="1"/>
      <charset val="128"/>
    </font>
    <font>
      <sz val="14"/>
      <name val="Terminal"/>
      <family val="3"/>
      <charset val="128"/>
    </font>
    <font>
      <sz val="14"/>
      <name val="VnTime"/>
    </font>
    <font>
      <b/>
      <u/>
      <sz val="14"/>
      <color indexed="8"/>
      <name val=".VnBook-AntiquaH"/>
      <family val="2"/>
    </font>
    <font>
      <sz val="12"/>
      <name val=".VnArial Narrow"/>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2"/>
      <name val="¹UAAA¼"/>
      <family val="3"/>
      <charset val="129"/>
    </font>
    <font>
      <sz val="12"/>
      <name val="¹ÙÅÁÃ¼"/>
      <family val="1"/>
      <charset val="129"/>
    </font>
    <font>
      <sz val="11"/>
      <color indexed="20"/>
      <name val="Calibri"/>
      <family val="2"/>
    </font>
    <font>
      <sz val="11"/>
      <name val="µ¸¿ò"/>
      <charset val="129"/>
    </font>
    <font>
      <sz val="10"/>
      <name val="±¼¸²A¼"/>
      <family val="3"/>
      <charset val="129"/>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b/>
      <sz val="8"/>
      <name val="Arial"/>
      <family val="2"/>
    </font>
    <font>
      <u val="singleAccounting"/>
      <sz val="11"/>
      <name val="Times New Roman"/>
      <family val="1"/>
    </font>
    <font>
      <sz val="10"/>
      <name val="Arial"/>
      <family val="2"/>
      <charset val="163"/>
    </font>
    <font>
      <sz val="11"/>
      <name val="VNarial"/>
      <family val="2"/>
    </font>
    <font>
      <b/>
      <sz val="16"/>
      <name val="Times New Roman"/>
      <family val="1"/>
    </font>
    <font>
      <sz val="10"/>
      <name val="MS Serif"/>
      <family val="1"/>
    </font>
    <font>
      <sz val="10"/>
      <name val="Courier"/>
      <family val="3"/>
    </font>
    <font>
      <sz val="11"/>
      <color indexed="12"/>
      <name val="Times New Roman"/>
      <family val="1"/>
    </font>
    <font>
      <sz val="13"/>
      <name val=".VnTime"/>
      <family val="2"/>
    </font>
    <font>
      <sz val="11"/>
      <name val="VNcentury Gothic"/>
      <family val="2"/>
    </font>
    <font>
      <b/>
      <sz val="15"/>
      <name val="VNcentury Gothic"/>
      <family val="2"/>
    </font>
    <font>
      <sz val="12"/>
      <name val="SVNtimes new roman"/>
      <family val="2"/>
    </font>
    <font>
      <sz val="10"/>
      <name val="SVNtimes new roman"/>
      <family val="2"/>
    </font>
    <font>
      <b/>
      <sz val="12"/>
      <color indexed="8"/>
      <name val=".VnTime"/>
      <family val="2"/>
    </font>
    <font>
      <sz val="10"/>
      <color indexed="16"/>
      <name val="MS Serif"/>
      <family val="1"/>
    </font>
    <font>
      <i/>
      <sz val="11"/>
      <color indexed="23"/>
      <name val="Calibri"/>
      <family val="2"/>
    </font>
    <font>
      <sz val="11"/>
      <color indexed="17"/>
      <name val="Calibri"/>
      <family val="2"/>
    </font>
    <font>
      <sz val="8"/>
      <name val="Arial"/>
      <family val="2"/>
    </font>
    <font>
      <b/>
      <sz val="12"/>
      <name val="Helv"/>
    </font>
    <font>
      <b/>
      <sz val="12"/>
      <name val="Arial"/>
      <family val="2"/>
    </font>
    <font>
      <b/>
      <sz val="15"/>
      <color indexed="56"/>
      <name val="Calibri"/>
      <family val="2"/>
    </font>
    <font>
      <b/>
      <sz val="13"/>
      <color indexed="56"/>
      <name val="Calibri"/>
      <family val="2"/>
    </font>
    <font>
      <b/>
      <sz val="11"/>
      <color indexed="56"/>
      <name val="Calibri"/>
      <family val="2"/>
    </font>
    <font>
      <b/>
      <sz val="18"/>
      <name val="Arial"/>
      <family val="2"/>
    </font>
    <font>
      <u/>
      <sz val="11"/>
      <color theme="10"/>
      <name val="Calibri"/>
      <family val="2"/>
    </font>
    <font>
      <u/>
      <sz val="11"/>
      <color rgb="FF0000FF"/>
      <name val="Calibri"/>
      <family val="2"/>
    </font>
    <font>
      <u/>
      <sz val="11"/>
      <color theme="10"/>
      <name val="Times New Roman"/>
      <family val="2"/>
    </font>
    <font>
      <u/>
      <sz val="10"/>
      <color theme="10"/>
      <name val="Arial"/>
      <family val="2"/>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amily val="2"/>
    </font>
    <font>
      <b/>
      <sz val="11"/>
      <color indexed="63"/>
      <name val="Calibri"/>
      <family val="2"/>
    </font>
    <font>
      <sz val="10"/>
      <name val="Tms Rmn"/>
      <family val="1"/>
    </font>
    <font>
      <sz val="11"/>
      <name val="3C_Times_T"/>
    </font>
    <font>
      <b/>
      <sz val="18"/>
      <color indexed="8"/>
      <name val="Cambria"/>
      <family val="1"/>
    </font>
    <font>
      <b/>
      <sz val="8"/>
      <color indexed="8"/>
      <name val="Helv"/>
      <family val="2"/>
    </font>
    <font>
      <sz val="10"/>
      <name val="Symbol"/>
      <family val="1"/>
      <charset val="2"/>
    </font>
    <font>
      <b/>
      <sz val="13"/>
      <color indexed="8"/>
      <name val=".VnTimeH"/>
      <family val="2"/>
    </font>
    <font>
      <b/>
      <sz val="10"/>
      <color indexed="10"/>
      <name val="Arial"/>
      <family val="2"/>
    </font>
    <font>
      <b/>
      <sz val="18"/>
      <color indexed="56"/>
      <name val="Cambria"/>
      <family val="2"/>
    </font>
    <font>
      <b/>
      <sz val="11"/>
      <color indexed="8"/>
      <name val="Calibri"/>
      <family val="2"/>
    </font>
    <font>
      <sz val="10"/>
      <name val="VNtimes new roman"/>
      <family val="2"/>
    </font>
    <font>
      <sz val="14"/>
      <name val="VnTime"/>
      <family val="2"/>
    </font>
    <font>
      <b/>
      <sz val="12"/>
      <name val=".VnTime"/>
      <family val="2"/>
    </font>
    <font>
      <b/>
      <sz val="10"/>
      <name val=".VnTime"/>
      <family val="2"/>
    </font>
    <font>
      <sz val="9"/>
      <name val=".VnTime"/>
      <family val="2"/>
    </font>
    <font>
      <sz val="11"/>
      <color indexed="10"/>
      <name val="Calibri"/>
      <family val="2"/>
    </font>
    <font>
      <sz val="14"/>
      <name val=".VnArial"/>
      <family val="2"/>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3"/>
      <name val="Arial"/>
      <family val="2"/>
    </font>
  </fonts>
  <fills count="37">
    <fill>
      <patternFill patternType="none"/>
    </fill>
    <fill>
      <patternFill patternType="gray125"/>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gray125">
        <fgColor indexed="3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388">
    <xf numFmtId="0" fontId="0" fillId="0" borderId="0"/>
    <xf numFmtId="43" fontId="2" fillId="0" borderId="0" quotePrefix="1" applyFont="0" applyFill="0" applyBorder="0" applyAlignment="0">
      <protection locked="0"/>
    </xf>
    <xf numFmtId="0" fontId="8" fillId="0" borderId="0" applyNumberFormat="0" applyFill="0" applyBorder="0" applyAlignment="0" applyProtection="0"/>
    <xf numFmtId="0" fontId="1" fillId="0" borderId="0"/>
    <xf numFmtId="43" fontId="2" fillId="0" borderId="0" applyFont="0" applyFill="0" applyBorder="0" applyAlignment="0" applyProtection="0"/>
    <xf numFmtId="0" fontId="25" fillId="0" borderId="0"/>
    <xf numFmtId="0" fontId="2" fillId="0" borderId="0"/>
    <xf numFmtId="43" fontId="25" fillId="0" borderId="0" applyFont="0" applyFill="0" applyBorder="0" applyAlignment="0" applyProtection="0"/>
    <xf numFmtId="0" fontId="34" fillId="0" borderId="0"/>
    <xf numFmtId="0" fontId="41" fillId="0" borderId="0"/>
    <xf numFmtId="0" fontId="34" fillId="0" borderId="0"/>
    <xf numFmtId="0" fontId="34" fillId="0" borderId="0"/>
    <xf numFmtId="0" fontId="34" fillId="0" borderId="0"/>
    <xf numFmtId="9" fontId="25" fillId="0" borderId="0" applyFont="0" applyFill="0" applyBorder="0" applyAlignment="0" applyProtection="0"/>
    <xf numFmtId="0" fontId="49" fillId="0" borderId="0"/>
    <xf numFmtId="0" fontId="2" fillId="0" borderId="0"/>
    <xf numFmtId="9" fontId="2" fillId="0" borderId="0" applyFont="0" applyFill="0" applyBorder="0" applyAlignment="0" applyProtection="0"/>
    <xf numFmtId="168" fontId="67" fillId="0" borderId="12">
      <alignment horizontal="center"/>
      <protection hidden="1"/>
    </xf>
    <xf numFmtId="168" fontId="67" fillId="0" borderId="12">
      <alignment horizontal="center"/>
      <protection hidden="1"/>
    </xf>
    <xf numFmtId="169" fontId="68" fillId="0" borderId="0" applyFont="0" applyFill="0" applyBorder="0" applyAlignment="0" applyProtection="0"/>
    <xf numFmtId="0" fontId="69" fillId="0" borderId="0" applyFont="0" applyFill="0" applyBorder="0" applyAlignment="0" applyProtection="0"/>
    <xf numFmtId="170" fontId="68" fillId="0" borderId="0" applyFon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42" fontId="70" fillId="0" borderId="0" applyFont="0" applyFill="0" applyBorder="0" applyAlignment="0" applyProtection="0"/>
    <xf numFmtId="44" fontId="70" fillId="0" borderId="0" applyFont="0" applyFill="0" applyBorder="0" applyAlignment="0" applyProtection="0"/>
    <xf numFmtId="41" fontId="2" fillId="0" borderId="0" applyFont="0" applyFill="0" applyBorder="0" applyAlignment="0" applyProtection="0"/>
    <xf numFmtId="171" fontId="71" fillId="0" borderId="0" applyFont="0" applyFill="0" applyBorder="0" applyAlignment="0" applyProtection="0"/>
    <xf numFmtId="172" fontId="71" fillId="0" borderId="0" applyFont="0" applyFill="0" applyBorder="0" applyAlignment="0" applyProtection="0"/>
    <xf numFmtId="6" fontId="72" fillId="0" borderId="0" applyFont="0" applyFill="0" applyBorder="0" applyAlignment="0" applyProtection="0"/>
    <xf numFmtId="0" fontId="7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4" fillId="0" borderId="0"/>
    <xf numFmtId="0" fontId="2" fillId="0" borderId="0" applyNumberFormat="0" applyFill="0" applyBorder="0" applyAlignment="0" applyProtection="0"/>
    <xf numFmtId="0" fontId="75" fillId="0" borderId="0"/>
    <xf numFmtId="0" fontId="76" fillId="0" borderId="0">
      <alignment vertical="top"/>
    </xf>
    <xf numFmtId="0" fontId="76" fillId="0" borderId="0">
      <alignment vertical="top"/>
    </xf>
    <xf numFmtId="0" fontId="76" fillId="0" borderId="0">
      <alignment vertical="top"/>
    </xf>
    <xf numFmtId="0" fontId="77" fillId="0" borderId="0" applyFont="0" applyFill="0" applyBorder="0" applyAlignment="0" applyProtection="0"/>
    <xf numFmtId="0" fontId="2" fillId="0" borderId="0"/>
    <xf numFmtId="0" fontId="77" fillId="0" borderId="0" applyFont="0" applyFill="0" applyBorder="0" applyAlignment="0" applyProtection="0"/>
    <xf numFmtId="0" fontId="76" fillId="0" borderId="0">
      <alignment vertical="top"/>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7" fillId="0" borderId="0" applyFont="0" applyFill="0" applyBorder="0" applyAlignment="0" applyProtection="0"/>
    <xf numFmtId="0" fontId="2"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3" fontId="78" fillId="0" borderId="0" applyFont="0" applyFill="0" applyBorder="0" applyAlignment="0" applyProtection="0"/>
    <xf numFmtId="174" fontId="78" fillId="0" borderId="0" applyFont="0" applyFill="0" applyBorder="0" applyAlignment="0" applyProtection="0"/>
    <xf numFmtId="0" fontId="79" fillId="0" borderId="0"/>
    <xf numFmtId="0" fontId="80" fillId="0" borderId="0"/>
    <xf numFmtId="0" fontId="79" fillId="0" borderId="0"/>
    <xf numFmtId="1" fontId="81" fillId="0" borderId="1" applyBorder="0" applyAlignment="0">
      <alignment horizontal="center"/>
    </xf>
    <xf numFmtId="0" fontId="82" fillId="7" borderId="0"/>
    <xf numFmtId="0" fontId="65" fillId="7" borderId="0"/>
    <xf numFmtId="0" fontId="65" fillId="7" borderId="0"/>
    <xf numFmtId="0" fontId="82" fillId="7" borderId="0"/>
    <xf numFmtId="0" fontId="83" fillId="0" borderId="13" applyFont="0" applyBorder="0" applyAlignment="0">
      <alignment horizontal="center"/>
    </xf>
    <xf numFmtId="0" fontId="84" fillId="7" borderId="0"/>
    <xf numFmtId="0" fontId="65" fillId="7" borderId="0"/>
    <xf numFmtId="0" fontId="65" fillId="7" borderId="0"/>
    <xf numFmtId="0" fontId="84" fillId="7" borderId="0"/>
    <xf numFmtId="0" fontId="34" fillId="0" borderId="0"/>
    <xf numFmtId="0" fontId="85" fillId="8"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1"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7" borderId="0"/>
    <xf numFmtId="0" fontId="65" fillId="7" borderId="0"/>
    <xf numFmtId="0" fontId="65" fillId="7" borderId="0"/>
    <xf numFmtId="0" fontId="86" fillId="7" borderId="0"/>
    <xf numFmtId="0" fontId="87" fillId="0" borderId="0">
      <alignment wrapText="1"/>
    </xf>
    <xf numFmtId="0" fontId="65" fillId="0" borderId="0">
      <alignment wrapText="1"/>
    </xf>
    <xf numFmtId="0" fontId="65" fillId="0" borderId="0">
      <alignment wrapText="1"/>
    </xf>
    <xf numFmtId="0" fontId="87" fillId="0" borderId="0">
      <alignment wrapText="1"/>
    </xf>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1" borderId="0" applyNumberFormat="0" applyBorder="0" applyAlignment="0" applyProtection="0"/>
    <xf numFmtId="0" fontId="85" fillId="14" borderId="0" applyNumberFormat="0" applyBorder="0" applyAlignment="0" applyProtection="0"/>
    <xf numFmtId="0" fontId="85" fillId="17" borderId="0" applyNumberFormat="0" applyBorder="0" applyAlignment="0" applyProtection="0"/>
    <xf numFmtId="0" fontId="49" fillId="0" borderId="0"/>
    <xf numFmtId="0" fontId="88" fillId="18"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5" borderId="0" applyNumberFormat="0" applyBorder="0" applyAlignment="0" applyProtection="0"/>
    <xf numFmtId="0" fontId="2" fillId="0" borderId="0" applyFont="0" applyFill="0" applyBorder="0" applyAlignment="0" applyProtection="0"/>
    <xf numFmtId="0" fontId="89" fillId="0" borderId="0" applyFont="0" applyFill="0" applyBorder="0" applyAlignment="0" applyProtection="0"/>
    <xf numFmtId="173" fontId="90" fillId="0" borderId="0" applyFont="0" applyFill="0" applyBorder="0" applyAlignment="0" applyProtection="0"/>
    <xf numFmtId="175" fontId="2" fillId="0" borderId="0" applyFont="0" applyFill="0" applyBorder="0" applyAlignment="0" applyProtection="0"/>
    <xf numFmtId="0" fontId="89" fillId="0" borderId="0" applyFont="0" applyFill="0" applyBorder="0" applyAlignment="0" applyProtection="0"/>
    <xf numFmtId="174" fontId="90" fillId="0" borderId="0" applyFont="0" applyFill="0" applyBorder="0" applyAlignment="0" applyProtection="0"/>
    <xf numFmtId="0" fontId="30" fillId="0" borderId="0">
      <alignment horizontal="center" wrapText="1"/>
      <protection locked="0"/>
    </xf>
    <xf numFmtId="0" fontId="2" fillId="0" borderId="0" applyFont="0" applyFill="0" applyBorder="0" applyAlignment="0" applyProtection="0"/>
    <xf numFmtId="0" fontId="89" fillId="0" borderId="0" applyFont="0" applyFill="0" applyBorder="0" applyAlignment="0" applyProtection="0"/>
    <xf numFmtId="176" fontId="90" fillId="0" borderId="0" applyFont="0" applyFill="0" applyBorder="0" applyAlignment="0" applyProtection="0"/>
    <xf numFmtId="177" fontId="2" fillId="0" borderId="0" applyFont="0" applyFill="0" applyBorder="0" applyAlignment="0" applyProtection="0"/>
    <xf numFmtId="0" fontId="89" fillId="0" borderId="0" applyFont="0" applyFill="0" applyBorder="0" applyAlignment="0" applyProtection="0"/>
    <xf numFmtId="178" fontId="90" fillId="0" borderId="0" applyFont="0" applyFill="0" applyBorder="0" applyAlignment="0" applyProtection="0"/>
    <xf numFmtId="0" fontId="91" fillId="9" borderId="0" applyNumberFormat="0" applyBorder="0" applyAlignment="0" applyProtection="0"/>
    <xf numFmtId="0" fontId="34" fillId="0" borderId="0"/>
    <xf numFmtId="0" fontId="89" fillId="0" borderId="0"/>
    <xf numFmtId="0" fontId="92" fillId="0" borderId="0"/>
    <xf numFmtId="0" fontId="89" fillId="0" borderId="0"/>
    <xf numFmtId="0" fontId="90" fillId="0" borderId="0"/>
    <xf numFmtId="0" fontId="93" fillId="0" borderId="0"/>
    <xf numFmtId="179" fontId="2" fillId="0" borderId="0" applyFill="0" applyBorder="0" applyAlignment="0"/>
    <xf numFmtId="0" fontId="94" fillId="26" borderId="14" applyNumberFormat="0" applyAlignment="0" applyProtection="0"/>
    <xf numFmtId="0" fontId="95" fillId="0" borderId="0"/>
    <xf numFmtId="180" fontId="96" fillId="0" borderId="15" applyBorder="0"/>
    <xf numFmtId="180" fontId="97" fillId="0" borderId="16">
      <protection locked="0"/>
    </xf>
    <xf numFmtId="0" fontId="18" fillId="0" borderId="0" applyFill="0" applyBorder="0" applyProtection="0">
      <alignment horizontal="center"/>
      <protection locked="0"/>
    </xf>
    <xf numFmtId="181" fontId="98" fillId="0" borderId="16"/>
    <xf numFmtId="0" fontId="99" fillId="27" borderId="17" applyNumberFormat="0" applyAlignment="0" applyProtection="0"/>
    <xf numFmtId="1" fontId="100" fillId="0" borderId="6" applyBorder="0"/>
    <xf numFmtId="0" fontId="101" fillId="0" borderId="4">
      <alignment horizontal="center"/>
    </xf>
    <xf numFmtId="182" fontId="2"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4" fontId="48" fillId="0" borderId="0" applyFont="0" applyFill="0" applyBorder="0" applyAlignment="0" applyProtection="0"/>
    <xf numFmtId="185" fontId="16" fillId="0" borderId="0" applyFont="0" applyFill="0" applyBorder="0" applyAlignment="0" applyProtection="0"/>
    <xf numFmtId="186" fontId="102" fillId="0" borderId="0" applyFont="0" applyFill="0" applyBorder="0" applyAlignment="0" applyProtection="0"/>
    <xf numFmtId="187" fontId="16" fillId="0" borderId="0" applyFont="0" applyFill="0" applyBorder="0" applyAlignment="0" applyProtection="0"/>
    <xf numFmtId="188" fontId="102" fillId="0" borderId="0" applyFont="0" applyFill="0" applyBorder="0" applyAlignment="0" applyProtection="0"/>
    <xf numFmtId="189" fontId="16" fillId="0" borderId="0" applyFont="0" applyFill="0" applyBorder="0" applyAlignment="0" applyProtection="0"/>
    <xf numFmtId="43" fontId="34" fillId="0" borderId="0" applyFont="0" applyFill="0" applyBorder="0" applyAlignment="0" applyProtection="0"/>
    <xf numFmtId="43" fontId="103" fillId="0" borderId="0" applyFont="0" applyFill="0" applyBorder="0" applyAlignment="0" applyProtection="0"/>
    <xf numFmtId="174" fontId="103" fillId="0" borderId="0" applyFont="0" applyFill="0" applyBorder="0" applyAlignment="0" applyProtection="0"/>
    <xf numFmtId="173" fontId="103" fillId="0" borderId="0" applyFont="0" applyFill="0" applyBorder="0" applyAlignment="0" applyProtection="0"/>
    <xf numFmtId="174" fontId="103" fillId="0" borderId="0" applyFont="0" applyFill="0" applyBorder="0" applyAlignment="0" applyProtection="0"/>
    <xf numFmtId="190" fontId="34" fillId="0" borderId="0" applyFont="0" applyFill="0" applyBorder="0" applyAlignment="0" applyProtection="0"/>
    <xf numFmtId="43" fontId="2" fillId="0" borderId="0" applyFont="0" applyFill="0" applyBorder="0" applyAlignment="0" applyProtection="0"/>
    <xf numFmtId="17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2" fontId="23" fillId="0" borderId="0"/>
    <xf numFmtId="166" fontId="104" fillId="0" borderId="0"/>
    <xf numFmtId="3" fontId="2" fillId="0" borderId="0" applyFont="0" applyFill="0" applyBorder="0" applyAlignment="0" applyProtection="0"/>
    <xf numFmtId="0" fontId="105" fillId="0" borderId="0" applyNumberFormat="0" applyFill="0" applyBorder="0" applyAlignment="0" applyProtection="0"/>
    <xf numFmtId="0" fontId="106" fillId="0" borderId="0" applyNumberFormat="0" applyAlignment="0">
      <alignment horizontal="left"/>
    </xf>
    <xf numFmtId="0" fontId="107" fillId="0" borderId="0" applyNumberFormat="0" applyAlignment="0"/>
    <xf numFmtId="193" fontId="108" fillId="0" borderId="0" applyFill="0" applyBorder="0" applyProtection="0"/>
    <xf numFmtId="194" fontId="48" fillId="0" borderId="0" applyFont="0" applyFill="0" applyBorder="0" applyAlignment="0" applyProtection="0"/>
    <xf numFmtId="195" fontId="23" fillId="0" borderId="0" applyFill="0" applyBorder="0" applyProtection="0"/>
    <xf numFmtId="195" fontId="23" fillId="0" borderId="8" applyFill="0" applyProtection="0"/>
    <xf numFmtId="195" fontId="23" fillId="0" borderId="9" applyFill="0" applyProtection="0"/>
    <xf numFmtId="196" fontId="109" fillId="0" borderId="0" applyFont="0" applyFill="0" applyBorder="0" applyAlignment="0" applyProtection="0"/>
    <xf numFmtId="197" fontId="110" fillId="0" borderId="0">
      <protection locked="0"/>
    </xf>
    <xf numFmtId="198" fontId="110" fillId="0" borderId="0">
      <protection locked="0"/>
    </xf>
    <xf numFmtId="199" fontId="111" fillId="0" borderId="18">
      <protection locked="0"/>
    </xf>
    <xf numFmtId="200" fontId="110" fillId="0" borderId="0">
      <protection locked="0"/>
    </xf>
    <xf numFmtId="201" fontId="110" fillId="0" borderId="0">
      <protection locked="0"/>
    </xf>
    <xf numFmtId="200" fontId="110" fillId="0" borderId="0" applyNumberFormat="0">
      <protection locked="0"/>
    </xf>
    <xf numFmtId="200" fontId="110" fillId="0" borderId="0">
      <protection locked="0"/>
    </xf>
    <xf numFmtId="180" fontId="112" fillId="0" borderId="12"/>
    <xf numFmtId="202" fontId="112" fillId="0" borderId="12"/>
    <xf numFmtId="203" fontId="2" fillId="0" borderId="0" applyFont="0" applyFill="0" applyBorder="0" applyAlignment="0" applyProtection="0"/>
    <xf numFmtId="204" fontId="102" fillId="0" borderId="0" applyFont="0" applyFill="0" applyBorder="0" applyAlignment="0" applyProtection="0"/>
    <xf numFmtId="205" fontId="16" fillId="0" borderId="0" applyFont="0" applyFill="0" applyBorder="0" applyAlignment="0" applyProtection="0"/>
    <xf numFmtId="206" fontId="102" fillId="0" borderId="0" applyFont="0" applyFill="0" applyBorder="0" applyAlignment="0" applyProtection="0"/>
    <xf numFmtId="207" fontId="16" fillId="0" borderId="0" applyFont="0" applyFill="0" applyBorder="0" applyAlignment="0" applyProtection="0"/>
    <xf numFmtId="208" fontId="102" fillId="0" borderId="0" applyFont="0" applyFill="0" applyBorder="0" applyAlignment="0" applyProtection="0"/>
    <xf numFmtId="209" fontId="16" fillId="0" borderId="0" applyFont="0" applyFill="0" applyBorder="0" applyAlignment="0" applyProtection="0"/>
    <xf numFmtId="210" fontId="2" fillId="0" borderId="0" applyFont="0" applyFill="0" applyBorder="0" applyAlignment="0" applyProtection="0"/>
    <xf numFmtId="211" fontId="2" fillId="0" borderId="0"/>
    <xf numFmtId="180" fontId="67" fillId="0" borderId="12">
      <alignment horizontal="center"/>
      <protection hidden="1"/>
    </xf>
    <xf numFmtId="212" fontId="113" fillId="0" borderId="12">
      <alignment horizontal="center"/>
      <protection hidden="1"/>
    </xf>
    <xf numFmtId="180" fontId="67" fillId="0" borderId="12">
      <alignment horizontal="center"/>
      <protection hidden="1"/>
    </xf>
    <xf numFmtId="2" fontId="67" fillId="0" borderId="12">
      <alignment horizontal="center"/>
      <protection hidden="1"/>
    </xf>
    <xf numFmtId="0" fontId="2" fillId="0" borderId="0" applyFont="0" applyFill="0" applyBorder="0" applyAlignment="0" applyProtection="0"/>
    <xf numFmtId="213" fontId="23" fillId="0" borderId="0" applyFill="0" applyBorder="0" applyProtection="0"/>
    <xf numFmtId="213" fontId="23" fillId="0" borderId="8" applyFill="0" applyProtection="0"/>
    <xf numFmtId="213" fontId="23" fillId="0" borderId="9" applyFill="0" applyProtection="0"/>
    <xf numFmtId="214" fontId="2" fillId="0" borderId="0" applyFont="0" applyFill="0" applyBorder="0" applyAlignment="0" applyProtection="0"/>
    <xf numFmtId="215" fontId="2" fillId="0" borderId="0" applyFont="0" applyFill="0" applyBorder="0" applyAlignment="0" applyProtection="0"/>
    <xf numFmtId="216" fontId="2" fillId="0" borderId="0"/>
    <xf numFmtId="0" fontId="34" fillId="0" borderId="0" applyNumberFormat="0" applyBorder="0" applyAlignment="0">
      <alignment horizontal="centerContinuous"/>
    </xf>
    <xf numFmtId="0" fontId="114" fillId="28"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5" fillId="0" borderId="0" applyNumberFormat="0" applyAlignment="0">
      <alignment horizontal="left"/>
    </xf>
    <xf numFmtId="217" fontId="34" fillId="0" borderId="0" applyFont="0" applyFill="0" applyBorder="0" applyAlignment="0" applyProtection="0"/>
    <xf numFmtId="0" fontId="116" fillId="0" borderId="0" applyNumberFormat="0" applyFill="0" applyBorder="0" applyAlignment="0" applyProtection="0"/>
    <xf numFmtId="2" fontId="2" fillId="0" borderId="0" applyFont="0" applyFill="0" applyBorder="0" applyAlignment="0" applyProtection="0"/>
    <xf numFmtId="218" fontId="34" fillId="0" borderId="19" applyFont="0" applyFill="0" applyBorder="0" applyProtection="0"/>
    <xf numFmtId="0" fontId="117" fillId="10" borderId="0" applyNumberFormat="0" applyBorder="0" applyAlignment="0" applyProtection="0"/>
    <xf numFmtId="38" fontId="118" fillId="7" borderId="0" applyNumberFormat="0" applyBorder="0" applyAlignment="0" applyProtection="0"/>
    <xf numFmtId="0" fontId="2" fillId="0" borderId="0"/>
    <xf numFmtId="0" fontId="119" fillId="0" borderId="0">
      <alignment horizontal="left"/>
    </xf>
    <xf numFmtId="0" fontId="120" fillId="0" borderId="20" applyNumberFormat="0" applyAlignment="0" applyProtection="0">
      <alignment horizontal="left" vertical="center"/>
    </xf>
    <xf numFmtId="0" fontId="120" fillId="0" borderId="3">
      <alignment horizontal="left" vertical="center"/>
    </xf>
    <xf numFmtId="14" fontId="3" fillId="30" borderId="21">
      <alignment horizontal="center" vertical="center" wrapText="1"/>
    </xf>
    <xf numFmtId="0" fontId="121" fillId="0" borderId="22" applyNumberFormat="0" applyFill="0" applyAlignment="0" applyProtection="0"/>
    <xf numFmtId="0" fontId="122" fillId="0" borderId="23" applyNumberFormat="0" applyFill="0" applyAlignment="0" applyProtection="0"/>
    <xf numFmtId="0" fontId="123" fillId="0" borderId="24" applyNumberFormat="0" applyFill="0" applyAlignment="0" applyProtection="0"/>
    <xf numFmtId="0" fontId="123" fillId="0" borderId="0" applyNumberFormat="0" applyFill="0" applyBorder="0" applyAlignment="0" applyProtection="0"/>
    <xf numFmtId="0" fontId="18" fillId="0" borderId="0" applyFill="0" applyAlignment="0" applyProtection="0">
      <protection locked="0"/>
    </xf>
    <xf numFmtId="0" fontId="18" fillId="0" borderId="7" applyFill="0" applyAlignment="0" applyProtection="0">
      <protection locked="0"/>
    </xf>
    <xf numFmtId="0" fontId="124" fillId="0" borderId="0" applyProtection="0"/>
    <xf numFmtId="0" fontId="120" fillId="0" borderId="0" applyProtection="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128" fillId="0" borderId="0" applyNumberFormat="0" applyFill="0" applyBorder="0" applyAlignment="0" applyProtection="0">
      <alignment vertical="top"/>
      <protection locked="0"/>
    </xf>
    <xf numFmtId="10" fontId="118" fillId="31" borderId="1" applyNumberFormat="0" applyBorder="0" applyAlignment="0" applyProtection="0"/>
    <xf numFmtId="0" fontId="129" fillId="13" borderId="14" applyNumberFormat="0" applyAlignment="0" applyProtection="0"/>
    <xf numFmtId="0" fontId="129" fillId="13" borderId="14" applyNumberFormat="0" applyAlignment="0" applyProtection="0"/>
    <xf numFmtId="0" fontId="129" fillId="13" borderId="14" applyNumberFormat="0" applyAlignment="0" applyProtection="0"/>
    <xf numFmtId="0" fontId="129" fillId="13" borderId="14" applyNumberFormat="0" applyAlignment="0" applyProtection="0"/>
    <xf numFmtId="179" fontId="130" fillId="32" borderId="0"/>
    <xf numFmtId="0" fontId="131" fillId="0" borderId="25" applyNumberFormat="0" applyFill="0" applyAlignment="0" applyProtection="0"/>
    <xf numFmtId="179" fontId="130" fillId="33" borderId="0"/>
    <xf numFmtId="180" fontId="118" fillId="0" borderId="15" applyFont="0"/>
    <xf numFmtId="3" fontId="2" fillId="0" borderId="26"/>
    <xf numFmtId="38" fontId="77" fillId="0" borderId="0" applyFont="0" applyFill="0" applyBorder="0" applyAlignment="0" applyProtection="0"/>
    <xf numFmtId="40" fontId="77"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132" fillId="0" borderId="21"/>
    <xf numFmtId="219" fontId="133" fillId="0" borderId="13"/>
    <xf numFmtId="220" fontId="2" fillId="0" borderId="0" applyFont="0" applyFill="0" applyBorder="0" applyAlignment="0" applyProtection="0"/>
    <xf numFmtId="221" fontId="2" fillId="0" borderId="0" applyFont="0" applyFill="0" applyBorder="0" applyAlignment="0" applyProtection="0"/>
    <xf numFmtId="222" fontId="77" fillId="0" borderId="0" applyFont="0" applyFill="0" applyBorder="0" applyAlignment="0" applyProtection="0"/>
    <xf numFmtId="223" fontId="7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4" fillId="0" borderId="0" applyNumberFormat="0" applyFont="0" applyFill="0" applyAlignment="0"/>
    <xf numFmtId="0" fontId="112" fillId="0" borderId="0">
      <alignment horizontal="justify" vertical="top"/>
    </xf>
    <xf numFmtId="0" fontId="135" fillId="34" borderId="0" applyNumberFormat="0" applyBorder="0" applyAlignment="0" applyProtection="0"/>
    <xf numFmtId="0" fontId="109" fillId="0" borderId="1"/>
    <xf numFmtId="0" fontId="23" fillId="0" borderId="0"/>
    <xf numFmtId="37" fontId="136" fillId="0" borderId="0"/>
    <xf numFmtId="0" fontId="137" fillId="0" borderId="1" applyNumberFormat="0" applyFont="0" applyFill="0" applyBorder="0" applyAlignment="0">
      <alignment horizontal="center"/>
    </xf>
    <xf numFmtId="0" fontId="138" fillId="0" borderId="0"/>
    <xf numFmtId="0" fontId="41" fillId="0" borderId="0"/>
    <xf numFmtId="0" fontId="41" fillId="0" borderId="0"/>
    <xf numFmtId="0" fontId="2" fillId="0" borderId="0"/>
    <xf numFmtId="0" fontId="2" fillId="0" borderId="0"/>
    <xf numFmtId="0" fontId="103" fillId="0" borderId="0"/>
    <xf numFmtId="0" fontId="41" fillId="0" borderId="0"/>
    <xf numFmtId="0" fontId="103" fillId="0" borderId="0"/>
    <xf numFmtId="0" fontId="48" fillId="0" borderId="0"/>
    <xf numFmtId="0" fontId="2" fillId="0" borderId="0"/>
    <xf numFmtId="0" fontId="41" fillId="0" borderId="0"/>
    <xf numFmtId="0" fontId="41" fillId="0" borderId="0"/>
    <xf numFmtId="0" fontId="41" fillId="0" borderId="0"/>
    <xf numFmtId="0" fontId="34" fillId="0" borderId="0"/>
    <xf numFmtId="0" fontId="41" fillId="35" borderId="27" applyNumberFormat="0" applyFont="0" applyAlignment="0" applyProtection="0"/>
    <xf numFmtId="172" fontId="79" fillId="0" borderId="0" applyFont="0" applyFill="0" applyBorder="0" applyAlignment="0" applyProtection="0"/>
    <xf numFmtId="171" fontId="79" fillId="0" borderId="0" applyFont="0" applyFill="0" applyBorder="0" applyAlignment="0" applyProtection="0"/>
    <xf numFmtId="0" fontId="109" fillId="0" borderId="0" applyNumberFormat="0" applyFill="0" applyBorder="0" applyAlignment="0" applyProtection="0"/>
    <xf numFmtId="0" fontId="34" fillId="0" borderId="0" applyNumberFormat="0" applyFill="0" applyBorder="0" applyAlignment="0" applyProtection="0"/>
    <xf numFmtId="0" fontId="2" fillId="0" borderId="0" applyFont="0" applyFill="0" applyBorder="0" applyAlignment="0" applyProtection="0"/>
    <xf numFmtId="0" fontId="23" fillId="0" borderId="0"/>
    <xf numFmtId="0" fontId="139" fillId="26" borderId="28" applyNumberFormat="0" applyAlignment="0" applyProtection="0"/>
    <xf numFmtId="14" fontId="30" fillId="0" borderId="0">
      <alignment horizontal="center" wrapText="1"/>
      <protection locked="0"/>
    </xf>
    <xf numFmtId="224" fontId="18" fillId="0" borderId="0" applyFont="0" applyFill="0" applyBorder="0" applyAlignment="0" applyProtection="0"/>
    <xf numFmtId="225" fontId="48" fillId="0" borderId="0" applyFont="0" applyFill="0" applyBorder="0" applyAlignment="0" applyProtection="0"/>
    <xf numFmtId="226" fontId="102" fillId="0" borderId="0" applyFont="0" applyFill="0" applyBorder="0" applyAlignment="0" applyProtection="0"/>
    <xf numFmtId="227" fontId="2" fillId="0" borderId="0" applyFont="0" applyFill="0" applyBorder="0" applyAlignment="0" applyProtection="0"/>
    <xf numFmtId="10" fontId="2" fillId="0" borderId="0" applyFont="0" applyFill="0" applyBorder="0" applyAlignment="0" applyProtection="0"/>
    <xf numFmtId="228" fontId="102" fillId="0" borderId="0" applyFont="0" applyFill="0" applyBorder="0" applyAlignment="0" applyProtection="0"/>
    <xf numFmtId="229" fontId="48" fillId="0" borderId="0" applyFont="0" applyFill="0" applyBorder="0" applyAlignment="0" applyProtection="0"/>
    <xf numFmtId="230" fontId="102" fillId="0" borderId="0" applyFont="0" applyFill="0" applyBorder="0" applyAlignment="0" applyProtection="0"/>
    <xf numFmtId="231" fontId="48" fillId="0" borderId="0" applyFont="0" applyFill="0" applyBorder="0" applyAlignment="0" applyProtection="0"/>
    <xf numFmtId="232" fontId="102" fillId="0" borderId="0" applyFont="0" applyFill="0" applyBorder="0" applyAlignment="0" applyProtection="0"/>
    <xf numFmtId="233" fontId="48" fillId="0" borderId="0" applyFont="0" applyFill="0" applyBorder="0" applyAlignment="0" applyProtection="0"/>
    <xf numFmtId="9" fontId="4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7" fillId="0" borderId="29" applyNumberFormat="0" applyBorder="0"/>
    <xf numFmtId="5" fontId="140" fillId="0" borderId="0"/>
    <xf numFmtId="0" fontId="77" fillId="0" borderId="0" applyNumberFormat="0" applyFont="0" applyFill="0" applyBorder="0" applyAlignment="0" applyProtection="0">
      <alignment horizontal="left"/>
    </xf>
    <xf numFmtId="234" fontId="2" fillId="0" borderId="0" applyNumberFormat="0" applyFill="0" applyBorder="0" applyAlignment="0" applyProtection="0">
      <alignment horizontal="left"/>
    </xf>
    <xf numFmtId="0" fontId="34" fillId="0" borderId="0" applyNumberFormat="0" applyFill="0" applyBorder="0" applyAlignment="0" applyProtection="0"/>
    <xf numFmtId="235" fontId="141" fillId="0" borderId="0" applyFont="0" applyFill="0" applyBorder="0" applyAlignment="0" applyProtection="0"/>
    <xf numFmtId="0" fontId="142" fillId="0" borderId="0" applyNumberFormat="0" applyFill="0" applyBorder="0" applyAlignment="0" applyProtection="0"/>
    <xf numFmtId="236" fontId="109" fillId="0" borderId="0" applyFont="0" applyFill="0" applyBorder="0" applyAlignment="0" applyProtection="0"/>
    <xf numFmtId="236" fontId="109" fillId="0" borderId="0" applyFont="0" applyFill="0" applyBorder="0" applyAlignment="0" applyProtection="0"/>
    <xf numFmtId="236" fontId="109" fillId="0" borderId="0" applyFont="0" applyFill="0" applyBorder="0" applyAlignment="0" applyProtection="0"/>
    <xf numFmtId="236" fontId="109" fillId="0" borderId="0" applyFont="0" applyFill="0" applyBorder="0" applyAlignment="0" applyProtection="0"/>
    <xf numFmtId="0" fontId="132" fillId="0" borderId="0"/>
    <xf numFmtId="40" fontId="143" fillId="0" borderId="0" applyBorder="0">
      <alignment horizontal="right"/>
    </xf>
    <xf numFmtId="0" fontId="144" fillId="0" borderId="0"/>
    <xf numFmtId="237"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238" fontId="109" fillId="0" borderId="2">
      <alignment horizontal="right" vertical="center"/>
    </xf>
    <xf numFmtId="238" fontId="109" fillId="0" borderId="2">
      <alignment horizontal="right" vertical="center"/>
    </xf>
    <xf numFmtId="238"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237" fontId="109" fillId="0" borderId="2">
      <alignment horizontal="right" vertical="center"/>
    </xf>
    <xf numFmtId="180" fontId="112" fillId="0" borderId="12">
      <protection hidden="1"/>
    </xf>
    <xf numFmtId="239" fontId="109" fillId="0" borderId="2">
      <alignment horizontal="center"/>
    </xf>
    <xf numFmtId="0" fontId="109" fillId="0" borderId="0" applyNumberFormat="0" applyFill="0" applyBorder="0" applyAlignment="0" applyProtection="0"/>
    <xf numFmtId="3" fontId="145" fillId="0" borderId="30" applyNumberFormat="0" applyBorder="0" applyAlignment="0"/>
    <xf numFmtId="0" fontId="146" fillId="0" borderId="0" applyFill="0" applyBorder="0" applyProtection="0">
      <alignment horizontal="left" vertical="top"/>
    </xf>
    <xf numFmtId="0" fontId="147" fillId="0" borderId="0" applyNumberFormat="0" applyFill="0" applyBorder="0" applyAlignment="0" applyProtection="0"/>
    <xf numFmtId="0" fontId="148" fillId="0" borderId="31" applyNumberFormat="0" applyFill="0" applyAlignment="0" applyProtection="0"/>
    <xf numFmtId="240" fontId="109" fillId="0" borderId="0"/>
    <xf numFmtId="241" fontId="109" fillId="0" borderId="1"/>
    <xf numFmtId="0" fontId="149" fillId="0" borderId="0"/>
    <xf numFmtId="3" fontId="109" fillId="0" borderId="0" applyNumberFormat="0" applyBorder="0" applyAlignment="0" applyProtection="0">
      <alignment horizontal="centerContinuous"/>
      <protection locked="0"/>
    </xf>
    <xf numFmtId="3" fontId="150" fillId="0" borderId="0">
      <protection locked="0"/>
    </xf>
    <xf numFmtId="0" fontId="149" fillId="0" borderId="0"/>
    <xf numFmtId="0" fontId="151" fillId="36" borderId="1">
      <alignment horizontal="left" vertical="center"/>
    </xf>
    <xf numFmtId="5" fontId="152" fillId="0" borderId="4">
      <alignment horizontal="left" vertical="top"/>
    </xf>
    <xf numFmtId="5" fontId="49" fillId="0" borderId="5">
      <alignment horizontal="left" vertical="top"/>
    </xf>
    <xf numFmtId="0" fontId="153" fillId="0" borderId="5">
      <alignment horizontal="left" vertical="center"/>
    </xf>
    <xf numFmtId="0" fontId="23" fillId="0" borderId="0"/>
    <xf numFmtId="242" fontId="2" fillId="0" borderId="0" applyFont="0" applyFill="0" applyBorder="0" applyAlignment="0" applyProtection="0"/>
    <xf numFmtId="243" fontId="2" fillId="0" borderId="0" applyFon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42" fontId="70" fillId="0" borderId="0" applyFont="0" applyFill="0" applyBorder="0" applyAlignment="0" applyProtection="0"/>
    <xf numFmtId="44" fontId="70" fillId="0" borderId="0" applyFont="0" applyFill="0" applyBorder="0" applyAlignment="0" applyProtection="0"/>
    <xf numFmtId="0" fontId="70" fillId="0" borderId="0"/>
    <xf numFmtId="0" fontId="156" fillId="0" borderId="0">
      <alignment vertical="center"/>
    </xf>
    <xf numFmtId="40" fontId="157" fillId="0" borderId="0" applyFont="0" applyFill="0" applyBorder="0" applyAlignment="0" applyProtection="0"/>
    <xf numFmtId="38" fontId="157" fillId="0" borderId="0" applyFont="0" applyFill="0" applyBorder="0" applyAlignment="0" applyProtection="0"/>
    <xf numFmtId="0" fontId="157" fillId="0" borderId="0" applyFont="0" applyFill="0" applyBorder="0" applyAlignment="0" applyProtection="0"/>
    <xf numFmtId="0" fontId="157" fillId="0" borderId="0" applyFont="0" applyFill="0" applyBorder="0" applyAlignment="0" applyProtection="0"/>
    <xf numFmtId="9" fontId="158" fillId="0" borderId="0" applyBorder="0" applyAlignment="0" applyProtection="0"/>
    <xf numFmtId="0" fontId="159" fillId="0" borderId="0"/>
    <xf numFmtId="0" fontId="134" fillId="0" borderId="0"/>
    <xf numFmtId="171" fontId="16" fillId="0" borderId="0" applyFont="0" applyFill="0" applyBorder="0" applyAlignment="0" applyProtection="0"/>
    <xf numFmtId="172" fontId="16"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161" fillId="0" borderId="0"/>
    <xf numFmtId="244" fontId="2" fillId="0" borderId="0" applyFont="0" applyFill="0" applyBorder="0" applyAlignment="0" applyProtection="0"/>
    <xf numFmtId="190" fontId="2" fillId="0" borderId="0" applyFont="0" applyFill="0" applyBorder="0" applyAlignment="0" applyProtection="0"/>
    <xf numFmtId="0" fontId="162" fillId="0" borderId="0"/>
    <xf numFmtId="220" fontId="16" fillId="0" borderId="0" applyFont="0" applyFill="0" applyBorder="0" applyAlignment="0" applyProtection="0"/>
    <xf numFmtId="6" fontId="72" fillId="0" borderId="0" applyFont="0" applyFill="0" applyBorder="0" applyAlignment="0" applyProtection="0"/>
    <xf numFmtId="221" fontId="16"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27" fillId="0" borderId="0">
      <alignment vertical="center"/>
    </xf>
  </cellStyleXfs>
  <cellXfs count="789">
    <xf numFmtId="0" fontId="0" fillId="0" borderId="0" xfId="0"/>
    <xf numFmtId="0" fontId="3" fillId="0" borderId="0" xfId="0" applyFont="1"/>
    <xf numFmtId="0" fontId="4" fillId="0" borderId="0" xfId="0" applyFont="1"/>
    <xf numFmtId="0" fontId="6" fillId="0" borderId="0" xfId="0" applyFont="1"/>
    <xf numFmtId="0" fontId="4" fillId="0" borderId="1" xfId="0" applyFont="1" applyBorder="1" applyAlignment="1">
      <alignment horizontal="center"/>
    </xf>
    <xf numFmtId="0" fontId="4" fillId="0" borderId="1" xfId="0" applyFont="1" applyBorder="1"/>
    <xf numFmtId="0" fontId="8" fillId="0" borderId="1" xfId="2" applyBorder="1"/>
    <xf numFmtId="0" fontId="9" fillId="0" borderId="0" xfId="0" applyFont="1"/>
    <xf numFmtId="0" fontId="10" fillId="0" borderId="0" xfId="0" applyFont="1" applyAlignment="1">
      <alignment vertical="center"/>
    </xf>
    <xf numFmtId="0" fontId="0" fillId="0" borderId="0" xfId="0" applyAlignment="1">
      <alignment horizontal="center" vertical="center" wrapText="1"/>
    </xf>
    <xf numFmtId="0" fontId="11" fillId="0" borderId="0" xfId="0" applyFont="1" applyAlignment="1">
      <alignment horizontal="center" vertical="center" wrapText="1"/>
    </xf>
    <xf numFmtId="0" fontId="7" fillId="2" borderId="1" xfId="0" applyFont="1" applyFill="1" applyBorder="1" applyAlignment="1">
      <alignment horizontal="center"/>
    </xf>
    <xf numFmtId="0" fontId="7" fillId="2" borderId="1" xfId="0" applyFont="1" applyFill="1" applyBorder="1"/>
    <xf numFmtId="0" fontId="0" fillId="0" borderId="1" xfId="0" applyBorder="1"/>
    <xf numFmtId="164" fontId="0" fillId="0" borderId="1" xfId="1" applyNumberFormat="1" applyFont="1" applyBorder="1">
      <protection locked="0"/>
    </xf>
    <xf numFmtId="0" fontId="2" fillId="0" borderId="1" xfId="0" applyFont="1" applyBorder="1"/>
    <xf numFmtId="0" fontId="13" fillId="0" borderId="1" xfId="0" applyFont="1" applyBorder="1" applyAlignment="1">
      <alignment horizontal="justify" vertical="center" wrapText="1"/>
    </xf>
    <xf numFmtId="0" fontId="14" fillId="0" borderId="1" xfId="0" applyFont="1" applyBorder="1"/>
    <xf numFmtId="0" fontId="10" fillId="0" borderId="1" xfId="0" applyFont="1" applyBorder="1"/>
    <xf numFmtId="0" fontId="14" fillId="0" borderId="1" xfId="0" applyFont="1" applyBorder="1" applyAlignment="1">
      <alignment horizontal="justify" vertical="center" wrapText="1"/>
    </xf>
    <xf numFmtId="0" fontId="16" fillId="0" borderId="0" xfId="0" applyFont="1"/>
    <xf numFmtId="49" fontId="15" fillId="3" borderId="1" xfId="0" applyNumberFormat="1" applyFont="1" applyFill="1" applyBorder="1" applyAlignment="1" applyProtection="1">
      <alignment horizontal="center" vertical="center" wrapText="1"/>
    </xf>
    <xf numFmtId="49" fontId="15" fillId="3" borderId="1" xfId="0" applyNumberFormat="1" applyFont="1" applyFill="1" applyBorder="1" applyAlignment="1" applyProtection="1">
      <alignment horizontal="left" vertical="center" wrapText="1"/>
    </xf>
    <xf numFmtId="49" fontId="15" fillId="3" borderId="1" xfId="0" applyNumberFormat="1" applyFont="1" applyFill="1" applyBorder="1" applyAlignment="1" applyProtection="1">
      <alignment horizontal="center" wrapText="1"/>
    </xf>
    <xf numFmtId="164" fontId="15" fillId="3" borderId="1" xfId="1" applyNumberFormat="1" applyFont="1" applyFill="1" applyBorder="1" applyAlignment="1">
      <alignment horizontal="left" vertical="center" wrapText="1"/>
      <protection locked="0"/>
    </xf>
    <xf numFmtId="49" fontId="15" fillId="0" borderId="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wrapText="1"/>
    </xf>
    <xf numFmtId="164" fontId="15" fillId="0" borderId="1" xfId="1" applyNumberFormat="1" applyFont="1" applyFill="1" applyBorder="1" applyAlignment="1">
      <alignment horizontal="left" vertical="center" wrapText="1"/>
      <protection locked="0"/>
    </xf>
    <xf numFmtId="49" fontId="17"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center" wrapText="1"/>
    </xf>
    <xf numFmtId="49" fontId="16" fillId="0" borderId="1" xfId="0" applyNumberFormat="1" applyFont="1" applyFill="1" applyBorder="1" applyAlignment="1" applyProtection="1">
      <alignment horizontal="left" vertical="center" wrapText="1"/>
    </xf>
    <xf numFmtId="0" fontId="16" fillId="0" borderId="0" xfId="0" applyFont="1" applyAlignment="1">
      <alignment horizontal="center"/>
    </xf>
    <xf numFmtId="0" fontId="0" fillId="0" borderId="0" xfId="0" applyFill="1"/>
    <xf numFmtId="49" fontId="3" fillId="0" borderId="1" xfId="0" applyNumberFormat="1" applyFont="1" applyBorder="1"/>
    <xf numFmtId="49" fontId="3" fillId="0" borderId="1" xfId="0" quotePrefix="1" applyNumberFormat="1" applyFont="1" applyBorder="1"/>
    <xf numFmtId="49" fontId="2" fillId="0" borderId="0" xfId="0" applyNumberFormat="1" applyFont="1"/>
    <xf numFmtId="0" fontId="3" fillId="0" borderId="1" xfId="0" applyFont="1" applyBorder="1" applyAlignment="1">
      <alignment wrapText="1"/>
    </xf>
    <xf numFmtId="0" fontId="11" fillId="0" borderId="1" xfId="0" applyFont="1" applyBorder="1" applyAlignment="1">
      <alignment wrapText="1"/>
    </xf>
    <xf numFmtId="0" fontId="2" fillId="0" borderId="1" xfId="0" applyFont="1" applyBorder="1" applyAlignment="1">
      <alignment wrapText="1"/>
    </xf>
    <xf numFmtId="0" fontId="0" fillId="0" borderId="0" xfId="0" applyAlignment="1">
      <alignment wrapText="1"/>
    </xf>
    <xf numFmtId="0" fontId="3" fillId="0" borderId="1" xfId="0" applyFont="1" applyFill="1" applyBorder="1" applyAlignment="1">
      <alignment wrapText="1"/>
    </xf>
    <xf numFmtId="49" fontId="2" fillId="0" borderId="1" xfId="0" applyNumberFormat="1" applyFont="1" applyBorder="1"/>
    <xf numFmtId="0" fontId="12" fillId="0" borderId="1" xfId="0" applyFont="1" applyBorder="1" applyAlignment="1">
      <alignment wrapText="1"/>
    </xf>
    <xf numFmtId="49" fontId="2" fillId="0" borderId="1" xfId="0" quotePrefix="1" applyNumberFormat="1" applyFont="1" applyBorder="1"/>
    <xf numFmtId="49" fontId="3" fillId="0" borderId="0" xfId="0" applyNumberFormat="1" applyFont="1"/>
    <xf numFmtId="0" fontId="2" fillId="0" borderId="1" xfId="0" applyFont="1" applyFill="1" applyBorder="1" applyAlignment="1">
      <alignment wrapText="1"/>
    </xf>
    <xf numFmtId="49" fontId="19"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right" vertical="center" wrapText="1"/>
    </xf>
    <xf numFmtId="0" fontId="2" fillId="0" borderId="1" xfId="0" quotePrefix="1" applyFont="1" applyBorder="1" applyAlignment="1">
      <alignment wrapText="1"/>
    </xf>
    <xf numFmtId="49" fontId="2" fillId="0" borderId="1" xfId="0" quotePrefix="1" applyNumberFormat="1" applyFont="1" applyFill="1" applyBorder="1" applyAlignment="1">
      <alignment horizontal="left" vertical="center"/>
    </xf>
    <xf numFmtId="49" fontId="0" fillId="0" borderId="0" xfId="0" applyNumberFormat="1" applyAlignment="1">
      <alignment horizontal="left" vertical="center"/>
    </xf>
    <xf numFmtId="0" fontId="10" fillId="0" borderId="1" xfId="0" quotePrefix="1" applyFont="1" applyBorder="1"/>
    <xf numFmtId="0" fontId="10" fillId="0" borderId="1" xfId="0" quotePrefix="1" applyFont="1" applyBorder="1" applyAlignment="1">
      <alignment wrapText="1"/>
    </xf>
    <xf numFmtId="0" fontId="10" fillId="0" borderId="1" xfId="0" quotePrefix="1" applyFont="1" applyBorder="1" applyAlignment="1">
      <alignment horizontal="justify" vertical="center" wrapText="1"/>
    </xf>
    <xf numFmtId="49" fontId="2" fillId="0" borderId="1" xfId="0" applyNumberFormat="1" applyFont="1" applyBorder="1" applyAlignment="1">
      <alignment horizontal="left" vertical="center"/>
    </xf>
    <xf numFmtId="0" fontId="14" fillId="0" borderId="1" xfId="0" applyFont="1" applyFill="1" applyBorder="1"/>
    <xf numFmtId="0" fontId="10" fillId="0" borderId="1" xfId="0" applyFont="1" applyFill="1" applyBorder="1"/>
    <xf numFmtId="49" fontId="0" fillId="0" borderId="1" xfId="0" applyNumberFormat="1" applyBorder="1" applyAlignment="1">
      <alignment horizontal="left" vertical="center"/>
    </xf>
    <xf numFmtId="0" fontId="0" fillId="0" borderId="1" xfId="0" quotePrefix="1" applyBorder="1"/>
    <xf numFmtId="0" fontId="12" fillId="0" borderId="1" xfId="0" applyFont="1" applyBorder="1"/>
    <xf numFmtId="0" fontId="3" fillId="0" borderId="1" xfId="0" applyFont="1" applyBorder="1"/>
    <xf numFmtId="0" fontId="11" fillId="0" borderId="1" xfId="0" applyFont="1" applyBorder="1"/>
    <xf numFmtId="49" fontId="20" fillId="0" borderId="1" xfId="0" applyNumberFormat="1" applyFont="1" applyFill="1" applyBorder="1" applyAlignment="1" applyProtection="1">
      <alignment horizontal="center" wrapText="1"/>
    </xf>
    <xf numFmtId="0" fontId="0" fillId="0" borderId="0" xfId="0" applyBorder="1" applyAlignment="1">
      <alignment wrapText="1"/>
    </xf>
    <xf numFmtId="49" fontId="3" fillId="0" borderId="0" xfId="0" applyNumberFormat="1" applyFont="1" applyBorder="1"/>
    <xf numFmtId="0" fontId="0" fillId="0" borderId="0" xfId="0" applyBorder="1"/>
    <xf numFmtId="164" fontId="0" fillId="0" borderId="0" xfId="1" applyNumberFormat="1" applyFont="1" applyBorder="1">
      <protection locked="0"/>
    </xf>
    <xf numFmtId="164" fontId="16" fillId="0" borderId="0" xfId="0" applyNumberFormat="1" applyFont="1"/>
    <xf numFmtId="164" fontId="0" fillId="0" borderId="0" xfId="0" applyNumberFormat="1"/>
    <xf numFmtId="3" fontId="0" fillId="0" borderId="1" xfId="0" applyNumberFormat="1" applyBorder="1"/>
    <xf numFmtId="3" fontId="0" fillId="0" borderId="1" xfId="0" applyNumberFormat="1" applyFill="1" applyBorder="1"/>
    <xf numFmtId="0" fontId="3" fillId="2" borderId="4" xfId="0" applyFont="1" applyFill="1" applyBorder="1" applyAlignment="1">
      <alignment horizontal="center" vertical="center" wrapText="1"/>
    </xf>
    <xf numFmtId="164" fontId="3" fillId="0" borderId="1" xfId="1" applyNumberFormat="1" applyFont="1" applyBorder="1">
      <protection locked="0"/>
    </xf>
    <xf numFmtId="0" fontId="10" fillId="0" borderId="1" xfId="0" applyFont="1" applyBorder="1" applyAlignment="1">
      <alignment vertical="center" wrapText="1"/>
    </xf>
    <xf numFmtId="164" fontId="16" fillId="0" borderId="1" xfId="1" applyNumberFormat="1" applyFont="1" applyFill="1" applyBorder="1" applyAlignment="1">
      <alignment horizontal="left" vertical="center" wrapText="1"/>
      <protection locked="0"/>
    </xf>
    <xf numFmtId="164" fontId="15" fillId="0" borderId="0" xfId="0" applyNumberFormat="1" applyFont="1"/>
    <xf numFmtId="0" fontId="15" fillId="0" borderId="0" xfId="0" applyFont="1"/>
    <xf numFmtId="0" fontId="23" fillId="0" borderId="0" xfId="0" applyNumberFormat="1" applyFont="1" applyBorder="1"/>
    <xf numFmtId="0" fontId="24" fillId="0" borderId="0" xfId="0" applyNumberFormat="1" applyFont="1" applyBorder="1" applyAlignment="1">
      <alignment horizontal="center"/>
    </xf>
    <xf numFmtId="0" fontId="24" fillId="0" borderId="0" xfId="0" applyNumberFormat="1" applyFont="1" applyBorder="1" applyAlignment="1">
      <alignment horizontal="justify" wrapText="1"/>
    </xf>
    <xf numFmtId="0" fontId="24" fillId="0" borderId="0" xfId="4" applyNumberFormat="1" applyFont="1" applyBorder="1" applyAlignment="1">
      <alignment horizontal="left"/>
    </xf>
    <xf numFmtId="0" fontId="22" fillId="0" borderId="0" xfId="4" applyNumberFormat="1" applyFont="1" applyBorder="1" applyAlignment="1"/>
    <xf numFmtId="0" fontId="24" fillId="0" borderId="0" xfId="4" applyNumberFormat="1" applyFont="1" applyBorder="1" applyAlignment="1"/>
    <xf numFmtId="0" fontId="15" fillId="2" borderId="1" xfId="0" applyFont="1" applyFill="1" applyBorder="1" applyAlignment="1">
      <alignment horizontal="center" vertical="center" wrapText="1"/>
    </xf>
    <xf numFmtId="0" fontId="22" fillId="0" borderId="0" xfId="6" applyNumberFormat="1" applyFont="1" applyFill="1" applyBorder="1" applyAlignment="1" applyProtection="1">
      <protection hidden="1"/>
    </xf>
    <xf numFmtId="0" fontId="23" fillId="0" borderId="0" xfId="6" applyNumberFormat="1" applyFont="1" applyFill="1" applyBorder="1" applyAlignment="1" applyProtection="1">
      <protection hidden="1"/>
    </xf>
    <xf numFmtId="0" fontId="33" fillId="0" borderId="0" xfId="6" applyNumberFormat="1" applyFont="1" applyFill="1" applyBorder="1" applyAlignment="1" applyProtection="1">
      <protection hidden="1"/>
    </xf>
    <xf numFmtId="0" fontId="23" fillId="0" borderId="0" xfId="6" applyNumberFormat="1" applyFont="1" applyFill="1" applyBorder="1" applyAlignment="1" applyProtection="1">
      <alignment wrapText="1"/>
      <protection hidden="1"/>
    </xf>
    <xf numFmtId="0" fontId="22" fillId="0" borderId="0" xfId="8" applyNumberFormat="1" applyFont="1" applyFill="1" applyBorder="1" applyAlignment="1">
      <alignment horizontal="left"/>
    </xf>
    <xf numFmtId="0" fontId="23" fillId="0" borderId="0" xfId="8" applyNumberFormat="1" applyFont="1" applyFill="1" applyBorder="1" applyAlignment="1"/>
    <xf numFmtId="0" fontId="23" fillId="0" borderId="0" xfId="8" applyNumberFormat="1" applyFont="1" applyFill="1" applyBorder="1" applyAlignment="1">
      <alignment horizontal="left"/>
    </xf>
    <xf numFmtId="0" fontId="22" fillId="0" borderId="0" xfId="8" applyNumberFormat="1" applyFont="1" applyFill="1" applyBorder="1" applyAlignment="1">
      <alignment horizontal="left" vertical="top"/>
    </xf>
    <xf numFmtId="0" fontId="23" fillId="0" borderId="0" xfId="8" applyNumberFormat="1" applyFont="1" applyFill="1" applyBorder="1" applyAlignment="1">
      <alignment vertical="top"/>
    </xf>
    <xf numFmtId="0" fontId="23" fillId="0" borderId="0" xfId="8" applyNumberFormat="1" applyFont="1" applyFill="1" applyBorder="1" applyAlignment="1">
      <alignment horizontal="left" vertical="top"/>
    </xf>
    <xf numFmtId="0" fontId="23" fillId="0" borderId="0" xfId="6" applyNumberFormat="1" applyFont="1" applyFill="1" applyBorder="1" applyAlignment="1" applyProtection="1">
      <alignment horizontal="justify" vertical="top" wrapText="1"/>
      <protection hidden="1"/>
    </xf>
    <xf numFmtId="0" fontId="23" fillId="0" borderId="0" xfId="6" applyNumberFormat="1" applyFont="1" applyFill="1" applyBorder="1" applyAlignment="1" applyProtection="1">
      <alignment horizontal="justify" wrapText="1"/>
      <protection hidden="1"/>
    </xf>
    <xf numFmtId="0" fontId="22" fillId="0" borderId="0" xfId="8" applyNumberFormat="1" applyFont="1" applyFill="1" applyBorder="1" applyAlignment="1"/>
    <xf numFmtId="0" fontId="22" fillId="0" borderId="0" xfId="6" applyNumberFormat="1" applyFont="1" applyFill="1" applyBorder="1" applyAlignment="1" applyProtection="1">
      <alignment horizontal="justify" wrapText="1"/>
      <protection hidden="1"/>
    </xf>
    <xf numFmtId="166" fontId="23" fillId="0" borderId="0" xfId="8" applyNumberFormat="1" applyFont="1" applyFill="1" applyBorder="1" applyAlignment="1"/>
    <xf numFmtId="0" fontId="23" fillId="0" borderId="0" xfId="8" applyNumberFormat="1" applyFont="1" applyBorder="1" applyAlignment="1"/>
    <xf numFmtId="0" fontId="24" fillId="0" borderId="0" xfId="8" applyNumberFormat="1" applyFont="1" applyFill="1" applyBorder="1" applyAlignment="1"/>
    <xf numFmtId="0" fontId="38" fillId="0" borderId="0" xfId="8" applyNumberFormat="1" applyFont="1" applyFill="1" applyBorder="1" applyAlignment="1">
      <alignment horizontal="left"/>
    </xf>
    <xf numFmtId="0" fontId="24" fillId="0" borderId="0" xfId="8" applyNumberFormat="1" applyFont="1" applyFill="1" applyBorder="1" applyAlignment="1">
      <alignment horizontal="left"/>
    </xf>
    <xf numFmtId="0" fontId="24" fillId="0" borderId="0" xfId="8" applyNumberFormat="1" applyFont="1" applyBorder="1" applyAlignment="1"/>
    <xf numFmtId="0" fontId="38" fillId="0" borderId="0" xfId="8" applyNumberFormat="1" applyFont="1" applyFill="1" applyBorder="1" applyAlignment="1"/>
    <xf numFmtId="0" fontId="22" fillId="0" borderId="0" xfId="8" applyNumberFormat="1" applyFont="1" applyBorder="1" applyAlignment="1"/>
    <xf numFmtId="0" fontId="23" fillId="0" borderId="0" xfId="8" quotePrefix="1" applyNumberFormat="1" applyFont="1" applyFill="1" applyBorder="1" applyAlignment="1"/>
    <xf numFmtId="0" fontId="23" fillId="0" borderId="0" xfId="9" applyNumberFormat="1" applyFont="1" applyFill="1" applyBorder="1" applyAlignment="1"/>
    <xf numFmtId="0" fontId="42" fillId="0" borderId="0" xfId="10" applyNumberFormat="1" applyFont="1" applyFill="1" applyBorder="1" applyAlignment="1"/>
    <xf numFmtId="3" fontId="23" fillId="0" borderId="0" xfId="9" applyNumberFormat="1" applyFont="1" applyFill="1" applyBorder="1" applyAlignment="1"/>
    <xf numFmtId="0" fontId="43" fillId="0" borderId="0" xfId="10" applyNumberFormat="1" applyFont="1" applyFill="1" applyBorder="1" applyAlignment="1"/>
    <xf numFmtId="0" fontId="22" fillId="0" borderId="0" xfId="9" applyNumberFormat="1" applyFont="1" applyFill="1" applyBorder="1" applyAlignment="1"/>
    <xf numFmtId="3" fontId="22" fillId="0" borderId="0" xfId="9" applyNumberFormat="1" applyFont="1" applyFill="1" applyBorder="1" applyAlignment="1"/>
    <xf numFmtId="0" fontId="44" fillId="0" borderId="0" xfId="10" applyNumberFormat="1" applyFont="1" applyFill="1" applyBorder="1" applyAlignment="1"/>
    <xf numFmtId="3" fontId="24" fillId="0" borderId="0" xfId="9" applyNumberFormat="1" applyFont="1" applyFill="1" applyBorder="1" applyAlignment="1"/>
    <xf numFmtId="49" fontId="22" fillId="0" borderId="0" xfId="8" applyNumberFormat="1" applyFont="1" applyFill="1" applyBorder="1" applyAlignment="1">
      <alignment horizontal="left"/>
    </xf>
    <xf numFmtId="38" fontId="22" fillId="0" borderId="0" xfId="11" applyNumberFormat="1" applyFont="1" applyFill="1" applyBorder="1" applyAlignment="1"/>
    <xf numFmtId="0" fontId="22" fillId="0" borderId="0" xfId="8" applyNumberFormat="1" applyFont="1" applyFill="1" applyBorder="1" applyAlignment="1">
      <alignment horizontal="center"/>
    </xf>
    <xf numFmtId="0" fontId="22" fillId="0" borderId="0" xfId="12" applyFont="1" applyFill="1" applyAlignment="1"/>
    <xf numFmtId="0" fontId="22" fillId="0" borderId="0" xfId="8" applyNumberFormat="1" applyFont="1" applyFill="1" applyBorder="1" applyAlignment="1">
      <alignment horizontal="right"/>
    </xf>
    <xf numFmtId="0" fontId="28" fillId="0" borderId="0" xfId="8" applyNumberFormat="1" applyFont="1" applyFill="1" applyBorder="1" applyAlignment="1"/>
    <xf numFmtId="0" fontId="23" fillId="0" borderId="0" xfId="8" applyNumberFormat="1" applyFont="1" applyFill="1" applyBorder="1" applyAlignment="1">
      <alignment wrapText="1"/>
    </xf>
    <xf numFmtId="0" fontId="24" fillId="0" borderId="0" xfId="9" applyNumberFormat="1" applyFont="1" applyFill="1" applyBorder="1" applyAlignment="1"/>
    <xf numFmtId="0" fontId="23" fillId="0" borderId="0" xfId="9" applyNumberFormat="1" applyFont="1" applyFill="1" applyBorder="1" applyAlignment="1">
      <alignment horizontal="center"/>
    </xf>
    <xf numFmtId="0" fontId="46" fillId="0" borderId="0" xfId="10" applyNumberFormat="1" applyFont="1" applyFill="1" applyBorder="1" applyAlignment="1"/>
    <xf numFmtId="0" fontId="38" fillId="0" borderId="0" xfId="9" applyNumberFormat="1" applyFont="1" applyFill="1" applyBorder="1" applyAlignment="1"/>
    <xf numFmtId="3" fontId="38" fillId="0" borderId="0" xfId="9" applyNumberFormat="1" applyFont="1" applyFill="1" applyBorder="1" applyAlignment="1"/>
    <xf numFmtId="0" fontId="38" fillId="0" borderId="0" xfId="8" applyNumberFormat="1" applyFont="1" applyBorder="1" applyAlignment="1"/>
    <xf numFmtId="0" fontId="22" fillId="0" borderId="9" xfId="9" applyNumberFormat="1" applyFont="1" applyFill="1" applyBorder="1" applyAlignment="1"/>
    <xf numFmtId="0" fontId="44" fillId="0" borderId="0" xfId="10" quotePrefix="1" applyNumberFormat="1" applyFont="1" applyFill="1" applyBorder="1" applyAlignment="1"/>
    <xf numFmtId="0" fontId="23" fillId="0" borderId="0" xfId="10" applyNumberFormat="1" applyFont="1" applyFill="1" applyBorder="1" applyAlignment="1"/>
    <xf numFmtId="41" fontId="31" fillId="0" borderId="0" xfId="14" applyNumberFormat="1" applyFont="1" applyAlignment="1"/>
    <xf numFmtId="0" fontId="29" fillId="0" borderId="0" xfId="0" applyFont="1"/>
    <xf numFmtId="0" fontId="30" fillId="0" borderId="0" xfId="0" applyFont="1" applyBorder="1" applyAlignment="1"/>
    <xf numFmtId="0" fontId="48" fillId="0" borderId="0" xfId="0" applyFont="1"/>
    <xf numFmtId="0" fontId="50" fillId="0" borderId="0" xfId="0" applyFont="1" applyAlignment="1"/>
    <xf numFmtId="0" fontId="27" fillId="0" borderId="0" xfId="0" applyFont="1"/>
    <xf numFmtId="164" fontId="27" fillId="0" borderId="0" xfId="0" applyNumberFormat="1" applyFont="1"/>
    <xf numFmtId="3" fontId="27" fillId="0" borderId="0" xfId="0" applyNumberFormat="1" applyFont="1"/>
    <xf numFmtId="0" fontId="3" fillId="2"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2" fillId="0" borderId="0" xfId="0" applyFont="1"/>
    <xf numFmtId="0" fontId="51" fillId="0" borderId="0" xfId="0" applyFont="1" applyAlignment="1">
      <alignment horizontal="center" vertical="center" wrapText="1"/>
    </xf>
    <xf numFmtId="0" fontId="23" fillId="0" borderId="0" xfId="0" applyFont="1"/>
    <xf numFmtId="0" fontId="23" fillId="0" borderId="0" xfId="6" applyNumberFormat="1" applyFont="1" applyFill="1" applyBorder="1" applyAlignment="1" applyProtection="1">
      <alignment vertical="top" wrapText="1"/>
      <protection hidden="1"/>
    </xf>
    <xf numFmtId="0" fontId="22" fillId="0" borderId="0" xfId="15" applyFont="1" applyFill="1" applyAlignment="1">
      <alignment horizontal="left"/>
    </xf>
    <xf numFmtId="164" fontId="23" fillId="0" borderId="0" xfId="4" applyNumberFormat="1" applyFont="1" applyFill="1" applyBorder="1" applyAlignment="1" applyProtection="1">
      <protection hidden="1"/>
    </xf>
    <xf numFmtId="38" fontId="23" fillId="0" borderId="0" xfId="15" applyNumberFormat="1" applyFont="1" applyFill="1" applyBorder="1" applyAlignment="1">
      <alignment horizontal="left"/>
    </xf>
    <xf numFmtId="165" fontId="23" fillId="0" borderId="0" xfId="4" applyNumberFormat="1" applyFont="1" applyFill="1" applyBorder="1" applyAlignment="1" applyProtection="1">
      <alignment horizontal="right"/>
      <protection hidden="1"/>
    </xf>
    <xf numFmtId="165" fontId="52" fillId="0" borderId="0" xfId="4" applyNumberFormat="1" applyFont="1" applyFill="1" applyBorder="1" applyAlignment="1" applyProtection="1">
      <alignment horizontal="right"/>
      <protection hidden="1"/>
    </xf>
    <xf numFmtId="165" fontId="22" fillId="0" borderId="0" xfId="4" applyNumberFormat="1" applyFont="1" applyFill="1" applyBorder="1" applyAlignment="1" applyProtection="1">
      <alignment horizontal="right"/>
      <protection hidden="1"/>
    </xf>
    <xf numFmtId="165" fontId="23" fillId="0" borderId="0" xfId="6" applyNumberFormat="1" applyFont="1" applyFill="1" applyBorder="1" applyAlignment="1" applyProtection="1">
      <protection hidden="1"/>
    </xf>
    <xf numFmtId="164" fontId="22" fillId="0" borderId="0" xfId="4" applyNumberFormat="1" applyFont="1" applyFill="1" applyBorder="1" applyAlignment="1">
      <alignment horizontal="right"/>
    </xf>
    <xf numFmtId="165" fontId="23" fillId="0" borderId="0" xfId="4" applyNumberFormat="1" applyFont="1" applyFill="1" applyBorder="1" applyAlignment="1">
      <alignment horizontal="right"/>
    </xf>
    <xf numFmtId="165" fontId="52" fillId="0" borderId="0" xfId="4" applyNumberFormat="1" applyFont="1" applyFill="1" applyBorder="1" applyAlignment="1">
      <alignment horizontal="right"/>
    </xf>
    <xf numFmtId="38" fontId="22" fillId="0" borderId="0" xfId="6" applyNumberFormat="1" applyFont="1" applyFill="1" applyBorder="1" applyAlignment="1" applyProtection="1">
      <protection hidden="1"/>
    </xf>
    <xf numFmtId="49" fontId="32" fillId="0" borderId="0" xfId="15" applyNumberFormat="1" applyFont="1" applyFill="1" applyBorder="1" applyAlignment="1">
      <alignment horizontal="center"/>
    </xf>
    <xf numFmtId="165" fontId="33" fillId="0" borderId="0" xfId="4" applyNumberFormat="1" applyFont="1" applyFill="1" applyBorder="1" applyAlignment="1" applyProtection="1">
      <alignment horizontal="right"/>
      <protection hidden="1"/>
    </xf>
    <xf numFmtId="165" fontId="53" fillId="0" borderId="0" xfId="4" applyNumberFormat="1" applyFont="1" applyFill="1" applyBorder="1" applyAlignment="1" applyProtection="1">
      <alignment horizontal="right"/>
      <protection hidden="1"/>
    </xf>
    <xf numFmtId="165" fontId="32" fillId="0" borderId="0" xfId="4" applyNumberFormat="1" applyFont="1" applyFill="1" applyBorder="1" applyAlignment="1" applyProtection="1">
      <alignment horizontal="right"/>
      <protection hidden="1"/>
    </xf>
    <xf numFmtId="165" fontId="33" fillId="0" borderId="0" xfId="6" applyNumberFormat="1" applyFont="1" applyFill="1" applyBorder="1" applyAlignment="1" applyProtection="1">
      <protection hidden="1"/>
    </xf>
    <xf numFmtId="0" fontId="38" fillId="0" borderId="0" xfId="15" applyFont="1" applyFill="1" applyAlignment="1">
      <alignment horizontal="center"/>
    </xf>
    <xf numFmtId="165" fontId="24" fillId="0" borderId="0" xfId="4" applyNumberFormat="1" applyFont="1" applyFill="1" applyBorder="1" applyAlignment="1" applyProtection="1">
      <alignment horizontal="right"/>
      <protection hidden="1"/>
    </xf>
    <xf numFmtId="165" fontId="54" fillId="0" borderId="0" xfId="4" applyNumberFormat="1" applyFont="1" applyFill="1" applyBorder="1" applyAlignment="1" applyProtection="1">
      <alignment horizontal="right"/>
      <protection hidden="1"/>
    </xf>
    <xf numFmtId="165" fontId="38" fillId="0" borderId="0" xfId="4" applyNumberFormat="1" applyFont="1" applyFill="1" applyBorder="1" applyAlignment="1" applyProtection="1">
      <alignment horizontal="right"/>
      <protection hidden="1"/>
    </xf>
    <xf numFmtId="0" fontId="24" fillId="0" borderId="0" xfId="6" applyNumberFormat="1" applyFont="1" applyFill="1" applyBorder="1" applyAlignment="1" applyProtection="1">
      <protection hidden="1"/>
    </xf>
    <xf numFmtId="165" fontId="24" fillId="0" borderId="0" xfId="6" applyNumberFormat="1" applyFont="1" applyFill="1" applyBorder="1" applyAlignment="1" applyProtection="1">
      <protection hidden="1"/>
    </xf>
    <xf numFmtId="0" fontId="22" fillId="0" borderId="0" xfId="15" applyFont="1" applyFill="1" applyAlignment="1">
      <alignment horizontal="left" vertical="top"/>
    </xf>
    <xf numFmtId="0" fontId="22" fillId="0" borderId="0" xfId="15" applyNumberFormat="1" applyFont="1" applyFill="1" applyAlignment="1">
      <alignment horizontal="left" vertical="top"/>
    </xf>
    <xf numFmtId="0" fontId="22" fillId="0" borderId="0" xfId="6" applyNumberFormat="1" applyFont="1" applyFill="1" applyBorder="1" applyAlignment="1" applyProtection="1">
      <alignment vertical="top"/>
      <protection hidden="1"/>
    </xf>
    <xf numFmtId="0" fontId="23" fillId="0" borderId="0" xfId="6" applyNumberFormat="1" applyFont="1" applyFill="1" applyBorder="1" applyAlignment="1" applyProtection="1">
      <alignment vertical="top"/>
      <protection hidden="1"/>
    </xf>
    <xf numFmtId="164" fontId="23" fillId="0" borderId="0" xfId="4" applyNumberFormat="1" applyFont="1" applyFill="1" applyBorder="1" applyAlignment="1" applyProtection="1">
      <alignment vertical="top"/>
      <protection hidden="1"/>
    </xf>
    <xf numFmtId="38" fontId="22" fillId="0" borderId="0" xfId="15" applyNumberFormat="1" applyFont="1" applyFill="1" applyAlignment="1">
      <alignment horizontal="left" vertical="top"/>
    </xf>
    <xf numFmtId="165" fontId="23" fillId="0" borderId="0" xfId="4" applyNumberFormat="1" applyFont="1" applyFill="1" applyBorder="1" applyAlignment="1" applyProtection="1">
      <alignment horizontal="right" vertical="top"/>
      <protection hidden="1"/>
    </xf>
    <xf numFmtId="165" fontId="52" fillId="0" borderId="0" xfId="4" applyNumberFormat="1" applyFont="1" applyFill="1" applyBorder="1" applyAlignment="1" applyProtection="1">
      <alignment horizontal="right" vertical="top"/>
      <protection hidden="1"/>
    </xf>
    <xf numFmtId="165" fontId="22" fillId="0" borderId="0" xfId="4" applyNumberFormat="1" applyFont="1" applyFill="1" applyBorder="1" applyAlignment="1" applyProtection="1">
      <alignment horizontal="right" vertical="top"/>
      <protection hidden="1"/>
    </xf>
    <xf numFmtId="165" fontId="23" fillId="0" borderId="0" xfId="6" applyNumberFormat="1" applyFont="1" applyFill="1" applyBorder="1" applyAlignment="1" applyProtection="1">
      <alignment vertical="top"/>
      <protection hidden="1"/>
    </xf>
    <xf numFmtId="165" fontId="23" fillId="0" borderId="0" xfId="4" applyNumberFormat="1" applyFont="1" applyFill="1" applyBorder="1" applyAlignment="1" applyProtection="1">
      <alignment horizontal="right" vertical="top" wrapText="1"/>
      <protection hidden="1"/>
    </xf>
    <xf numFmtId="165" fontId="52" fillId="0" borderId="0" xfId="4" applyNumberFormat="1" applyFont="1" applyFill="1" applyBorder="1" applyAlignment="1" applyProtection="1">
      <alignment horizontal="right" vertical="top" wrapText="1"/>
      <protection hidden="1"/>
    </xf>
    <xf numFmtId="165" fontId="22" fillId="0" borderId="0" xfId="4" applyNumberFormat="1" applyFont="1" applyFill="1" applyBorder="1" applyAlignment="1" applyProtection="1">
      <alignment vertical="top"/>
      <protection hidden="1"/>
    </xf>
    <xf numFmtId="165" fontId="23" fillId="0" borderId="0" xfId="6" applyNumberFormat="1" applyFont="1" applyFill="1" applyBorder="1" applyAlignment="1" applyProtection="1">
      <alignment horizontal="right" vertical="top"/>
      <protection hidden="1"/>
    </xf>
    <xf numFmtId="0" fontId="23" fillId="0" borderId="0" xfId="15" applyFont="1" applyFill="1" applyAlignment="1">
      <alignment horizontal="left" vertical="top"/>
    </xf>
    <xf numFmtId="0" fontId="2" fillId="0" borderId="0" xfId="15" applyFont="1" applyAlignment="1">
      <alignment vertical="top" wrapText="1"/>
    </xf>
    <xf numFmtId="0" fontId="2" fillId="0" borderId="0" xfId="15" applyFont="1" applyFill="1" applyAlignment="1">
      <alignment vertical="top"/>
    </xf>
    <xf numFmtId="165" fontId="23" fillId="0" borderId="0" xfId="4" applyNumberFormat="1" applyFont="1" applyFill="1" applyBorder="1" applyAlignment="1" applyProtection="1">
      <alignment vertical="top"/>
      <protection hidden="1"/>
    </xf>
    <xf numFmtId="49" fontId="23" fillId="0" borderId="0" xfId="12" applyNumberFormat="1" applyFont="1" applyFill="1" applyAlignment="1"/>
    <xf numFmtId="49" fontId="23" fillId="0" borderId="0" xfId="9" applyNumberFormat="1" applyFont="1" applyFill="1" applyBorder="1" applyAlignment="1"/>
    <xf numFmtId="164" fontId="23" fillId="0" borderId="0" xfId="4" applyNumberFormat="1" applyFont="1" applyFill="1" applyBorder="1" applyAlignment="1"/>
    <xf numFmtId="164" fontId="24" fillId="0" borderId="0" xfId="4" applyNumberFormat="1" applyFont="1" applyFill="1" applyBorder="1" applyAlignment="1">
      <alignment horizontal="right"/>
    </xf>
    <xf numFmtId="0" fontId="23" fillId="0" borderId="0" xfId="9" applyNumberFormat="1" applyFont="1" applyFill="1" applyBorder="1" applyAlignment="1">
      <alignment horizontal="right"/>
    </xf>
    <xf numFmtId="9" fontId="23" fillId="0" borderId="0" xfId="16" applyFont="1" applyFill="1" applyBorder="1" applyAlignment="1">
      <alignment horizontal="right"/>
    </xf>
    <xf numFmtId="164" fontId="23" fillId="0" borderId="0" xfId="4" applyNumberFormat="1" applyFont="1" applyFill="1" applyBorder="1" applyAlignment="1">
      <alignment horizontal="right"/>
    </xf>
    <xf numFmtId="165" fontId="23" fillId="0" borderId="0" xfId="4" applyNumberFormat="1" applyFont="1" applyFill="1" applyBorder="1" applyAlignment="1"/>
    <xf numFmtId="165" fontId="23" fillId="0" borderId="0" xfId="8" applyNumberFormat="1" applyFont="1" applyFill="1" applyBorder="1" applyAlignment="1">
      <alignment horizontal="right"/>
    </xf>
    <xf numFmtId="0" fontId="23" fillId="0" borderId="0" xfId="8" applyNumberFormat="1" applyFont="1" applyFill="1" applyBorder="1" applyAlignment="1">
      <alignment horizontal="right"/>
    </xf>
    <xf numFmtId="164" fontId="23" fillId="0" borderId="0" xfId="4" applyNumberFormat="1" applyFont="1" applyFill="1" applyBorder="1" applyAlignment="1">
      <alignment wrapText="1"/>
    </xf>
    <xf numFmtId="164" fontId="23" fillId="0" borderId="0" xfId="4" applyNumberFormat="1" applyFont="1" applyFill="1" applyBorder="1" applyAlignment="1">
      <alignment horizontal="center" wrapText="1"/>
    </xf>
    <xf numFmtId="49" fontId="23" fillId="0" borderId="8" xfId="4" applyNumberFormat="1" applyFont="1" applyFill="1" applyBorder="1" applyAlignment="1">
      <alignment horizontal="left" wrapText="1"/>
    </xf>
    <xf numFmtId="164" fontId="23" fillId="0" borderId="8" xfId="4" applyNumberFormat="1" applyFont="1" applyFill="1" applyBorder="1" applyAlignment="1">
      <alignment horizontal="right" wrapText="1"/>
    </xf>
    <xf numFmtId="164" fontId="23" fillId="0" borderId="0" xfId="4" applyNumberFormat="1" applyFont="1" applyFill="1" applyBorder="1" applyAlignment="1">
      <alignment horizontal="right" wrapText="1"/>
    </xf>
    <xf numFmtId="0" fontId="2" fillId="0" borderId="8" xfId="15" applyFont="1" applyBorder="1" applyAlignment="1">
      <alignment horizontal="right" wrapText="1"/>
    </xf>
    <xf numFmtId="49" fontId="23" fillId="0" borderId="0" xfId="8" applyNumberFormat="1" applyFont="1" applyFill="1" applyBorder="1" applyAlignment="1">
      <alignment horizontal="left" vertical="top"/>
    </xf>
    <xf numFmtId="49" fontId="2" fillId="0" borderId="0" xfId="15" applyNumberFormat="1" applyFont="1" applyBorder="1" applyAlignment="1">
      <alignment horizontal="left" vertical="top"/>
    </xf>
    <xf numFmtId="41" fontId="23" fillId="0" borderId="0" xfId="8" applyNumberFormat="1" applyFont="1" applyFill="1" applyBorder="1" applyAlignment="1">
      <alignment vertical="top" wrapText="1"/>
    </xf>
    <xf numFmtId="41" fontId="23" fillId="0" borderId="0" xfId="8" applyNumberFormat="1" applyFont="1" applyFill="1" applyBorder="1" applyAlignment="1">
      <alignment vertical="top"/>
    </xf>
    <xf numFmtId="10" fontId="23" fillId="0" borderId="0" xfId="16" applyNumberFormat="1" applyFont="1" applyFill="1" applyBorder="1" applyAlignment="1">
      <alignment vertical="top"/>
    </xf>
    <xf numFmtId="49" fontId="23" fillId="0" borderId="0" xfId="8" applyNumberFormat="1" applyFont="1" applyFill="1" applyBorder="1" applyAlignment="1">
      <alignment horizontal="left"/>
    </xf>
    <xf numFmtId="49" fontId="2" fillId="0" borderId="0" xfId="15" applyNumberFormat="1" applyFont="1" applyBorder="1" applyAlignment="1">
      <alignment horizontal="left"/>
    </xf>
    <xf numFmtId="49" fontId="2" fillId="0" borderId="0" xfId="15" applyNumberFormat="1" applyFont="1" applyBorder="1" applyAlignment="1"/>
    <xf numFmtId="41" fontId="23" fillId="0" borderId="0" xfId="8" applyNumberFormat="1" applyFont="1" applyFill="1" applyBorder="1" applyAlignment="1"/>
    <xf numFmtId="10" fontId="23" fillId="0" borderId="0" xfId="16" applyNumberFormat="1" applyFont="1" applyFill="1" applyBorder="1" applyAlignment="1"/>
    <xf numFmtId="164" fontId="23" fillId="0" borderId="0" xfId="4" applyNumberFormat="1" applyFont="1" applyFill="1" applyBorder="1" applyAlignment="1">
      <alignment horizontal="center"/>
    </xf>
    <xf numFmtId="49" fontId="23" fillId="0" borderId="0" xfId="15" applyNumberFormat="1" applyFont="1" applyBorder="1" applyAlignment="1">
      <alignment horizontal="left" vertical="top"/>
    </xf>
    <xf numFmtId="0" fontId="22" fillId="0" borderId="0" xfId="15" applyFont="1" applyFill="1" applyAlignment="1">
      <alignment vertical="top"/>
    </xf>
    <xf numFmtId="0" fontId="23" fillId="0" borderId="0" xfId="15" applyFont="1" applyFill="1" applyAlignment="1">
      <alignment vertical="top"/>
    </xf>
    <xf numFmtId="0" fontId="23" fillId="0" borderId="0" xfId="15" applyFont="1" applyFill="1" applyAlignment="1">
      <alignment horizontal="justify" vertical="top" wrapText="1"/>
    </xf>
    <xf numFmtId="0" fontId="2" fillId="0" borderId="0" xfId="15" applyAlignment="1">
      <alignment horizontal="justify" vertical="top" wrapText="1"/>
    </xf>
    <xf numFmtId="0" fontId="24" fillId="0" borderId="0" xfId="15" applyFont="1" applyFill="1" applyAlignment="1">
      <alignment vertical="top"/>
    </xf>
    <xf numFmtId="0" fontId="24" fillId="0" borderId="0" xfId="15" applyFont="1" applyFill="1" applyAlignment="1">
      <alignment horizontal="left" vertical="top"/>
    </xf>
    <xf numFmtId="165" fontId="22" fillId="0" borderId="0" xfId="4" applyNumberFormat="1" applyFont="1" applyFill="1" applyBorder="1" applyAlignment="1">
      <alignment vertical="top"/>
    </xf>
    <xf numFmtId="164" fontId="22" fillId="0" borderId="0" xfId="4" applyNumberFormat="1" applyFont="1" applyFill="1" applyBorder="1" applyAlignment="1">
      <alignment vertical="top"/>
    </xf>
    <xf numFmtId="165" fontId="52" fillId="0" borderId="0" xfId="4" applyNumberFormat="1" applyFont="1" applyFill="1" applyBorder="1" applyAlignment="1">
      <alignment horizontal="right" vertical="top"/>
    </xf>
    <xf numFmtId="165" fontId="23" fillId="0" borderId="0" xfId="8" applyNumberFormat="1" applyFont="1" applyFill="1" applyBorder="1" applyAlignment="1">
      <alignment horizontal="right" vertical="top"/>
    </xf>
    <xf numFmtId="164" fontId="23" fillId="0" borderId="0" xfId="4" applyNumberFormat="1" applyFont="1" applyFill="1" applyBorder="1" applyAlignment="1">
      <alignment vertical="top"/>
    </xf>
    <xf numFmtId="165" fontId="23" fillId="0" borderId="0" xfId="8" applyNumberFormat="1" applyFont="1" applyFill="1" applyBorder="1" applyAlignment="1">
      <alignment vertical="top"/>
    </xf>
    <xf numFmtId="165" fontId="23" fillId="0" borderId="0" xfId="4" applyNumberFormat="1" applyFont="1" applyFill="1" applyBorder="1" applyAlignment="1">
      <alignment horizontal="right" vertical="top"/>
    </xf>
    <xf numFmtId="165" fontId="22" fillId="0" borderId="0" xfId="4" applyNumberFormat="1" applyFont="1" applyFill="1" applyBorder="1" applyAlignment="1">
      <alignment horizontal="right" vertical="top"/>
    </xf>
    <xf numFmtId="0" fontId="24" fillId="0" borderId="0" xfId="8" applyNumberFormat="1" applyFont="1" applyFill="1" applyBorder="1" applyAlignment="1">
      <alignment horizontal="left" vertical="top"/>
    </xf>
    <xf numFmtId="0" fontId="24" fillId="0" borderId="0" xfId="8" applyNumberFormat="1" applyFont="1" applyFill="1" applyBorder="1" applyAlignment="1">
      <alignment vertical="top"/>
    </xf>
    <xf numFmtId="164" fontId="24" fillId="0" borderId="0" xfId="4" applyNumberFormat="1" applyFont="1" applyFill="1" applyBorder="1" applyAlignment="1">
      <alignment vertical="top"/>
    </xf>
    <xf numFmtId="38" fontId="24" fillId="0" borderId="0" xfId="15" applyNumberFormat="1" applyFont="1" applyFill="1" applyAlignment="1">
      <alignment horizontal="left" vertical="top"/>
    </xf>
    <xf numFmtId="165" fontId="24" fillId="0" borderId="0" xfId="4" applyNumberFormat="1" applyFont="1" applyFill="1" applyBorder="1" applyAlignment="1">
      <alignment vertical="top"/>
    </xf>
    <xf numFmtId="165" fontId="54" fillId="0" borderId="0" xfId="4" applyNumberFormat="1" applyFont="1" applyFill="1" applyBorder="1" applyAlignment="1">
      <alignment horizontal="right" vertical="top"/>
    </xf>
    <xf numFmtId="165" fontId="24" fillId="0" borderId="0" xfId="8" applyNumberFormat="1" applyFont="1" applyFill="1" applyBorder="1" applyAlignment="1">
      <alignment horizontal="right" vertical="top"/>
    </xf>
    <xf numFmtId="165" fontId="24" fillId="0" borderId="0" xfId="8" applyNumberFormat="1" applyFont="1" applyFill="1" applyBorder="1" applyAlignment="1">
      <alignment vertical="top"/>
    </xf>
    <xf numFmtId="165" fontId="23" fillId="0" borderId="0" xfId="4" applyNumberFormat="1" applyFont="1" applyFill="1" applyBorder="1" applyAlignment="1">
      <alignment vertical="top"/>
    </xf>
    <xf numFmtId="165" fontId="24" fillId="0" borderId="0" xfId="4" applyNumberFormat="1" applyFont="1" applyFill="1" applyBorder="1" applyAlignment="1">
      <alignment horizontal="right" vertical="top"/>
    </xf>
    <xf numFmtId="164" fontId="23" fillId="0" borderId="0" xfId="4" applyNumberFormat="1" applyFont="1" applyFill="1" applyBorder="1" applyAlignment="1">
      <alignment horizontal="right" vertical="top"/>
    </xf>
    <xf numFmtId="0" fontId="23" fillId="0" borderId="0" xfId="15" applyFont="1" applyFill="1" applyAlignment="1">
      <alignment horizontal="right" vertical="top"/>
    </xf>
    <xf numFmtId="0" fontId="23" fillId="0" borderId="0" xfId="15" applyFont="1" applyFill="1" applyAlignment="1">
      <alignment horizontal="justify" vertical="top"/>
    </xf>
    <xf numFmtId="0" fontId="23" fillId="0" borderId="0" xfId="15" quotePrefix="1" applyFont="1" applyFill="1" applyAlignment="1">
      <alignment horizontal="right" vertical="top"/>
    </xf>
    <xf numFmtId="0" fontId="23" fillId="0" borderId="7" xfId="6" applyNumberFormat="1" applyFont="1" applyFill="1" applyBorder="1" applyAlignment="1" applyProtection="1">
      <alignment vertical="top"/>
      <protection hidden="1"/>
    </xf>
    <xf numFmtId="0" fontId="23" fillId="0" borderId="7" xfId="6" applyNumberFormat="1" applyFont="1" applyFill="1" applyBorder="1" applyAlignment="1" applyProtection="1">
      <alignment vertical="top" wrapText="1"/>
      <protection hidden="1"/>
    </xf>
    <xf numFmtId="38" fontId="22" fillId="0" borderId="0" xfId="15" applyNumberFormat="1" applyFont="1" applyFill="1" applyAlignment="1">
      <alignment horizontal="left"/>
    </xf>
    <xf numFmtId="165" fontId="22" fillId="0" borderId="0" xfId="4" applyNumberFormat="1" applyFont="1" applyFill="1" applyBorder="1" applyAlignment="1"/>
    <xf numFmtId="0" fontId="22" fillId="0" borderId="0" xfId="15" applyFont="1" applyFill="1" applyAlignment="1">
      <alignment horizontal="justify" vertical="top"/>
    </xf>
    <xf numFmtId="0" fontId="23" fillId="0" borderId="0" xfId="8" applyNumberFormat="1" applyFont="1" applyFill="1" applyBorder="1" applyAlignment="1">
      <alignment horizontal="justify" vertical="top"/>
    </xf>
    <xf numFmtId="164" fontId="23" fillId="0" borderId="0" xfId="4" applyNumberFormat="1" applyFont="1" applyFill="1" applyBorder="1" applyAlignment="1">
      <alignment horizontal="justify" vertical="top"/>
    </xf>
    <xf numFmtId="0" fontId="36" fillId="0" borderId="0" xfId="15" applyFont="1" applyFill="1" applyAlignment="1">
      <alignment vertical="top"/>
    </xf>
    <xf numFmtId="0" fontId="23" fillId="0" borderId="8" xfId="6" applyNumberFormat="1" applyFont="1" applyFill="1" applyBorder="1" applyAlignment="1" applyProtection="1">
      <protection hidden="1"/>
    </xf>
    <xf numFmtId="165" fontId="22" fillId="0" borderId="0" xfId="4" applyNumberFormat="1" applyFont="1" applyFill="1" applyBorder="1" applyAlignment="1">
      <alignment horizontal="right"/>
    </xf>
    <xf numFmtId="165" fontId="23" fillId="0" borderId="0" xfId="8" applyNumberFormat="1" applyFont="1" applyFill="1" applyBorder="1" applyAlignment="1"/>
    <xf numFmtId="0" fontId="38" fillId="0" borderId="0" xfId="15" applyFont="1" applyFill="1" applyAlignment="1">
      <alignment vertical="top"/>
    </xf>
    <xf numFmtId="0" fontId="23" fillId="5" borderId="0" xfId="15" applyFont="1" applyFill="1" applyAlignment="1">
      <alignment horizontal="justify" vertical="top" wrapText="1"/>
    </xf>
    <xf numFmtId="0" fontId="23" fillId="0" borderId="0" xfId="15" applyFont="1" applyFill="1" applyAlignment="1">
      <alignment horizontal="left"/>
    </xf>
    <xf numFmtId="0" fontId="23" fillId="0" borderId="0" xfId="15" applyFont="1" applyFill="1" applyBorder="1" applyAlignment="1"/>
    <xf numFmtId="0" fontId="23" fillId="0" borderId="0" xfId="15" applyFont="1" applyFill="1" applyBorder="1" applyAlignment="1">
      <alignment wrapText="1"/>
    </xf>
    <xf numFmtId="0" fontId="23" fillId="0" borderId="0" xfId="15" applyFont="1" applyFill="1" applyAlignment="1">
      <alignment horizontal="justify" wrapText="1"/>
    </xf>
    <xf numFmtId="0" fontId="23" fillId="0" borderId="8" xfId="8" applyNumberFormat="1" applyFont="1" applyFill="1" applyBorder="1" applyAlignment="1"/>
    <xf numFmtId="0" fontId="22" fillId="0" borderId="0" xfId="15" applyFont="1" applyFill="1" applyAlignment="1"/>
    <xf numFmtId="0" fontId="23" fillId="0" borderId="0" xfId="15" applyFont="1" applyFill="1" applyAlignment="1"/>
    <xf numFmtId="165" fontId="23" fillId="0" borderId="0" xfId="15" applyNumberFormat="1" applyFont="1" applyFill="1" applyAlignment="1">
      <alignment horizontal="right"/>
    </xf>
    <xf numFmtId="165" fontId="23" fillId="0" borderId="0" xfId="4" applyNumberFormat="1" applyFont="1" applyFill="1" applyAlignment="1"/>
    <xf numFmtId="0" fontId="2" fillId="0" borderId="0" xfId="15" applyFont="1" applyFill="1" applyAlignment="1">
      <alignment horizontal="justify" wrapText="1"/>
    </xf>
    <xf numFmtId="165" fontId="2" fillId="0" borderId="0" xfId="15" applyNumberFormat="1" applyFont="1" applyFill="1" applyAlignment="1">
      <alignment horizontal="right" wrapText="1"/>
    </xf>
    <xf numFmtId="38" fontId="22" fillId="0" borderId="0" xfId="8" applyNumberFormat="1" applyFont="1" applyFill="1" applyBorder="1" applyAlignment="1">
      <alignment horizontal="left"/>
    </xf>
    <xf numFmtId="49" fontId="23" fillId="0" borderId="0" xfId="15" applyNumberFormat="1" applyFont="1" applyFill="1" applyAlignment="1">
      <alignment horizontal="justify" vertical="top" wrapText="1"/>
    </xf>
    <xf numFmtId="38" fontId="22" fillId="0" borderId="0" xfId="8" applyNumberFormat="1" applyFont="1" applyFill="1" applyBorder="1" applyAlignment="1">
      <alignment horizontal="left" vertical="top"/>
    </xf>
    <xf numFmtId="165" fontId="22" fillId="0" borderId="0" xfId="15" applyNumberFormat="1" applyFont="1" applyFill="1" applyBorder="1" applyAlignment="1"/>
    <xf numFmtId="164" fontId="22" fillId="0" borderId="0" xfId="4" applyNumberFormat="1" applyFont="1" applyFill="1" applyBorder="1" applyAlignment="1"/>
    <xf numFmtId="165" fontId="22" fillId="0" borderId="0" xfId="8" applyNumberFormat="1" applyFont="1" applyFill="1" applyBorder="1" applyAlignment="1"/>
    <xf numFmtId="0" fontId="22" fillId="0" borderId="0" xfId="6" applyNumberFormat="1" applyFont="1" applyFill="1" applyBorder="1" applyAlignment="1" applyProtection="1">
      <alignment horizontal="left"/>
      <protection hidden="1"/>
    </xf>
    <xf numFmtId="38" fontId="23" fillId="0" borderId="0" xfId="8" applyNumberFormat="1" applyFont="1" applyFill="1" applyBorder="1" applyAlignment="1">
      <alignment horizontal="left"/>
    </xf>
    <xf numFmtId="0" fontId="23" fillId="0" borderId="0" xfId="6" applyNumberFormat="1" applyFont="1" applyFill="1" applyBorder="1" applyAlignment="1" applyProtection="1">
      <alignment horizontal="left" wrapText="1"/>
      <protection hidden="1"/>
    </xf>
    <xf numFmtId="0" fontId="22" fillId="0" borderId="0" xfId="15" applyFont="1" applyFill="1" applyBorder="1" applyAlignment="1"/>
    <xf numFmtId="0" fontId="23" fillId="0" borderId="0" xfId="4" applyNumberFormat="1" applyFont="1" applyFill="1" applyBorder="1" applyAlignment="1">
      <alignment horizontal="right"/>
    </xf>
    <xf numFmtId="0" fontId="22" fillId="0" borderId="0" xfId="15" applyNumberFormat="1" applyFont="1" applyFill="1" applyAlignment="1">
      <alignment horizontal="left"/>
    </xf>
    <xf numFmtId="0" fontId="23" fillId="0" borderId="0" xfId="8" quotePrefix="1" applyNumberFormat="1" applyFont="1" applyFill="1" applyBorder="1" applyAlignment="1">
      <alignment horizontal="right"/>
    </xf>
    <xf numFmtId="165" fontId="23" fillId="0" borderId="7" xfId="4" applyNumberFormat="1" applyFont="1" applyFill="1" applyBorder="1" applyAlignment="1">
      <alignment horizontal="right"/>
    </xf>
    <xf numFmtId="49" fontId="23" fillId="0" borderId="0" xfId="15" applyNumberFormat="1" applyFont="1" applyFill="1" applyBorder="1" applyAlignment="1"/>
    <xf numFmtId="49" fontId="23" fillId="5" borderId="0" xfId="15" applyNumberFormat="1" applyFont="1" applyFill="1" applyBorder="1" applyAlignment="1"/>
    <xf numFmtId="0" fontId="23" fillId="5" borderId="0" xfId="8" applyNumberFormat="1" applyFont="1" applyFill="1" applyBorder="1" applyAlignment="1">
      <alignment horizontal="left"/>
    </xf>
    <xf numFmtId="38" fontId="23" fillId="0" borderId="0" xfId="15" applyNumberFormat="1" applyFont="1" applyFill="1" applyAlignment="1">
      <alignment horizontal="left"/>
    </xf>
    <xf numFmtId="165" fontId="22" fillId="0" borderId="9" xfId="4" applyNumberFormat="1" applyFont="1" applyFill="1" applyBorder="1" applyAlignment="1">
      <alignment horizontal="right"/>
    </xf>
    <xf numFmtId="37" fontId="24" fillId="0" borderId="0" xfId="8" applyNumberFormat="1" applyFont="1" applyFill="1" applyBorder="1" applyAlignment="1"/>
    <xf numFmtId="165" fontId="52" fillId="0" borderId="0" xfId="4" applyNumberFormat="1" applyFont="1" applyFill="1" applyBorder="1" applyAlignment="1">
      <alignment horizontal="right" shrinkToFit="1"/>
    </xf>
    <xf numFmtId="164" fontId="24" fillId="0" borderId="0" xfId="4" applyNumberFormat="1" applyFont="1" applyFill="1" applyBorder="1" applyAlignment="1"/>
    <xf numFmtId="0" fontId="22" fillId="0" borderId="0" xfId="15" applyFont="1" applyAlignment="1"/>
    <xf numFmtId="165" fontId="23" fillId="0" borderId="0" xfId="8" applyNumberFormat="1" applyFont="1" applyBorder="1" applyAlignment="1"/>
    <xf numFmtId="165" fontId="22" fillId="0" borderId="0" xfId="8" applyNumberFormat="1" applyFont="1" applyBorder="1" applyAlignment="1"/>
    <xf numFmtId="49" fontId="23" fillId="0" borderId="0" xfId="15" applyNumberFormat="1" applyFont="1" applyBorder="1" applyAlignment="1"/>
    <xf numFmtId="165" fontId="24" fillId="0" borderId="7" xfId="4" applyNumberFormat="1" applyFont="1" applyFill="1" applyBorder="1" applyAlignment="1">
      <alignment horizontal="right"/>
    </xf>
    <xf numFmtId="14" fontId="23" fillId="0" borderId="0" xfId="8" applyNumberFormat="1" applyFont="1" applyFill="1" applyBorder="1" applyAlignment="1">
      <alignment wrapText="1"/>
    </xf>
    <xf numFmtId="165" fontId="24" fillId="0" borderId="0" xfId="4" applyNumberFormat="1" applyFont="1" applyFill="1" applyBorder="1" applyAlignment="1">
      <alignment horizontal="right"/>
    </xf>
    <xf numFmtId="38" fontId="23" fillId="0" borderId="0" xfId="15" applyNumberFormat="1" applyFont="1" applyBorder="1" applyAlignment="1"/>
    <xf numFmtId="165" fontId="22" fillId="0" borderId="0" xfId="15" quotePrefix="1" applyNumberFormat="1" applyFont="1" applyFill="1" applyBorder="1" applyAlignment="1">
      <alignment horizontal="justify" wrapText="1"/>
    </xf>
    <xf numFmtId="0" fontId="22" fillId="0" borderId="0" xfId="15" applyFont="1" applyFill="1" applyAlignment="1">
      <alignment horizontal="justify" wrapText="1"/>
    </xf>
    <xf numFmtId="165" fontId="58" fillId="0" borderId="0" xfId="4" applyNumberFormat="1" applyFont="1" applyFill="1" applyBorder="1" applyAlignment="1">
      <alignment horizontal="right"/>
    </xf>
    <xf numFmtId="165" fontId="22" fillId="0" borderId="0" xfId="15" quotePrefix="1" applyNumberFormat="1" applyFont="1" applyFill="1" applyBorder="1" applyAlignment="1">
      <alignment wrapText="1"/>
    </xf>
    <xf numFmtId="0" fontId="22" fillId="0" borderId="0" xfId="15" applyFont="1" applyFill="1" applyBorder="1" applyAlignment="1">
      <alignment wrapText="1"/>
    </xf>
    <xf numFmtId="165" fontId="23" fillId="0" borderId="0" xfId="15" quotePrefix="1" applyNumberFormat="1" applyFont="1" applyFill="1" applyBorder="1" applyAlignment="1">
      <alignment wrapText="1"/>
    </xf>
    <xf numFmtId="0" fontId="2" fillId="0" borderId="0" xfId="15" applyFont="1" applyFill="1" applyBorder="1" applyAlignment="1">
      <alignment horizontal="justify" wrapText="1"/>
    </xf>
    <xf numFmtId="0" fontId="59" fillId="0" borderId="0" xfId="15" applyFont="1" applyFill="1" applyBorder="1" applyAlignment="1">
      <alignment wrapText="1"/>
    </xf>
    <xf numFmtId="0" fontId="59" fillId="0" borderId="0" xfId="15" applyFont="1" applyFill="1" applyBorder="1" applyAlignment="1">
      <alignment horizontal="justify" wrapText="1"/>
    </xf>
    <xf numFmtId="0" fontId="60" fillId="0" borderId="0" xfId="15" applyFont="1" applyFill="1" applyBorder="1" applyAlignment="1">
      <alignment horizontal="justify" wrapText="1"/>
    </xf>
    <xf numFmtId="165" fontId="57" fillId="0" borderId="0" xfId="15" applyNumberFormat="1" applyFont="1" applyFill="1" applyBorder="1" applyAlignment="1">
      <alignment horizontal="justify" wrapText="1"/>
    </xf>
    <xf numFmtId="0" fontId="59" fillId="0" borderId="0" xfId="15" applyFont="1" applyFill="1" applyAlignment="1">
      <alignment horizontal="justify" wrapText="1"/>
    </xf>
    <xf numFmtId="165" fontId="22" fillId="0" borderId="0" xfId="15" quotePrefix="1" applyNumberFormat="1" applyFont="1" applyFill="1" applyBorder="1" applyAlignment="1"/>
    <xf numFmtId="37" fontId="23" fillId="0" borderId="0" xfId="8" applyNumberFormat="1" applyFont="1" applyFill="1" applyBorder="1" applyAlignment="1"/>
    <xf numFmtId="0" fontId="22" fillId="5" borderId="0" xfId="8" applyNumberFormat="1" applyFont="1" applyFill="1" applyBorder="1" applyAlignment="1">
      <alignment horizontal="left"/>
    </xf>
    <xf numFmtId="0" fontId="23" fillId="0" borderId="0" xfId="15" applyNumberFormat="1" applyFont="1" applyFill="1" applyAlignment="1"/>
    <xf numFmtId="0" fontId="23" fillId="5" borderId="0" xfId="15" applyFont="1" applyFill="1" applyAlignment="1"/>
    <xf numFmtId="0" fontId="23" fillId="5" borderId="0" xfId="9" applyNumberFormat="1" applyFont="1" applyFill="1" applyBorder="1" applyAlignment="1"/>
    <xf numFmtId="0" fontId="23" fillId="0" borderId="0" xfId="11" applyNumberFormat="1" applyFont="1" applyFill="1" applyBorder="1" applyAlignment="1"/>
    <xf numFmtId="0" fontId="23" fillId="0" borderId="0" xfId="8" quotePrefix="1" applyNumberFormat="1" applyFont="1" applyFill="1" applyBorder="1" applyAlignment="1">
      <alignment horizontal="center"/>
    </xf>
    <xf numFmtId="0" fontId="23" fillId="0" borderId="0" xfId="8" quotePrefix="1" applyNumberFormat="1" applyFont="1" applyBorder="1" applyAlignment="1"/>
    <xf numFmtId="0" fontId="23" fillId="0" borderId="0" xfId="8" quotePrefix="1" applyNumberFormat="1" applyFont="1" applyFill="1" applyBorder="1" applyAlignment="1">
      <alignment vertical="top"/>
    </xf>
    <xf numFmtId="38" fontId="23" fillId="0" borderId="0" xfId="8" applyNumberFormat="1" applyFont="1" applyBorder="1" applyAlignment="1"/>
    <xf numFmtId="37" fontId="23" fillId="0" borderId="10" xfId="8" applyNumberFormat="1" applyFont="1" applyFill="1" applyBorder="1" applyAlignment="1"/>
    <xf numFmtId="165" fontId="23" fillId="0" borderId="0" xfId="15" applyNumberFormat="1" applyFont="1" applyFill="1" applyBorder="1" applyAlignment="1"/>
    <xf numFmtId="38" fontId="23" fillId="0" borderId="0" xfId="15" applyNumberFormat="1" applyFont="1" applyFill="1" applyBorder="1" applyAlignment="1"/>
    <xf numFmtId="165" fontId="24" fillId="0" borderId="0" xfId="15" applyNumberFormat="1" applyFont="1" applyFill="1" applyBorder="1" applyAlignment="1"/>
    <xf numFmtId="38" fontId="23" fillId="0" borderId="0" xfId="8" quotePrefix="1" applyNumberFormat="1" applyFont="1" applyBorder="1" applyAlignment="1"/>
    <xf numFmtId="165" fontId="22" fillId="0" borderId="0" xfId="8" applyNumberFormat="1" applyFont="1" applyFill="1" applyBorder="1" applyAlignment="1">
      <alignment horizontal="right"/>
    </xf>
    <xf numFmtId="0" fontId="23" fillId="0" borderId="0" xfId="12" applyFont="1" applyFill="1" applyAlignment="1"/>
    <xf numFmtId="0" fontId="23" fillId="0" borderId="0" xfId="15" applyFont="1" applyFill="1" applyBorder="1" applyAlignment="1">
      <alignment horizontal="left"/>
    </xf>
    <xf numFmtId="164" fontId="23" fillId="0" borderId="8" xfId="4" applyNumberFormat="1" applyFont="1" applyFill="1" applyBorder="1" applyAlignment="1">
      <alignment horizontal="left" wrapText="1"/>
    </xf>
    <xf numFmtId="164" fontId="23" fillId="0" borderId="0" xfId="4" applyNumberFormat="1" applyFont="1" applyFill="1" applyBorder="1" applyAlignment="1">
      <alignment horizontal="left" wrapText="1"/>
    </xf>
    <xf numFmtId="164" fontId="23" fillId="0" borderId="8" xfId="4" applyNumberFormat="1" applyFont="1" applyFill="1" applyBorder="1" applyAlignment="1">
      <alignment horizontal="center" wrapText="1"/>
    </xf>
    <xf numFmtId="0" fontId="2" fillId="0" borderId="8" xfId="15" applyFont="1" applyBorder="1" applyAlignment="1">
      <alignment wrapText="1"/>
    </xf>
    <xf numFmtId="165" fontId="23" fillId="0" borderId="0" xfId="15" applyNumberFormat="1" applyFont="1" applyFill="1" applyBorder="1" applyAlignment="1">
      <alignment wrapText="1"/>
    </xf>
    <xf numFmtId="0" fontId="22" fillId="0" borderId="0" xfId="15" applyFont="1" applyFill="1" applyBorder="1" applyAlignment="1">
      <alignment horizontal="left"/>
    </xf>
    <xf numFmtId="38" fontId="22" fillId="0" borderId="0" xfId="15" applyNumberFormat="1" applyFont="1" applyFill="1" applyBorder="1" applyAlignment="1">
      <alignment horizontal="left"/>
    </xf>
    <xf numFmtId="0" fontId="22" fillId="0" borderId="0" xfId="9" applyNumberFormat="1" applyFont="1" applyFill="1" applyBorder="1" applyAlignment="1">
      <alignment horizontal="right"/>
    </xf>
    <xf numFmtId="0" fontId="23" fillId="0" borderId="0" xfId="12" applyFont="1" applyFill="1" applyBorder="1" applyAlignment="1"/>
    <xf numFmtId="0" fontId="23" fillId="0" borderId="0" xfId="15" applyFont="1" applyFill="1" applyBorder="1" applyAlignment="1">
      <alignment horizontal="center"/>
    </xf>
    <xf numFmtId="38" fontId="23" fillId="0" borderId="0" xfId="11" applyNumberFormat="1" applyFont="1" applyFill="1" applyBorder="1" applyAlignment="1">
      <alignment wrapText="1"/>
    </xf>
    <xf numFmtId="38" fontId="23" fillId="0" borderId="0" xfId="11" applyNumberFormat="1" applyFont="1" applyFill="1" applyBorder="1" applyAlignment="1">
      <alignment horizontal="center" wrapText="1"/>
    </xf>
    <xf numFmtId="0" fontId="22" fillId="0" borderId="0" xfId="15" applyFont="1" applyFill="1" applyBorder="1" applyAlignment="1">
      <alignment horizontal="justify"/>
    </xf>
    <xf numFmtId="165" fontId="61" fillId="0" borderId="0" xfId="9" applyNumberFormat="1" applyFont="1" applyFill="1" applyBorder="1" applyAlignment="1">
      <alignment horizontal="right"/>
    </xf>
    <xf numFmtId="165" fontId="23" fillId="0" borderId="0" xfId="9" applyNumberFormat="1" applyFont="1" applyFill="1" applyBorder="1" applyAlignment="1">
      <alignment horizontal="right"/>
    </xf>
    <xf numFmtId="38" fontId="23" fillId="0" borderId="0" xfId="11" applyNumberFormat="1" applyFont="1" applyFill="1" applyBorder="1" applyAlignment="1"/>
    <xf numFmtId="0" fontId="23" fillId="0" borderId="0" xfId="15" applyFont="1" applyFill="1" applyBorder="1" applyAlignment="1">
      <alignment horizontal="justify"/>
    </xf>
    <xf numFmtId="0" fontId="22" fillId="0" borderId="0" xfId="11" applyNumberFormat="1" applyFont="1" applyFill="1" applyBorder="1" applyAlignment="1"/>
    <xf numFmtId="49" fontId="24" fillId="0" borderId="0" xfId="8" applyNumberFormat="1" applyFont="1" applyFill="1" applyBorder="1" applyAlignment="1">
      <alignment horizontal="left"/>
    </xf>
    <xf numFmtId="38" fontId="24" fillId="0" borderId="0" xfId="11" applyNumberFormat="1" applyFont="1" applyFill="1" applyBorder="1" applyAlignment="1"/>
    <xf numFmtId="49" fontId="23" fillId="0" borderId="0" xfId="8" applyNumberFormat="1" applyFont="1" applyFill="1" applyBorder="1" applyAlignment="1"/>
    <xf numFmtId="165" fontId="23" fillId="0" borderId="0" xfId="9" applyNumberFormat="1" applyFont="1" applyFill="1" applyBorder="1" applyAlignment="1"/>
    <xf numFmtId="49" fontId="22" fillId="0" borderId="0" xfId="15" applyNumberFormat="1" applyFont="1" applyBorder="1" applyAlignment="1"/>
    <xf numFmtId="49" fontId="23" fillId="0" borderId="0" xfId="15" quotePrefix="1" applyNumberFormat="1" applyFont="1" applyFill="1" applyBorder="1" applyAlignment="1"/>
    <xf numFmtId="165" fontId="23" fillId="0" borderId="7" xfId="4" applyNumberFormat="1" applyFont="1" applyFill="1" applyBorder="1" applyAlignment="1"/>
    <xf numFmtId="0" fontId="22" fillId="0" borderId="0" xfId="15" applyNumberFormat="1" applyFont="1" applyFill="1" applyBorder="1" applyAlignment="1"/>
    <xf numFmtId="0" fontId="23" fillId="0" borderId="0" xfId="15" applyNumberFormat="1" applyFont="1" applyBorder="1" applyAlignment="1"/>
    <xf numFmtId="0" fontId="23" fillId="5" borderId="0" xfId="8" applyNumberFormat="1" applyFont="1" applyFill="1" applyBorder="1" applyAlignment="1"/>
    <xf numFmtId="49" fontId="22" fillId="0" borderId="0" xfId="15" applyNumberFormat="1" applyFont="1" applyFill="1" applyBorder="1" applyAlignment="1"/>
    <xf numFmtId="165" fontId="22" fillId="0" borderId="0" xfId="9" applyNumberFormat="1" applyFont="1" applyFill="1" applyBorder="1" applyAlignment="1">
      <alignment horizontal="right"/>
    </xf>
    <xf numFmtId="0" fontId="23" fillId="0" borderId="0" xfId="15" applyNumberFormat="1" applyFont="1" applyFill="1" applyBorder="1" applyAlignment="1"/>
    <xf numFmtId="0" fontId="23" fillId="5" borderId="0" xfId="15" applyNumberFormat="1" applyFont="1" applyFill="1" applyBorder="1" applyAlignment="1"/>
    <xf numFmtId="0" fontId="24" fillId="5" borderId="0" xfId="8" applyNumberFormat="1" applyFont="1" applyFill="1" applyBorder="1" applyAlignment="1"/>
    <xf numFmtId="49" fontId="23" fillId="0" borderId="0" xfId="8" applyNumberFormat="1" applyFont="1" applyFill="1" applyBorder="1" applyAlignment="1">
      <alignment vertical="top"/>
    </xf>
    <xf numFmtId="0" fontId="23" fillId="0" borderId="0" xfId="12" quotePrefix="1" applyFont="1" applyFill="1" applyAlignment="1">
      <alignment vertical="top" wrapText="1"/>
    </xf>
    <xf numFmtId="0" fontId="23" fillId="0" borderId="0" xfId="12" quotePrefix="1" applyFont="1" applyFill="1" applyAlignment="1">
      <alignment horizontal="right" vertical="top" wrapText="1"/>
    </xf>
    <xf numFmtId="0" fontId="23" fillId="0" borderId="0" xfId="8" quotePrefix="1" applyNumberFormat="1" applyFont="1" applyFill="1" applyBorder="1" applyAlignment="1">
      <alignment vertical="top" wrapText="1"/>
    </xf>
    <xf numFmtId="0" fontId="2" fillId="0" borderId="0" xfId="15" applyFont="1" applyFill="1" applyAlignment="1">
      <alignment horizontal="justify" vertical="top" wrapText="1"/>
    </xf>
    <xf numFmtId="0" fontId="2" fillId="0" borderId="0" xfId="15" applyFont="1" applyFill="1" applyAlignment="1">
      <alignment horizontal="right" vertical="top" wrapText="1"/>
    </xf>
    <xf numFmtId="165" fontId="24" fillId="0" borderId="7" xfId="4" applyNumberFormat="1" applyFont="1" applyFill="1" applyBorder="1" applyAlignment="1"/>
    <xf numFmtId="165" fontId="24" fillId="0" borderId="0" xfId="4" applyNumberFormat="1" applyFont="1" applyFill="1" applyBorder="1" applyAlignment="1"/>
    <xf numFmtId="0" fontId="22" fillId="0" borderId="0" xfId="8" quotePrefix="1" applyNumberFormat="1" applyFont="1" applyFill="1" applyBorder="1" applyAlignment="1">
      <alignment horizontal="left"/>
    </xf>
    <xf numFmtId="0" fontId="23" fillId="0" borderId="0" xfId="15" applyFont="1" applyFill="1" applyBorder="1" applyAlignment="1">
      <alignment horizontal="justify" wrapText="1"/>
    </xf>
    <xf numFmtId="0" fontId="23" fillId="0" borderId="0" xfId="15" applyFont="1" applyAlignment="1">
      <alignment horizontal="justify" wrapText="1"/>
    </xf>
    <xf numFmtId="166" fontId="23" fillId="0" borderId="10" xfId="8" applyNumberFormat="1" applyFont="1" applyFill="1" applyBorder="1" applyAlignment="1"/>
    <xf numFmtId="165" fontId="38" fillId="0" borderId="0" xfId="4" applyNumberFormat="1" applyFont="1" applyFill="1" applyBorder="1" applyAlignment="1">
      <alignment horizontal="right"/>
    </xf>
    <xf numFmtId="0" fontId="46" fillId="5" borderId="0" xfId="10" applyNumberFormat="1" applyFont="1" applyFill="1" applyBorder="1" applyAlignment="1"/>
    <xf numFmtId="0" fontId="38" fillId="5" borderId="0" xfId="9" applyNumberFormat="1" applyFont="1" applyFill="1" applyBorder="1" applyAlignment="1"/>
    <xf numFmtId="165" fontId="38" fillId="0" borderId="0" xfId="4" applyNumberFormat="1" applyFont="1" applyFill="1" applyBorder="1" applyAlignment="1"/>
    <xf numFmtId="165" fontId="38" fillId="0" borderId="0" xfId="8" applyNumberFormat="1" applyFont="1" applyBorder="1" applyAlignment="1"/>
    <xf numFmtId="0" fontId="22" fillId="0" borderId="0" xfId="8" applyNumberFormat="1" applyFont="1" applyFill="1" applyBorder="1" applyAlignment="1">
      <alignment horizontal="right" wrapText="1"/>
    </xf>
    <xf numFmtId="0" fontId="23" fillId="0" borderId="0" xfId="8" quotePrefix="1" applyNumberFormat="1" applyFont="1" applyFill="1" applyBorder="1" applyAlignment="1">
      <alignment wrapText="1"/>
    </xf>
    <xf numFmtId="0" fontId="23" fillId="0" borderId="0" xfId="15" applyFont="1" applyFill="1" applyAlignment="1" applyProtection="1">
      <alignment horizontal="justify" wrapText="1"/>
      <protection locked="0"/>
    </xf>
    <xf numFmtId="0" fontId="2" fillId="0" borderId="0" xfId="15" applyFont="1" applyFill="1" applyAlignment="1">
      <alignment horizontal="right" wrapText="1"/>
    </xf>
    <xf numFmtId="164" fontId="52" fillId="0" borderId="0" xfId="4" applyNumberFormat="1" applyFont="1" applyFill="1" applyBorder="1" applyAlignment="1"/>
    <xf numFmtId="0" fontId="45" fillId="0" borderId="0" xfId="15" applyFont="1" applyFill="1" applyAlignment="1"/>
    <xf numFmtId="0" fontId="64" fillId="0" borderId="0" xfId="10" applyNumberFormat="1" applyFont="1" applyFill="1" applyBorder="1" applyAlignment="1"/>
    <xf numFmtId="0" fontId="28" fillId="0" borderId="0" xfId="9" applyNumberFormat="1" applyFont="1" applyFill="1" applyBorder="1" applyAlignment="1"/>
    <xf numFmtId="3" fontId="47" fillId="0" borderId="0" xfId="9" applyNumberFormat="1" applyFont="1" applyFill="1" applyBorder="1" applyAlignment="1"/>
    <xf numFmtId="164" fontId="28" fillId="0" borderId="0" xfId="4" applyNumberFormat="1" applyFont="1" applyFill="1" applyBorder="1" applyAlignment="1"/>
    <xf numFmtId="164" fontId="45" fillId="0" borderId="0" xfId="4" applyNumberFormat="1" applyFont="1" applyFill="1" applyBorder="1" applyAlignment="1"/>
    <xf numFmtId="164" fontId="47" fillId="0" borderId="0" xfId="4" applyNumberFormat="1" applyFont="1" applyFill="1" applyBorder="1" applyAlignment="1">
      <alignment horizontal="right"/>
    </xf>
    <xf numFmtId="165" fontId="45" fillId="0" borderId="0" xfId="4" applyNumberFormat="1" applyFont="1" applyFill="1" applyBorder="1" applyAlignment="1">
      <alignment horizontal="right"/>
    </xf>
    <xf numFmtId="165" fontId="28" fillId="0" borderId="0" xfId="8" applyNumberFormat="1" applyFont="1" applyFill="1" applyBorder="1" applyAlignment="1"/>
    <xf numFmtId="3" fontId="23" fillId="0" borderId="0" xfId="9" applyNumberFormat="1" applyFont="1" applyFill="1" applyBorder="1" applyAlignment="1">
      <alignment horizontal="center" wrapText="1"/>
    </xf>
    <xf numFmtId="0" fontId="23" fillId="0" borderId="0" xfId="15" applyFont="1" applyFill="1" applyBorder="1" applyAlignment="1">
      <alignment horizontal="right"/>
    </xf>
    <xf numFmtId="49" fontId="23" fillId="0" borderId="0" xfId="15" applyNumberFormat="1" applyFont="1" applyFill="1" applyBorder="1" applyAlignment="1">
      <alignment horizontal="right" shrinkToFit="1"/>
    </xf>
    <xf numFmtId="0" fontId="22" fillId="0" borderId="0" xfId="15" applyFont="1" applyFill="1" applyAlignment="1">
      <alignment horizontal="right"/>
    </xf>
    <xf numFmtId="38" fontId="22" fillId="0" borderId="0" xfId="15" applyNumberFormat="1" applyFont="1" applyFill="1" applyAlignment="1">
      <alignment horizontal="right"/>
    </xf>
    <xf numFmtId="164" fontId="23" fillId="0" borderId="0" xfId="4" applyNumberFormat="1" applyFont="1" applyFill="1" applyBorder="1" applyAlignment="1">
      <alignment horizontal="right" shrinkToFit="1"/>
    </xf>
    <xf numFmtId="49" fontId="23" fillId="0" borderId="0" xfId="15" applyNumberFormat="1" applyFont="1" applyFill="1" applyBorder="1" applyAlignment="1">
      <alignment shrinkToFit="1"/>
    </xf>
    <xf numFmtId="49" fontId="23" fillId="0" borderId="0" xfId="15" applyNumberFormat="1" applyFont="1" applyFill="1" applyBorder="1" applyAlignment="1">
      <alignment horizontal="left"/>
    </xf>
    <xf numFmtId="165" fontId="28" fillId="0" borderId="7" xfId="4" applyNumberFormat="1" applyFont="1" applyFill="1" applyBorder="1" applyAlignment="1">
      <alignment horizontal="right" shrinkToFit="1"/>
    </xf>
    <xf numFmtId="165" fontId="23" fillId="0" borderId="7" xfId="8" applyNumberFormat="1" applyFont="1" applyFill="1" applyBorder="1" applyAlignment="1">
      <alignment horizontal="right"/>
    </xf>
    <xf numFmtId="165" fontId="28" fillId="0" borderId="7" xfId="4" applyNumberFormat="1" applyFont="1" applyFill="1" applyBorder="1" applyAlignment="1">
      <alignment shrinkToFit="1"/>
    </xf>
    <xf numFmtId="165" fontId="23" fillId="0" borderId="7" xfId="8" applyNumberFormat="1" applyFont="1" applyFill="1" applyBorder="1" applyAlignment="1"/>
    <xf numFmtId="0" fontId="22" fillId="5" borderId="0" xfId="12" applyFont="1" applyFill="1" applyAlignment="1"/>
    <xf numFmtId="0" fontId="24" fillId="0" borderId="0" xfId="8" applyNumberFormat="1" applyFont="1" applyFill="1" applyBorder="1" applyAlignment="1">
      <alignment horizontal="right"/>
    </xf>
    <xf numFmtId="0" fontId="22" fillId="0" borderId="0" xfId="15" applyNumberFormat="1" applyFont="1" applyFill="1" applyAlignment="1">
      <alignment horizontal="right"/>
    </xf>
    <xf numFmtId="165" fontId="52" fillId="0" borderId="0" xfId="4" quotePrefix="1" applyNumberFormat="1" applyFont="1" applyFill="1" applyBorder="1" applyAlignment="1">
      <alignment horizontal="right"/>
    </xf>
    <xf numFmtId="0" fontId="42" fillId="5" borderId="0" xfId="10" applyNumberFormat="1" applyFont="1" applyFill="1" applyBorder="1" applyAlignment="1"/>
    <xf numFmtId="165" fontId="22" fillId="5" borderId="0" xfId="15" applyNumberFormat="1" applyFont="1" applyFill="1" applyBorder="1" applyAlignment="1"/>
    <xf numFmtId="3" fontId="22" fillId="5" borderId="0" xfId="9" applyNumberFormat="1" applyFont="1" applyFill="1" applyBorder="1" applyAlignment="1"/>
    <xf numFmtId="165" fontId="22" fillId="0" borderId="9" xfId="8" applyNumberFormat="1" applyFont="1" applyFill="1" applyBorder="1" applyAlignment="1"/>
    <xf numFmtId="0" fontId="22" fillId="0" borderId="0" xfId="9" applyNumberFormat="1" applyFont="1" applyFill="1" applyBorder="1" applyAlignment="1">
      <alignment wrapText="1"/>
    </xf>
    <xf numFmtId="0" fontId="22" fillId="0" borderId="0" xfId="8" applyNumberFormat="1" applyFont="1" applyFill="1" applyBorder="1" applyAlignment="1">
      <alignment wrapText="1"/>
    </xf>
    <xf numFmtId="164" fontId="43" fillId="0" borderId="0" xfId="4" applyNumberFormat="1" applyFont="1" applyFill="1" applyBorder="1" applyAlignment="1">
      <alignment horizontal="right"/>
    </xf>
    <xf numFmtId="0" fontId="43" fillId="0" borderId="0" xfId="4" applyNumberFormat="1" applyFont="1" applyFill="1" applyBorder="1" applyAlignment="1">
      <alignment horizontal="left"/>
    </xf>
    <xf numFmtId="164" fontId="42" fillId="0" borderId="0" xfId="4" applyNumberFormat="1" applyFont="1" applyFill="1" applyBorder="1" applyAlignment="1">
      <alignment horizontal="right" wrapText="1"/>
    </xf>
    <xf numFmtId="164" fontId="43" fillId="0" borderId="0" xfId="4" applyNumberFormat="1" applyFont="1" applyFill="1" applyBorder="1" applyAlignment="1">
      <alignment horizontal="right" wrapText="1"/>
    </xf>
    <xf numFmtId="165" fontId="22" fillId="0" borderId="8" xfId="4" applyNumberFormat="1" applyFont="1" applyFill="1" applyBorder="1" applyAlignment="1">
      <alignment horizontal="right"/>
    </xf>
    <xf numFmtId="164" fontId="42" fillId="0" borderId="0" xfId="4" applyNumberFormat="1" applyFont="1" applyBorder="1" applyAlignment="1">
      <alignment horizontal="left"/>
    </xf>
    <xf numFmtId="165" fontId="24" fillId="0" borderId="0" xfId="8" applyNumberFormat="1" applyFont="1" applyFill="1" applyBorder="1" applyAlignment="1">
      <alignment horizontal="right"/>
    </xf>
    <xf numFmtId="0" fontId="24" fillId="0" borderId="0" xfId="10" applyNumberFormat="1" applyFont="1" applyFill="1" applyBorder="1" applyAlignment="1"/>
    <xf numFmtId="0" fontId="23" fillId="0" borderId="0" xfId="8" applyNumberFormat="1" applyFont="1" applyFill="1" applyBorder="1" applyAlignment="1">
      <alignment horizontal="right" wrapText="1"/>
    </xf>
    <xf numFmtId="165" fontId="23" fillId="0" borderId="0" xfId="8" applyNumberFormat="1" applyFont="1" applyBorder="1" applyAlignment="1">
      <alignment horizontal="right"/>
    </xf>
    <xf numFmtId="164" fontId="23" fillId="0" borderId="0" xfId="8" applyNumberFormat="1" applyFont="1" applyFill="1" applyBorder="1" applyAlignment="1"/>
    <xf numFmtId="164" fontId="22" fillId="0" borderId="0" xfId="4" applyNumberFormat="1" applyFont="1" applyFill="1" applyBorder="1" applyAlignment="1">
      <alignment horizontal="right" shrinkToFit="1"/>
    </xf>
    <xf numFmtId="165" fontId="22" fillId="0" borderId="0" xfId="4" applyNumberFormat="1" applyFont="1" applyFill="1" applyBorder="1" applyAlignment="1">
      <alignment horizontal="right" shrinkToFit="1"/>
    </xf>
    <xf numFmtId="10" fontId="24" fillId="0" borderId="7" xfId="16" applyNumberFormat="1" applyFont="1" applyFill="1" applyBorder="1" applyAlignment="1">
      <alignment horizontal="right"/>
    </xf>
    <xf numFmtId="0" fontId="38" fillId="0" borderId="0" xfId="8" applyNumberFormat="1" applyFont="1" applyFill="1" applyBorder="1" applyAlignment="1">
      <alignment horizontal="right"/>
    </xf>
    <xf numFmtId="164" fontId="38" fillId="0" borderId="0" xfId="4" applyNumberFormat="1" applyFont="1" applyFill="1" applyBorder="1" applyAlignment="1">
      <alignment horizontal="right" shrinkToFit="1"/>
    </xf>
    <xf numFmtId="9" fontId="23" fillId="0" borderId="7" xfId="16" applyFont="1" applyFill="1" applyBorder="1" applyAlignment="1">
      <alignment horizontal="right"/>
    </xf>
    <xf numFmtId="0" fontId="22" fillId="0" borderId="0" xfId="15" applyFont="1" applyBorder="1" applyAlignment="1"/>
    <xf numFmtId="165" fontId="22" fillId="0" borderId="0" xfId="4" applyNumberFormat="1" applyFont="1" applyFill="1" applyBorder="1" applyAlignment="1">
      <alignment shrinkToFit="1"/>
    </xf>
    <xf numFmtId="0" fontId="38" fillId="0" borderId="0" xfId="15" applyFont="1" applyFill="1" applyAlignment="1">
      <alignment horizontal="left"/>
    </xf>
    <xf numFmtId="165" fontId="28" fillId="0" borderId="0" xfId="8" applyNumberFormat="1" applyFont="1" applyFill="1" applyBorder="1" applyAlignment="1">
      <alignment horizontal="right"/>
    </xf>
    <xf numFmtId="38" fontId="38" fillId="0" borderId="0" xfId="15" applyNumberFormat="1" applyFont="1" applyFill="1" applyAlignment="1">
      <alignment horizontal="left"/>
    </xf>
    <xf numFmtId="165" fontId="24" fillId="0" borderId="0" xfId="8" applyNumberFormat="1" applyFont="1" applyFill="1" applyBorder="1" applyAlignment="1">
      <alignment horizontal="left"/>
    </xf>
    <xf numFmtId="165" fontId="24" fillId="0" borderId="0" xfId="15" applyNumberFormat="1" applyFont="1" applyFill="1" applyBorder="1" applyAlignment="1">
      <alignment horizontal="left"/>
    </xf>
    <xf numFmtId="165" fontId="24" fillId="0" borderId="0" xfId="9" applyNumberFormat="1" applyFont="1" applyFill="1" applyBorder="1" applyAlignment="1">
      <alignment horizontal="left"/>
    </xf>
    <xf numFmtId="165" fontId="24" fillId="0" borderId="0" xfId="9" applyNumberFormat="1" applyFont="1" applyFill="1" applyBorder="1" applyAlignment="1"/>
    <xf numFmtId="165" fontId="24" fillId="0" borderId="0" xfId="8" applyNumberFormat="1" applyFont="1" applyFill="1" applyBorder="1" applyAlignment="1"/>
    <xf numFmtId="165" fontId="28" fillId="0" borderId="0" xfId="8" applyNumberFormat="1" applyFont="1" applyBorder="1" applyAlignment="1">
      <alignment horizontal="right"/>
    </xf>
    <xf numFmtId="165" fontId="24" fillId="0" borderId="0" xfId="8" applyNumberFormat="1" applyFont="1" applyBorder="1" applyAlignment="1">
      <alignment horizontal="left"/>
    </xf>
    <xf numFmtId="165" fontId="24" fillId="0" borderId="0" xfId="8" applyNumberFormat="1" applyFont="1" applyBorder="1" applyAlignment="1"/>
    <xf numFmtId="165" fontId="24" fillId="0" borderId="0" xfId="15" quotePrefix="1" applyNumberFormat="1" applyFont="1" applyFill="1" applyBorder="1" applyAlignment="1"/>
    <xf numFmtId="165" fontId="47" fillId="0" borderId="0" xfId="8" applyNumberFormat="1" applyFont="1" applyBorder="1" applyAlignment="1">
      <alignment horizontal="right"/>
    </xf>
    <xf numFmtId="165" fontId="54" fillId="0" borderId="0" xfId="4" applyNumberFormat="1" applyFont="1" applyFill="1" applyBorder="1" applyAlignment="1">
      <alignment horizontal="right"/>
    </xf>
    <xf numFmtId="165" fontId="28" fillId="0" borderId="0" xfId="8" applyNumberFormat="1" applyFont="1" applyFill="1" applyBorder="1" applyAlignment="1">
      <alignment horizontal="right" vertical="top"/>
    </xf>
    <xf numFmtId="165" fontId="47" fillId="0" borderId="0" xfId="8" applyNumberFormat="1" applyFont="1" applyFill="1" applyBorder="1" applyAlignment="1">
      <alignment horizontal="right"/>
    </xf>
    <xf numFmtId="165" fontId="23" fillId="0" borderId="0" xfId="15" applyNumberFormat="1" applyFont="1" applyFill="1" applyBorder="1" applyAlignment="1">
      <alignment horizontal="left"/>
    </xf>
    <xf numFmtId="165" fontId="44" fillId="0" borderId="0" xfId="10" applyNumberFormat="1" applyFont="1" applyFill="1" applyBorder="1" applyAlignment="1">
      <alignment horizontal="left"/>
    </xf>
    <xf numFmtId="165" fontId="23" fillId="0" borderId="0" xfId="9" applyNumberFormat="1" applyFont="1" applyFill="1" applyBorder="1" applyAlignment="1">
      <alignment horizontal="left"/>
    </xf>
    <xf numFmtId="9" fontId="23" fillId="0" borderId="0" xfId="16" applyFont="1" applyFill="1" applyBorder="1" applyAlignment="1"/>
    <xf numFmtId="165" fontId="23" fillId="0" borderId="0" xfId="8" applyNumberFormat="1" applyFont="1" applyBorder="1" applyAlignment="1">
      <alignment horizontal="left"/>
    </xf>
    <xf numFmtId="165" fontId="23" fillId="0" borderId="0" xfId="16" applyNumberFormat="1" applyFont="1" applyFill="1" applyBorder="1" applyAlignment="1"/>
    <xf numFmtId="165" fontId="24" fillId="0" borderId="0" xfId="10" applyNumberFormat="1" applyFont="1" applyFill="1" applyBorder="1" applyAlignment="1">
      <alignment horizontal="left"/>
    </xf>
    <xf numFmtId="165" fontId="24" fillId="0" borderId="0" xfId="8" applyNumberFormat="1" applyFont="1" applyBorder="1" applyAlignment="1">
      <alignment horizontal="right"/>
    </xf>
    <xf numFmtId="0" fontId="23" fillId="0" borderId="0" xfId="15" applyFont="1" applyAlignment="1"/>
    <xf numFmtId="0" fontId="2" fillId="0" borderId="0" xfId="15" applyFont="1" applyAlignment="1">
      <alignment wrapText="1"/>
    </xf>
    <xf numFmtId="0" fontId="2" fillId="0" borderId="0" xfId="15" applyFont="1" applyBorder="1" applyAlignment="1">
      <alignment wrapText="1"/>
    </xf>
    <xf numFmtId="0" fontId="23" fillId="0" borderId="0" xfId="15" quotePrefix="1" applyFont="1" applyAlignment="1"/>
    <xf numFmtId="3" fontId="22" fillId="0" borderId="9" xfId="9" applyNumberFormat="1" applyFont="1" applyFill="1" applyBorder="1" applyAlignment="1"/>
    <xf numFmtId="0" fontId="42" fillId="0" borderId="0" xfId="10" quotePrefix="1" applyNumberFormat="1" applyFont="1" applyFill="1" applyBorder="1" applyAlignment="1"/>
    <xf numFmtId="0" fontId="2" fillId="0" borderId="0" xfId="15" applyFont="1" applyAlignment="1"/>
    <xf numFmtId="165" fontId="23" fillId="0" borderId="0" xfId="15" applyNumberFormat="1" applyFont="1" applyFill="1" applyBorder="1" applyAlignment="1">
      <alignment vertical="top"/>
    </xf>
    <xf numFmtId="165" fontId="23" fillId="0" borderId="0" xfId="8" applyNumberFormat="1" applyFont="1" applyBorder="1" applyAlignment="1">
      <alignment horizontal="right" vertical="top"/>
    </xf>
    <xf numFmtId="0" fontId="23" fillId="0" borderId="0" xfId="8" applyNumberFormat="1" applyFont="1" applyBorder="1" applyAlignment="1">
      <alignment vertical="top"/>
    </xf>
    <xf numFmtId="165" fontId="24" fillId="0" borderId="0" xfId="8" applyNumberFormat="1" applyFont="1" applyBorder="1" applyAlignment="1">
      <alignment horizontal="right" vertical="top"/>
    </xf>
    <xf numFmtId="0" fontId="23" fillId="0" borderId="0" xfId="15" applyFont="1" applyAlignment="1">
      <alignment vertical="top"/>
    </xf>
    <xf numFmtId="0" fontId="43" fillId="0" borderId="0" xfId="10" quotePrefix="1" applyNumberFormat="1" applyFont="1" applyFill="1" applyBorder="1" applyAlignment="1"/>
    <xf numFmtId="165" fontId="22" fillId="0" borderId="0" xfId="8" applyNumberFormat="1" applyFont="1" applyBorder="1" applyAlignment="1">
      <alignment horizontal="right" vertical="top"/>
    </xf>
    <xf numFmtId="0" fontId="46" fillId="0" borderId="0" xfId="10" quotePrefix="1" applyNumberFormat="1" applyFont="1" applyFill="1" applyBorder="1" applyAlignment="1"/>
    <xf numFmtId="165" fontId="22" fillId="0" borderId="0" xfId="8" applyNumberFormat="1" applyFont="1" applyBorder="1" applyAlignment="1">
      <alignment horizontal="right"/>
    </xf>
    <xf numFmtId="0" fontId="42" fillId="0" borderId="0" xfId="10" quotePrefix="1" applyNumberFormat="1" applyFont="1" applyFill="1" applyBorder="1" applyAlignment="1">
      <alignment wrapText="1"/>
    </xf>
    <xf numFmtId="165" fontId="22" fillId="5" borderId="0" xfId="4" applyNumberFormat="1" applyFont="1" applyFill="1" applyBorder="1" applyAlignment="1">
      <alignment horizontal="right"/>
    </xf>
    <xf numFmtId="165" fontId="23" fillId="0" borderId="0" xfId="8" applyNumberFormat="1" applyFont="1" applyFill="1" applyBorder="1" applyAlignment="1">
      <alignment wrapText="1"/>
    </xf>
    <xf numFmtId="165" fontId="23" fillId="0" borderId="0" xfId="8" quotePrefix="1" applyNumberFormat="1" applyFont="1" applyFill="1" applyBorder="1" applyAlignment="1"/>
    <xf numFmtId="0" fontId="22" fillId="0" borderId="0" xfId="10" applyNumberFormat="1" applyFont="1" applyFill="1" applyBorder="1" applyAlignment="1"/>
    <xf numFmtId="164" fontId="22" fillId="0" borderId="0" xfId="4" applyNumberFormat="1" applyFont="1" applyFill="1" applyBorder="1" applyAlignment="1">
      <alignment horizontal="center"/>
    </xf>
    <xf numFmtId="49" fontId="38" fillId="0" borderId="0" xfId="15" applyNumberFormat="1" applyFont="1" applyBorder="1" applyAlignment="1"/>
    <xf numFmtId="0" fontId="38" fillId="0" borderId="0" xfId="10" applyNumberFormat="1" applyFont="1" applyFill="1" applyBorder="1" applyAlignment="1"/>
    <xf numFmtId="49" fontId="38" fillId="0" borderId="0" xfId="15" applyNumberFormat="1" applyFont="1" applyFill="1" applyBorder="1" applyAlignment="1"/>
    <xf numFmtId="164" fontId="38" fillId="0" borderId="0" xfId="4" applyNumberFormat="1" applyFont="1" applyFill="1" applyBorder="1" applyAlignment="1">
      <alignment horizontal="center"/>
    </xf>
    <xf numFmtId="165" fontId="66" fillId="0" borderId="0" xfId="4" applyNumberFormat="1" applyFont="1" applyFill="1" applyBorder="1" applyAlignment="1">
      <alignment horizontal="right"/>
    </xf>
    <xf numFmtId="49" fontId="23" fillId="0" borderId="0" xfId="15" quotePrefix="1" applyNumberFormat="1" applyFont="1" applyBorder="1" applyAlignment="1"/>
    <xf numFmtId="3" fontId="23" fillId="5" borderId="0" xfId="9" applyNumberFormat="1" applyFont="1" applyFill="1" applyBorder="1" applyAlignment="1"/>
    <xf numFmtId="49" fontId="23" fillId="0" borderId="0" xfId="15" quotePrefix="1" applyNumberFormat="1" applyFont="1" applyBorder="1" applyAlignment="1">
      <alignment vertical="top"/>
    </xf>
    <xf numFmtId="49" fontId="24" fillId="0" borderId="0" xfId="15" quotePrefix="1" applyNumberFormat="1" applyFont="1" applyBorder="1" applyAlignment="1"/>
    <xf numFmtId="49" fontId="24" fillId="5" borderId="0" xfId="15" applyNumberFormat="1" applyFont="1" applyFill="1" applyBorder="1" applyAlignment="1"/>
    <xf numFmtId="0" fontId="44" fillId="5" borderId="0" xfId="10" applyNumberFormat="1" applyFont="1" applyFill="1" applyBorder="1" applyAlignment="1"/>
    <xf numFmtId="0" fontId="24" fillId="5" borderId="0" xfId="9" applyNumberFormat="1" applyFont="1" applyFill="1" applyBorder="1" applyAlignment="1"/>
    <xf numFmtId="3" fontId="24" fillId="5" borderId="0" xfId="9" applyNumberFormat="1" applyFont="1" applyFill="1" applyBorder="1" applyAlignment="1"/>
    <xf numFmtId="49" fontId="24" fillId="0" borderId="0" xfId="15" applyNumberFormat="1" applyFont="1" applyFill="1" applyBorder="1" applyAlignment="1"/>
    <xf numFmtId="0" fontId="23" fillId="0" borderId="0" xfId="15" applyFont="1" applyBorder="1" applyAlignment="1"/>
    <xf numFmtId="0" fontId="2" fillId="0" borderId="0" xfId="15" applyFont="1" applyAlignment="1">
      <alignment horizontal="justify" wrapText="1"/>
    </xf>
    <xf numFmtId="0" fontId="11" fillId="0" borderId="0" xfId="15" applyFont="1" applyAlignment="1">
      <alignment horizontal="justify" wrapText="1"/>
    </xf>
    <xf numFmtId="0" fontId="24" fillId="5" borderId="0" xfId="8" applyNumberFormat="1" applyFont="1" applyFill="1" applyBorder="1" applyAlignment="1">
      <alignment wrapText="1"/>
    </xf>
    <xf numFmtId="0" fontId="24" fillId="0" borderId="0" xfId="8" applyNumberFormat="1" applyFont="1" applyFill="1" applyBorder="1" applyAlignment="1">
      <alignment wrapText="1"/>
    </xf>
    <xf numFmtId="0" fontId="23" fillId="0" borderId="0" xfId="15" applyFont="1" applyAlignment="1">
      <alignment horizontal="left"/>
    </xf>
    <xf numFmtId="0" fontId="2" fillId="0" borderId="0" xfId="15" applyFont="1" applyAlignment="1">
      <alignment horizontal="left"/>
    </xf>
    <xf numFmtId="165" fontId="23" fillId="0" borderId="0" xfId="15" applyNumberFormat="1" applyFont="1" applyFill="1" applyBorder="1" applyAlignment="1">
      <alignment horizontal="justify" wrapText="1"/>
    </xf>
    <xf numFmtId="165" fontId="23" fillId="0" borderId="0" xfId="15" applyNumberFormat="1" applyFont="1" applyFill="1" applyBorder="1" applyAlignment="1">
      <alignment horizontal="right" wrapText="1"/>
    </xf>
    <xf numFmtId="43" fontId="22" fillId="0" borderId="0" xfId="4" applyFont="1" applyFill="1" applyBorder="1" applyAlignment="1">
      <alignment horizontal="right"/>
    </xf>
    <xf numFmtId="0" fontId="22" fillId="0" borderId="0" xfId="4" applyNumberFormat="1" applyFont="1" applyFill="1" applyBorder="1" applyAlignment="1">
      <alignment horizontal="right"/>
    </xf>
    <xf numFmtId="0" fontId="22" fillId="0" borderId="0" xfId="8" quotePrefix="1" applyNumberFormat="1" applyFont="1" applyFill="1" applyBorder="1" applyAlignment="1">
      <alignment horizontal="right"/>
    </xf>
    <xf numFmtId="0" fontId="23" fillId="0" borderId="0" xfId="15" applyFont="1" applyAlignment="1">
      <alignment wrapText="1"/>
    </xf>
    <xf numFmtId="0" fontId="22" fillId="0" borderId="0" xfId="8" applyNumberFormat="1" applyFont="1" applyFill="1" applyBorder="1" applyAlignment="1">
      <alignment vertical="top"/>
    </xf>
    <xf numFmtId="165" fontId="22" fillId="0" borderId="0" xfId="8" applyNumberFormat="1" applyFont="1" applyFill="1" applyBorder="1" applyAlignment="1">
      <alignment vertical="top"/>
    </xf>
    <xf numFmtId="0" fontId="2" fillId="0" borderId="0" xfId="15" applyAlignment="1">
      <alignment wrapText="1"/>
    </xf>
    <xf numFmtId="167" fontId="22" fillId="0" borderId="0" xfId="4" applyNumberFormat="1" applyFont="1" applyFill="1" applyBorder="1" applyAlignment="1"/>
    <xf numFmtId="49" fontId="23" fillId="0" borderId="0" xfId="15" applyNumberFormat="1" applyFont="1" applyBorder="1" applyAlignment="1">
      <alignment horizontal="left"/>
    </xf>
    <xf numFmtId="0" fontId="61" fillId="0" borderId="0" xfId="15" applyFont="1" applyFill="1" applyAlignment="1">
      <alignment horizontal="right" wrapText="1"/>
    </xf>
    <xf numFmtId="0" fontId="23" fillId="0" borderId="0" xfId="8" applyNumberFormat="1" applyFont="1" applyFill="1" applyBorder="1" applyAlignment="1">
      <alignment horizontal="left" wrapText="1"/>
    </xf>
    <xf numFmtId="165" fontId="23" fillId="0" borderId="0" xfId="15" applyNumberFormat="1" applyFont="1" applyFill="1" applyBorder="1" applyAlignment="1">
      <alignment horizontal="left" wrapText="1"/>
    </xf>
    <xf numFmtId="165" fontId="23" fillId="0" borderId="0" xfId="4" applyNumberFormat="1" applyFont="1" applyFill="1" applyBorder="1" applyAlignment="1">
      <alignment horizontal="right" wrapText="1"/>
    </xf>
    <xf numFmtId="0" fontId="23" fillId="0" borderId="0" xfId="15" applyFont="1" applyFill="1" applyBorder="1" applyAlignment="1">
      <alignment horizontal="left" wrapText="1"/>
    </xf>
    <xf numFmtId="49" fontId="23" fillId="0" borderId="0" xfId="15" applyNumberFormat="1" applyFont="1" applyFill="1" applyBorder="1" applyAlignment="1">
      <alignment horizontal="left" wrapText="1"/>
    </xf>
    <xf numFmtId="49" fontId="22" fillId="0" borderId="0" xfId="4" applyNumberFormat="1" applyFont="1" applyFill="1" applyBorder="1" applyAlignment="1">
      <alignment horizontal="left" vertical="top"/>
    </xf>
    <xf numFmtId="0" fontId="23" fillId="0" borderId="0" xfId="8" applyNumberFormat="1" applyFont="1" applyFill="1" applyBorder="1" applyAlignment="1">
      <alignment vertical="top" wrapText="1"/>
    </xf>
    <xf numFmtId="165" fontId="23" fillId="0" borderId="0" xfId="4" applyNumberFormat="1" applyFont="1" applyFill="1" applyBorder="1" applyAlignment="1">
      <alignment horizontal="right" vertical="top" wrapText="1"/>
    </xf>
    <xf numFmtId="38" fontId="23" fillId="0" borderId="0" xfId="15" applyNumberFormat="1" applyFont="1" applyFill="1" applyAlignment="1">
      <alignment horizontal="left" vertical="top"/>
    </xf>
    <xf numFmtId="0" fontId="23" fillId="0" borderId="0" xfId="8" applyNumberFormat="1" applyFont="1" applyFill="1" applyBorder="1" applyAlignment="1">
      <alignment horizontal="left" vertical="top" wrapText="1"/>
    </xf>
    <xf numFmtId="165" fontId="23" fillId="0" borderId="0" xfId="4" applyNumberFormat="1" applyFont="1" applyFill="1" applyBorder="1" applyAlignment="1">
      <alignment vertical="top" wrapText="1"/>
    </xf>
    <xf numFmtId="164" fontId="23" fillId="0" borderId="0" xfId="4" applyNumberFormat="1" applyFont="1" applyFill="1" applyBorder="1" applyAlignment="1">
      <alignment horizontal="center" vertical="top" wrapText="1"/>
    </xf>
    <xf numFmtId="49" fontId="23" fillId="0" borderId="0" xfId="4" applyNumberFormat="1" applyFont="1" applyFill="1" applyBorder="1" applyAlignment="1">
      <alignment horizontal="left" vertical="top" wrapText="1"/>
    </xf>
    <xf numFmtId="165" fontId="61" fillId="0" borderId="0" xfId="15" applyNumberFormat="1" applyFont="1" applyFill="1" applyAlignment="1">
      <alignment horizontal="right" wrapText="1"/>
    </xf>
    <xf numFmtId="165" fontId="23" fillId="0" borderId="0" xfId="15" applyNumberFormat="1" applyFont="1" applyFill="1" applyAlignment="1">
      <alignment horizontal="right" wrapText="1"/>
    </xf>
    <xf numFmtId="165" fontId="22" fillId="0" borderId="0" xfId="8" applyNumberFormat="1" applyFont="1" applyFill="1" applyBorder="1" applyAlignment="1">
      <alignment horizontal="right" vertical="top"/>
    </xf>
    <xf numFmtId="0" fontId="2" fillId="0" borderId="0" xfId="15" applyFont="1" applyBorder="1" applyAlignment="1">
      <alignment horizontal="left"/>
    </xf>
    <xf numFmtId="164" fontId="23" fillId="0" borderId="0" xfId="4" applyNumberFormat="1" applyFont="1" applyFill="1" applyBorder="1" applyAlignment="1">
      <alignment horizontal="left"/>
    </xf>
    <xf numFmtId="165" fontId="61" fillId="0" borderId="0" xfId="4" applyNumberFormat="1" applyFont="1" applyFill="1" applyBorder="1" applyAlignment="1">
      <alignment horizontal="right" wrapText="1"/>
    </xf>
    <xf numFmtId="165" fontId="52" fillId="0" borderId="0" xfId="4" applyNumberFormat="1" applyFont="1" applyFill="1" applyBorder="1" applyAlignment="1">
      <alignment horizontal="right" wrapText="1"/>
    </xf>
    <xf numFmtId="165" fontId="23" fillId="0" borderId="0" xfId="8" applyNumberFormat="1" applyFont="1" applyFill="1" applyBorder="1" applyAlignment="1">
      <alignment horizontal="right" wrapText="1"/>
    </xf>
    <xf numFmtId="0" fontId="2" fillId="0" borderId="0" xfId="15" applyFont="1" applyAlignment="1">
      <alignment horizontal="left" vertical="top"/>
    </xf>
    <xf numFmtId="49" fontId="23" fillId="0" borderId="0" xfId="4" applyNumberFormat="1" applyFont="1" applyFill="1" applyBorder="1" applyAlignment="1">
      <alignment horizontal="left" vertical="top"/>
    </xf>
    <xf numFmtId="164" fontId="23" fillId="0" borderId="0" xfId="4" applyNumberFormat="1" applyFont="1" applyFill="1" applyBorder="1" applyAlignment="1">
      <alignment horizontal="left" vertical="top"/>
    </xf>
    <xf numFmtId="0" fontId="23" fillId="0" borderId="7" xfId="15" applyFont="1" applyFill="1" applyBorder="1" applyAlignment="1"/>
    <xf numFmtId="0" fontId="23" fillId="0" borderId="7" xfId="15" applyFont="1" applyFill="1" applyBorder="1" applyAlignment="1">
      <alignment wrapText="1"/>
    </xf>
    <xf numFmtId="0" fontId="23" fillId="0" borderId="8" xfId="15" applyFont="1" applyFill="1" applyBorder="1" applyAlignment="1">
      <alignment wrapText="1"/>
    </xf>
    <xf numFmtId="165" fontId="23" fillId="0" borderId="0" xfId="15" applyNumberFormat="1" applyFont="1" applyFill="1" applyAlignment="1"/>
    <xf numFmtId="165" fontId="24" fillId="0" borderId="0" xfId="4" applyNumberFormat="1" applyFont="1" applyBorder="1" applyAlignment="1">
      <alignment horizontal="right"/>
    </xf>
    <xf numFmtId="0" fontId="24" fillId="0" borderId="0" xfId="4" applyNumberFormat="1" applyFont="1" applyBorder="1" applyAlignment="1">
      <alignment horizontal="right"/>
    </xf>
    <xf numFmtId="0" fontId="22" fillId="0" borderId="0" xfId="15" applyFont="1" applyFill="1" applyAlignment="1">
      <alignment horizontal="center"/>
    </xf>
    <xf numFmtId="165" fontId="22" fillId="0" borderId="0" xfId="15" applyNumberFormat="1" applyFont="1" applyFill="1" applyAlignment="1">
      <alignment horizontal="center"/>
    </xf>
    <xf numFmtId="165" fontId="22" fillId="0" borderId="0" xfId="8" applyNumberFormat="1" applyFont="1" applyFill="1" applyBorder="1" applyAlignment="1">
      <alignment horizontal="center"/>
    </xf>
    <xf numFmtId="165" fontId="22" fillId="0" borderId="0" xfId="4" applyNumberFormat="1" applyFont="1" applyFill="1" applyBorder="1" applyAlignment="1">
      <alignment horizontal="center"/>
    </xf>
    <xf numFmtId="165" fontId="58" fillId="0" borderId="0" xfId="4" applyNumberFormat="1" applyFont="1" applyFill="1" applyBorder="1" applyAlignment="1">
      <alignment horizontal="center"/>
    </xf>
    <xf numFmtId="165" fontId="52" fillId="0" borderId="0" xfId="4" applyNumberFormat="1" applyFont="1" applyFill="1" applyBorder="1" applyAlignment="1">
      <alignment horizontal="center"/>
    </xf>
    <xf numFmtId="165" fontId="2" fillId="0" borderId="0" xfId="15" applyNumberFormat="1" applyFont="1" applyFill="1" applyAlignment="1">
      <alignment wrapText="1"/>
    </xf>
    <xf numFmtId="0" fontId="26" fillId="0" borderId="0" xfId="0" applyFont="1" applyBorder="1" applyAlignment="1">
      <alignment horizontal="left"/>
    </xf>
    <xf numFmtId="0" fontId="0" fillId="0" borderId="0" xfId="0" applyAlignment="1">
      <alignment horizontal="left"/>
    </xf>
    <xf numFmtId="0" fontId="24" fillId="0" borderId="0" xfId="0" applyFont="1" applyAlignment="1">
      <alignment horizontal="right"/>
    </xf>
    <xf numFmtId="0" fontId="31" fillId="0" borderId="0" xfId="0" applyFont="1" applyBorder="1" applyAlignment="1">
      <alignment horizontal="right"/>
    </xf>
    <xf numFmtId="0" fontId="3" fillId="0" borderId="1" xfId="0" applyFont="1" applyBorder="1" applyAlignment="1">
      <alignment horizontal="center" wrapText="1"/>
    </xf>
    <xf numFmtId="0" fontId="3" fillId="2" borderId="1" xfId="0" applyFont="1" applyFill="1" applyBorder="1" applyAlignment="1">
      <alignment horizontal="center"/>
    </xf>
    <xf numFmtId="0" fontId="29" fillId="0" borderId="7" xfId="0" applyFont="1" applyBorder="1"/>
    <xf numFmtId="0" fontId="30" fillId="0" borderId="7" xfId="0" applyFont="1" applyBorder="1" applyAlignment="1"/>
    <xf numFmtId="0" fontId="31" fillId="0" borderId="7" xfId="0" applyFont="1" applyBorder="1" applyAlignment="1">
      <alignment horizontal="right"/>
    </xf>
    <xf numFmtId="0" fontId="3" fillId="0" borderId="1" xfId="0" applyFont="1" applyBorder="1" applyAlignment="1">
      <alignment horizontal="left" wrapText="1"/>
    </xf>
    <xf numFmtId="0" fontId="31" fillId="0" borderId="0" xfId="0" applyFont="1" applyBorder="1" applyAlignment="1"/>
    <xf numFmtId="0" fontId="0" fillId="0" borderId="7" xfId="0" applyBorder="1"/>
    <xf numFmtId="0" fontId="0" fillId="0" borderId="0" xfId="0" applyAlignment="1"/>
    <xf numFmtId="3" fontId="3" fillId="0" borderId="1" xfId="0" applyNumberFormat="1" applyFont="1" applyBorder="1"/>
    <xf numFmtId="49" fontId="21" fillId="4" borderId="0" xfId="0" applyNumberFormat="1" applyFont="1" applyFill="1" applyBorder="1" applyAlignment="1" applyProtection="1">
      <alignment horizontal="center" vertical="center" wrapText="1"/>
    </xf>
    <xf numFmtId="0" fontId="16" fillId="0" borderId="0" xfId="0" applyNumberFormat="1" applyFont="1"/>
    <xf numFmtId="0" fontId="15" fillId="0" borderId="0" xfId="0" applyNumberFormat="1" applyFont="1"/>
    <xf numFmtId="0" fontId="5"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51" fillId="0" borderId="0" xfId="0" applyFont="1" applyAlignment="1">
      <alignment horizontal="left" vertical="center" wrapText="1"/>
    </xf>
    <xf numFmtId="0" fontId="11" fillId="0" borderId="0" xfId="0" applyFont="1" applyAlignment="1">
      <alignment horizontal="left" vertical="center" wrapText="1"/>
    </xf>
    <xf numFmtId="49" fontId="18" fillId="4" borderId="8" xfId="0" applyNumberFormat="1" applyFont="1" applyFill="1" applyBorder="1" applyAlignment="1" applyProtection="1">
      <alignment horizontal="center" wrapText="1"/>
    </xf>
    <xf numFmtId="49" fontId="21" fillId="4" borderId="7" xfId="0" applyNumberFormat="1" applyFont="1" applyFill="1" applyBorder="1" applyAlignment="1" applyProtection="1">
      <alignment horizontal="center" vertical="center" wrapText="1"/>
    </xf>
    <xf numFmtId="0" fontId="26" fillId="0" borderId="0" xfId="0" applyFont="1" applyBorder="1" applyAlignment="1">
      <alignment horizontal="center"/>
    </xf>
    <xf numFmtId="0" fontId="28" fillId="0" borderId="0" xfId="0" applyFont="1" applyBorder="1" applyAlignment="1">
      <alignment horizontal="center"/>
    </xf>
    <xf numFmtId="0" fontId="31" fillId="0" borderId="0" xfId="0" applyFont="1" applyBorder="1" applyAlignment="1">
      <alignment horizontal="right"/>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32" xfId="0" applyNumberFormat="1" applyFont="1" applyFill="1" applyBorder="1" applyAlignment="1" applyProtection="1">
      <alignment horizontal="center" vertical="center" wrapText="1"/>
    </xf>
    <xf numFmtId="0" fontId="18" fillId="0" borderId="0" xfId="0" applyFont="1" applyBorder="1" applyAlignment="1">
      <alignment horizont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5" fillId="2" borderId="1" xfId="0" applyFont="1" applyFill="1" applyBorder="1" applyAlignment="1">
      <alignment horizontal="center" wrapText="1"/>
    </xf>
    <xf numFmtId="0" fontId="18" fillId="0" borderId="7" xfId="0" applyFont="1" applyBorder="1" applyAlignment="1">
      <alignment horizontal="center"/>
    </xf>
    <xf numFmtId="0" fontId="3" fillId="0" borderId="1" xfId="0" applyFont="1" applyBorder="1" applyAlignment="1">
      <alignment horizontal="center" wrapText="1"/>
    </xf>
    <xf numFmtId="49" fontId="21" fillId="4" borderId="7" xfId="0" applyNumberFormat="1" applyFont="1" applyFill="1" applyBorder="1" applyAlignment="1" applyProtection="1">
      <alignment horizontal="center" vertical="top" wrapText="1"/>
    </xf>
    <xf numFmtId="0" fontId="3" fillId="2" borderId="4" xfId="0" applyFont="1" applyFill="1" applyBorder="1" applyAlignment="1">
      <alignment horizontal="center" wrapText="1"/>
    </xf>
    <xf numFmtId="0" fontId="3" fillId="2" borderId="6" xfId="0" applyFont="1" applyFill="1" applyBorder="1" applyAlignment="1">
      <alignment horizontal="center" wrapText="1"/>
    </xf>
    <xf numFmtId="0" fontId="3" fillId="2" borderId="5" xfId="0" applyFont="1" applyFill="1" applyBorder="1" applyAlignment="1">
      <alignment horizontal="center" wrapText="1"/>
    </xf>
    <xf numFmtId="49" fontId="21" fillId="4" borderId="0" xfId="0" applyNumberFormat="1" applyFont="1" applyFill="1" applyBorder="1" applyAlignment="1" applyProtection="1">
      <alignment horizontal="center" vertical="center" wrapText="1"/>
    </xf>
    <xf numFmtId="0" fontId="3" fillId="2" borderId="1" xfId="0" applyFont="1" applyFill="1" applyBorder="1" applyAlignment="1">
      <alignment horizontal="center" wrapText="1"/>
    </xf>
    <xf numFmtId="0" fontId="164" fillId="0" borderId="0" xfId="0" applyFont="1" applyBorder="1" applyAlignment="1">
      <alignment horizontal="center"/>
    </xf>
    <xf numFmtId="0" fontId="3" fillId="2" borderId="1" xfId="0" applyFont="1" applyFill="1" applyBorder="1" applyAlignment="1">
      <alignment horizontal="center"/>
    </xf>
    <xf numFmtId="0" fontId="23" fillId="0" borderId="0" xfId="6" applyNumberFormat="1" applyFont="1" applyFill="1" applyBorder="1" applyAlignment="1" applyProtection="1">
      <alignment horizontal="justify" vertical="top" wrapText="1"/>
      <protection hidden="1"/>
    </xf>
    <xf numFmtId="0" fontId="23" fillId="5" borderId="0" xfId="6" applyNumberFormat="1" applyFont="1" applyFill="1" applyBorder="1" applyAlignment="1" applyProtection="1">
      <alignment horizontal="justify" vertical="top" wrapText="1"/>
      <protection hidden="1"/>
    </xf>
    <xf numFmtId="49" fontId="23" fillId="0" borderId="0" xfId="4" applyNumberFormat="1" applyFont="1" applyFill="1" applyBorder="1" applyAlignment="1">
      <alignment horizontal="left" wrapText="1"/>
    </xf>
    <xf numFmtId="164" fontId="23" fillId="0" borderId="0" xfId="4" applyNumberFormat="1" applyFont="1" applyFill="1" applyBorder="1" applyAlignment="1">
      <alignment horizontal="right" wrapText="1"/>
    </xf>
    <xf numFmtId="0" fontId="2" fillId="0" borderId="0" xfId="15" applyFont="1" applyBorder="1" applyAlignment="1">
      <alignment horizontal="right" wrapText="1"/>
    </xf>
    <xf numFmtId="0" fontId="23" fillId="0" borderId="0" xfId="6" applyNumberFormat="1" applyFont="1" applyFill="1" applyBorder="1" applyAlignment="1" applyProtection="1">
      <alignment vertical="top" wrapText="1"/>
      <protection hidden="1"/>
    </xf>
    <xf numFmtId="0" fontId="32" fillId="0" borderId="0" xfId="15" applyNumberFormat="1" applyFont="1" applyFill="1" applyBorder="1" applyAlignment="1">
      <alignment horizontal="center"/>
    </xf>
    <xf numFmtId="0" fontId="38" fillId="0" borderId="0" xfId="15" applyFont="1" applyFill="1" applyAlignment="1">
      <alignment horizontal="center"/>
    </xf>
    <xf numFmtId="41" fontId="23" fillId="0" borderId="0" xfId="8" applyNumberFormat="1" applyFont="1" applyFill="1" applyBorder="1" applyAlignment="1">
      <alignment horizontal="right" vertical="top" wrapText="1"/>
    </xf>
    <xf numFmtId="41" fontId="23" fillId="0" borderId="0" xfId="8" applyNumberFormat="1" applyFont="1" applyFill="1" applyBorder="1" applyAlignment="1">
      <alignment horizontal="right" vertical="top"/>
    </xf>
    <xf numFmtId="0" fontId="23" fillId="0" borderId="0" xfId="8" applyNumberFormat="1" applyFont="1" applyFill="1" applyBorder="1" applyAlignment="1">
      <alignment horizontal="right" vertical="top" wrapText="1"/>
    </xf>
    <xf numFmtId="0" fontId="2" fillId="0" borderId="0" xfId="15" applyFont="1" applyBorder="1" applyAlignment="1">
      <alignment horizontal="right" vertical="top" wrapText="1"/>
    </xf>
    <xf numFmtId="41" fontId="23" fillId="0" borderId="0" xfId="8" applyNumberFormat="1" applyFont="1" applyFill="1" applyBorder="1" applyAlignment="1">
      <alignment horizontal="right"/>
    </xf>
    <xf numFmtId="41" fontId="23" fillId="0" borderId="0" xfId="8" applyNumberFormat="1" applyFont="1" applyFill="1" applyBorder="1" applyAlignment="1">
      <alignment horizontal="right" wrapText="1"/>
    </xf>
    <xf numFmtId="0" fontId="23" fillId="0" borderId="0" xfId="15" applyFont="1" applyFill="1" applyAlignment="1">
      <alignment horizontal="justify" vertical="top" wrapText="1"/>
    </xf>
    <xf numFmtId="0" fontId="2" fillId="0" borderId="0" xfId="15" applyAlignment="1">
      <alignment horizontal="justify" vertical="top" wrapText="1"/>
    </xf>
    <xf numFmtId="0" fontId="55" fillId="0" borderId="0" xfId="15" applyFont="1" applyFill="1" applyAlignment="1">
      <alignment horizontal="justify" vertical="top" wrapText="1"/>
    </xf>
    <xf numFmtId="0" fontId="23" fillId="0" borderId="0" xfId="6" applyNumberFormat="1" applyFont="1" applyFill="1" applyBorder="1" applyAlignment="1" applyProtection="1">
      <alignment vertical="top"/>
      <protection hidden="1"/>
    </xf>
    <xf numFmtId="164" fontId="23" fillId="0" borderId="0" xfId="4" applyNumberFormat="1" applyFont="1" applyFill="1" applyBorder="1" applyAlignment="1" applyProtection="1">
      <alignment vertical="top"/>
      <protection hidden="1"/>
    </xf>
    <xf numFmtId="0" fontId="22" fillId="0" borderId="0" xfId="15" applyFont="1" applyFill="1" applyAlignment="1">
      <alignment horizontal="justify" vertical="top" wrapText="1"/>
    </xf>
    <xf numFmtId="0" fontId="23" fillId="0" borderId="0" xfId="6" applyNumberFormat="1" applyFont="1" applyFill="1" applyBorder="1" applyAlignment="1" applyProtection="1">
      <alignment horizontal="left" wrapText="1"/>
      <protection hidden="1"/>
    </xf>
    <xf numFmtId="9" fontId="23" fillId="0" borderId="0" xfId="6" applyNumberFormat="1" applyFont="1" applyFill="1" applyBorder="1" applyAlignment="1" applyProtection="1">
      <alignment horizontal="left" wrapText="1"/>
      <protection hidden="1"/>
    </xf>
    <xf numFmtId="0" fontId="23" fillId="0" borderId="0" xfId="6" applyNumberFormat="1" applyFont="1" applyFill="1" applyBorder="1" applyAlignment="1" applyProtection="1">
      <alignment horizontal="justify" wrapText="1"/>
      <protection hidden="1"/>
    </xf>
    <xf numFmtId="0" fontId="23" fillId="0" borderId="8" xfId="6" applyNumberFormat="1" applyFont="1" applyFill="1" applyBorder="1" applyAlignment="1" applyProtection="1">
      <alignment horizontal="left" wrapText="1"/>
      <protection hidden="1"/>
    </xf>
    <xf numFmtId="9" fontId="23" fillId="0" borderId="8" xfId="6" applyNumberFormat="1" applyFont="1" applyFill="1" applyBorder="1" applyAlignment="1" applyProtection="1">
      <alignment horizontal="left" wrapText="1"/>
      <protection hidden="1"/>
    </xf>
    <xf numFmtId="9" fontId="23" fillId="0" borderId="8" xfId="6" applyNumberFormat="1" applyFont="1" applyFill="1" applyBorder="1" applyAlignment="1" applyProtection="1">
      <alignment horizontal="center" wrapText="1"/>
      <protection hidden="1"/>
    </xf>
    <xf numFmtId="0" fontId="23" fillId="0" borderId="8" xfId="6" applyNumberFormat="1" applyFont="1" applyFill="1" applyBorder="1" applyAlignment="1" applyProtection="1">
      <alignment horizontal="center" wrapText="1"/>
      <protection hidden="1"/>
    </xf>
    <xf numFmtId="9" fontId="23" fillId="0" borderId="0" xfId="6" applyNumberFormat="1" applyFont="1" applyFill="1" applyBorder="1" applyAlignment="1" applyProtection="1">
      <alignment horizontal="center" wrapText="1"/>
      <protection hidden="1"/>
    </xf>
    <xf numFmtId="0" fontId="23" fillId="0" borderId="0" xfId="6" applyNumberFormat="1" applyFont="1" applyFill="1" applyBorder="1" applyAlignment="1" applyProtection="1">
      <alignment horizontal="center" wrapText="1"/>
      <protection hidden="1"/>
    </xf>
    <xf numFmtId="0" fontId="23" fillId="5" borderId="0" xfId="6" applyNumberFormat="1" applyFont="1" applyFill="1" applyBorder="1" applyAlignment="1" applyProtection="1">
      <alignment horizontal="justify" wrapText="1"/>
      <protection hidden="1"/>
    </xf>
    <xf numFmtId="0" fontId="57" fillId="0" borderId="0" xfId="6" applyNumberFormat="1" applyFont="1" applyFill="1" applyBorder="1" applyAlignment="1" applyProtection="1">
      <alignment horizontal="justify" vertical="top" wrapText="1"/>
      <protection hidden="1"/>
    </xf>
    <xf numFmtId="0" fontId="23" fillId="0" borderId="7" xfId="6" applyNumberFormat="1" applyFont="1" applyFill="1" applyBorder="1" applyAlignment="1" applyProtection="1">
      <alignment horizontal="left" vertical="top" wrapText="1"/>
      <protection hidden="1"/>
    </xf>
    <xf numFmtId="0" fontId="23" fillId="0" borderId="7" xfId="6" applyNumberFormat="1" applyFont="1" applyFill="1" applyBorder="1" applyAlignment="1" applyProtection="1">
      <alignment horizontal="center" vertical="top" wrapText="1"/>
      <protection hidden="1"/>
    </xf>
    <xf numFmtId="0" fontId="23" fillId="0" borderId="7" xfId="15" applyFont="1" applyFill="1" applyBorder="1" applyAlignment="1">
      <alignment horizontal="right" wrapText="1"/>
    </xf>
    <xf numFmtId="0" fontId="23" fillId="0" borderId="0" xfId="8" applyNumberFormat="1" applyFont="1" applyFill="1" applyBorder="1" applyAlignment="1">
      <alignment horizontal="right" wrapText="1"/>
    </xf>
    <xf numFmtId="0" fontId="23" fillId="0" borderId="0" xfId="8" applyNumberFormat="1" applyFont="1" applyFill="1" applyBorder="1" applyAlignment="1">
      <alignment horizontal="right"/>
    </xf>
    <xf numFmtId="0" fontId="23" fillId="0" borderId="8" xfId="15" applyFont="1" applyFill="1" applyBorder="1" applyAlignment="1">
      <alignment horizontal="right" wrapText="1"/>
    </xf>
    <xf numFmtId="0" fontId="23" fillId="0" borderId="7" xfId="15" applyFont="1" applyFill="1" applyBorder="1" applyAlignment="1">
      <alignment horizontal="center" wrapText="1"/>
    </xf>
    <xf numFmtId="0" fontId="23" fillId="0" borderId="7" xfId="15" applyFont="1" applyFill="1" applyBorder="1" applyAlignment="1">
      <alignment horizontal="center"/>
    </xf>
    <xf numFmtId="0" fontId="23" fillId="5" borderId="0" xfId="15" applyFont="1" applyFill="1" applyAlignment="1">
      <alignment horizontal="justify" vertical="top" wrapText="1"/>
    </xf>
    <xf numFmtId="0" fontId="23" fillId="0" borderId="0" xfId="15" applyFont="1" applyFill="1" applyAlignment="1">
      <alignment horizontal="justify" wrapText="1"/>
    </xf>
    <xf numFmtId="0" fontId="2" fillId="0" borderId="0" xfId="15" applyAlignment="1">
      <alignment horizontal="justify" wrapText="1"/>
    </xf>
    <xf numFmtId="165" fontId="23" fillId="0" borderId="0" xfId="15" applyNumberFormat="1" applyFont="1" applyFill="1" applyAlignment="1">
      <alignment horizontal="center"/>
    </xf>
    <xf numFmtId="165" fontId="23" fillId="0" borderId="0" xfId="4" applyNumberFormat="1" applyFont="1" applyFill="1" applyAlignment="1">
      <alignment horizontal="right" wrapText="1"/>
    </xf>
    <xf numFmtId="49" fontId="23" fillId="0" borderId="0" xfId="8" applyNumberFormat="1" applyFont="1" applyFill="1" applyBorder="1" applyAlignment="1">
      <alignment horizontal="right"/>
    </xf>
    <xf numFmtId="41" fontId="23" fillId="0" borderId="0" xfId="4" applyNumberFormat="1" applyFont="1" applyFill="1" applyAlignment="1">
      <alignment horizontal="right" wrapText="1"/>
    </xf>
    <xf numFmtId="0" fontId="23" fillId="0" borderId="0" xfId="15" applyFont="1" applyAlignment="1">
      <alignment horizontal="justify" vertical="top" wrapText="1"/>
    </xf>
    <xf numFmtId="165" fontId="23" fillId="0" borderId="0" xfId="8" applyNumberFormat="1" applyFont="1" applyFill="1" applyBorder="1" applyAlignment="1">
      <alignment horizontal="right"/>
    </xf>
    <xf numFmtId="165" fontId="23" fillId="0" borderId="0" xfId="4" applyNumberFormat="1" applyFont="1" applyFill="1" applyBorder="1" applyAlignment="1">
      <alignment horizontal="right"/>
    </xf>
    <xf numFmtId="165" fontId="22" fillId="0" borderId="0" xfId="8" applyNumberFormat="1" applyFont="1" applyFill="1" applyBorder="1" applyAlignment="1">
      <alignment horizontal="right"/>
    </xf>
    <xf numFmtId="0" fontId="23" fillId="0" borderId="0" xfId="8" applyNumberFormat="1" applyFont="1" applyFill="1" applyBorder="1" applyAlignment="1">
      <alignment horizontal="left"/>
    </xf>
    <xf numFmtId="0" fontId="23" fillId="0" borderId="7" xfId="8" applyNumberFormat="1" applyFont="1" applyFill="1" applyBorder="1" applyAlignment="1">
      <alignment horizontal="right" wrapText="1"/>
    </xf>
    <xf numFmtId="0" fontId="23" fillId="0" borderId="8" xfId="8" applyNumberFormat="1" applyFont="1" applyFill="1" applyBorder="1" applyAlignment="1">
      <alignment horizontal="right" wrapText="1"/>
    </xf>
    <xf numFmtId="0" fontId="22" fillId="0" borderId="0" xfId="8" applyNumberFormat="1" applyFont="1" applyFill="1" applyBorder="1" applyAlignment="1">
      <alignment horizontal="left"/>
    </xf>
    <xf numFmtId="165" fontId="22" fillId="0" borderId="9" xfId="8" applyNumberFormat="1" applyFont="1" applyFill="1" applyBorder="1" applyAlignment="1">
      <alignment horizontal="right"/>
    </xf>
    <xf numFmtId="49" fontId="23" fillId="0" borderId="7" xfId="8" applyNumberFormat="1" applyFont="1" applyFill="1" applyBorder="1" applyAlignment="1">
      <alignment horizontal="right" wrapText="1"/>
    </xf>
    <xf numFmtId="0" fontId="23" fillId="0" borderId="7" xfId="8" quotePrefix="1" applyNumberFormat="1" applyFont="1" applyFill="1" applyBorder="1" applyAlignment="1">
      <alignment horizontal="right"/>
    </xf>
    <xf numFmtId="14" fontId="23" fillId="0" borderId="7" xfId="8" applyNumberFormat="1" applyFont="1" applyFill="1" applyBorder="1" applyAlignment="1">
      <alignment horizontal="right" wrapText="1"/>
    </xf>
    <xf numFmtId="0" fontId="23" fillId="0" borderId="8" xfId="8" applyNumberFormat="1" applyFont="1" applyFill="1" applyBorder="1" applyAlignment="1">
      <alignment horizontal="right"/>
    </xf>
    <xf numFmtId="14" fontId="23" fillId="0" borderId="7" xfId="8" applyNumberFormat="1" applyFont="1" applyFill="1" applyBorder="1" applyAlignment="1">
      <alignment horizontal="center" wrapText="1"/>
    </xf>
    <xf numFmtId="165" fontId="22" fillId="0" borderId="9" xfId="4" applyNumberFormat="1" applyFont="1" applyFill="1" applyBorder="1" applyAlignment="1">
      <alignment horizontal="right"/>
    </xf>
    <xf numFmtId="165" fontId="23" fillId="0" borderId="0" xfId="15" applyNumberFormat="1" applyFont="1" applyFill="1" applyBorder="1" applyAlignment="1">
      <alignment horizontal="justify" wrapText="1"/>
    </xf>
    <xf numFmtId="0" fontId="2" fillId="0" borderId="0" xfId="15" applyFont="1" applyAlignment="1">
      <alignment horizontal="justify" wrapText="1"/>
    </xf>
    <xf numFmtId="165" fontId="23" fillId="0" borderId="0" xfId="15" quotePrefix="1" applyNumberFormat="1" applyFont="1" applyFill="1" applyBorder="1" applyAlignment="1">
      <alignment horizontal="justify" wrapText="1"/>
    </xf>
    <xf numFmtId="0" fontId="2" fillId="0" borderId="0" xfId="15" applyFont="1" applyFill="1" applyAlignment="1">
      <alignment horizontal="justify" wrapText="1"/>
    </xf>
    <xf numFmtId="0" fontId="22" fillId="0" borderId="0" xfId="15" applyFont="1" applyFill="1" applyBorder="1" applyAlignment="1">
      <alignment horizontal="center" wrapText="1"/>
    </xf>
    <xf numFmtId="0" fontId="22" fillId="0" borderId="7" xfId="15" applyFont="1" applyFill="1" applyBorder="1" applyAlignment="1">
      <alignment horizontal="center" wrapText="1"/>
    </xf>
    <xf numFmtId="165" fontId="22" fillId="0" borderId="7" xfId="15" quotePrefix="1" applyNumberFormat="1" applyFont="1" applyFill="1" applyBorder="1" applyAlignment="1">
      <alignment horizontal="left"/>
    </xf>
    <xf numFmtId="165" fontId="23" fillId="0" borderId="0" xfId="15" quotePrefix="1" applyNumberFormat="1" applyFont="1" applyFill="1" applyBorder="1" applyAlignment="1">
      <alignment horizontal="left" wrapText="1"/>
    </xf>
    <xf numFmtId="9" fontId="23" fillId="0" borderId="0" xfId="15" applyNumberFormat="1" applyFont="1" applyFill="1" applyBorder="1" applyAlignment="1">
      <alignment horizontal="center" wrapText="1"/>
    </xf>
    <xf numFmtId="0" fontId="23" fillId="0" borderId="0" xfId="15" applyFont="1" applyFill="1" applyBorder="1" applyAlignment="1">
      <alignment horizontal="center" wrapText="1"/>
    </xf>
    <xf numFmtId="165" fontId="23" fillId="0" borderId="0" xfId="15" quotePrefix="1" applyNumberFormat="1" applyFont="1" applyFill="1" applyBorder="1" applyAlignment="1">
      <alignment horizontal="left"/>
    </xf>
    <xf numFmtId="165" fontId="23" fillId="0" borderId="0" xfId="15" quotePrefix="1" applyNumberFormat="1" applyFont="1" applyFill="1" applyBorder="1" applyAlignment="1">
      <alignment wrapText="1"/>
    </xf>
    <xf numFmtId="9" fontId="23" fillId="0" borderId="8" xfId="15" applyNumberFormat="1" applyFont="1" applyFill="1" applyBorder="1" applyAlignment="1">
      <alignment horizontal="center" wrapText="1"/>
    </xf>
    <xf numFmtId="0" fontId="23" fillId="0" borderId="8" xfId="15" applyFont="1" applyFill="1" applyBorder="1" applyAlignment="1">
      <alignment horizontal="center" wrapText="1"/>
    </xf>
    <xf numFmtId="165" fontId="22" fillId="0" borderId="0" xfId="15" applyNumberFormat="1" applyFont="1" applyFill="1" applyBorder="1" applyAlignment="1">
      <alignment horizontal="center" wrapText="1"/>
    </xf>
    <xf numFmtId="165" fontId="22" fillId="0" borderId="9" xfId="15" quotePrefix="1" applyNumberFormat="1" applyFont="1" applyFill="1" applyBorder="1" applyAlignment="1">
      <alignment horizontal="left"/>
    </xf>
    <xf numFmtId="0" fontId="3" fillId="0" borderId="9" xfId="15" applyFont="1" applyFill="1" applyBorder="1" applyAlignment="1">
      <alignment horizontal="center" wrapText="1"/>
    </xf>
    <xf numFmtId="0" fontId="2" fillId="0" borderId="0" xfId="15" applyFont="1" applyFill="1" applyBorder="1" applyAlignment="1">
      <alignment horizontal="center" wrapText="1"/>
    </xf>
    <xf numFmtId="49" fontId="23" fillId="0" borderId="0" xfId="8" applyNumberFormat="1" applyFont="1" applyFill="1" applyBorder="1" applyAlignment="1">
      <alignment horizontal="right" wrapText="1"/>
    </xf>
    <xf numFmtId="0" fontId="23" fillId="0" borderId="0" xfId="8" quotePrefix="1" applyNumberFormat="1" applyFont="1" applyFill="1" applyBorder="1" applyAlignment="1">
      <alignment horizontal="right"/>
    </xf>
    <xf numFmtId="49" fontId="23" fillId="0" borderId="0" xfId="15" applyNumberFormat="1" applyFont="1" applyFill="1" applyBorder="1" applyAlignment="1">
      <alignment horizontal="left" wrapText="1"/>
    </xf>
    <xf numFmtId="165" fontId="23" fillId="0" borderId="0" xfId="4" applyNumberFormat="1" applyFont="1" applyFill="1" applyBorder="1" applyAlignment="1">
      <alignment horizontal="right" vertical="top"/>
    </xf>
    <xf numFmtId="165" fontId="23" fillId="0" borderId="0" xfId="4" applyNumberFormat="1" applyFont="1" applyFill="1" applyBorder="1" applyAlignment="1"/>
    <xf numFmtId="49" fontId="23" fillId="0" borderId="0" xfId="15" applyNumberFormat="1" applyFont="1" applyBorder="1" applyAlignment="1">
      <alignment horizontal="left" wrapText="1"/>
    </xf>
    <xf numFmtId="0" fontId="23" fillId="0" borderId="0" xfId="8" quotePrefix="1" applyNumberFormat="1" applyFont="1" applyFill="1" applyBorder="1" applyAlignment="1">
      <alignment horizontal="justify" wrapText="1"/>
    </xf>
    <xf numFmtId="0" fontId="23" fillId="0" borderId="0" xfId="8" applyNumberFormat="1" applyFont="1" applyFill="1" applyBorder="1" applyAlignment="1">
      <alignment horizontal="justify" wrapText="1"/>
    </xf>
    <xf numFmtId="37" fontId="23" fillId="0" borderId="0" xfId="8" applyNumberFormat="1" applyFont="1" applyFill="1" applyBorder="1" applyAlignment="1">
      <alignment horizontal="left" vertical="top" wrapText="1"/>
    </xf>
    <xf numFmtId="0" fontId="2" fillId="0" borderId="0" xfId="15" applyFont="1" applyBorder="1" applyAlignment="1">
      <alignment horizontal="left" vertical="top" wrapText="1"/>
    </xf>
    <xf numFmtId="10" fontId="23" fillId="0" borderId="0" xfId="16" applyNumberFormat="1" applyFont="1" applyFill="1" applyBorder="1" applyAlignment="1">
      <alignment horizontal="right" vertical="top"/>
    </xf>
    <xf numFmtId="10" fontId="23" fillId="0" borderId="0" xfId="8" applyNumberFormat="1" applyFont="1" applyFill="1" applyBorder="1" applyAlignment="1">
      <alignment horizontal="right" vertical="top"/>
    </xf>
    <xf numFmtId="0" fontId="2" fillId="0" borderId="0" xfId="15" applyFont="1" applyFill="1" applyBorder="1" applyAlignment="1">
      <alignment horizontal="right" wrapText="1"/>
    </xf>
    <xf numFmtId="37" fontId="23" fillId="0" borderId="0" xfId="8" applyNumberFormat="1" applyFont="1" applyFill="1" applyBorder="1" applyAlignment="1">
      <alignment horizontal="left" wrapText="1"/>
    </xf>
    <xf numFmtId="0" fontId="2" fillId="0" borderId="0" xfId="15" applyFont="1" applyBorder="1" applyAlignment="1">
      <alignment horizontal="left" wrapText="1"/>
    </xf>
    <xf numFmtId="10" fontId="23" fillId="0" borderId="0" xfId="16" applyNumberFormat="1" applyFont="1" applyFill="1" applyBorder="1" applyAlignment="1">
      <alignment horizontal="right"/>
    </xf>
    <xf numFmtId="10" fontId="23" fillId="0" borderId="0" xfId="8" applyNumberFormat="1" applyFont="1" applyFill="1" applyBorder="1" applyAlignment="1">
      <alignment horizontal="right"/>
    </xf>
    <xf numFmtId="0" fontId="2" fillId="0" borderId="0" xfId="15" applyFont="1" applyFill="1" applyBorder="1" applyAlignment="1">
      <alignment horizontal="left" wrapText="1"/>
    </xf>
    <xf numFmtId="38" fontId="23" fillId="0" borderId="0" xfId="11" applyNumberFormat="1" applyFont="1" applyFill="1" applyBorder="1" applyAlignment="1">
      <alignment horizontal="right" wrapText="1"/>
    </xf>
    <xf numFmtId="38" fontId="23" fillId="0" borderId="7" xfId="11" applyNumberFormat="1" applyFont="1" applyFill="1" applyBorder="1" applyAlignment="1">
      <alignment horizontal="right" wrapText="1"/>
    </xf>
    <xf numFmtId="38" fontId="22" fillId="0" borderId="0" xfId="11" applyNumberFormat="1" applyFont="1" applyFill="1" applyBorder="1" applyAlignment="1">
      <alignment horizontal="right" wrapText="1"/>
    </xf>
    <xf numFmtId="38" fontId="22" fillId="0" borderId="7" xfId="11" applyNumberFormat="1" applyFont="1" applyFill="1" applyBorder="1" applyAlignment="1">
      <alignment horizontal="right" wrapText="1"/>
    </xf>
    <xf numFmtId="165" fontId="61" fillId="0" borderId="0" xfId="4" applyNumberFormat="1" applyFont="1" applyFill="1" applyBorder="1" applyAlignment="1">
      <alignment horizontal="right"/>
    </xf>
    <xf numFmtId="165" fontId="22" fillId="0" borderId="0" xfId="4" applyNumberFormat="1" applyFont="1" applyFill="1" applyBorder="1" applyAlignment="1">
      <alignment horizontal="right"/>
    </xf>
    <xf numFmtId="0" fontId="23" fillId="0" borderId="0" xfId="15" applyFont="1" applyFill="1" applyBorder="1" applyAlignment="1">
      <alignment horizontal="center"/>
    </xf>
    <xf numFmtId="38" fontId="61" fillId="0" borderId="0" xfId="11" applyNumberFormat="1" applyFont="1" applyFill="1" applyBorder="1" applyAlignment="1">
      <alignment horizontal="right" wrapText="1"/>
    </xf>
    <xf numFmtId="165" fontId="62" fillId="0" borderId="0" xfId="4" applyNumberFormat="1" applyFont="1" applyFill="1" applyBorder="1" applyAlignment="1">
      <alignment horizontal="right"/>
    </xf>
    <xf numFmtId="165" fontId="22" fillId="0" borderId="3" xfId="4" applyNumberFormat="1" applyFont="1" applyFill="1" applyBorder="1" applyAlignment="1">
      <alignment horizontal="right"/>
    </xf>
    <xf numFmtId="165" fontId="22" fillId="0" borderId="11" xfId="4" applyNumberFormat="1" applyFont="1" applyFill="1" applyBorder="1" applyAlignment="1">
      <alignment horizontal="right"/>
    </xf>
    <xf numFmtId="38" fontId="23" fillId="5" borderId="0" xfId="11" applyNumberFormat="1" applyFont="1" applyFill="1" applyBorder="1" applyAlignment="1">
      <alignment horizontal="right" wrapText="1"/>
    </xf>
    <xf numFmtId="38" fontId="23" fillId="5" borderId="7" xfId="11" applyNumberFormat="1" applyFont="1" applyFill="1" applyBorder="1" applyAlignment="1">
      <alignment horizontal="right" wrapText="1"/>
    </xf>
    <xf numFmtId="165" fontId="22" fillId="0" borderId="0" xfId="4" applyNumberFormat="1" applyFont="1" applyFill="1" applyBorder="1" applyAlignment="1"/>
    <xf numFmtId="14" fontId="23" fillId="5" borderId="7" xfId="8" applyNumberFormat="1" applyFont="1" applyFill="1" applyBorder="1" applyAlignment="1">
      <alignment horizontal="right" wrapText="1"/>
    </xf>
    <xf numFmtId="0" fontId="23" fillId="5" borderId="7" xfId="8" quotePrefix="1" applyNumberFormat="1" applyFont="1" applyFill="1" applyBorder="1" applyAlignment="1">
      <alignment horizontal="right"/>
    </xf>
    <xf numFmtId="0" fontId="23" fillId="0" borderId="0" xfId="8" applyNumberFormat="1" applyFont="1" applyBorder="1" applyAlignment="1">
      <alignment horizontal="left" wrapText="1"/>
    </xf>
    <xf numFmtId="0" fontId="23" fillId="0" borderId="0" xfId="15" applyFont="1" applyFill="1" applyAlignment="1" applyProtection="1">
      <alignment horizontal="justify" vertical="top" wrapText="1"/>
      <protection locked="0"/>
    </xf>
    <xf numFmtId="0" fontId="23" fillId="0" borderId="0" xfId="12" applyFont="1" applyFill="1" applyAlignment="1">
      <alignment horizontal="justify" vertical="top" wrapText="1"/>
    </xf>
    <xf numFmtId="0" fontId="23" fillId="0" borderId="0" xfId="15" applyFont="1" applyFill="1" applyBorder="1" applyAlignment="1">
      <alignment horizontal="justify" vertical="top" wrapText="1"/>
    </xf>
    <xf numFmtId="0" fontId="23" fillId="0" borderId="7" xfId="9" applyNumberFormat="1" applyFont="1" applyFill="1" applyBorder="1" applyAlignment="1">
      <alignment horizontal="center"/>
    </xf>
    <xf numFmtId="0" fontId="23" fillId="0" borderId="3" xfId="9" applyNumberFormat="1" applyFont="1" applyFill="1" applyBorder="1" applyAlignment="1">
      <alignment horizontal="right" wrapText="1"/>
    </xf>
    <xf numFmtId="3" fontId="23" fillId="0" borderId="3" xfId="9" applyNumberFormat="1" applyFont="1" applyFill="1" applyBorder="1" applyAlignment="1">
      <alignment horizontal="right" wrapText="1"/>
    </xf>
    <xf numFmtId="165" fontId="23" fillId="0" borderId="8" xfId="4" applyNumberFormat="1" applyFont="1" applyFill="1" applyBorder="1" applyAlignment="1">
      <alignment horizontal="right" shrinkToFit="1"/>
    </xf>
    <xf numFmtId="165" fontId="23" fillId="0" borderId="0" xfId="4" applyNumberFormat="1" applyFont="1" applyFill="1" applyBorder="1" applyAlignment="1">
      <alignment horizontal="right" shrinkToFit="1"/>
    </xf>
    <xf numFmtId="165" fontId="28" fillId="0" borderId="0" xfId="4" applyNumberFormat="1" applyFont="1" applyFill="1" applyBorder="1" applyAlignment="1">
      <alignment shrinkToFit="1"/>
    </xf>
    <xf numFmtId="165" fontId="28" fillId="0" borderId="0" xfId="4" applyNumberFormat="1" applyFont="1" applyFill="1" applyBorder="1" applyAlignment="1">
      <alignment horizontal="right" shrinkToFit="1"/>
    </xf>
    <xf numFmtId="165" fontId="23" fillId="0" borderId="0" xfId="4" applyNumberFormat="1" applyFont="1" applyFill="1" applyBorder="1" applyAlignment="1">
      <alignment shrinkToFit="1"/>
    </xf>
    <xf numFmtId="165" fontId="45" fillId="0" borderId="9" xfId="4" applyNumberFormat="1" applyFont="1" applyFill="1" applyBorder="1" applyAlignment="1">
      <alignment horizontal="right"/>
    </xf>
    <xf numFmtId="14" fontId="23" fillId="0" borderId="8" xfId="8" applyNumberFormat="1" applyFont="1" applyFill="1" applyBorder="1" applyAlignment="1">
      <alignment horizontal="right" wrapText="1"/>
    </xf>
    <xf numFmtId="165" fontId="45" fillId="0" borderId="9" xfId="4" applyNumberFormat="1" applyFont="1" applyFill="1" applyBorder="1" applyAlignment="1"/>
    <xf numFmtId="164" fontId="42" fillId="0" borderId="0" xfId="4" applyNumberFormat="1" applyFont="1" applyFill="1" applyBorder="1" applyAlignment="1">
      <alignment horizontal="right" wrapText="1"/>
    </xf>
    <xf numFmtId="164" fontId="43" fillId="0" borderId="0" xfId="4" applyNumberFormat="1" applyFont="1" applyFill="1" applyBorder="1" applyAlignment="1">
      <alignment horizontal="right" wrapText="1"/>
    </xf>
    <xf numFmtId="164" fontId="42" fillId="0" borderId="7" xfId="4" applyNumberFormat="1" applyFont="1" applyFill="1" applyBorder="1" applyAlignment="1">
      <alignment horizontal="right" wrapText="1"/>
    </xf>
    <xf numFmtId="164" fontId="43" fillId="0" borderId="7" xfId="4" applyNumberFormat="1" applyFont="1" applyFill="1" applyBorder="1" applyAlignment="1">
      <alignment horizontal="right" wrapText="1"/>
    </xf>
    <xf numFmtId="165" fontId="23" fillId="0" borderId="7" xfId="4" applyNumberFormat="1" applyFont="1" applyFill="1" applyBorder="1" applyAlignment="1">
      <alignment horizontal="right"/>
    </xf>
    <xf numFmtId="165" fontId="23" fillId="0" borderId="0" xfId="15" applyNumberFormat="1" applyFont="1" applyFill="1" applyBorder="1" applyAlignment="1">
      <alignment horizontal="justify" vertical="top" wrapText="1"/>
    </xf>
    <xf numFmtId="165" fontId="23" fillId="5" borderId="0" xfId="15" applyNumberFormat="1" applyFont="1" applyFill="1" applyBorder="1" applyAlignment="1">
      <alignment horizontal="justify" vertical="top" wrapText="1"/>
    </xf>
    <xf numFmtId="165" fontId="42" fillId="0" borderId="0" xfId="4" applyNumberFormat="1" applyFont="1" applyBorder="1" applyAlignment="1">
      <alignment horizontal="right" wrapText="1"/>
    </xf>
    <xf numFmtId="165" fontId="42" fillId="0" borderId="10" xfId="4" applyNumberFormat="1" applyFont="1" applyBorder="1" applyAlignment="1">
      <alignment horizontal="right" wrapText="1"/>
    </xf>
    <xf numFmtId="164" fontId="23" fillId="0" borderId="7" xfId="4" applyNumberFormat="1" applyFont="1" applyFill="1" applyBorder="1" applyAlignment="1">
      <alignment horizontal="right" wrapText="1"/>
    </xf>
    <xf numFmtId="164" fontId="23" fillId="0" borderId="7" xfId="4" applyNumberFormat="1" applyFont="1" applyFill="1" applyBorder="1" applyAlignment="1">
      <alignment horizontal="right"/>
    </xf>
    <xf numFmtId="164" fontId="23" fillId="0" borderId="8" xfId="4" applyNumberFormat="1" applyFont="1" applyFill="1" applyBorder="1" applyAlignment="1">
      <alignment horizontal="right" wrapText="1"/>
    </xf>
    <xf numFmtId="165" fontId="23" fillId="0" borderId="0" xfId="15" applyNumberFormat="1" applyFont="1" applyFill="1" applyBorder="1" applyAlignment="1">
      <alignment horizontal="left" wrapText="1"/>
    </xf>
    <xf numFmtId="9" fontId="23" fillId="0" borderId="0" xfId="16" applyFont="1" applyFill="1" applyBorder="1" applyAlignment="1">
      <alignment horizontal="right"/>
    </xf>
    <xf numFmtId="165" fontId="24" fillId="0" borderId="0" xfId="4" applyNumberFormat="1" applyFont="1" applyFill="1" applyBorder="1" applyAlignment="1"/>
    <xf numFmtId="9" fontId="22" fillId="0" borderId="9" xfId="16" applyFont="1" applyFill="1" applyBorder="1" applyAlignment="1">
      <alignment horizontal="right"/>
    </xf>
    <xf numFmtId="0" fontId="23" fillId="0" borderId="0" xfId="15" quotePrefix="1" applyFont="1" applyBorder="1" applyAlignment="1">
      <alignment horizontal="justify" wrapText="1"/>
    </xf>
    <xf numFmtId="165" fontId="22" fillId="0" borderId="9" xfId="9" applyNumberFormat="1" applyFont="1" applyFill="1" applyBorder="1" applyAlignment="1">
      <alignment horizontal="right"/>
    </xf>
    <xf numFmtId="165" fontId="24" fillId="0" borderId="0" xfId="4" applyNumberFormat="1" applyFont="1" applyFill="1" applyBorder="1" applyAlignment="1">
      <alignment horizontal="right"/>
    </xf>
    <xf numFmtId="165" fontId="22" fillId="0" borderId="0" xfId="15" applyNumberFormat="1" applyFont="1" applyFill="1" applyBorder="1" applyAlignment="1">
      <alignment horizontal="left" wrapText="1"/>
    </xf>
    <xf numFmtId="165" fontId="47" fillId="0" borderId="0" xfId="4" applyNumberFormat="1" applyFont="1" applyFill="1" applyBorder="1" applyAlignment="1">
      <alignment horizontal="right"/>
    </xf>
    <xf numFmtId="0" fontId="23" fillId="0" borderId="0" xfId="15" applyFont="1" applyAlignment="1">
      <alignment horizontal="justify" wrapText="1"/>
    </xf>
    <xf numFmtId="0" fontId="2" fillId="0" borderId="0" xfId="15" applyFont="1" applyBorder="1" applyAlignment="1">
      <alignment horizontal="center" wrapText="1"/>
    </xf>
    <xf numFmtId="0" fontId="23" fillId="0" borderId="0" xfId="9" applyNumberFormat="1" applyFont="1" applyFill="1" applyBorder="1" applyAlignment="1">
      <alignment horizontal="center"/>
    </xf>
    <xf numFmtId="0" fontId="23" fillId="0" borderId="0" xfId="8" applyNumberFormat="1" applyFont="1" applyFill="1" applyBorder="1" applyAlignment="1">
      <alignment horizontal="center"/>
    </xf>
    <xf numFmtId="0" fontId="2" fillId="0" borderId="0" xfId="15" applyFont="1" applyAlignment="1">
      <alignment horizontal="center" wrapText="1"/>
    </xf>
    <xf numFmtId="0" fontId="23" fillId="0" borderId="7" xfId="8" applyNumberFormat="1" applyFont="1" applyFill="1" applyBorder="1" applyAlignment="1">
      <alignment horizontal="center"/>
    </xf>
    <xf numFmtId="0" fontId="42" fillId="0" borderId="0" xfId="10" quotePrefix="1" applyNumberFormat="1" applyFont="1" applyFill="1" applyBorder="1" applyAlignment="1">
      <alignment horizontal="left" wrapText="1"/>
    </xf>
    <xf numFmtId="165" fontId="22" fillId="0" borderId="0" xfId="4" applyNumberFormat="1" applyFont="1" applyFill="1" applyBorder="1" applyAlignment="1">
      <alignment horizontal="right" vertical="top"/>
    </xf>
    <xf numFmtId="0" fontId="43" fillId="0" borderId="0" xfId="10" quotePrefix="1" applyNumberFormat="1" applyFont="1" applyFill="1" applyBorder="1" applyAlignment="1">
      <alignment horizontal="left" wrapText="1"/>
    </xf>
    <xf numFmtId="0" fontId="42" fillId="0" borderId="0" xfId="10" applyNumberFormat="1" applyFont="1" applyFill="1" applyBorder="1" applyAlignment="1">
      <alignment horizontal="left" wrapText="1"/>
    </xf>
    <xf numFmtId="165" fontId="23" fillId="0" borderId="0" xfId="4" applyNumberFormat="1" applyFont="1" applyFill="1" applyBorder="1" applyAlignment="1">
      <alignment vertical="top"/>
    </xf>
    <xf numFmtId="165" fontId="38" fillId="0" borderId="0" xfId="4" applyNumberFormat="1" applyFont="1" applyFill="1" applyBorder="1" applyAlignment="1"/>
    <xf numFmtId="165" fontId="38" fillId="0" borderId="0" xfId="4" applyNumberFormat="1" applyFont="1" applyFill="1" applyBorder="1" applyAlignment="1">
      <alignment horizontal="right"/>
    </xf>
    <xf numFmtId="49" fontId="23" fillId="0" borderId="0" xfId="15" quotePrefix="1" applyNumberFormat="1" applyFont="1" applyBorder="1" applyAlignment="1">
      <alignment horizontal="left" wrapText="1"/>
    </xf>
    <xf numFmtId="0" fontId="23" fillId="0" borderId="0" xfId="15" quotePrefix="1" applyNumberFormat="1" applyFont="1" applyBorder="1" applyAlignment="1">
      <alignment horizontal="left" wrapText="1"/>
    </xf>
    <xf numFmtId="0" fontId="23" fillId="0" borderId="0" xfId="8" applyNumberFormat="1" applyFont="1" applyFill="1" applyBorder="1" applyAlignment="1">
      <alignment horizontal="left" wrapText="1"/>
    </xf>
    <xf numFmtId="0" fontId="24" fillId="0" borderId="0" xfId="8" applyNumberFormat="1" applyFont="1" applyFill="1" applyBorder="1" applyAlignment="1">
      <alignment horizontal="left" wrapText="1"/>
    </xf>
    <xf numFmtId="0" fontId="23" fillId="5" borderId="0" xfId="15" applyFont="1" applyFill="1" applyAlignment="1">
      <alignment horizontal="justify" wrapText="1"/>
    </xf>
    <xf numFmtId="0" fontId="2" fillId="5" borderId="0" xfId="15" applyFont="1" applyFill="1" applyAlignment="1">
      <alignment horizontal="justify" wrapText="1"/>
    </xf>
    <xf numFmtId="9" fontId="23" fillId="0" borderId="0" xfId="16" applyFont="1" applyFill="1" applyBorder="1" applyAlignment="1"/>
    <xf numFmtId="14" fontId="22" fillId="0" borderId="7" xfId="8" applyNumberFormat="1" applyFont="1" applyFill="1" applyBorder="1" applyAlignment="1">
      <alignment horizontal="right" wrapText="1"/>
    </xf>
    <xf numFmtId="0" fontId="22" fillId="0" borderId="7" xfId="8" quotePrefix="1" applyNumberFormat="1" applyFont="1" applyFill="1" applyBorder="1" applyAlignment="1">
      <alignment horizontal="right"/>
    </xf>
    <xf numFmtId="0" fontId="22" fillId="0" borderId="7" xfId="8" applyNumberFormat="1" applyFont="1" applyFill="1" applyBorder="1" applyAlignment="1">
      <alignment horizontal="left"/>
    </xf>
    <xf numFmtId="0" fontId="22" fillId="0" borderId="7" xfId="8" applyNumberFormat="1" applyFont="1" applyFill="1" applyBorder="1" applyAlignment="1">
      <alignment horizontal="right"/>
    </xf>
    <xf numFmtId="165" fontId="22" fillId="0" borderId="9" xfId="15" applyNumberFormat="1" applyFont="1" applyFill="1" applyBorder="1" applyAlignment="1">
      <alignment horizontal="left"/>
    </xf>
    <xf numFmtId="0" fontId="22" fillId="0" borderId="0" xfId="15" applyFont="1" applyFill="1" applyAlignment="1">
      <alignment horizontal="justify" wrapText="1"/>
    </xf>
    <xf numFmtId="0" fontId="22" fillId="6" borderId="0" xfId="15" applyFont="1" applyFill="1" applyAlignment="1">
      <alignment horizontal="justify" wrapText="1"/>
    </xf>
    <xf numFmtId="0" fontId="2" fillId="5" borderId="0" xfId="15" applyFill="1" applyAlignment="1">
      <alignment horizontal="justify" wrapText="1"/>
    </xf>
    <xf numFmtId="0" fontId="2" fillId="0" borderId="0" xfId="15" applyFill="1" applyAlignment="1">
      <alignment horizontal="justify" wrapText="1"/>
    </xf>
    <xf numFmtId="165" fontId="61" fillId="0" borderId="0" xfId="15" applyNumberFormat="1" applyFont="1" applyFill="1" applyAlignment="1">
      <alignment horizontal="right" wrapText="1"/>
    </xf>
    <xf numFmtId="0" fontId="61" fillId="0" borderId="0" xfId="15" applyFont="1" applyFill="1" applyAlignment="1">
      <alignment horizontal="right" wrapText="1"/>
    </xf>
    <xf numFmtId="0" fontId="23" fillId="0" borderId="0" xfId="15" applyFont="1" applyFill="1" applyBorder="1" applyAlignment="1">
      <alignment horizontal="left" wrapText="1"/>
    </xf>
    <xf numFmtId="49" fontId="23" fillId="0" borderId="7" xfId="15" applyNumberFormat="1" applyFont="1" applyFill="1" applyBorder="1" applyAlignment="1">
      <alignment horizontal="left" wrapText="1"/>
    </xf>
    <xf numFmtId="165" fontId="23" fillId="0" borderId="7" xfId="15" applyNumberFormat="1" applyFont="1" applyFill="1" applyBorder="1" applyAlignment="1">
      <alignment horizontal="right" wrapText="1"/>
    </xf>
    <xf numFmtId="49" fontId="23" fillId="0" borderId="0" xfId="4" applyNumberFormat="1" applyFont="1" applyFill="1" applyBorder="1" applyAlignment="1">
      <alignment horizontal="left" vertical="top" wrapText="1"/>
    </xf>
    <xf numFmtId="165" fontId="23" fillId="0" borderId="0" xfId="4" applyNumberFormat="1" applyFont="1" applyFill="1" applyBorder="1" applyAlignment="1">
      <alignment horizontal="right" vertical="top" wrapText="1"/>
    </xf>
    <xf numFmtId="165" fontId="23" fillId="0" borderId="0" xfId="4" applyNumberFormat="1" applyFont="1" applyFill="1" applyBorder="1" applyAlignment="1">
      <alignment vertical="top" wrapText="1"/>
    </xf>
    <xf numFmtId="165" fontId="23" fillId="0" borderId="7" xfId="15" applyNumberFormat="1" applyFont="1" applyFill="1" applyBorder="1" applyAlignment="1">
      <alignment horizontal="left" wrapText="1"/>
    </xf>
    <xf numFmtId="165" fontId="23" fillId="0" borderId="8" xfId="15" applyNumberFormat="1" applyFont="1" applyFill="1" applyBorder="1" applyAlignment="1">
      <alignment horizontal="right" wrapText="1"/>
    </xf>
    <xf numFmtId="165" fontId="61" fillId="0" borderId="0" xfId="4" applyNumberFormat="1" applyFont="1" applyFill="1" applyBorder="1" applyAlignment="1">
      <alignment horizontal="right" wrapText="1"/>
    </xf>
    <xf numFmtId="0" fontId="57" fillId="0" borderId="0" xfId="15" applyFont="1" applyFill="1" applyAlignment="1">
      <alignment horizontal="justify" vertical="top" wrapText="1"/>
    </xf>
    <xf numFmtId="164" fontId="23" fillId="0" borderId="0" xfId="8" applyNumberFormat="1" applyFont="1" applyFill="1" applyBorder="1" applyAlignment="1">
      <alignment horizontal="right" wrapText="1"/>
    </xf>
    <xf numFmtId="165" fontId="23" fillId="0" borderId="0" xfId="15" applyNumberFormat="1" applyFont="1" applyFill="1" applyAlignment="1"/>
    <xf numFmtId="165" fontId="23" fillId="0" borderId="0" xfId="4" applyNumberFormat="1" applyFont="1" applyFill="1" applyAlignment="1">
      <alignment horizontal="right"/>
    </xf>
    <xf numFmtId="0" fontId="23" fillId="0" borderId="0" xfId="15" applyFont="1" applyFill="1" applyAlignment="1">
      <alignment horizontal="center"/>
    </xf>
    <xf numFmtId="165" fontId="23" fillId="0" borderId="0" xfId="4" applyNumberFormat="1" applyFont="1" applyFill="1" applyAlignment="1"/>
    <xf numFmtId="0" fontId="23" fillId="0" borderId="0" xfId="15" applyFont="1" applyFill="1" applyAlignment="1"/>
  </cellXfs>
  <cellStyles count="388">
    <cellStyle name="%" xfId="17"/>
    <cellStyle name="%_BCKT nam 2008 - Cong ty Co phan - Theo QD 15.2006 - Theo mau BCTC 2008 cua Cty" xfId="18"/>
    <cellStyle name="??" xfId="19"/>
    <cellStyle name="?? [0.00]_ Att. 1- Cover" xfId="20"/>
    <cellStyle name="?? [0]" xfId="21"/>
    <cellStyle name="?_x001d_??%U©÷u&amp;H©÷9_x0008_? s_x000a__x0007__x0001__x0001_" xfId="22"/>
    <cellStyle name="???? [0.00]_BE-BQ" xfId="23"/>
    <cellStyle name="??????????????????? [0]_FTC_OFFER" xfId="24"/>
    <cellStyle name="???????????????????_FTC_OFFER" xfId="25"/>
    <cellStyle name="????_BE-BQ" xfId="26"/>
    <cellStyle name="???[0]_?? DI" xfId="27"/>
    <cellStyle name="???_?? DI" xfId="28"/>
    <cellStyle name="??[0]_BRE" xfId="29"/>
    <cellStyle name="??_ ??? ???? " xfId="30"/>
    <cellStyle name="??A? [0]_laroux_1_¢¬???¢â? " xfId="31"/>
    <cellStyle name="??A?_laroux_1_¢¬???¢â? " xfId="32"/>
    <cellStyle name="?¡±¢¥?_?¨ù??¢´¢¥_¢¬???¢â? " xfId="33"/>
    <cellStyle name="?ðÇ%U?&amp;H?_x0008_?s_x000a__x0007__x0001__x0001_" xfId="34"/>
    <cellStyle name="]_x000d__x000a_Zoomed=1_x000d__x000a_Row=0_x000d__x000a_Column=0_x000d__x000a_Height=0_x000d__x000a_Width=0_x000d__x000a_FontName=FoxFont_x000d__x000a_FontStyle=0_x000d__x000a_FontSize=9_x000d__x000a_PrtFontName=FoxPrin" xfId="35"/>
    <cellStyle name="_bang CDKT (Cuong)" xfId="36"/>
    <cellStyle name="_Bao cao kiem toan 2006 - Cong ty XM VLXD DN" xfId="37"/>
    <cellStyle name="_Bao cao kiem toan 2006 - Cong ty XM VLXD DN_BCKT nam 2008 - Cong ty Co phan - Theo QD 15.2006 - Theo mau BCTC 2008 cua Cty" xfId="38"/>
    <cellStyle name="_BCKT - Phu Thai - 31-12-07-V1" xfId="39"/>
    <cellStyle name="_BCKT .V6.- SeABS" xfId="40"/>
    <cellStyle name="_BCKT DOANH NGHIEP KHAC - Anh Bien" xfId="41"/>
    <cellStyle name="_BCKT mau nam 2007-Final" xfId="42"/>
    <cellStyle name="_Book1" xfId="43"/>
    <cellStyle name="_Book1_bao cao KT  CK seabank.V3" xfId="44"/>
    <cellStyle name="_Book1_BCKT .V6.- SeABS" xfId="45"/>
    <cellStyle name="_Book1_BCKT 31.12.2007 - Chi nhanh HCM - Phat hanh" xfId="46"/>
    <cellStyle name="_Book1_BCKT nam 2007 - ChunViet" xfId="47"/>
    <cellStyle name="_Book1_BCKT nam 2007 - Cong ty Chung khoan Viet - Sau dieu chinh - V4" xfId="48"/>
    <cellStyle name="_Book1_BKCT NAM 2007" xfId="49"/>
    <cellStyle name="_Book1_CK Seabank - E" xfId="50"/>
    <cellStyle name="_Book1_Giay lam viec_thuy - DaNang" xfId="51"/>
    <cellStyle name="_Book1_Tong hop QD15 v3.0" xfId="52"/>
    <cellStyle name="_Chi nhanh Cong ty CP TM Minh Khai tai Da Nang nam 2006" xfId="53"/>
    <cellStyle name="_Cong ty CP Hoa chat Viet Tri nam 2006" xfId="54"/>
    <cellStyle name="_Cong ty CP Hoa chat Viet Tri nam 2006_BCKT nam 2007 - ChunViet" xfId="55"/>
    <cellStyle name="_Cong ty CP Xay dung so 6 - VINACONEX6 nam 2006" xfId="56"/>
    <cellStyle name="_Cong ty CP Xay dung so 6 - VINACONEX6 nam 2006_BCKT nam 2008 - Cong ty Co phan - Theo QD 15.2006 - Theo mau BCTC 2008 cua Cty" xfId="57"/>
    <cellStyle name="_DSSH SD11 Sao Viet" xfId="58"/>
    <cellStyle name="_DSSH SD11 Sao Viet_BCKT nam 2008 - Cong ty Co phan - Theo QD 15.2006 - Theo mau BCTC 2008 cua Cty" xfId="59"/>
    <cellStyle name="_Giay lam viec_H 31.12.2007 TPH" xfId="60"/>
    <cellStyle name="_Giay lam viec_thuy - DaNang" xfId="61"/>
    <cellStyle name="_ÿÿÿÿÿ" xfId="62"/>
    <cellStyle name="_ÿÿÿÿÿ_bao cao KT  CK seabank.V3" xfId="63"/>
    <cellStyle name="_ÿÿÿÿÿ_BCKT .V6.- SeABS" xfId="64"/>
    <cellStyle name="_ÿÿÿÿÿ_BCKT 31.12.2007 - Chi nhanh HCM - Phat hanh" xfId="65"/>
    <cellStyle name="_ÿÿÿÿÿ_BCKT nam 2007 - ChunViet" xfId="66"/>
    <cellStyle name="_ÿÿÿÿÿ_BCKT nam 2007 - Cong ty Chung khoan Viet - Sau dieu chinh - V4" xfId="67"/>
    <cellStyle name="_ÿÿÿÿÿ_BKCT NAM 2007" xfId="68"/>
    <cellStyle name="_ÿÿÿÿÿ_CK Seabank - E" xfId="69"/>
    <cellStyle name="_ÿÿÿÿÿ_Giay lam viec_thuy - DaNang" xfId="70"/>
    <cellStyle name="_ÿÿÿÿÿ_Tong hop QD15 v3.0" xfId="71"/>
    <cellStyle name="’Ê‰Ý [0.00]_††††† " xfId="72"/>
    <cellStyle name="’Ê‰Ý_††††† " xfId="73"/>
    <cellStyle name="•W?_Format" xfId="74"/>
    <cellStyle name="•W€_Format" xfId="76"/>
    <cellStyle name="•W_¯–ì" xfId="75"/>
    <cellStyle name="W_MARINE" xfId="354"/>
    <cellStyle name="0" xfId="77"/>
    <cellStyle name="1" xfId="78"/>
    <cellStyle name="1_Cau thuy dien Ban La (Cu Anh)" xfId="79"/>
    <cellStyle name="1_Du toan 558 (Km17+508.12 - Km 22)" xfId="80"/>
    <cellStyle name="1_ÿÿÿÿÿ" xfId="81"/>
    <cellStyle name="18" xfId="82"/>
    <cellStyle name="2" xfId="83"/>
    <cellStyle name="2_Cau thuy dien Ban La (Cu Anh)" xfId="84"/>
    <cellStyle name="2_Du toan 558 (Km17+508.12 - Km 22)" xfId="85"/>
    <cellStyle name="2_ÿÿÿÿÿ" xfId="86"/>
    <cellStyle name="20" xfId="87"/>
    <cellStyle name="20% - Accent1 2" xfId="88"/>
    <cellStyle name="20% - Accent2 2" xfId="89"/>
    <cellStyle name="20% - Accent3 2" xfId="90"/>
    <cellStyle name="20% - Accent4 2" xfId="91"/>
    <cellStyle name="20% - Accent5 2" xfId="92"/>
    <cellStyle name="20% - Accent6 2" xfId="93"/>
    <cellStyle name="3" xfId="94"/>
    <cellStyle name="3_Cau thuy dien Ban La (Cu Anh)" xfId="95"/>
    <cellStyle name="3_Du toan 558 (Km17+508.12 - Km 22)" xfId="96"/>
    <cellStyle name="3_ÿÿÿÿÿ" xfId="97"/>
    <cellStyle name="4" xfId="98"/>
    <cellStyle name="4_Cau thuy dien Ban La (Cu Anh)" xfId="99"/>
    <cellStyle name="4_Du toan 558 (Km17+508.12 - Km 22)" xfId="100"/>
    <cellStyle name="4_ÿÿÿÿÿ" xfId="101"/>
    <cellStyle name="40% - Accent1 2" xfId="102"/>
    <cellStyle name="40% - Accent2 2" xfId="103"/>
    <cellStyle name="40% - Accent3 2" xfId="104"/>
    <cellStyle name="40% - Accent4 2" xfId="105"/>
    <cellStyle name="40% - Accent5 2" xfId="106"/>
    <cellStyle name="40% - Accent6 2" xfId="107"/>
    <cellStyle name="6" xfId="108"/>
    <cellStyle name="60% - Accent1 2" xfId="109"/>
    <cellStyle name="60% - Accent2 2" xfId="110"/>
    <cellStyle name="60% - Accent3 2" xfId="111"/>
    <cellStyle name="60% - Accent4 2" xfId="112"/>
    <cellStyle name="60% - Accent5 2" xfId="113"/>
    <cellStyle name="60% - Accent6 2" xfId="114"/>
    <cellStyle name="Accent1 2" xfId="115"/>
    <cellStyle name="Accent2 2" xfId="116"/>
    <cellStyle name="Accent3 2" xfId="117"/>
    <cellStyle name="Accent4 2" xfId="118"/>
    <cellStyle name="Accent5 2" xfId="119"/>
    <cellStyle name="Accent6 2" xfId="120"/>
    <cellStyle name="ÅëÈ­ [0]_±âÅ¸" xfId="121"/>
    <cellStyle name="AeE­ [0]_INQUIRY ¿µ¾÷AßAø " xfId="122"/>
    <cellStyle name="ÅëÈ­ [0]_S" xfId="123"/>
    <cellStyle name="ÅëÈ­_±âÅ¸" xfId="124"/>
    <cellStyle name="AeE­_INQUIRY ¿µ¾÷AßAø " xfId="125"/>
    <cellStyle name="ÅëÈ­_S" xfId="126"/>
    <cellStyle name="args.style" xfId="127"/>
    <cellStyle name="ÄÞ¸¶ [0]_±âÅ¸" xfId="128"/>
    <cellStyle name="AÞ¸¶ [0]_INQUIRY ¿?¾÷AßAø " xfId="129"/>
    <cellStyle name="ÄÞ¸¶ [0]_S" xfId="130"/>
    <cellStyle name="ÄÞ¸¶_±âÅ¸" xfId="131"/>
    <cellStyle name="AÞ¸¶_INQUIRY ¿?¾÷AßAø " xfId="132"/>
    <cellStyle name="ÄÞ¸¶_S" xfId="133"/>
    <cellStyle name="Bad 2" xfId="134"/>
    <cellStyle name="BDAD" xfId="135"/>
    <cellStyle name="C?AØ_¿?¾÷CoE² " xfId="136"/>
    <cellStyle name="Ç¥ÁØ_#2(M17)_1" xfId="137"/>
    <cellStyle name="C￥AØ_¿μ¾÷CoE² " xfId="138"/>
    <cellStyle name="Ç¥ÁØ_laroux_4_ÃÑÇÕ°è " xfId="139"/>
    <cellStyle name="C￥AØ_Sheet1_¿μ¾÷CoE² " xfId="140"/>
    <cellStyle name="Calc Currency (0)" xfId="141"/>
    <cellStyle name="Calculation 2" xfId="142"/>
    <cellStyle name="category" xfId="143"/>
    <cellStyle name="CC1" xfId="144"/>
    <cellStyle name="CC2" xfId="145"/>
    <cellStyle name="Centered Heading" xfId="146"/>
    <cellStyle name="chchuyen" xfId="147"/>
    <cellStyle name="Check Cell 2" xfId="148"/>
    <cellStyle name="CHUONG" xfId="149"/>
    <cellStyle name="Column_Title" xfId="150"/>
    <cellStyle name="Comma" xfId="1" builtinId="3"/>
    <cellStyle name="Comma %" xfId="151"/>
    <cellStyle name="Comma [0] 2" xfId="152"/>
    <cellStyle name="Comma [0] 3" xfId="153"/>
    <cellStyle name="Comma 0.0" xfId="154"/>
    <cellStyle name="Comma 0.0%" xfId="155"/>
    <cellStyle name="Comma 0.00" xfId="156"/>
    <cellStyle name="Comma 0.00%" xfId="157"/>
    <cellStyle name="Comma 0.000" xfId="158"/>
    <cellStyle name="Comma 0.000%" xfId="159"/>
    <cellStyle name="Comma 11" xfId="160"/>
    <cellStyle name="Comma 2" xfId="7"/>
    <cellStyle name="Comma 2 2" xfId="161"/>
    <cellStyle name="Comma 2 2 2" xfId="162"/>
    <cellStyle name="Comma 2 3" xfId="163"/>
    <cellStyle name="Comma 2 3 2" xfId="164"/>
    <cellStyle name="Comma 3" xfId="165"/>
    <cellStyle name="Comma 4" xfId="4"/>
    <cellStyle name="Comma 4 2" xfId="166"/>
    <cellStyle name="Comma 5" xfId="167"/>
    <cellStyle name="Comma 6" xfId="168"/>
    <cellStyle name="Comma 7" xfId="169"/>
    <cellStyle name="Comma 8" xfId="170"/>
    <cellStyle name="Comma 9" xfId="171"/>
    <cellStyle name="comma zerodec" xfId="172"/>
    <cellStyle name="Comma[0]" xfId="173"/>
    <cellStyle name="Comma0" xfId="174"/>
    <cellStyle name="Company Name" xfId="175"/>
    <cellStyle name="Copied" xfId="176"/>
    <cellStyle name="COST1" xfId="177"/>
    <cellStyle name="CR Comma" xfId="178"/>
    <cellStyle name="CR Currency" xfId="179"/>
    <cellStyle name="Credit" xfId="180"/>
    <cellStyle name="Credit subtotal" xfId="181"/>
    <cellStyle name="Credit Total" xfId="182"/>
    <cellStyle name="Cࡵrrency_Sheet1_PRODUCTĠ" xfId="183"/>
    <cellStyle name="CT1" xfId="184"/>
    <cellStyle name="CT2" xfId="185"/>
    <cellStyle name="CT4" xfId="186"/>
    <cellStyle name="CT5" xfId="187"/>
    <cellStyle name="ct7" xfId="188"/>
    <cellStyle name="ct8" xfId="189"/>
    <cellStyle name="cth1" xfId="190"/>
    <cellStyle name="Cthuc" xfId="191"/>
    <cellStyle name="Cthuc1" xfId="192"/>
    <cellStyle name="Currency %" xfId="193"/>
    <cellStyle name="Currency 0.0" xfId="194"/>
    <cellStyle name="Currency 0.0%" xfId="195"/>
    <cellStyle name="Currency 0.00" xfId="196"/>
    <cellStyle name="Currency 0.00%" xfId="197"/>
    <cellStyle name="Currency 0.000" xfId="198"/>
    <cellStyle name="Currency 0.000%" xfId="199"/>
    <cellStyle name="Currency0" xfId="200"/>
    <cellStyle name="Currency1" xfId="201"/>
    <cellStyle name="d" xfId="202"/>
    <cellStyle name="d%" xfId="203"/>
    <cellStyle name="d_BCKT nam 2008 - Cong ty Co phan - Theo QD 15.2006 - Theo mau BCTC 2008 cua Cty" xfId="204"/>
    <cellStyle name="d1" xfId="205"/>
    <cellStyle name="Date" xfId="206"/>
    <cellStyle name="Debit" xfId="207"/>
    <cellStyle name="Debit subtotal" xfId="208"/>
    <cellStyle name="Debit Total" xfId="209"/>
    <cellStyle name="Dezimal [0]_UXO VII" xfId="210"/>
    <cellStyle name="Dezimal_UXO VII" xfId="211"/>
    <cellStyle name="Dollar (zero dec)" xfId="212"/>
    <cellStyle name="Dung" xfId="213"/>
    <cellStyle name="Emphasis 1" xfId="214"/>
    <cellStyle name="Emphasis 2" xfId="215"/>
    <cellStyle name="Emphasis 3" xfId="216"/>
    <cellStyle name="Entered" xfId="217"/>
    <cellStyle name="Euro" xfId="218"/>
    <cellStyle name="Explanatory Text 2" xfId="219"/>
    <cellStyle name="Fixed" xfId="220"/>
    <cellStyle name="form_so" xfId="221"/>
    <cellStyle name="Good 2" xfId="222"/>
    <cellStyle name="Grey" xfId="223"/>
    <cellStyle name="ha" xfId="224"/>
    <cellStyle name="HEADER" xfId="225"/>
    <cellStyle name="Header1" xfId="226"/>
    <cellStyle name="Header2" xfId="227"/>
    <cellStyle name="Heading" xfId="228"/>
    <cellStyle name="Heading 1 2" xfId="229"/>
    <cellStyle name="Heading 2 2" xfId="230"/>
    <cellStyle name="Heading 3 2" xfId="231"/>
    <cellStyle name="Heading 4 2" xfId="232"/>
    <cellStyle name="Heading No Underline" xfId="233"/>
    <cellStyle name="Heading With Underline" xfId="234"/>
    <cellStyle name="HEADING1" xfId="235"/>
    <cellStyle name="HEADING2" xfId="236"/>
    <cellStyle name="Hyperlink" xfId="2" builtinId="8"/>
    <cellStyle name="Hyperlink 2" xfId="237"/>
    <cellStyle name="Hyperlink 2 2" xfId="238"/>
    <cellStyle name="Hyperlink 3" xfId="239"/>
    <cellStyle name="Hyperlink 4" xfId="240"/>
    <cellStyle name="Input [yellow]" xfId="241"/>
    <cellStyle name="Input 2" xfId="242"/>
    <cellStyle name="Input 3" xfId="243"/>
    <cellStyle name="Input 4" xfId="244"/>
    <cellStyle name="Input 5" xfId="245"/>
    <cellStyle name="Input Cells" xfId="246"/>
    <cellStyle name="Linked Cell 2" xfId="247"/>
    <cellStyle name="Linked Cells" xfId="248"/>
    <cellStyle name="luc" xfId="249"/>
    <cellStyle name="luc2" xfId="250"/>
    <cellStyle name="Millares [0]_Well Timing" xfId="251"/>
    <cellStyle name="Millares_Well Timing" xfId="252"/>
    <cellStyle name="Milliers [0]_      " xfId="253"/>
    <cellStyle name="Milliers_      " xfId="254"/>
    <cellStyle name="Model" xfId="255"/>
    <cellStyle name="moi" xfId="256"/>
    <cellStyle name="Mon?aire [0]_      " xfId="257"/>
    <cellStyle name="Mon?aire_      " xfId="258"/>
    <cellStyle name="Moneda [0]_Well Timing" xfId="259"/>
    <cellStyle name="Moneda_Well Timing" xfId="260"/>
    <cellStyle name="Monétaire [0]_      " xfId="261"/>
    <cellStyle name="Monétaire_      " xfId="262"/>
    <cellStyle name="n" xfId="263"/>
    <cellStyle name="n1" xfId="264"/>
    <cellStyle name="Neutral 2" xfId="265"/>
    <cellStyle name="New" xfId="266"/>
    <cellStyle name="New Times Roman" xfId="267"/>
    <cellStyle name="no dec" xfId="268"/>
    <cellStyle name="ÑONVÒ" xfId="269"/>
    <cellStyle name="Normal" xfId="0" builtinId="0"/>
    <cellStyle name="Normal - Style1" xfId="270"/>
    <cellStyle name="Normal 10" xfId="271"/>
    <cellStyle name="Normal 11" xfId="272"/>
    <cellStyle name="Normal 12" xfId="273"/>
    <cellStyle name="Normal 13" xfId="274"/>
    <cellStyle name="Normal 2" xfId="3"/>
    <cellStyle name="Normal 2 2" xfId="275"/>
    <cellStyle name="Normal 3" xfId="5"/>
    <cellStyle name="Normal 3 2" xfId="276"/>
    <cellStyle name="Normal 4" xfId="15"/>
    <cellStyle name="Normal 4 2" xfId="277"/>
    <cellStyle name="Normal 5" xfId="278"/>
    <cellStyle name="Normal 6" xfId="279"/>
    <cellStyle name="Normal 7" xfId="280"/>
    <cellStyle name="Normal 8" xfId="281"/>
    <cellStyle name="Normal 9" xfId="282"/>
    <cellStyle name="Normal_Bao cao tai chinh 280405" xfId="8"/>
    <cellStyle name="Normal_BCao" xfId="11"/>
    <cellStyle name="Normal_BCKT mau nam 2007-Final" xfId="12"/>
    <cellStyle name="Normal_Kiem toan 2007" xfId="14"/>
    <cellStyle name="Normal_Thuyet minh" xfId="9"/>
    <cellStyle name="Normal_Thuyet minh TSCD" xfId="10"/>
    <cellStyle name="Normal_Tong hop bao cao (blank) (version 1)" xfId="6"/>
    <cellStyle name="Normal1" xfId="283"/>
    <cellStyle name="Note 2" xfId="284"/>
    <cellStyle name="Œ…‹æØ‚è [0.00]_††††† " xfId="285"/>
    <cellStyle name="Œ…‹æØ‚è_††††† " xfId="286"/>
    <cellStyle name="oft Excel]_x000d__x000a_Comment=The open=/f lines load custom functions into the Paste Function list._x000d__x000a_Maximized=2_x000d__x000a_Basics=1_x000d__x000a_A" xfId="287"/>
    <cellStyle name="oft Excel]_x000d__x000a_Comment=The open=/f lines load custom functions into the Paste Function list._x000d__x000a_Maximized=3_x000d__x000a_Basics=1_x000d__x000a_A" xfId="288"/>
    <cellStyle name="omma [0]_Mktg Prog" xfId="289"/>
    <cellStyle name="ormal_Sheet1_1" xfId="290"/>
    <cellStyle name="Output 2" xfId="291"/>
    <cellStyle name="per.style" xfId="292"/>
    <cellStyle name="Percent %" xfId="293"/>
    <cellStyle name="Percent % Long Underline" xfId="294"/>
    <cellStyle name="Percent %_Worksheet in  US Financial Statements Ref. Workbook - Single Co" xfId="295"/>
    <cellStyle name="Percent (0)" xfId="296"/>
    <cellStyle name="Percent [2]" xfId="297"/>
    <cellStyle name="Percent 0.0%" xfId="298"/>
    <cellStyle name="Percent 0.0% Long Underline" xfId="299"/>
    <cellStyle name="Percent 0.00%" xfId="300"/>
    <cellStyle name="Percent 0.00% Long Underline" xfId="301"/>
    <cellStyle name="Percent 0.000%" xfId="302"/>
    <cellStyle name="Percent 0.000% Long Underline" xfId="303"/>
    <cellStyle name="Percent 2" xfId="13"/>
    <cellStyle name="Percent 2 2" xfId="16"/>
    <cellStyle name="Percent 3" xfId="304"/>
    <cellStyle name="Percent 4" xfId="305"/>
    <cellStyle name="Percent 5" xfId="306"/>
    <cellStyle name="PERCENTAGE" xfId="307"/>
    <cellStyle name="pricing" xfId="308"/>
    <cellStyle name="PSChar" xfId="309"/>
    <cellStyle name="RevList" xfId="310"/>
    <cellStyle name="s]_x000d__x000a_spooler=yes_x000d__x000a_load=_x000d__x000a_Beep=yes_x000d__x000a_NullPort=None_x000d__x000a_BorderWidth=3_x000d__x000a_CursorBlinkRate=1200_x000d__x000a_DoubleClickSpeed=452_x000d__x000a_Programs=co" xfId="311"/>
    <cellStyle name="serJet 1200 Series PCL 6" xfId="312"/>
    <cellStyle name="Sheet Title" xfId="313"/>
    <cellStyle name="Style 1" xfId="314"/>
    <cellStyle name="Style 2" xfId="315"/>
    <cellStyle name="Style 3" xfId="316"/>
    <cellStyle name="Style 4" xfId="317"/>
    <cellStyle name="subhead" xfId="318"/>
    <cellStyle name="Subtotal" xfId="319"/>
    <cellStyle name="symbol" xfId="320"/>
    <cellStyle name="T" xfId="321"/>
    <cellStyle name="T_bao cao KT  CK seabank.V3" xfId="322"/>
    <cellStyle name="T_BCKT .V6.- SeABS" xfId="323"/>
    <cellStyle name="T_BCKT 31.12.2007 - Chi nhanh HCM - Phat hanh" xfId="324"/>
    <cellStyle name="T_BCKT nam 2007 - ChunViet" xfId="325"/>
    <cellStyle name="T_BCKT nam 2008 - Cong ty Co phan - Theo QD 15.2006 - Theo mau BCTC 2008 cua Cty" xfId="326"/>
    <cellStyle name="T_BKCT NAM 2007" xfId="327"/>
    <cellStyle name="T_CK Seabank - E" xfId="328"/>
    <cellStyle name="T_Giay lam viec_H 31.12.2007 TPH" xfId="329"/>
    <cellStyle name="T_Giay lam viec_thuy - DaNang" xfId="330"/>
    <cellStyle name="T_Giay lam viec_thuy_PhuThai_HCM" xfId="331"/>
    <cellStyle name="T_gui bo trag-" xfId="332"/>
    <cellStyle name="T_LCTT_ToanCty" xfId="333"/>
    <cellStyle name="T_Mau BCKT 2006_Huong_V1" xfId="334"/>
    <cellStyle name="T_Tong hop doi ung đầu năm" xfId="335"/>
    <cellStyle name="T_Tong hop QD15 v3.0" xfId="336"/>
    <cellStyle name="tde" xfId="337"/>
    <cellStyle name="th" xfId="338"/>
    <cellStyle name="þ_x001d_ð·_x000c_æþ'_x000d_ßþU_x0001_Ø_x0005_ü_x0014__x0007__x0001__x0001_" xfId="339"/>
    <cellStyle name="Thuyet minh" xfId="340"/>
    <cellStyle name="Tickmark" xfId="341"/>
    <cellStyle name="Title 2" xfId="342"/>
    <cellStyle name="Total 2" xfId="343"/>
    <cellStyle name="viet" xfId="344"/>
    <cellStyle name="viet2" xfId="345"/>
    <cellStyle name="VN new romanNormal" xfId="346"/>
    <cellStyle name="Vn Time 13" xfId="347"/>
    <cellStyle name="Vn Time 14" xfId="348"/>
    <cellStyle name="VN time new roman" xfId="349"/>
    <cellStyle name="vnhead1" xfId="350"/>
    <cellStyle name="vnhead3" xfId="351"/>
    <cellStyle name="vntxt1" xfId="352"/>
    <cellStyle name="vntxt2" xfId="353"/>
    <cellStyle name="Währung [0]_UXO VII" xfId="355"/>
    <cellStyle name="Währung_UXO VII" xfId="356"/>
    <cellStyle name="Warning Text 2" xfId="357"/>
    <cellStyle name="xuan" xfId="358"/>
    <cellStyle name="センター" xfId="362"/>
    <cellStyle name="เครื่องหมายสกุลเงิน [0]_FTC_OFFER" xfId="359"/>
    <cellStyle name="เครื่องหมายสกุลเงิน_FTC_OFFER" xfId="360"/>
    <cellStyle name="ปกติ_FTC_OFFER" xfId="361"/>
    <cellStyle name=" [0.00]_ Att. 1- Cover" xfId="385"/>
    <cellStyle name="_ Att. 1- Cover" xfId="386"/>
    <cellStyle name="?_ Att. 1- Cover" xfId="387"/>
    <cellStyle name="똿뗦먛귟 [0.00]_PRODUCT DETAIL Q1" xfId="363"/>
    <cellStyle name="똿뗦먛귟_PRODUCT DETAIL Q1" xfId="364"/>
    <cellStyle name="믅됞 [0.00]_PRODUCT DETAIL Q1" xfId="365"/>
    <cellStyle name="믅됞_PRODUCT DETAIL Q1" xfId="366"/>
    <cellStyle name="백분율_††††† " xfId="367"/>
    <cellStyle name="뷭?_BOOKSHIP" xfId="368"/>
    <cellStyle name="콤마 [0]_ 비목별 월별기술 " xfId="372"/>
    <cellStyle name="콤마_ 비목별 월별기술 " xfId="373"/>
    <cellStyle name="통화 [0]_††††† " xfId="374"/>
    <cellStyle name="통화_††††† " xfId="375"/>
    <cellStyle name="표준_(정보부문)월별인원계획" xfId="376"/>
    <cellStyle name="一般_00Q3902REV.1" xfId="369"/>
    <cellStyle name="千分位[0]_00Q3902REV.1" xfId="370"/>
    <cellStyle name="千分位_00Q3902REV.1" xfId="371"/>
    <cellStyle name="桁区切り [0.00]_††††† " xfId="377"/>
    <cellStyle name="桁区切り_††††† " xfId="378"/>
    <cellStyle name="標準_††††† " xfId="379"/>
    <cellStyle name="貨幣 [0]_00Q3902REV.1" xfId="380"/>
    <cellStyle name="貨幣[0]_BRE" xfId="381"/>
    <cellStyle name="貨幣_00Q3902REV.1" xfId="382"/>
    <cellStyle name="通貨 [0.00]_††††† " xfId="383"/>
    <cellStyle name="通貨_††††† " xfId="384"/>
  </cellStyles>
  <dxfs count="45">
    <dxf>
      <font>
        <strike val="0"/>
        <condense val="0"/>
        <extend val="0"/>
        <u val="none"/>
      </font>
      <fill>
        <patternFill>
          <bgColor indexed="24"/>
        </patternFill>
      </fill>
    </dxf>
    <dxf>
      <font>
        <strike val="0"/>
        <condense val="0"/>
        <extend val="0"/>
        <u val="none"/>
      </font>
      <fill>
        <patternFill>
          <bgColor indexed="24"/>
        </patternFill>
      </fill>
    </dxf>
    <dxf>
      <font>
        <strike val="0"/>
        <condense val="0"/>
        <extend val="0"/>
        <u val="none"/>
      </font>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
      <fill>
        <patternFill>
          <bgColor indexed="2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10.10.1.15/apps/StockBoard/APSI/skins/Web/images/logo.gif"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10.10.1.15/apps/StockBoard/APSI/skins/Web/images/logo.gif"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http://10.10.1.15/apps/StockBoard/APSI/skins/Web/images/logo.gif"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http://10.10.1.15/apps/StockBoard/APSI/skins/Web/images/logo.gif" TargetMode="Externa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http://10.10.1.15/apps/StockBoard/APSI/skins/Web/images/logo.gif" TargetMode="Externa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http://10.10.1.15/apps/StockBoard/APSI/skins/Web/images/logo.gif"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http://10.10.1.15/apps/StockBoard/APSI/skins/Web/images/logo.gif" TargetMode="External"/><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xdr:rowOff>
    </xdr:from>
    <xdr:to>
      <xdr:col>2</xdr:col>
      <xdr:colOff>866775</xdr:colOff>
      <xdr:row>4</xdr:row>
      <xdr:rowOff>57150</xdr:rowOff>
    </xdr:to>
    <xdr:pic>
      <xdr:nvPicPr>
        <xdr:cNvPr id="2" name="Picture 2" descr="http://10.10.1.15/apps/StockBoard/APSI/skins/Web/images/logo.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47650" y="209550"/>
          <a:ext cx="1428750" cy="609600"/>
        </a:xfrm>
        <a:prstGeom prst="rect">
          <a:avLst/>
        </a:prstGeom>
        <a:noFill/>
        <a:ln w="9525">
          <a:noFill/>
          <a:miter lim="800000"/>
          <a:headEnd/>
          <a:tailEnd/>
        </a:ln>
      </xdr:spPr>
    </xdr:pic>
    <xdr:clientData/>
  </xdr:twoCellAnchor>
  <xdr:twoCellAnchor>
    <xdr:from>
      <xdr:col>0</xdr:col>
      <xdr:colOff>0</xdr:colOff>
      <xdr:row>0</xdr:row>
      <xdr:rowOff>0</xdr:rowOff>
    </xdr:from>
    <xdr:to>
      <xdr:col>5</xdr:col>
      <xdr:colOff>123825</xdr:colOff>
      <xdr:row>0</xdr:row>
      <xdr:rowOff>0</xdr:rowOff>
    </xdr:to>
    <xdr:sp macro="" textlink="">
      <xdr:nvSpPr>
        <xdr:cNvPr id="3" name="Line 3"/>
        <xdr:cNvSpPr>
          <a:spLocks noChangeShapeType="1"/>
        </xdr:cNvSpPr>
      </xdr:nvSpPr>
      <xdr:spPr bwMode="auto">
        <a:xfrm>
          <a:off x="0" y="0"/>
          <a:ext cx="6667500" cy="0"/>
        </a:xfrm>
        <a:prstGeom prst="line">
          <a:avLst/>
        </a:prstGeom>
        <a:noFill/>
        <a:ln w="9525">
          <a:solidFill>
            <a:srgbClr val="000000"/>
          </a:solidFill>
          <a:round/>
          <a:headEnd/>
          <a:tailEnd/>
        </a:ln>
      </xdr:spPr>
    </xdr:sp>
    <xdr:clientData/>
  </xdr:twoCellAnchor>
  <xdr:twoCellAnchor>
    <xdr:from>
      <xdr:col>0</xdr:col>
      <xdr:colOff>0</xdr:colOff>
      <xdr:row>5</xdr:row>
      <xdr:rowOff>0</xdr:rowOff>
    </xdr:from>
    <xdr:to>
      <xdr:col>5</xdr:col>
      <xdr:colOff>123825</xdr:colOff>
      <xdr:row>5</xdr:row>
      <xdr:rowOff>0</xdr:rowOff>
    </xdr:to>
    <xdr:sp macro="" textlink="">
      <xdr:nvSpPr>
        <xdr:cNvPr id="4" name="Line 3"/>
        <xdr:cNvSpPr>
          <a:spLocks noChangeShapeType="1"/>
        </xdr:cNvSpPr>
      </xdr:nvSpPr>
      <xdr:spPr bwMode="auto">
        <a:xfrm>
          <a:off x="0" y="952500"/>
          <a:ext cx="66675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0</xdr:col>
      <xdr:colOff>1457325</xdr:colOff>
      <xdr:row>3</xdr:row>
      <xdr:rowOff>66676</xdr:rowOff>
    </xdr:to>
    <xdr:pic>
      <xdr:nvPicPr>
        <xdr:cNvPr id="2" name="Picture 2" descr="http://10.10.1.15/apps/StockBoard/APSI/skins/Web/images/logo.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8575" y="9525"/>
          <a:ext cx="1428750" cy="61912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9526</xdr:rowOff>
    </xdr:from>
    <xdr:to>
      <xdr:col>0</xdr:col>
      <xdr:colOff>1457325</xdr:colOff>
      <xdr:row>3</xdr:row>
      <xdr:rowOff>57151</xdr:rowOff>
    </xdr:to>
    <xdr:pic>
      <xdr:nvPicPr>
        <xdr:cNvPr id="4" name="Picture 2" descr="http://10.10.1.15/apps/StockBoard/APSI/skins/Web/images/logo.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8575" y="9526"/>
          <a:ext cx="142875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9525</xdr:rowOff>
    </xdr:from>
    <xdr:to>
      <xdr:col>0</xdr:col>
      <xdr:colOff>1457325</xdr:colOff>
      <xdr:row>3</xdr:row>
      <xdr:rowOff>57150</xdr:rowOff>
    </xdr:to>
    <xdr:pic>
      <xdr:nvPicPr>
        <xdr:cNvPr id="2" name="Picture 2" descr="http://10.10.1.15/apps/StockBoard/APSI/skins/Web/images/logo.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8575" y="9525"/>
          <a:ext cx="1428750"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1428750</xdr:colOff>
      <xdr:row>3</xdr:row>
      <xdr:rowOff>66674</xdr:rowOff>
    </xdr:to>
    <xdr:pic>
      <xdr:nvPicPr>
        <xdr:cNvPr id="4" name="Picture 2" descr="http://10.10.1.15/apps/StockBoard/APSI/skins/Web/images/logo.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9525"/>
          <a:ext cx="1428750" cy="6191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9526</xdr:rowOff>
    </xdr:from>
    <xdr:to>
      <xdr:col>0</xdr:col>
      <xdr:colOff>1457325</xdr:colOff>
      <xdr:row>3</xdr:row>
      <xdr:rowOff>57151</xdr:rowOff>
    </xdr:to>
    <xdr:pic>
      <xdr:nvPicPr>
        <xdr:cNvPr id="3" name="Picture 2" descr="http://10.10.1.15/apps/StockBoard/APSI/skins/Web/images/logo.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8575" y="9526"/>
          <a:ext cx="1428750" cy="6096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76</xdr:col>
      <xdr:colOff>19050</xdr:colOff>
      <xdr:row>371</xdr:row>
      <xdr:rowOff>180975</xdr:rowOff>
    </xdr:from>
    <xdr:to>
      <xdr:col>76</xdr:col>
      <xdr:colOff>1085850</xdr:colOff>
      <xdr:row>371</xdr:row>
      <xdr:rowOff>371475</xdr:rowOff>
    </xdr:to>
    <xdr:sp macro="[4]!Macro10" textlink="">
      <xdr:nvSpPr>
        <xdr:cNvPr id="2" name="Rectangle 2"/>
        <xdr:cNvSpPr>
          <a:spLocks noChangeArrowheads="1"/>
        </xdr:cNvSpPr>
      </xdr:nvSpPr>
      <xdr:spPr bwMode="auto">
        <a:xfrm>
          <a:off x="6067425" y="50425350"/>
          <a:ext cx="1066800" cy="1905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Times New Roman" pitchFamily="18" charset="0"/>
              <a:cs typeface="Times New Roman" pitchFamily="18" charset="0"/>
            </a:rPr>
            <a:t>Hide</a:t>
          </a:r>
          <a:r>
            <a:rPr lang="en-US" sz="1000" b="1" i="0" strike="noStrike" baseline="0">
              <a:solidFill>
                <a:srgbClr val="000000"/>
              </a:solidFill>
              <a:latin typeface="Times New Roman" pitchFamily="18" charset="0"/>
              <a:cs typeface="Times New Roman" pitchFamily="18" charset="0"/>
            </a:rPr>
            <a:t> row</a:t>
          </a:r>
          <a:endParaRPr lang="en-US" sz="1000" b="1" i="0" strike="noStrike">
            <a:solidFill>
              <a:srgbClr val="000000"/>
            </a:solidFill>
            <a:latin typeface="Times New Roman" pitchFamily="18" charset="0"/>
            <a:cs typeface="Times New Roman" pitchFamily="18" charset="0"/>
          </a:endParaRPr>
        </a:p>
      </xdr:txBody>
    </xdr:sp>
    <xdr:clientData/>
  </xdr:twoCellAnchor>
  <xdr:twoCellAnchor>
    <xdr:from>
      <xdr:col>76</xdr:col>
      <xdr:colOff>19050</xdr:colOff>
      <xdr:row>370</xdr:row>
      <xdr:rowOff>152400</xdr:rowOff>
    </xdr:from>
    <xdr:to>
      <xdr:col>76</xdr:col>
      <xdr:colOff>1085850</xdr:colOff>
      <xdr:row>371</xdr:row>
      <xdr:rowOff>161924</xdr:rowOff>
    </xdr:to>
    <xdr:sp macro="[4]!Macro11" textlink="">
      <xdr:nvSpPr>
        <xdr:cNvPr id="3" name="Rectangle 3"/>
        <xdr:cNvSpPr>
          <a:spLocks noChangeArrowheads="1"/>
        </xdr:cNvSpPr>
      </xdr:nvSpPr>
      <xdr:spPr bwMode="auto">
        <a:xfrm>
          <a:off x="6067425" y="50206275"/>
          <a:ext cx="1066800" cy="20002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Times New Roman" pitchFamily="18" charset="0"/>
              <a:cs typeface="Times New Roman" pitchFamily="18" charset="0"/>
            </a:rPr>
            <a:t>Show all row</a:t>
          </a:r>
        </a:p>
      </xdr:txBody>
    </xdr:sp>
    <xdr:clientData/>
  </xdr:twoCellAnchor>
  <xdr:twoCellAnchor>
    <xdr:from>
      <xdr:col>0</xdr:col>
      <xdr:colOff>28575</xdr:colOff>
      <xdr:row>0</xdr:row>
      <xdr:rowOff>9525</xdr:rowOff>
    </xdr:from>
    <xdr:to>
      <xdr:col>5</xdr:col>
      <xdr:colOff>104775</xdr:colOff>
      <xdr:row>3</xdr:row>
      <xdr:rowOff>57150</xdr:rowOff>
    </xdr:to>
    <xdr:pic>
      <xdr:nvPicPr>
        <xdr:cNvPr id="4" name="Picture 2" descr="http://10.10.1.15/apps/StockBoard/APSI/skins/Web/images/logo.gif"/>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8575" y="9525"/>
          <a:ext cx="914400" cy="619125"/>
        </a:xfrm>
        <a:prstGeom prst="rect">
          <a:avLst/>
        </a:prstGeom>
        <a:noFill/>
        <a:ln w="9525">
          <a:noFill/>
          <a:miter lim="800000"/>
          <a:headEnd/>
          <a:tailEnd/>
        </a:ln>
      </xdr:spPr>
    </xdr:pic>
    <xdr:clientData/>
  </xdr:twoCellAnchor>
  <xdr:twoCellAnchor>
    <xdr:from>
      <xdr:col>0</xdr:col>
      <xdr:colOff>0</xdr:colOff>
      <xdr:row>3</xdr:row>
      <xdr:rowOff>85725</xdr:rowOff>
    </xdr:from>
    <xdr:to>
      <xdr:col>76</xdr:col>
      <xdr:colOff>619125</xdr:colOff>
      <xdr:row>3</xdr:row>
      <xdr:rowOff>85725</xdr:rowOff>
    </xdr:to>
    <xdr:sp macro="" textlink="">
      <xdr:nvSpPr>
        <xdr:cNvPr id="5" name="Line 3"/>
        <xdr:cNvSpPr>
          <a:spLocks noChangeShapeType="1"/>
        </xdr:cNvSpPr>
      </xdr:nvSpPr>
      <xdr:spPr bwMode="auto">
        <a:xfrm>
          <a:off x="0" y="657225"/>
          <a:ext cx="666750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Le%20Duc%20Minh\Khach%20hang\Cong%20ty%20chung%20khoan\CK%20Sai%20Gon%20-%20Ha%20Noi\Nam%202009\Ca%20nam\Bao%20cao\Documents\Le%20Duc%20Minh\Tai%20lieu%20ca%20nhan\Hoc%20word,excel\Tong%20hop%20QD15%20v3.0\Tong%20hop%20QD15%20v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kiem%20toan\01.%20cong%20ty\cong%20ty%20ck%20shs\Administration_chungkhoansaigonhanoi_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HANH%20NGHI\CK%20AN%20PHAT\2015\QUY%20I-2015\Bao%20cao%20TC%20Q1-%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HANH%20NGHI\CK%20AN%20PHAT\2016\QUY%20II%20-%202016\BCSX%2030.06.2016%20-%20Bao%20cao%20tai%20chinh%20-%20Cong%20ty%20CP%20Chung%20khoan%20An%20Phat%20-%20Sau%20D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ASC\Audit%20report%20Standard\Mau%20bao%20cao%20kiem%20toan%20nam%202014\BCKT%2031.12.2014%20-%20Bao%20cao%20tai%20chinh%20rieng%20-%20Cong%20ty%20ABC%20-%20Ap%20dung%20QD%2015.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hong_bao"/>
      <sheetName val="Muc_luc"/>
      <sheetName val="Thong_tin"/>
      <sheetName val="Danh_muc"/>
      <sheetName val="DM"/>
      <sheetName val="Dieu_chinh"/>
      <sheetName val="Chi_tiet"/>
      <sheetName val="Soat_xet"/>
      <sheetName val="Tong_hop"/>
      <sheetName val="LCBTCP"/>
      <sheetName val="KN_CPBQ"/>
      <sheetName val="KT_CPBQ"/>
      <sheetName val="Du_lieu"/>
      <sheetName val="CT_LCTT"/>
      <sheetName val="CT_LCGT"/>
      <sheetName val="QTTNDN"/>
      <sheetName val="BCKT"/>
      <sheetName val="Bao_cao"/>
      <sheetName val="Doi_chieu"/>
      <sheetName val="Thuyet_minh"/>
      <sheetName val="TM_TSCDHH"/>
      <sheetName val="TM_TSCDTTC"/>
      <sheetName val="TM_TSCDVH"/>
      <sheetName val="TM_VCSH"/>
      <sheetName val="Phan_tich"/>
      <sheetName val="Trong_yeu"/>
      <sheetName val="Phan_bo"/>
      <sheetName val="TM_ChenhLechTK"/>
      <sheetName val="TM_ChenhLechCT"/>
      <sheetName val="Huong_dan"/>
      <sheetName val="Dchinh(chinhthuc)"/>
      <sheetName val="gvl"/>
      <sheetName val="Gen"/>
    </sheetNames>
    <sheetDataSet>
      <sheetData sheetId="0" refreshError="1"/>
      <sheetData sheetId="1" refreshError="1"/>
      <sheetData sheetId="2" refreshError="1"/>
      <sheetData sheetId="3" refreshError="1">
        <row r="8">
          <cell r="D8" t="str">
            <v>Công ty Cổ phần May 10</v>
          </cell>
        </row>
        <row r="12">
          <cell r="D12" t="str">
            <v>cho năm tài chính kết thúc ngày 31/12/2007</v>
          </cell>
        </row>
        <row r="13">
          <cell r="D13" t="str">
            <v>01/01/2007</v>
          </cell>
        </row>
        <row r="14">
          <cell r="D14" t="str">
            <v>31/12/2007</v>
          </cell>
        </row>
      </sheetData>
      <sheetData sheetId="4" refreshError="1">
        <row r="5">
          <cell r="A5" t="str">
            <v>TKTB</v>
          </cell>
          <cell r="B5" t="str">
            <v>TKCD</v>
          </cell>
          <cell r="C5" t="str">
            <v>TKBS</v>
          </cell>
          <cell r="D5" t="str">
            <v>TKPL</v>
          </cell>
        </row>
        <row r="6">
          <cell r="B6" t="str">
            <v>111</v>
          </cell>
        </row>
        <row r="7">
          <cell r="B7" t="str">
            <v>1111</v>
          </cell>
        </row>
        <row r="8">
          <cell r="B8" t="str">
            <v>1112</v>
          </cell>
        </row>
        <row r="9">
          <cell r="B9" t="str">
            <v>1113</v>
          </cell>
        </row>
        <row r="10">
          <cell r="B10" t="str">
            <v>112</v>
          </cell>
        </row>
        <row r="11">
          <cell r="B11" t="str">
            <v>1121</v>
          </cell>
        </row>
        <row r="12">
          <cell r="B12" t="str">
            <v>1122</v>
          </cell>
        </row>
        <row r="13">
          <cell r="B13" t="str">
            <v>1123</v>
          </cell>
        </row>
        <row r="14">
          <cell r="B14" t="str">
            <v>113</v>
          </cell>
        </row>
        <row r="15">
          <cell r="B15" t="str">
            <v>1131</v>
          </cell>
        </row>
        <row r="16">
          <cell r="B16" t="str">
            <v>1132</v>
          </cell>
        </row>
        <row r="17">
          <cell r="B17" t="str">
            <v>121</v>
          </cell>
        </row>
        <row r="18">
          <cell r="B18" t="str">
            <v>1211</v>
          </cell>
        </row>
        <row r="19">
          <cell r="B19" t="str">
            <v>1212</v>
          </cell>
        </row>
        <row r="20">
          <cell r="B20" t="str">
            <v>121</v>
          </cell>
        </row>
        <row r="21">
          <cell r="B21" t="str">
            <v>128</v>
          </cell>
        </row>
        <row r="22">
          <cell r="B22" t="str">
            <v>1281</v>
          </cell>
        </row>
        <row r="23">
          <cell r="B23" t="str">
            <v>1288</v>
          </cell>
        </row>
        <row r="24">
          <cell r="B24" t="str">
            <v>128</v>
          </cell>
        </row>
        <row r="25">
          <cell r="B25" t="str">
            <v>129</v>
          </cell>
        </row>
        <row r="26">
          <cell r="B26" t="str">
            <v>131</v>
          </cell>
        </row>
        <row r="27">
          <cell r="B27" t="str">
            <v>131</v>
          </cell>
        </row>
        <row r="28">
          <cell r="B28" t="str">
            <v>131</v>
          </cell>
        </row>
        <row r="29">
          <cell r="B29" t="str">
            <v>131</v>
          </cell>
        </row>
        <row r="30">
          <cell r="B30" t="str">
            <v>131</v>
          </cell>
        </row>
        <row r="31">
          <cell r="B31" t="str">
            <v>133</v>
          </cell>
        </row>
        <row r="32">
          <cell r="B32" t="str">
            <v>1331</v>
          </cell>
        </row>
        <row r="33">
          <cell r="B33" t="str">
            <v>1331</v>
          </cell>
        </row>
        <row r="34">
          <cell r="B34" t="str">
            <v>1331</v>
          </cell>
        </row>
        <row r="35">
          <cell r="B35" t="str">
            <v>1332</v>
          </cell>
        </row>
        <row r="36">
          <cell r="B36" t="str">
            <v>1332</v>
          </cell>
        </row>
        <row r="37">
          <cell r="B37" t="str">
            <v>1332</v>
          </cell>
        </row>
        <row r="38">
          <cell r="B38" t="str">
            <v>136</v>
          </cell>
        </row>
        <row r="39">
          <cell r="B39" t="str">
            <v>1361</v>
          </cell>
        </row>
        <row r="40">
          <cell r="B40" t="str">
            <v>1361</v>
          </cell>
        </row>
        <row r="41">
          <cell r="B41" t="str">
            <v>1361</v>
          </cell>
        </row>
        <row r="42">
          <cell r="B42" t="str">
            <v>1368</v>
          </cell>
        </row>
        <row r="43">
          <cell r="B43" t="str">
            <v>1368</v>
          </cell>
        </row>
        <row r="44">
          <cell r="B44" t="str">
            <v>1368</v>
          </cell>
        </row>
        <row r="45">
          <cell r="B45" t="str">
            <v>1368</v>
          </cell>
        </row>
        <row r="46">
          <cell r="B46" t="str">
            <v>1368</v>
          </cell>
        </row>
        <row r="47">
          <cell r="B47" t="str">
            <v>1368</v>
          </cell>
        </row>
        <row r="48">
          <cell r="B48" t="str">
            <v>1368</v>
          </cell>
        </row>
        <row r="49">
          <cell r="B49" t="str">
            <v>138</v>
          </cell>
        </row>
        <row r="50">
          <cell r="B50" t="str">
            <v>1381</v>
          </cell>
        </row>
        <row r="51">
          <cell r="B51" t="str">
            <v>1385</v>
          </cell>
        </row>
        <row r="52">
          <cell r="B52" t="str">
            <v>1385</v>
          </cell>
        </row>
        <row r="53">
          <cell r="B53" t="str">
            <v>1385</v>
          </cell>
        </row>
        <row r="54">
          <cell r="B54" t="str">
            <v>1385</v>
          </cell>
        </row>
        <row r="55">
          <cell r="B55" t="str">
            <v>1385</v>
          </cell>
        </row>
        <row r="56">
          <cell r="B56" t="str">
            <v>1388</v>
          </cell>
        </row>
        <row r="57">
          <cell r="B57" t="str">
            <v>1388</v>
          </cell>
        </row>
        <row r="58">
          <cell r="B58" t="str">
            <v>1388</v>
          </cell>
        </row>
        <row r="59">
          <cell r="B59" t="str">
            <v>1388</v>
          </cell>
        </row>
        <row r="60">
          <cell r="B60" t="str">
            <v>1388</v>
          </cell>
        </row>
        <row r="61">
          <cell r="B61" t="str">
            <v>1388</v>
          </cell>
        </row>
        <row r="62">
          <cell r="B62" t="str">
            <v>1388</v>
          </cell>
        </row>
        <row r="63">
          <cell r="B63" t="str">
            <v>1388</v>
          </cell>
        </row>
        <row r="64">
          <cell r="B64" t="str">
            <v>1388</v>
          </cell>
        </row>
        <row r="65">
          <cell r="B65" t="str">
            <v>139</v>
          </cell>
        </row>
        <row r="66">
          <cell r="B66" t="str">
            <v>139</v>
          </cell>
        </row>
        <row r="67">
          <cell r="B67" t="str">
            <v>139</v>
          </cell>
        </row>
        <row r="68">
          <cell r="B68" t="str">
            <v>141</v>
          </cell>
        </row>
        <row r="69">
          <cell r="B69" t="str">
            <v>141</v>
          </cell>
        </row>
        <row r="70">
          <cell r="B70" t="str">
            <v>141</v>
          </cell>
        </row>
        <row r="71">
          <cell r="B71" t="str">
            <v>142</v>
          </cell>
        </row>
        <row r="72">
          <cell r="B72" t="str">
            <v>144</v>
          </cell>
        </row>
        <row r="73">
          <cell r="B73" t="str">
            <v>151</v>
          </cell>
        </row>
        <row r="74">
          <cell r="B74" t="str">
            <v>152</v>
          </cell>
        </row>
        <row r="75">
          <cell r="B75" t="str">
            <v>153</v>
          </cell>
        </row>
        <row r="76">
          <cell r="B76" t="str">
            <v>154</v>
          </cell>
        </row>
        <row r="77">
          <cell r="B77" t="str">
            <v>155</v>
          </cell>
        </row>
        <row r="78">
          <cell r="B78" t="str">
            <v>156</v>
          </cell>
        </row>
        <row r="79">
          <cell r="B79" t="str">
            <v>1561</v>
          </cell>
        </row>
        <row r="80">
          <cell r="B80" t="str">
            <v>1562</v>
          </cell>
        </row>
        <row r="81">
          <cell r="B81" t="str">
            <v>1567</v>
          </cell>
        </row>
        <row r="82">
          <cell r="B82" t="str">
            <v>157</v>
          </cell>
        </row>
        <row r="83">
          <cell r="B83" t="str">
            <v>158</v>
          </cell>
        </row>
        <row r="84">
          <cell r="B84" t="str">
            <v>159</v>
          </cell>
        </row>
        <row r="85">
          <cell r="B85" t="str">
            <v>161</v>
          </cell>
        </row>
        <row r="86">
          <cell r="B86" t="str">
            <v>1611</v>
          </cell>
        </row>
        <row r="87">
          <cell r="B87" t="str">
            <v>1612</v>
          </cell>
        </row>
        <row r="88">
          <cell r="B88" t="str">
            <v>211</v>
          </cell>
        </row>
        <row r="89">
          <cell r="B89" t="str">
            <v>2111</v>
          </cell>
        </row>
        <row r="90">
          <cell r="B90" t="str">
            <v>2112</v>
          </cell>
        </row>
        <row r="91">
          <cell r="B91" t="str">
            <v>2113</v>
          </cell>
        </row>
        <row r="92">
          <cell r="B92" t="str">
            <v>2114</v>
          </cell>
        </row>
        <row r="93">
          <cell r="B93" t="str">
            <v>2115</v>
          </cell>
        </row>
        <row r="94">
          <cell r="B94" t="str">
            <v>2118</v>
          </cell>
        </row>
        <row r="95">
          <cell r="B95" t="str">
            <v>212</v>
          </cell>
        </row>
        <row r="96">
          <cell r="B96" t="str">
            <v>212</v>
          </cell>
        </row>
        <row r="97">
          <cell r="B97" t="str">
            <v>212</v>
          </cell>
        </row>
        <row r="98">
          <cell r="B98" t="str">
            <v>212</v>
          </cell>
        </row>
        <row r="99">
          <cell r="B99" t="str">
            <v>212</v>
          </cell>
        </row>
        <row r="100">
          <cell r="B100" t="str">
            <v>212</v>
          </cell>
        </row>
        <row r="101">
          <cell r="B101" t="str">
            <v>212</v>
          </cell>
        </row>
        <row r="102">
          <cell r="B102" t="str">
            <v>213</v>
          </cell>
        </row>
        <row r="103">
          <cell r="B103" t="str">
            <v>2131</v>
          </cell>
        </row>
        <row r="104">
          <cell r="B104" t="str">
            <v>2132</v>
          </cell>
        </row>
        <row r="105">
          <cell r="B105" t="str">
            <v>2133</v>
          </cell>
        </row>
        <row r="106">
          <cell r="B106" t="str">
            <v>2134</v>
          </cell>
        </row>
        <row r="107">
          <cell r="B107" t="str">
            <v>2135</v>
          </cell>
        </row>
        <row r="108">
          <cell r="B108" t="str">
            <v>2136</v>
          </cell>
        </row>
        <row r="109">
          <cell r="B109" t="str">
            <v>2138</v>
          </cell>
        </row>
        <row r="110">
          <cell r="B110" t="str">
            <v>214</v>
          </cell>
        </row>
        <row r="111">
          <cell r="B111" t="str">
            <v>2141</v>
          </cell>
        </row>
        <row r="112">
          <cell r="B112" t="str">
            <v>2141</v>
          </cell>
        </row>
        <row r="113">
          <cell r="B113" t="str">
            <v>2141</v>
          </cell>
        </row>
        <row r="114">
          <cell r="B114" t="str">
            <v>2141</v>
          </cell>
        </row>
        <row r="115">
          <cell r="B115" t="str">
            <v>2141</v>
          </cell>
        </row>
        <row r="116">
          <cell r="B116" t="str">
            <v>2141</v>
          </cell>
        </row>
        <row r="117">
          <cell r="B117" t="str">
            <v>2141</v>
          </cell>
        </row>
        <row r="118">
          <cell r="B118" t="str">
            <v>2142</v>
          </cell>
        </row>
        <row r="119">
          <cell r="B119" t="str">
            <v>2142</v>
          </cell>
        </row>
        <row r="120">
          <cell r="B120" t="str">
            <v>2142</v>
          </cell>
        </row>
        <row r="121">
          <cell r="B121" t="str">
            <v>2142</v>
          </cell>
        </row>
        <row r="122">
          <cell r="B122" t="str">
            <v>2142</v>
          </cell>
        </row>
        <row r="123">
          <cell r="B123" t="str">
            <v>2142</v>
          </cell>
        </row>
        <row r="124">
          <cell r="B124" t="str">
            <v>2142</v>
          </cell>
        </row>
        <row r="125">
          <cell r="B125" t="str">
            <v>2143</v>
          </cell>
        </row>
        <row r="126">
          <cell r="B126" t="str">
            <v>2143</v>
          </cell>
        </row>
        <row r="127">
          <cell r="B127" t="str">
            <v>2143</v>
          </cell>
        </row>
        <row r="128">
          <cell r="B128" t="str">
            <v>2143</v>
          </cell>
        </row>
        <row r="129">
          <cell r="B129" t="str">
            <v>2143</v>
          </cell>
        </row>
        <row r="130">
          <cell r="B130" t="str">
            <v>2143</v>
          </cell>
        </row>
        <row r="131">
          <cell r="B131" t="str">
            <v>2143</v>
          </cell>
        </row>
        <row r="132">
          <cell r="B132" t="str">
            <v>2143</v>
          </cell>
        </row>
        <row r="133">
          <cell r="B133" t="str">
            <v>2147</v>
          </cell>
        </row>
        <row r="134">
          <cell r="B134" t="str">
            <v>217</v>
          </cell>
        </row>
        <row r="135">
          <cell r="B135" t="str">
            <v>221</v>
          </cell>
        </row>
        <row r="136">
          <cell r="B136" t="str">
            <v>222</v>
          </cell>
        </row>
        <row r="137">
          <cell r="B137" t="str">
            <v>223</v>
          </cell>
        </row>
        <row r="138">
          <cell r="B138" t="str">
            <v>228</v>
          </cell>
        </row>
        <row r="139">
          <cell r="B139" t="str">
            <v>2281</v>
          </cell>
        </row>
        <row r="140">
          <cell r="B140" t="str">
            <v>2282</v>
          </cell>
        </row>
        <row r="141">
          <cell r="B141" t="str">
            <v>2282</v>
          </cell>
        </row>
        <row r="142">
          <cell r="B142" t="str">
            <v>2288</v>
          </cell>
        </row>
        <row r="143">
          <cell r="B143" t="str">
            <v>2288</v>
          </cell>
        </row>
        <row r="144">
          <cell r="B144" t="str">
            <v>229</v>
          </cell>
        </row>
        <row r="145">
          <cell r="B145" t="str">
            <v>241</v>
          </cell>
        </row>
        <row r="146">
          <cell r="B146" t="str">
            <v>2411</v>
          </cell>
        </row>
        <row r="147">
          <cell r="B147" t="str">
            <v>2412</v>
          </cell>
        </row>
        <row r="148">
          <cell r="B148" t="str">
            <v>2413</v>
          </cell>
        </row>
        <row r="149">
          <cell r="B149" t="str">
            <v>242</v>
          </cell>
        </row>
        <row r="150">
          <cell r="B150" t="str">
            <v>242</v>
          </cell>
        </row>
        <row r="151">
          <cell r="B151" t="str">
            <v>242</v>
          </cell>
        </row>
        <row r="152">
          <cell r="B152" t="str">
            <v>242</v>
          </cell>
        </row>
        <row r="153">
          <cell r="B153" t="str">
            <v>242</v>
          </cell>
        </row>
        <row r="154">
          <cell r="B154" t="str">
            <v>242</v>
          </cell>
        </row>
        <row r="155">
          <cell r="B155" t="str">
            <v>242</v>
          </cell>
        </row>
        <row r="156">
          <cell r="B156" t="str">
            <v>243</v>
          </cell>
        </row>
        <row r="157">
          <cell r="B157" t="str">
            <v>243</v>
          </cell>
        </row>
        <row r="158">
          <cell r="B158" t="str">
            <v>243</v>
          </cell>
        </row>
        <row r="159">
          <cell r="B159" t="str">
            <v>243</v>
          </cell>
        </row>
        <row r="160">
          <cell r="B160" t="str">
            <v>243</v>
          </cell>
        </row>
        <row r="161">
          <cell r="B161" t="str">
            <v>244</v>
          </cell>
        </row>
        <row r="162">
          <cell r="B162" t="str">
            <v>311</v>
          </cell>
        </row>
        <row r="163">
          <cell r="B163" t="str">
            <v>315</v>
          </cell>
        </row>
        <row r="164">
          <cell r="B164" t="str">
            <v>3151</v>
          </cell>
        </row>
        <row r="165">
          <cell r="B165" t="str">
            <v>3152</v>
          </cell>
        </row>
        <row r="166">
          <cell r="B166" t="str">
            <v>3153</v>
          </cell>
        </row>
        <row r="167">
          <cell r="B167" t="str">
            <v>331</v>
          </cell>
        </row>
        <row r="168">
          <cell r="B168" t="str">
            <v>331</v>
          </cell>
        </row>
        <row r="169">
          <cell r="B169" t="str">
            <v>331</v>
          </cell>
        </row>
        <row r="170">
          <cell r="B170" t="str">
            <v>331</v>
          </cell>
        </row>
        <row r="171">
          <cell r="B171" t="str">
            <v>331</v>
          </cell>
        </row>
        <row r="172">
          <cell r="B172" t="str">
            <v>333</v>
          </cell>
        </row>
        <row r="173">
          <cell r="B173" t="str">
            <v>3331</v>
          </cell>
        </row>
        <row r="174">
          <cell r="B174" t="str">
            <v>33311</v>
          </cell>
        </row>
        <row r="175">
          <cell r="B175" t="str">
            <v>33311</v>
          </cell>
        </row>
        <row r="176">
          <cell r="B176" t="str">
            <v>33311</v>
          </cell>
        </row>
        <row r="177">
          <cell r="B177" t="str">
            <v>33312</v>
          </cell>
        </row>
        <row r="178">
          <cell r="B178" t="str">
            <v>33312</v>
          </cell>
        </row>
        <row r="179">
          <cell r="B179" t="str">
            <v>33312</v>
          </cell>
        </row>
        <row r="180">
          <cell r="B180" t="str">
            <v>3332</v>
          </cell>
        </row>
        <row r="181">
          <cell r="B181" t="str">
            <v>3332</v>
          </cell>
        </row>
        <row r="182">
          <cell r="B182" t="str">
            <v>3332</v>
          </cell>
        </row>
        <row r="183">
          <cell r="B183" t="str">
            <v>3333</v>
          </cell>
        </row>
        <row r="184">
          <cell r="B184" t="str">
            <v>3333</v>
          </cell>
        </row>
        <row r="185">
          <cell r="B185" t="str">
            <v>3333</v>
          </cell>
        </row>
        <row r="186">
          <cell r="B186" t="str">
            <v>3334</v>
          </cell>
        </row>
        <row r="187">
          <cell r="B187" t="str">
            <v>3334</v>
          </cell>
        </row>
        <row r="188">
          <cell r="B188" t="str">
            <v>3334</v>
          </cell>
        </row>
        <row r="189">
          <cell r="B189" t="str">
            <v>3335</v>
          </cell>
        </row>
        <row r="190">
          <cell r="B190" t="str">
            <v>3335</v>
          </cell>
        </row>
        <row r="191">
          <cell r="B191" t="str">
            <v>3335</v>
          </cell>
        </row>
        <row r="192">
          <cell r="B192" t="str">
            <v>3336</v>
          </cell>
        </row>
        <row r="193">
          <cell r="B193" t="str">
            <v>3336</v>
          </cell>
        </row>
        <row r="194">
          <cell r="B194" t="str">
            <v>3336</v>
          </cell>
        </row>
        <row r="195">
          <cell r="B195" t="str">
            <v>3337</v>
          </cell>
        </row>
        <row r="196">
          <cell r="B196" t="str">
            <v>3337</v>
          </cell>
        </row>
        <row r="197">
          <cell r="B197" t="str">
            <v>3337</v>
          </cell>
        </row>
        <row r="198">
          <cell r="B198" t="str">
            <v>3338</v>
          </cell>
        </row>
        <row r="199">
          <cell r="B199" t="str">
            <v>3338</v>
          </cell>
        </row>
        <row r="200">
          <cell r="B200" t="str">
            <v>3338</v>
          </cell>
        </row>
        <row r="201">
          <cell r="B201" t="str">
            <v>3339</v>
          </cell>
        </row>
        <row r="202">
          <cell r="B202" t="str">
            <v>3339</v>
          </cell>
        </row>
        <row r="203">
          <cell r="B203" t="str">
            <v>3339</v>
          </cell>
        </row>
        <row r="204">
          <cell r="B204" t="str">
            <v>3339</v>
          </cell>
        </row>
        <row r="205">
          <cell r="B205" t="str">
            <v>3339</v>
          </cell>
        </row>
        <row r="206">
          <cell r="B206" t="str">
            <v>334</v>
          </cell>
        </row>
        <row r="207">
          <cell r="B207" t="str">
            <v>3341</v>
          </cell>
        </row>
        <row r="208">
          <cell r="B208" t="str">
            <v>3341</v>
          </cell>
        </row>
        <row r="209">
          <cell r="B209" t="str">
            <v>3341</v>
          </cell>
        </row>
        <row r="210">
          <cell r="B210" t="str">
            <v>3348</v>
          </cell>
        </row>
        <row r="211">
          <cell r="B211" t="str">
            <v>3348</v>
          </cell>
        </row>
        <row r="212">
          <cell r="B212" t="str">
            <v>3348</v>
          </cell>
        </row>
        <row r="213">
          <cell r="B213" t="str">
            <v>335</v>
          </cell>
        </row>
        <row r="214">
          <cell r="B214" t="str">
            <v>335</v>
          </cell>
        </row>
        <row r="215">
          <cell r="B215" t="str">
            <v>335</v>
          </cell>
        </row>
        <row r="216">
          <cell r="B216" t="str">
            <v>335</v>
          </cell>
        </row>
        <row r="217">
          <cell r="B217" t="str">
            <v>335</v>
          </cell>
        </row>
        <row r="218">
          <cell r="B218" t="str">
            <v>336</v>
          </cell>
        </row>
        <row r="219">
          <cell r="B219" t="str">
            <v>336</v>
          </cell>
        </row>
        <row r="220">
          <cell r="B220" t="str">
            <v>336</v>
          </cell>
        </row>
        <row r="221">
          <cell r="B221" t="str">
            <v>336</v>
          </cell>
        </row>
        <row r="222">
          <cell r="B222" t="str">
            <v>336</v>
          </cell>
        </row>
        <row r="223">
          <cell r="B223" t="str">
            <v>336</v>
          </cell>
        </row>
        <row r="224">
          <cell r="B224" t="str">
            <v>336</v>
          </cell>
        </row>
        <row r="225">
          <cell r="B225" t="str">
            <v>336</v>
          </cell>
        </row>
        <row r="226">
          <cell r="B226" t="str">
            <v>336</v>
          </cell>
        </row>
        <row r="227">
          <cell r="B227" t="str">
            <v>337</v>
          </cell>
        </row>
        <row r="228">
          <cell r="B228" t="str">
            <v>337</v>
          </cell>
        </row>
        <row r="229">
          <cell r="B229" t="str">
            <v>337</v>
          </cell>
        </row>
        <row r="230">
          <cell r="B230" t="str">
            <v>338</v>
          </cell>
        </row>
        <row r="231">
          <cell r="B231" t="str">
            <v>3381</v>
          </cell>
        </row>
        <row r="232">
          <cell r="B232" t="str">
            <v>3382</v>
          </cell>
        </row>
        <row r="233">
          <cell r="B233" t="str">
            <v>3382</v>
          </cell>
        </row>
        <row r="234">
          <cell r="B234" t="str">
            <v>3382</v>
          </cell>
        </row>
        <row r="235">
          <cell r="B235" t="str">
            <v>3383</v>
          </cell>
        </row>
        <row r="236">
          <cell r="B236" t="str">
            <v>3383</v>
          </cell>
        </row>
        <row r="237">
          <cell r="B237" t="str">
            <v>3383</v>
          </cell>
        </row>
        <row r="238">
          <cell r="B238" t="str">
            <v>3384</v>
          </cell>
        </row>
        <row r="239">
          <cell r="B239" t="str">
            <v>3384</v>
          </cell>
        </row>
        <row r="240">
          <cell r="B240" t="str">
            <v>3384</v>
          </cell>
        </row>
        <row r="241">
          <cell r="B241" t="str">
            <v>3385</v>
          </cell>
        </row>
        <row r="242">
          <cell r="B242" t="str">
            <v>3385</v>
          </cell>
        </row>
        <row r="243">
          <cell r="B243" t="str">
            <v>3385</v>
          </cell>
        </row>
        <row r="244">
          <cell r="B244" t="str">
            <v>3386</v>
          </cell>
        </row>
        <row r="245">
          <cell r="B245" t="str">
            <v>3386</v>
          </cell>
        </row>
        <row r="246">
          <cell r="B246" t="str">
            <v>3386</v>
          </cell>
        </row>
        <row r="247">
          <cell r="B247" t="str">
            <v>3387</v>
          </cell>
        </row>
        <row r="248">
          <cell r="B248" t="str">
            <v>3387</v>
          </cell>
        </row>
        <row r="249">
          <cell r="B249" t="str">
            <v>3387</v>
          </cell>
        </row>
        <row r="250">
          <cell r="B250" t="str">
            <v>3387</v>
          </cell>
        </row>
        <row r="251">
          <cell r="B251" t="str">
            <v>3387</v>
          </cell>
        </row>
        <row r="252">
          <cell r="B252" t="str">
            <v>3388</v>
          </cell>
        </row>
        <row r="253">
          <cell r="B253" t="str">
            <v>3388</v>
          </cell>
        </row>
        <row r="254">
          <cell r="B254" t="str">
            <v>3388</v>
          </cell>
        </row>
        <row r="255">
          <cell r="B255" t="str">
            <v>3388</v>
          </cell>
        </row>
        <row r="256">
          <cell r="B256" t="str">
            <v>3388</v>
          </cell>
        </row>
        <row r="257">
          <cell r="B257" t="str">
            <v>3388</v>
          </cell>
        </row>
        <row r="258">
          <cell r="B258" t="str">
            <v>3388</v>
          </cell>
        </row>
        <row r="259">
          <cell r="B259" t="str">
            <v>3388</v>
          </cell>
        </row>
        <row r="260">
          <cell r="B260" t="str">
            <v>3388</v>
          </cell>
        </row>
        <row r="261">
          <cell r="B261" t="str">
            <v>341</v>
          </cell>
        </row>
        <row r="262">
          <cell r="B262" t="str">
            <v>341</v>
          </cell>
        </row>
        <row r="263">
          <cell r="B263" t="str">
            <v>341</v>
          </cell>
        </row>
        <row r="264">
          <cell r="B264" t="str">
            <v>342</v>
          </cell>
        </row>
        <row r="265">
          <cell r="B265" t="str">
            <v>342</v>
          </cell>
        </row>
        <row r="266">
          <cell r="B266" t="str">
            <v>342</v>
          </cell>
        </row>
        <row r="267">
          <cell r="B267" t="str">
            <v>343</v>
          </cell>
        </row>
        <row r="268">
          <cell r="B268" t="str">
            <v>3431</v>
          </cell>
        </row>
        <row r="269">
          <cell r="B269" t="str">
            <v>3432</v>
          </cell>
        </row>
        <row r="270">
          <cell r="B270" t="str">
            <v>3433</v>
          </cell>
        </row>
        <row r="271">
          <cell r="B271" t="str">
            <v>344</v>
          </cell>
        </row>
        <row r="272">
          <cell r="B272" t="str">
            <v>347</v>
          </cell>
        </row>
        <row r="273">
          <cell r="B273" t="str">
            <v>347</v>
          </cell>
        </row>
        <row r="274">
          <cell r="B274" t="str">
            <v>347</v>
          </cell>
        </row>
        <row r="275">
          <cell r="B275" t="str">
            <v>351</v>
          </cell>
        </row>
        <row r="276">
          <cell r="B276" t="str">
            <v>352</v>
          </cell>
        </row>
        <row r="277">
          <cell r="B277" t="str">
            <v>352</v>
          </cell>
        </row>
        <row r="278">
          <cell r="B278" t="str">
            <v>352</v>
          </cell>
        </row>
        <row r="279">
          <cell r="B279" t="str">
            <v>411</v>
          </cell>
        </row>
        <row r="280">
          <cell r="B280" t="str">
            <v>4111</v>
          </cell>
        </row>
        <row r="281">
          <cell r="B281" t="str">
            <v>4112</v>
          </cell>
        </row>
        <row r="282">
          <cell r="B282" t="str">
            <v>4118</v>
          </cell>
        </row>
        <row r="283">
          <cell r="B283" t="str">
            <v>412</v>
          </cell>
        </row>
        <row r="284">
          <cell r="B284" t="str">
            <v>413</v>
          </cell>
        </row>
        <row r="285">
          <cell r="B285" t="str">
            <v>4131</v>
          </cell>
        </row>
        <row r="286">
          <cell r="B286" t="str">
            <v>4132</v>
          </cell>
        </row>
        <row r="287">
          <cell r="B287" t="str">
            <v>414</v>
          </cell>
        </row>
        <row r="288">
          <cell r="B288" t="str">
            <v>415</v>
          </cell>
        </row>
        <row r="289">
          <cell r="B289" t="str">
            <v>418</v>
          </cell>
        </row>
        <row r="290">
          <cell r="B290" t="str">
            <v>419</v>
          </cell>
        </row>
        <row r="291">
          <cell r="B291" t="str">
            <v>421</v>
          </cell>
        </row>
        <row r="292">
          <cell r="B292" t="str">
            <v>4211</v>
          </cell>
        </row>
        <row r="293">
          <cell r="B293" t="str">
            <v>4212</v>
          </cell>
        </row>
        <row r="294">
          <cell r="B294" t="str">
            <v>431</v>
          </cell>
        </row>
        <row r="295">
          <cell r="B295" t="str">
            <v>4311</v>
          </cell>
        </row>
        <row r="296">
          <cell r="B296" t="str">
            <v>4312</v>
          </cell>
        </row>
        <row r="297">
          <cell r="B297" t="str">
            <v>4313</v>
          </cell>
        </row>
        <row r="298">
          <cell r="B298" t="str">
            <v>441</v>
          </cell>
        </row>
        <row r="299">
          <cell r="B299" t="str">
            <v>461</v>
          </cell>
        </row>
        <row r="300">
          <cell r="B300" t="str">
            <v>4611</v>
          </cell>
        </row>
        <row r="301">
          <cell r="B301" t="str">
            <v>4612</v>
          </cell>
        </row>
        <row r="302">
          <cell r="B302" t="str">
            <v>466</v>
          </cell>
        </row>
        <row r="303">
          <cell r="B303" t="str">
            <v>511</v>
          </cell>
        </row>
        <row r="304">
          <cell r="B304" t="str">
            <v>5111</v>
          </cell>
        </row>
        <row r="305">
          <cell r="B305" t="str">
            <v>5112</v>
          </cell>
        </row>
        <row r="306">
          <cell r="B306" t="str">
            <v>5113</v>
          </cell>
        </row>
        <row r="307">
          <cell r="B307" t="str">
            <v>5114</v>
          </cell>
        </row>
        <row r="308">
          <cell r="B308" t="str">
            <v>5117</v>
          </cell>
        </row>
        <row r="309">
          <cell r="B309" t="str">
            <v>5118</v>
          </cell>
        </row>
        <row r="310">
          <cell r="B310" t="str">
            <v>512</v>
          </cell>
        </row>
        <row r="311">
          <cell r="B311" t="str">
            <v>5121</v>
          </cell>
        </row>
        <row r="312">
          <cell r="B312" t="str">
            <v>5122</v>
          </cell>
        </row>
        <row r="313">
          <cell r="B313" t="str">
            <v>5123</v>
          </cell>
        </row>
        <row r="314">
          <cell r="B314" t="str">
            <v>5124</v>
          </cell>
        </row>
        <row r="315">
          <cell r="B315" t="str">
            <v>5127</v>
          </cell>
        </row>
        <row r="316">
          <cell r="B316" t="str">
            <v>5128</v>
          </cell>
        </row>
        <row r="317">
          <cell r="B317" t="str">
            <v>515</v>
          </cell>
        </row>
        <row r="318">
          <cell r="B318" t="str">
            <v>515</v>
          </cell>
        </row>
        <row r="319">
          <cell r="B319" t="str">
            <v>515</v>
          </cell>
        </row>
        <row r="320">
          <cell r="B320" t="str">
            <v>515</v>
          </cell>
        </row>
        <row r="321">
          <cell r="B321" t="str">
            <v>515</v>
          </cell>
        </row>
        <row r="322">
          <cell r="B322" t="str">
            <v>515</v>
          </cell>
        </row>
        <row r="323">
          <cell r="B323" t="str">
            <v>515</v>
          </cell>
        </row>
        <row r="324">
          <cell r="B324" t="str">
            <v>515</v>
          </cell>
        </row>
        <row r="325">
          <cell r="B325" t="str">
            <v>515</v>
          </cell>
        </row>
        <row r="326">
          <cell r="B326" t="str">
            <v>521</v>
          </cell>
        </row>
        <row r="327">
          <cell r="B327" t="str">
            <v>531</v>
          </cell>
        </row>
        <row r="328">
          <cell r="B328" t="str">
            <v>532</v>
          </cell>
        </row>
        <row r="329">
          <cell r="B329" t="str">
            <v>VAT</v>
          </cell>
        </row>
        <row r="330">
          <cell r="B330" t="str">
            <v>TDB</v>
          </cell>
        </row>
        <row r="331">
          <cell r="B331" t="str">
            <v>TXK</v>
          </cell>
        </row>
        <row r="332">
          <cell r="B332" t="str">
            <v>621</v>
          </cell>
        </row>
        <row r="333">
          <cell r="B333" t="str">
            <v>622</v>
          </cell>
        </row>
        <row r="334">
          <cell r="B334" t="str">
            <v>623</v>
          </cell>
        </row>
        <row r="335">
          <cell r="B335" t="str">
            <v>6231</v>
          </cell>
        </row>
        <row r="336">
          <cell r="B336" t="str">
            <v>6232</v>
          </cell>
        </row>
        <row r="337">
          <cell r="B337" t="str">
            <v>6233</v>
          </cell>
        </row>
        <row r="338">
          <cell r="B338" t="str">
            <v>6234</v>
          </cell>
        </row>
        <row r="339">
          <cell r="B339" t="str">
            <v>6237</v>
          </cell>
        </row>
        <row r="340">
          <cell r="B340" t="str">
            <v>6238</v>
          </cell>
        </row>
        <row r="341">
          <cell r="B341" t="str">
            <v>627</v>
          </cell>
        </row>
        <row r="342">
          <cell r="B342" t="str">
            <v>6271</v>
          </cell>
        </row>
        <row r="343">
          <cell r="B343" t="str">
            <v>6272</v>
          </cell>
        </row>
        <row r="344">
          <cell r="B344" t="str">
            <v>6273</v>
          </cell>
        </row>
        <row r="345">
          <cell r="B345" t="str">
            <v>6274</v>
          </cell>
        </row>
        <row r="346">
          <cell r="B346" t="str">
            <v>6277</v>
          </cell>
        </row>
        <row r="347">
          <cell r="B347" t="str">
            <v>6278</v>
          </cell>
        </row>
        <row r="348">
          <cell r="B348" t="str">
            <v>632</v>
          </cell>
        </row>
        <row r="349">
          <cell r="B349" t="str">
            <v>632</v>
          </cell>
        </row>
        <row r="350">
          <cell r="B350" t="str">
            <v>632</v>
          </cell>
        </row>
        <row r="351">
          <cell r="B351" t="str">
            <v>632</v>
          </cell>
        </row>
        <row r="352">
          <cell r="B352" t="str">
            <v>632</v>
          </cell>
        </row>
        <row r="353">
          <cell r="B353" t="str">
            <v>632</v>
          </cell>
        </row>
        <row r="354">
          <cell r="B354" t="str">
            <v>632</v>
          </cell>
        </row>
        <row r="355">
          <cell r="B355" t="str">
            <v>632</v>
          </cell>
        </row>
        <row r="356">
          <cell r="B356" t="str">
            <v>632</v>
          </cell>
        </row>
        <row r="357">
          <cell r="B357" t="str">
            <v>635</v>
          </cell>
        </row>
        <row r="358">
          <cell r="B358" t="str">
            <v>635</v>
          </cell>
        </row>
        <row r="359">
          <cell r="B359" t="str">
            <v>635</v>
          </cell>
        </row>
        <row r="360">
          <cell r="B360" t="str">
            <v>635</v>
          </cell>
        </row>
        <row r="361">
          <cell r="B361" t="str">
            <v>635</v>
          </cell>
        </row>
        <row r="362">
          <cell r="B362" t="str">
            <v>635</v>
          </cell>
        </row>
        <row r="363">
          <cell r="B363" t="str">
            <v>635</v>
          </cell>
        </row>
        <row r="364">
          <cell r="B364" t="str">
            <v>635</v>
          </cell>
        </row>
        <row r="365">
          <cell r="B365" t="str">
            <v>635</v>
          </cell>
        </row>
        <row r="366">
          <cell r="B366" t="str">
            <v>641</v>
          </cell>
        </row>
        <row r="367">
          <cell r="B367" t="str">
            <v>6411</v>
          </cell>
        </row>
        <row r="368">
          <cell r="B368" t="str">
            <v>6412</v>
          </cell>
        </row>
        <row r="369">
          <cell r="B369" t="str">
            <v>6413</v>
          </cell>
        </row>
        <row r="370">
          <cell r="B370" t="str">
            <v>6414</v>
          </cell>
        </row>
        <row r="371">
          <cell r="B371" t="str">
            <v>6415</v>
          </cell>
        </row>
        <row r="372">
          <cell r="B372" t="str">
            <v>6417</v>
          </cell>
        </row>
        <row r="373">
          <cell r="B373" t="str">
            <v>6418</v>
          </cell>
        </row>
        <row r="374">
          <cell r="B374" t="str">
            <v>642</v>
          </cell>
        </row>
        <row r="375">
          <cell r="B375" t="str">
            <v>6421</v>
          </cell>
        </row>
        <row r="376">
          <cell r="B376" t="str">
            <v>6422</v>
          </cell>
        </row>
        <row r="377">
          <cell r="B377" t="str">
            <v>6423</v>
          </cell>
        </row>
        <row r="378">
          <cell r="B378" t="str">
            <v>6424</v>
          </cell>
        </row>
        <row r="379">
          <cell r="B379" t="str">
            <v>6425</v>
          </cell>
        </row>
        <row r="380">
          <cell r="B380" t="str">
            <v>6426</v>
          </cell>
        </row>
        <row r="381">
          <cell r="B381" t="str">
            <v>6427</v>
          </cell>
        </row>
        <row r="382">
          <cell r="B382" t="str">
            <v>6428</v>
          </cell>
        </row>
        <row r="383">
          <cell r="B383" t="str">
            <v>711</v>
          </cell>
        </row>
        <row r="384">
          <cell r="B384" t="str">
            <v>811</v>
          </cell>
        </row>
        <row r="385">
          <cell r="B385" t="str">
            <v>821</v>
          </cell>
        </row>
        <row r="386">
          <cell r="B386" t="str">
            <v>8211</v>
          </cell>
        </row>
        <row r="387">
          <cell r="B387" t="str">
            <v>8211</v>
          </cell>
        </row>
        <row r="388">
          <cell r="B388" t="str">
            <v>8211</v>
          </cell>
        </row>
        <row r="389">
          <cell r="B389" t="str">
            <v>8212</v>
          </cell>
        </row>
        <row r="390">
          <cell r="B390" t="str">
            <v>8212</v>
          </cell>
        </row>
        <row r="391">
          <cell r="B391" t="str">
            <v>8212</v>
          </cell>
        </row>
        <row r="392">
          <cell r="B392" t="str">
            <v>8212</v>
          </cell>
        </row>
        <row r="393">
          <cell r="B393" t="str">
            <v>8212</v>
          </cell>
        </row>
        <row r="394">
          <cell r="B394" t="str">
            <v>8212</v>
          </cell>
        </row>
        <row r="395">
          <cell r="B395" t="str">
            <v>911</v>
          </cell>
        </row>
        <row r="396">
          <cell r="B396" t="str">
            <v>001</v>
          </cell>
        </row>
        <row r="397">
          <cell r="B397" t="str">
            <v>002</v>
          </cell>
        </row>
        <row r="398">
          <cell r="B398" t="str">
            <v>003</v>
          </cell>
        </row>
        <row r="399">
          <cell r="B399" t="str">
            <v>004</v>
          </cell>
        </row>
        <row r="400">
          <cell r="B400" t="str">
            <v>007</v>
          </cell>
        </row>
        <row r="401">
          <cell r="B401" t="str">
            <v>008</v>
          </cell>
        </row>
      </sheetData>
      <sheetData sheetId="5" refreshError="1">
        <row r="2">
          <cell r="D2" t="str">
            <v>MaTK</v>
          </cell>
          <cell r="O2" t="str">
            <v>2111</v>
          </cell>
          <cell r="P2" t="str">
            <v>2112</v>
          </cell>
          <cell r="Q2" t="str">
            <v>2113</v>
          </cell>
          <cell r="R2" t="str">
            <v>2114</v>
          </cell>
          <cell r="S2" t="str">
            <v>2115</v>
          </cell>
          <cell r="T2" t="str">
            <v>2118</v>
          </cell>
          <cell r="U2" t="str">
            <v>21411</v>
          </cell>
          <cell r="V2" t="str">
            <v>21412</v>
          </cell>
          <cell r="W2" t="str">
            <v>21413</v>
          </cell>
          <cell r="X2" t="str">
            <v>21414</v>
          </cell>
          <cell r="Y2" t="str">
            <v>21415</v>
          </cell>
          <cell r="Z2" t="str">
            <v>21418</v>
          </cell>
          <cell r="AA2" t="str">
            <v>2121</v>
          </cell>
          <cell r="AB2" t="str">
            <v>2122</v>
          </cell>
          <cell r="AC2" t="str">
            <v>2123</v>
          </cell>
          <cell r="AD2" t="str">
            <v>2124</v>
          </cell>
          <cell r="AE2" t="str">
            <v>2125</v>
          </cell>
          <cell r="AF2" t="str">
            <v>2128</v>
          </cell>
          <cell r="AG2" t="str">
            <v>21421</v>
          </cell>
          <cell r="AH2" t="str">
            <v>21422</v>
          </cell>
          <cell r="AI2" t="str">
            <v>21423</v>
          </cell>
          <cell r="AJ2" t="str">
            <v>21424</v>
          </cell>
          <cell r="AK2" t="str">
            <v>21425</v>
          </cell>
          <cell r="AL2" t="str">
            <v>21428</v>
          </cell>
          <cell r="AM2" t="str">
            <v>2131</v>
          </cell>
          <cell r="AN2" t="str">
            <v>2132</v>
          </cell>
          <cell r="AO2" t="str">
            <v>2133</v>
          </cell>
          <cell r="AP2" t="str">
            <v>2134</v>
          </cell>
          <cell r="AQ2" t="str">
            <v>2135</v>
          </cell>
          <cell r="AR2" t="str">
            <v>2136</v>
          </cell>
          <cell r="AS2" t="str">
            <v>2138</v>
          </cell>
          <cell r="AT2" t="str">
            <v>21431</v>
          </cell>
          <cell r="AU2" t="str">
            <v>21432</v>
          </cell>
          <cell r="AV2" t="str">
            <v>21433</v>
          </cell>
          <cell r="AW2" t="str">
            <v>21434</v>
          </cell>
          <cell r="AX2" t="str">
            <v>21435</v>
          </cell>
          <cell r="AY2" t="str">
            <v>21436</v>
          </cell>
          <cell r="AZ2" t="str">
            <v>21438</v>
          </cell>
          <cell r="BA2" t="str">
            <v>4111</v>
          </cell>
          <cell r="BB2" t="str">
            <v>4112</v>
          </cell>
          <cell r="BC2" t="str">
            <v>4118</v>
          </cell>
          <cell r="BD2" t="str">
            <v>419</v>
          </cell>
          <cell r="BE2" t="str">
            <v>412</v>
          </cell>
          <cell r="BF2" t="str">
            <v>413</v>
          </cell>
          <cell r="BG2" t="str">
            <v>414</v>
          </cell>
          <cell r="BH2" t="str">
            <v>415</v>
          </cell>
          <cell r="BI2" t="str">
            <v>418</v>
          </cell>
          <cell r="BJ2" t="str">
            <v>421</v>
          </cell>
          <cell r="BK2" t="str">
            <v>441</v>
          </cell>
        </row>
        <row r="3">
          <cell r="D3" t="str">
            <v>1111</v>
          </cell>
          <cell r="F3" t="str">
            <v>x</v>
          </cell>
          <cell r="H3" t="str">
            <v>01</v>
          </cell>
          <cell r="I3" t="str">
            <v>1. Doanh thu bán hàng và cung cấp dịch vụ</v>
          </cell>
          <cell r="K3" t="str">
            <v>TK</v>
          </cell>
          <cell r="M3" t="str">
            <v>BTDC</v>
          </cell>
          <cell r="O3" t="str">
            <v>11.01</v>
          </cell>
          <cell r="AA3" t="str">
            <v>12.01</v>
          </cell>
          <cell r="AM3" t="str">
            <v>13.01</v>
          </cell>
          <cell r="BA3" t="str">
            <v>25.01</v>
          </cell>
        </row>
        <row r="4">
          <cell r="B4" t="str">
            <v>Refuse</v>
          </cell>
          <cell r="D4" t="str">
            <v>1112</v>
          </cell>
          <cell r="F4" t="str">
            <v>S</v>
          </cell>
          <cell r="H4" t="str">
            <v>02</v>
          </cell>
          <cell r="I4" t="str">
            <v>2. Các khoản giảm trừ doanh thu</v>
          </cell>
          <cell r="K4" t="str">
            <v>CT</v>
          </cell>
          <cell r="M4" t="str">
            <v>BTTH</v>
          </cell>
          <cell r="O4" t="str">
            <v>11.02</v>
          </cell>
          <cell r="AA4" t="str">
            <v>12.02</v>
          </cell>
          <cell r="AM4" t="str">
            <v>13.02</v>
          </cell>
          <cell r="BA4" t="str">
            <v>25.02</v>
          </cell>
        </row>
        <row r="5">
          <cell r="D5" t="str">
            <v>1113</v>
          </cell>
          <cell r="F5" t="str">
            <v>o</v>
          </cell>
          <cell r="H5" t="str">
            <v>10</v>
          </cell>
          <cell r="I5" t="str">
            <v>3. Doanh thu thuần về bán hàng và cung cấp dịch vụ</v>
          </cell>
          <cell r="O5" t="str">
            <v>11.03</v>
          </cell>
          <cell r="AA5" t="str">
            <v>12.03</v>
          </cell>
          <cell r="AM5" t="str">
            <v>13.03</v>
          </cell>
          <cell r="BA5" t="str">
            <v>25.03</v>
          </cell>
        </row>
        <row r="6">
          <cell r="D6" t="str">
            <v>1121</v>
          </cell>
          <cell r="F6" t="str">
            <v>.</v>
          </cell>
          <cell r="H6" t="str">
            <v>11</v>
          </cell>
          <cell r="I6" t="str">
            <v>4. Giá vốn hàng bán</v>
          </cell>
          <cell r="O6" t="str">
            <v>11.04</v>
          </cell>
          <cell r="AA6" t="str">
            <v>12.04</v>
          </cell>
          <cell r="AM6" t="str">
            <v>13.04</v>
          </cell>
          <cell r="BA6" t="str">
            <v>25.04</v>
          </cell>
        </row>
        <row r="7">
          <cell r="D7" t="str">
            <v>1122</v>
          </cell>
          <cell r="H7" t="str">
            <v>20</v>
          </cell>
          <cell r="I7" t="str">
            <v>5. Lợi nhuận gộp về bán hàng và cung cấp dịch vụ</v>
          </cell>
          <cell r="O7" t="str">
            <v>11.05</v>
          </cell>
          <cell r="AA7" t="str">
            <v>12.05</v>
          </cell>
          <cell r="AM7" t="str">
            <v>13.05</v>
          </cell>
          <cell r="BA7" t="str">
            <v>25.05</v>
          </cell>
        </row>
        <row r="8">
          <cell r="D8" t="str">
            <v>1123</v>
          </cell>
          <cell r="H8" t="str">
            <v>21</v>
          </cell>
          <cell r="I8" t="str">
            <v>6. Doanh thu hoạt động tài chính</v>
          </cell>
          <cell r="O8" t="str">
            <v>11.06</v>
          </cell>
          <cell r="AA8" t="str">
            <v>12.06</v>
          </cell>
          <cell r="AM8" t="str">
            <v>13.06</v>
          </cell>
          <cell r="BA8" t="str">
            <v>25.06</v>
          </cell>
        </row>
        <row r="9">
          <cell r="D9" t="str">
            <v>1131</v>
          </cell>
          <cell r="H9" t="str">
            <v>22</v>
          </cell>
          <cell r="I9" t="str">
            <v>7. Chi phí tài chính</v>
          </cell>
          <cell r="O9" t="str">
            <v>11.07</v>
          </cell>
          <cell r="AA9" t="str">
            <v>12.07</v>
          </cell>
          <cell r="AM9" t="str">
            <v>13.07</v>
          </cell>
          <cell r="BA9" t="str">
            <v>25.07</v>
          </cell>
        </row>
        <row r="10">
          <cell r="D10" t="str">
            <v>1132</v>
          </cell>
          <cell r="H10" t="str">
            <v>23</v>
          </cell>
          <cell r="I10" t="str">
            <v xml:space="preserve"> - Trong đó: Chi phí lãi vay</v>
          </cell>
          <cell r="O10" t="str">
            <v>11.08</v>
          </cell>
          <cell r="AA10" t="str">
            <v>12.08</v>
          </cell>
          <cell r="AM10" t="str">
            <v>13.08</v>
          </cell>
          <cell r="BA10" t="str">
            <v>25.08</v>
          </cell>
        </row>
        <row r="11">
          <cell r="D11" t="str">
            <v>1211</v>
          </cell>
          <cell r="H11" t="str">
            <v>24</v>
          </cell>
          <cell r="I11" t="str">
            <v>8. Chi phí bán hàng</v>
          </cell>
          <cell r="O11" t="str">
            <v>11.09</v>
          </cell>
          <cell r="AA11" t="str">
            <v>12.09</v>
          </cell>
          <cell r="AM11" t="str">
            <v>13.09</v>
          </cell>
          <cell r="BA11" t="str">
            <v>25.09</v>
          </cell>
        </row>
        <row r="12">
          <cell r="D12" t="str">
            <v>1212</v>
          </cell>
          <cell r="H12" t="str">
            <v>25</v>
          </cell>
          <cell r="I12" t="str">
            <v>9. Chi phí quản lý doanh nghiệp</v>
          </cell>
          <cell r="O12" t="str">
            <v>11.10</v>
          </cell>
          <cell r="AA12" t="str">
            <v>12.10</v>
          </cell>
          <cell r="AM12" t="str">
            <v>13.10</v>
          </cell>
          <cell r="BA12" t="str">
            <v>25.10</v>
          </cell>
        </row>
        <row r="13">
          <cell r="D13" t="str">
            <v>121t</v>
          </cell>
          <cell r="H13" t="str">
            <v>30</v>
          </cell>
          <cell r="I13" t="str">
            <v xml:space="preserve">10. Lợi nhuận thuần từ hoạt động kinh doanh </v>
          </cell>
          <cell r="O13" t="str">
            <v>11.11</v>
          </cell>
          <cell r="AA13" t="str">
            <v>12.11</v>
          </cell>
          <cell r="AM13" t="str">
            <v>13.11</v>
          </cell>
          <cell r="BA13" t="str">
            <v>25.11</v>
          </cell>
        </row>
        <row r="14">
          <cell r="D14" t="str">
            <v>1281</v>
          </cell>
          <cell r="H14" t="str">
            <v>31</v>
          </cell>
          <cell r="I14" t="str">
            <v>11. Thu nhập khác</v>
          </cell>
          <cell r="O14" t="str">
            <v>11.12</v>
          </cell>
          <cell r="AA14" t="str">
            <v>12.12</v>
          </cell>
          <cell r="AM14" t="str">
            <v>13.12</v>
          </cell>
          <cell r="BA14" t="str">
            <v>25.12</v>
          </cell>
        </row>
        <row r="15">
          <cell r="D15" t="str">
            <v>1288</v>
          </cell>
          <cell r="H15" t="str">
            <v>32</v>
          </cell>
          <cell r="I15" t="str">
            <v xml:space="preserve">12. Chi phí khác </v>
          </cell>
          <cell r="O15" t="str">
            <v>11.13</v>
          </cell>
        </row>
        <row r="16">
          <cell r="D16" t="str">
            <v>128t</v>
          </cell>
          <cell r="H16" t="str">
            <v>40</v>
          </cell>
          <cell r="I16" t="str">
            <v>13. Lợi nhuận khác</v>
          </cell>
        </row>
        <row r="17">
          <cell r="D17" t="str">
            <v>129</v>
          </cell>
          <cell r="H17" t="str">
            <v>50</v>
          </cell>
          <cell r="I17" t="str">
            <v xml:space="preserve">14. Tổng lợi nhuận kế toán trước thuế </v>
          </cell>
        </row>
        <row r="18">
          <cell r="D18" t="str">
            <v>131an</v>
          </cell>
          <cell r="H18" t="str">
            <v>51</v>
          </cell>
          <cell r="I18" t="str">
            <v>15. Chi phí thuế TNDN hiện hành</v>
          </cell>
        </row>
        <row r="19">
          <cell r="D19" t="str">
            <v>131ad</v>
          </cell>
          <cell r="H19" t="str">
            <v>52</v>
          </cell>
          <cell r="I19" t="str">
            <v>16. Chi phí thuế TNDN hoãn lại</v>
          </cell>
        </row>
        <row r="20">
          <cell r="D20" t="str">
            <v>131bn</v>
          </cell>
          <cell r="H20" t="str">
            <v>60</v>
          </cell>
          <cell r="I20" t="str">
            <v>17. Lợi nhuận sau thuế TNDN</v>
          </cell>
        </row>
        <row r="21">
          <cell r="D21" t="str">
            <v>131bd</v>
          </cell>
          <cell r="H21" t="str">
            <v>70</v>
          </cell>
          <cell r="I21" t="str">
            <v>18. Lãi cơ bản trên cổ phiếu</v>
          </cell>
        </row>
        <row r="22">
          <cell r="D22" t="str">
            <v>1331a</v>
          </cell>
          <cell r="H22" t="str">
            <v>110</v>
          </cell>
          <cell r="I22" t="str">
            <v>I. Tiền và các khoản tương đương tiền</v>
          </cell>
        </row>
        <row r="23">
          <cell r="D23" t="str">
            <v>1331b</v>
          </cell>
          <cell r="H23" t="str">
            <v>111</v>
          </cell>
          <cell r="I23" t="str">
            <v>1. Tiền</v>
          </cell>
        </row>
        <row r="24">
          <cell r="D24" t="str">
            <v>1332a</v>
          </cell>
          <cell r="H24" t="str">
            <v>112</v>
          </cell>
          <cell r="I24" t="str">
            <v>2. Các khoản tương đương tiền</v>
          </cell>
        </row>
        <row r="25">
          <cell r="D25" t="str">
            <v>1332b</v>
          </cell>
          <cell r="H25" t="str">
            <v>120</v>
          </cell>
          <cell r="I25" t="str">
            <v>II. Các khoản đầu tư tài chính ngắn hạn</v>
          </cell>
        </row>
        <row r="26">
          <cell r="D26" t="str">
            <v>1361ad</v>
          </cell>
          <cell r="H26" t="str">
            <v>121</v>
          </cell>
          <cell r="I26" t="str">
            <v>1. Đầu tư ngắn hạn</v>
          </cell>
        </row>
        <row r="27">
          <cell r="D27" t="str">
            <v>1361bd</v>
          </cell>
          <cell r="H27" t="str">
            <v>129</v>
          </cell>
          <cell r="I27" t="str">
            <v>2. Dự phòng giảm giá đầu tư ngắn hạn (*)</v>
          </cell>
        </row>
        <row r="28">
          <cell r="D28" t="str">
            <v>1368ad1</v>
          </cell>
          <cell r="H28" t="str">
            <v>130</v>
          </cell>
          <cell r="I28" t="str">
            <v>III. Các khoản phải thu ngắn hạn</v>
          </cell>
        </row>
        <row r="29">
          <cell r="D29" t="str">
            <v>1368bd1</v>
          </cell>
          <cell r="H29" t="str">
            <v>131</v>
          </cell>
          <cell r="I29" t="str">
            <v>1. Phải thu khách hàng</v>
          </cell>
        </row>
        <row r="30">
          <cell r="D30" t="str">
            <v>1368an</v>
          </cell>
          <cell r="H30" t="str">
            <v>132</v>
          </cell>
          <cell r="I30" t="str">
            <v>2. Trả trước cho người bán</v>
          </cell>
        </row>
        <row r="31">
          <cell r="D31" t="str">
            <v>1368bn</v>
          </cell>
          <cell r="H31" t="str">
            <v>133</v>
          </cell>
          <cell r="I31" t="str">
            <v>3. Phải thu nội bộ ngắn hạn</v>
          </cell>
        </row>
        <row r="32">
          <cell r="D32" t="str">
            <v>1368ad</v>
          </cell>
          <cell r="H32" t="str">
            <v>134</v>
          </cell>
          <cell r="I32" t="str">
            <v>4. Phải thu theo tiến độ kế hoạch hợp đồng xây dựng</v>
          </cell>
        </row>
        <row r="33">
          <cell r="D33" t="str">
            <v>1368bd</v>
          </cell>
          <cell r="H33" t="str">
            <v>135</v>
          </cell>
          <cell r="I33" t="str">
            <v>5. Các khoản phải thu khác</v>
          </cell>
        </row>
        <row r="34">
          <cell r="D34" t="str">
            <v>1381</v>
          </cell>
          <cell r="H34" t="str">
            <v>139</v>
          </cell>
          <cell r="I34" t="str">
            <v>6. Dự phòng phải thu ngắn hạn khó đòi (*)</v>
          </cell>
        </row>
        <row r="35">
          <cell r="D35" t="str">
            <v>1385an</v>
          </cell>
          <cell r="H35" t="str">
            <v>140</v>
          </cell>
          <cell r="I35" t="str">
            <v>IV. Hàng tồn kho</v>
          </cell>
        </row>
        <row r="36">
          <cell r="D36" t="str">
            <v>1385ad</v>
          </cell>
          <cell r="H36" t="str">
            <v>141</v>
          </cell>
          <cell r="I36" t="str">
            <v>1. Hàng tồn kho</v>
          </cell>
        </row>
        <row r="37">
          <cell r="D37" t="str">
            <v>1385bn</v>
          </cell>
          <cell r="H37" t="str">
            <v>149</v>
          </cell>
          <cell r="I37" t="str">
            <v>2. Dự phòng giảm giá hàng tồn kho (*)</v>
          </cell>
        </row>
        <row r="38">
          <cell r="D38" t="str">
            <v>1385bd</v>
          </cell>
          <cell r="H38" t="str">
            <v>150</v>
          </cell>
          <cell r="I38" t="str">
            <v>V. Tài sản ngắn hạn khác</v>
          </cell>
        </row>
        <row r="39">
          <cell r="D39" t="str">
            <v>1388an</v>
          </cell>
          <cell r="H39" t="str">
            <v>151</v>
          </cell>
          <cell r="I39" t="str">
            <v>1. Chi phí trả trước ngắn hạn</v>
          </cell>
        </row>
        <row r="40">
          <cell r="D40" t="str">
            <v>1388bn</v>
          </cell>
          <cell r="H40" t="str">
            <v>152</v>
          </cell>
          <cell r="I40" t="str">
            <v>2. Thuế GTGT được khấu trừ</v>
          </cell>
        </row>
        <row r="41">
          <cell r="D41" t="str">
            <v>1388a1</v>
          </cell>
          <cell r="H41" t="str">
            <v>154</v>
          </cell>
          <cell r="I41" t="str">
            <v>3. Thuế và các khoản phải thu Nhà nước</v>
          </cell>
        </row>
        <row r="42">
          <cell r="D42" t="str">
            <v>1388b1</v>
          </cell>
          <cell r="H42" t="str">
            <v>158</v>
          </cell>
          <cell r="I42" t="str">
            <v>4. Tài sản ngắn hạn khác</v>
          </cell>
        </row>
        <row r="43">
          <cell r="D43" t="str">
            <v>1388ad</v>
          </cell>
          <cell r="H43" t="str">
            <v>200</v>
          </cell>
          <cell r="I43" t="str">
            <v>B. TÀI SẢN DÀI HẠN</v>
          </cell>
        </row>
        <row r="44">
          <cell r="D44" t="str">
            <v>1388ad1</v>
          </cell>
          <cell r="H44" t="str">
            <v>210</v>
          </cell>
          <cell r="I44" t="str">
            <v>I. Các khoản phải thu dài hạn</v>
          </cell>
        </row>
        <row r="45">
          <cell r="D45" t="str">
            <v>1388ad2</v>
          </cell>
          <cell r="H45" t="str">
            <v>211</v>
          </cell>
          <cell r="I45" t="str">
            <v>1. Phải thu dài hạn của khách hàng</v>
          </cell>
        </row>
        <row r="46">
          <cell r="D46" t="str">
            <v>1388bd</v>
          </cell>
          <cell r="H46" t="str">
            <v>212</v>
          </cell>
          <cell r="I46" t="str">
            <v>2. Vốn kinh doanh ở đơn vị trực thuộc</v>
          </cell>
        </row>
        <row r="47">
          <cell r="D47" t="str">
            <v>139n</v>
          </cell>
          <cell r="H47" t="str">
            <v>213</v>
          </cell>
          <cell r="I47" t="str">
            <v>3. Phải thu dài hạn nội bộ</v>
          </cell>
        </row>
        <row r="48">
          <cell r="D48" t="str">
            <v>139d</v>
          </cell>
          <cell r="H48" t="str">
            <v>218</v>
          </cell>
          <cell r="I48" t="str">
            <v>4. Phải thu dài hạn khác</v>
          </cell>
        </row>
        <row r="49">
          <cell r="D49" t="str">
            <v>141a</v>
          </cell>
          <cell r="H49" t="str">
            <v>219</v>
          </cell>
          <cell r="I49" t="str">
            <v>5. Dự phòng phải thu dài hạn khó đòi</v>
          </cell>
        </row>
        <row r="50">
          <cell r="D50" t="str">
            <v>141b</v>
          </cell>
          <cell r="H50" t="str">
            <v>220</v>
          </cell>
          <cell r="I50" t="str">
            <v>II. Tài sản cố định</v>
          </cell>
        </row>
        <row r="51">
          <cell r="D51" t="str">
            <v>142</v>
          </cell>
          <cell r="H51" t="str">
            <v>221</v>
          </cell>
          <cell r="I51" t="str">
            <v>1. Tài sản cố định hữu hình</v>
          </cell>
        </row>
        <row r="52">
          <cell r="D52" t="str">
            <v>144</v>
          </cell>
          <cell r="H52" t="str">
            <v>222</v>
          </cell>
          <cell r="I52" t="str">
            <v xml:space="preserve"> - Nguyên giá</v>
          </cell>
        </row>
        <row r="53">
          <cell r="D53" t="str">
            <v>151</v>
          </cell>
          <cell r="H53" t="str">
            <v>223</v>
          </cell>
          <cell r="I53" t="str">
            <v xml:space="preserve"> - Giá trị hao mòn lũy kế (*)</v>
          </cell>
        </row>
        <row r="54">
          <cell r="D54" t="str">
            <v>152</v>
          </cell>
          <cell r="H54" t="str">
            <v>224</v>
          </cell>
          <cell r="I54" t="str">
            <v>2. Tài sản cố định thuê tài chính</v>
          </cell>
        </row>
        <row r="55">
          <cell r="D55" t="str">
            <v>153</v>
          </cell>
          <cell r="H55" t="str">
            <v>225</v>
          </cell>
          <cell r="I55" t="str">
            <v xml:space="preserve"> - Nguyên giá</v>
          </cell>
        </row>
        <row r="56">
          <cell r="D56" t="str">
            <v>154</v>
          </cell>
          <cell r="H56" t="str">
            <v>226</v>
          </cell>
          <cell r="I56" t="str">
            <v xml:space="preserve"> - Giá trị hao mòn lũy kế (*)</v>
          </cell>
        </row>
        <row r="57">
          <cell r="D57" t="str">
            <v>155</v>
          </cell>
          <cell r="H57" t="str">
            <v>227</v>
          </cell>
          <cell r="I57" t="str">
            <v>3. Tài sản cố định vô hình</v>
          </cell>
        </row>
        <row r="58">
          <cell r="D58" t="str">
            <v>1561</v>
          </cell>
          <cell r="H58" t="str">
            <v>228</v>
          </cell>
          <cell r="I58" t="str">
            <v xml:space="preserve"> - Nguyên giá</v>
          </cell>
        </row>
        <row r="59">
          <cell r="D59" t="str">
            <v>1562</v>
          </cell>
          <cell r="H59" t="str">
            <v>229</v>
          </cell>
          <cell r="I59" t="str">
            <v xml:space="preserve"> - Giá trị hao mòn lũy kế (*)</v>
          </cell>
        </row>
        <row r="60">
          <cell r="D60" t="str">
            <v>1567</v>
          </cell>
          <cell r="H60" t="str">
            <v>230</v>
          </cell>
          <cell r="I60" t="str">
            <v>4. Chi phí xây dựng cơ bản dở dang</v>
          </cell>
        </row>
        <row r="61">
          <cell r="D61" t="str">
            <v>157</v>
          </cell>
          <cell r="H61" t="str">
            <v>240</v>
          </cell>
          <cell r="I61" t="str">
            <v>III. Bất động sản đầu tư</v>
          </cell>
        </row>
        <row r="62">
          <cell r="D62" t="str">
            <v>158</v>
          </cell>
          <cell r="H62" t="str">
            <v>241</v>
          </cell>
          <cell r="I62" t="str">
            <v xml:space="preserve"> - Nguyên giá</v>
          </cell>
        </row>
        <row r="63">
          <cell r="D63" t="str">
            <v>159</v>
          </cell>
          <cell r="H63" t="str">
            <v>242</v>
          </cell>
          <cell r="I63" t="str">
            <v xml:space="preserve"> - Giá trị hao mòn lũy kế (*)</v>
          </cell>
        </row>
        <row r="64">
          <cell r="D64" t="str">
            <v>1611</v>
          </cell>
          <cell r="H64" t="str">
            <v>250</v>
          </cell>
          <cell r="I64" t="str">
            <v>IV. Các khoản đầu tư tài chính dài hạn</v>
          </cell>
        </row>
        <row r="65">
          <cell r="D65" t="str">
            <v>1612</v>
          </cell>
          <cell r="H65" t="str">
            <v>251</v>
          </cell>
          <cell r="I65" t="str">
            <v>1. Đầu tư vào công ty con</v>
          </cell>
        </row>
        <row r="66">
          <cell r="D66" t="str">
            <v>2111</v>
          </cell>
          <cell r="H66" t="str">
            <v>252</v>
          </cell>
          <cell r="I66" t="str">
            <v>2. Đầu tư vào công ty liên kết, liên doanh</v>
          </cell>
        </row>
        <row r="67">
          <cell r="D67" t="str">
            <v>2112</v>
          </cell>
          <cell r="H67" t="str">
            <v>258</v>
          </cell>
          <cell r="I67" t="str">
            <v>3. Đầu tư dài hạn khác</v>
          </cell>
        </row>
        <row r="68">
          <cell r="D68" t="str">
            <v>2113</v>
          </cell>
          <cell r="H68" t="str">
            <v>259</v>
          </cell>
          <cell r="I68" t="str">
            <v xml:space="preserve">4. Dự phòng giảm giá đầu tư tài chính dài hạn (*) </v>
          </cell>
        </row>
        <row r="69">
          <cell r="D69" t="str">
            <v>2114</v>
          </cell>
          <cell r="H69" t="str">
            <v>260</v>
          </cell>
          <cell r="I69" t="str">
            <v>V. Tài sản dài hạn khác</v>
          </cell>
        </row>
        <row r="70">
          <cell r="D70" t="str">
            <v>2115</v>
          </cell>
          <cell r="H70" t="str">
            <v>261</v>
          </cell>
          <cell r="I70" t="str">
            <v>1. Chi phí trả trước dài hạn</v>
          </cell>
        </row>
        <row r="71">
          <cell r="D71" t="str">
            <v>2118</v>
          </cell>
          <cell r="H71" t="str">
            <v>262</v>
          </cell>
          <cell r="I71" t="str">
            <v>2. Tài sản thuế thu nhập hoãn lại</v>
          </cell>
        </row>
        <row r="72">
          <cell r="D72" t="str">
            <v>2121</v>
          </cell>
          <cell r="H72" t="str">
            <v>268</v>
          </cell>
          <cell r="I72" t="str">
            <v>3. Tài sản dài hạn khác</v>
          </cell>
        </row>
        <row r="73">
          <cell r="D73" t="str">
            <v>2122</v>
          </cell>
          <cell r="H73" t="str">
            <v>270</v>
          </cell>
          <cell r="I73" t="str">
            <v>TỔNG CỘNG TÀI SẢN</v>
          </cell>
        </row>
        <row r="74">
          <cell r="D74" t="str">
            <v>2123</v>
          </cell>
          <cell r="H74" t="str">
            <v>300</v>
          </cell>
          <cell r="I74" t="str">
            <v>A. NỢ PHẢI TRẢ</v>
          </cell>
        </row>
        <row r="75">
          <cell r="D75" t="str">
            <v>2124</v>
          </cell>
          <cell r="H75" t="str">
            <v>310</v>
          </cell>
          <cell r="I75" t="str">
            <v>I. Nợ ngắn hạn</v>
          </cell>
        </row>
        <row r="76">
          <cell r="D76" t="str">
            <v>2125</v>
          </cell>
          <cell r="H76" t="str">
            <v>311</v>
          </cell>
          <cell r="I76" t="str">
            <v>1. Vay và nợ ngắn hạn</v>
          </cell>
        </row>
        <row r="77">
          <cell r="D77" t="str">
            <v>2128</v>
          </cell>
          <cell r="H77" t="str">
            <v>312</v>
          </cell>
          <cell r="I77" t="str">
            <v>2. Phải trả người bán</v>
          </cell>
        </row>
        <row r="78">
          <cell r="D78" t="str">
            <v>2131</v>
          </cell>
          <cell r="H78" t="str">
            <v>313</v>
          </cell>
          <cell r="I78" t="str">
            <v>3. Người mua trả tiền trước</v>
          </cell>
        </row>
        <row r="79">
          <cell r="D79" t="str">
            <v>2132</v>
          </cell>
          <cell r="H79" t="str">
            <v>314</v>
          </cell>
          <cell r="I79" t="str">
            <v xml:space="preserve">4. Thuế và các khoản phải nộp Nhà nước </v>
          </cell>
        </row>
        <row r="80">
          <cell r="D80" t="str">
            <v>2133</v>
          </cell>
          <cell r="H80" t="str">
            <v>315</v>
          </cell>
          <cell r="I80" t="str">
            <v>5. Phải trả người lao động</v>
          </cell>
        </row>
        <row r="81">
          <cell r="D81" t="str">
            <v>2134</v>
          </cell>
          <cell r="H81" t="str">
            <v>316</v>
          </cell>
          <cell r="I81" t="str">
            <v>6. Chi phí phải trả</v>
          </cell>
        </row>
        <row r="82">
          <cell r="D82" t="str">
            <v>2135</v>
          </cell>
          <cell r="H82" t="str">
            <v>317</v>
          </cell>
          <cell r="I82" t="str">
            <v>7. Phải trả nội bộ</v>
          </cell>
        </row>
        <row r="83">
          <cell r="D83" t="str">
            <v>2136</v>
          </cell>
          <cell r="H83" t="str">
            <v>318</v>
          </cell>
          <cell r="I83" t="str">
            <v>8. Phải trả theo tiến độ kế hoạch hợp đồng xây dựng</v>
          </cell>
        </row>
        <row r="84">
          <cell r="D84" t="str">
            <v>2138</v>
          </cell>
          <cell r="H84" t="str">
            <v>319</v>
          </cell>
          <cell r="I84" t="str">
            <v>9. Các khoản phải trả, phải nộp ngắn hạn khác</v>
          </cell>
        </row>
        <row r="85">
          <cell r="D85" t="str">
            <v>21411</v>
          </cell>
          <cell r="H85" t="str">
            <v>320</v>
          </cell>
          <cell r="I85" t="str">
            <v>10. Dự phòng phải trả ngắn hạn</v>
          </cell>
        </row>
        <row r="86">
          <cell r="D86" t="str">
            <v>21412</v>
          </cell>
          <cell r="H86" t="str">
            <v>330</v>
          </cell>
          <cell r="I86" t="str">
            <v>II. Nợ dài hạn</v>
          </cell>
        </row>
        <row r="87">
          <cell r="D87" t="str">
            <v>21413</v>
          </cell>
          <cell r="H87" t="str">
            <v>331</v>
          </cell>
          <cell r="I87" t="str">
            <v>1. Phải trả dài hạn người bán</v>
          </cell>
        </row>
        <row r="88">
          <cell r="D88" t="str">
            <v>21414</v>
          </cell>
          <cell r="H88" t="str">
            <v>332</v>
          </cell>
          <cell r="I88" t="str">
            <v>2. Phải trả dài hạn nội bộ</v>
          </cell>
        </row>
        <row r="89">
          <cell r="D89" t="str">
            <v>21415</v>
          </cell>
          <cell r="H89" t="str">
            <v>333</v>
          </cell>
          <cell r="I89" t="str">
            <v>3. Phải trả dài hạn khác</v>
          </cell>
        </row>
        <row r="90">
          <cell r="D90" t="str">
            <v>21418</v>
          </cell>
          <cell r="H90" t="str">
            <v>334</v>
          </cell>
          <cell r="I90" t="str">
            <v>4. Vay và nợ dài hạn</v>
          </cell>
        </row>
        <row r="91">
          <cell r="D91" t="str">
            <v>21421</v>
          </cell>
          <cell r="H91" t="str">
            <v>335</v>
          </cell>
          <cell r="I91" t="str">
            <v>5. Thuế thu nhập hoãn lại phải trả</v>
          </cell>
        </row>
        <row r="92">
          <cell r="D92" t="str">
            <v>21422</v>
          </cell>
          <cell r="H92" t="str">
            <v>336</v>
          </cell>
          <cell r="I92" t="str">
            <v>6. Dự phòng trợ cấp mất việc làm</v>
          </cell>
        </row>
        <row r="93">
          <cell r="D93" t="str">
            <v>21423</v>
          </cell>
          <cell r="H93" t="str">
            <v>337</v>
          </cell>
          <cell r="I93" t="str">
            <v>7. Dự phòng phải trả dài hạn</v>
          </cell>
        </row>
        <row r="94">
          <cell r="D94" t="str">
            <v>21424</v>
          </cell>
          <cell r="H94" t="str">
            <v>400</v>
          </cell>
          <cell r="I94" t="str">
            <v>B. VỐN CHỦ SỞ HỮU</v>
          </cell>
        </row>
        <row r="95">
          <cell r="D95" t="str">
            <v>21425</v>
          </cell>
          <cell r="H95" t="str">
            <v>410</v>
          </cell>
          <cell r="I95" t="str">
            <v>I. Vốn chủ sở hữu</v>
          </cell>
        </row>
        <row r="96">
          <cell r="D96" t="str">
            <v>21428</v>
          </cell>
          <cell r="H96" t="str">
            <v>411</v>
          </cell>
          <cell r="I96" t="str">
            <v>1. Vốn đầu tư của chủ sở hữu</v>
          </cell>
        </row>
        <row r="97">
          <cell r="D97" t="str">
            <v>21431</v>
          </cell>
          <cell r="H97" t="str">
            <v>412</v>
          </cell>
          <cell r="I97" t="str">
            <v>2. Thặng dư vốn cổ phần</v>
          </cell>
        </row>
        <row r="98">
          <cell r="D98" t="str">
            <v>21432</v>
          </cell>
          <cell r="H98" t="str">
            <v>413</v>
          </cell>
          <cell r="I98" t="str">
            <v>3. Vốn khác của chủ sở hữu</v>
          </cell>
        </row>
        <row r="99">
          <cell r="D99" t="str">
            <v>21433</v>
          </cell>
          <cell r="H99" t="str">
            <v>414</v>
          </cell>
          <cell r="I99" t="str">
            <v>4. Cổ phiếu quỹ (*)</v>
          </cell>
        </row>
        <row r="100">
          <cell r="D100" t="str">
            <v>21434</v>
          </cell>
          <cell r="H100" t="str">
            <v>415</v>
          </cell>
          <cell r="I100" t="str">
            <v>5. Chênh lệch đánh giá lại tài sản</v>
          </cell>
        </row>
        <row r="101">
          <cell r="D101" t="str">
            <v>21435</v>
          </cell>
          <cell r="H101" t="str">
            <v>416</v>
          </cell>
          <cell r="I101" t="str">
            <v>6. Chênh lệch tỷ giá hối đoái</v>
          </cell>
        </row>
        <row r="102">
          <cell r="D102" t="str">
            <v>21436</v>
          </cell>
          <cell r="H102" t="str">
            <v>417</v>
          </cell>
          <cell r="I102" t="str">
            <v>7. Quỹ đầu tư phát triển</v>
          </cell>
        </row>
        <row r="103">
          <cell r="D103" t="str">
            <v>21438</v>
          </cell>
          <cell r="H103" t="str">
            <v>418</v>
          </cell>
          <cell r="I103" t="str">
            <v>8. Quỹ dự phòng tài chính</v>
          </cell>
        </row>
        <row r="104">
          <cell r="D104" t="str">
            <v>2147</v>
          </cell>
          <cell r="H104" t="str">
            <v>419</v>
          </cell>
          <cell r="I104" t="str">
            <v>9. Quỹ khác thuộc vốn chủ sở hữu</v>
          </cell>
        </row>
        <row r="105">
          <cell r="D105" t="str">
            <v>217</v>
          </cell>
          <cell r="H105" t="str">
            <v>420</v>
          </cell>
          <cell r="I105" t="str">
            <v>10. Lợi nhuận sau thuế chưa phân phối</v>
          </cell>
        </row>
        <row r="106">
          <cell r="D106" t="str">
            <v>221</v>
          </cell>
          <cell r="H106" t="str">
            <v>421</v>
          </cell>
          <cell r="I106" t="str">
            <v>11. Nguồn vốn đầu tư XDCB</v>
          </cell>
        </row>
        <row r="107">
          <cell r="D107" t="str">
            <v>222</v>
          </cell>
          <cell r="H107" t="str">
            <v>430</v>
          </cell>
          <cell r="I107" t="str">
            <v>II. Nguồn kinh phí và các quỹ khác</v>
          </cell>
        </row>
        <row r="108">
          <cell r="D108" t="str">
            <v>223</v>
          </cell>
          <cell r="H108" t="str">
            <v>431</v>
          </cell>
          <cell r="I108" t="str">
            <v>1. Quỹ khen thưởng, phúc lợi</v>
          </cell>
        </row>
        <row r="109">
          <cell r="D109" t="str">
            <v>2281</v>
          </cell>
          <cell r="H109" t="str">
            <v>432</v>
          </cell>
          <cell r="I109" t="str">
            <v>2. Nguồn kinh phí</v>
          </cell>
        </row>
        <row r="110">
          <cell r="D110" t="str">
            <v>22821</v>
          </cell>
          <cell r="H110" t="str">
            <v>433</v>
          </cell>
          <cell r="I110" t="str">
            <v>3. Nguồn kinh phí đã hình thành TSCĐ</v>
          </cell>
        </row>
        <row r="111">
          <cell r="D111" t="str">
            <v>22822</v>
          </cell>
          <cell r="H111" t="str">
            <v>440</v>
          </cell>
          <cell r="I111" t="str">
            <v>TỔNG CỘNG NGUỒN VỐN</v>
          </cell>
        </row>
        <row r="112">
          <cell r="D112" t="str">
            <v>22881</v>
          </cell>
        </row>
        <row r="113">
          <cell r="D113" t="str">
            <v>22882</v>
          </cell>
        </row>
        <row r="114">
          <cell r="D114" t="str">
            <v>229</v>
          </cell>
        </row>
        <row r="115">
          <cell r="D115" t="str">
            <v>2411</v>
          </cell>
        </row>
        <row r="116">
          <cell r="D116" t="str">
            <v>2412</v>
          </cell>
        </row>
        <row r="117">
          <cell r="D117" t="str">
            <v>2413</v>
          </cell>
        </row>
        <row r="118">
          <cell r="D118" t="str">
            <v>2421</v>
          </cell>
        </row>
        <row r="119">
          <cell r="D119" t="str">
            <v>2422</v>
          </cell>
        </row>
        <row r="120">
          <cell r="D120" t="str">
            <v>2423</v>
          </cell>
        </row>
        <row r="121">
          <cell r="D121" t="str">
            <v>2424</v>
          </cell>
        </row>
        <row r="122">
          <cell r="D122" t="str">
            <v>2425</v>
          </cell>
        </row>
        <row r="123">
          <cell r="D123" t="str">
            <v>2426</v>
          </cell>
        </row>
        <row r="124">
          <cell r="D124" t="str">
            <v>2431</v>
          </cell>
        </row>
        <row r="125">
          <cell r="D125" t="str">
            <v>2432</v>
          </cell>
        </row>
        <row r="126">
          <cell r="D126" t="str">
            <v>2433</v>
          </cell>
        </row>
        <row r="127">
          <cell r="D127" t="str">
            <v>2434</v>
          </cell>
        </row>
        <row r="128">
          <cell r="D128" t="str">
            <v>244</v>
          </cell>
        </row>
        <row r="129">
          <cell r="D129" t="str">
            <v>311</v>
          </cell>
        </row>
        <row r="130">
          <cell r="D130" t="str">
            <v>3151</v>
          </cell>
        </row>
        <row r="131">
          <cell r="D131" t="str">
            <v>3152</v>
          </cell>
        </row>
        <row r="132">
          <cell r="D132" t="str">
            <v>3153</v>
          </cell>
        </row>
        <row r="133">
          <cell r="D133" t="str">
            <v>331an</v>
          </cell>
        </row>
        <row r="134">
          <cell r="D134" t="str">
            <v>331ad</v>
          </cell>
        </row>
        <row r="135">
          <cell r="D135" t="str">
            <v>331bn</v>
          </cell>
        </row>
        <row r="136">
          <cell r="D136" t="str">
            <v>331bd</v>
          </cell>
        </row>
        <row r="137">
          <cell r="D137" t="str">
            <v>33311a</v>
          </cell>
        </row>
        <row r="138">
          <cell r="D138" t="str">
            <v>33311b</v>
          </cell>
        </row>
        <row r="139">
          <cell r="D139" t="str">
            <v>33312a</v>
          </cell>
        </row>
        <row r="140">
          <cell r="D140" t="str">
            <v>33312b</v>
          </cell>
        </row>
        <row r="141">
          <cell r="D141" t="str">
            <v>3332a</v>
          </cell>
        </row>
        <row r="142">
          <cell r="D142" t="str">
            <v>3332b</v>
          </cell>
        </row>
        <row r="143">
          <cell r="D143" t="str">
            <v>3333a</v>
          </cell>
        </row>
        <row r="144">
          <cell r="D144" t="str">
            <v>3333b</v>
          </cell>
        </row>
        <row r="145">
          <cell r="D145" t="str">
            <v>3334a</v>
          </cell>
        </row>
        <row r="146">
          <cell r="D146" t="str">
            <v>3334b</v>
          </cell>
        </row>
        <row r="147">
          <cell r="D147" t="str">
            <v>3335a</v>
          </cell>
        </row>
        <row r="148">
          <cell r="D148" t="str">
            <v>3335b</v>
          </cell>
        </row>
        <row r="149">
          <cell r="D149" t="str">
            <v>3336a</v>
          </cell>
        </row>
        <row r="150">
          <cell r="D150" t="str">
            <v>3336b</v>
          </cell>
        </row>
        <row r="151">
          <cell r="D151" t="str">
            <v>3337a</v>
          </cell>
        </row>
        <row r="152">
          <cell r="D152" t="str">
            <v>3337b</v>
          </cell>
        </row>
        <row r="153">
          <cell r="D153" t="str">
            <v>3338a</v>
          </cell>
        </row>
        <row r="154">
          <cell r="D154" t="str">
            <v>3338b</v>
          </cell>
        </row>
        <row r="155">
          <cell r="D155" t="str">
            <v>3339a1</v>
          </cell>
        </row>
        <row r="156">
          <cell r="D156" t="str">
            <v>3339a2</v>
          </cell>
        </row>
        <row r="157">
          <cell r="D157" t="str">
            <v>3339b1</v>
          </cell>
        </row>
        <row r="158">
          <cell r="D158" t="str">
            <v>3339b2</v>
          </cell>
        </row>
        <row r="159">
          <cell r="D159" t="str">
            <v>3341a</v>
          </cell>
        </row>
        <row r="160">
          <cell r="D160" t="str">
            <v>3341b</v>
          </cell>
        </row>
        <row r="161">
          <cell r="D161" t="str">
            <v>3348a</v>
          </cell>
        </row>
        <row r="162">
          <cell r="D162" t="str">
            <v>3348b</v>
          </cell>
        </row>
        <row r="163">
          <cell r="D163" t="str">
            <v>3351</v>
          </cell>
        </row>
        <row r="164">
          <cell r="D164" t="str">
            <v>3352</v>
          </cell>
        </row>
        <row r="165">
          <cell r="D165" t="str">
            <v>3353</v>
          </cell>
        </row>
        <row r="166">
          <cell r="D166" t="str">
            <v>3354</v>
          </cell>
        </row>
        <row r="167">
          <cell r="D167" t="str">
            <v>336an</v>
          </cell>
        </row>
        <row r="168">
          <cell r="D168" t="str">
            <v>336bn</v>
          </cell>
        </row>
        <row r="169">
          <cell r="D169" t="str">
            <v>336ad1</v>
          </cell>
        </row>
        <row r="170">
          <cell r="D170" t="str">
            <v>336ad2</v>
          </cell>
        </row>
        <row r="171">
          <cell r="D171" t="str">
            <v>336ad3</v>
          </cell>
        </row>
        <row r="172">
          <cell r="D172" t="str">
            <v>336bd1</v>
          </cell>
        </row>
        <row r="173">
          <cell r="D173" t="str">
            <v>336bd2</v>
          </cell>
        </row>
        <row r="174">
          <cell r="D174" t="str">
            <v>336bd3</v>
          </cell>
        </row>
        <row r="175">
          <cell r="D175" t="str">
            <v>337a</v>
          </cell>
        </row>
        <row r="176">
          <cell r="D176" t="str">
            <v>337b</v>
          </cell>
        </row>
        <row r="177">
          <cell r="D177" t="str">
            <v>3381</v>
          </cell>
        </row>
        <row r="178">
          <cell r="D178" t="str">
            <v>3382a</v>
          </cell>
        </row>
        <row r="179">
          <cell r="D179" t="str">
            <v>3382b</v>
          </cell>
        </row>
        <row r="180">
          <cell r="D180" t="str">
            <v>3383a</v>
          </cell>
        </row>
        <row r="181">
          <cell r="D181" t="str">
            <v>3383b</v>
          </cell>
        </row>
        <row r="182">
          <cell r="D182" t="str">
            <v>3384a</v>
          </cell>
        </row>
        <row r="183">
          <cell r="D183" t="str">
            <v>3384b</v>
          </cell>
        </row>
        <row r="184">
          <cell r="D184" t="str">
            <v>3385a</v>
          </cell>
        </row>
        <row r="185">
          <cell r="D185" t="str">
            <v>3385b</v>
          </cell>
        </row>
        <row r="186">
          <cell r="D186" t="str">
            <v>3386a</v>
          </cell>
        </row>
        <row r="187">
          <cell r="D187" t="str">
            <v>3386b</v>
          </cell>
        </row>
        <row r="188">
          <cell r="D188" t="str">
            <v>3387an</v>
          </cell>
        </row>
        <row r="189">
          <cell r="D189" t="str">
            <v>3387ad</v>
          </cell>
        </row>
        <row r="190">
          <cell r="D190" t="str">
            <v>3387bn</v>
          </cell>
        </row>
        <row r="191">
          <cell r="D191" t="str">
            <v>3387bd</v>
          </cell>
        </row>
        <row r="192">
          <cell r="D192" t="str">
            <v>3388a1</v>
          </cell>
        </row>
        <row r="193">
          <cell r="D193" t="str">
            <v>3388b1</v>
          </cell>
        </row>
        <row r="194">
          <cell r="D194" t="str">
            <v>3388a2</v>
          </cell>
        </row>
        <row r="195">
          <cell r="D195" t="str">
            <v>3388b2</v>
          </cell>
        </row>
        <row r="196">
          <cell r="D196" t="str">
            <v>3388an</v>
          </cell>
        </row>
        <row r="197">
          <cell r="D197" t="str">
            <v>3388ad</v>
          </cell>
        </row>
        <row r="198">
          <cell r="D198" t="str">
            <v>3388bn</v>
          </cell>
        </row>
        <row r="199">
          <cell r="D199" t="str">
            <v>3388bd</v>
          </cell>
        </row>
        <row r="200">
          <cell r="D200" t="str">
            <v>3411</v>
          </cell>
        </row>
        <row r="201">
          <cell r="D201" t="str">
            <v>3412</v>
          </cell>
        </row>
        <row r="202">
          <cell r="D202" t="str">
            <v>3421</v>
          </cell>
        </row>
        <row r="203">
          <cell r="D203" t="str">
            <v>3422</v>
          </cell>
        </row>
        <row r="204">
          <cell r="D204" t="str">
            <v>3431</v>
          </cell>
        </row>
        <row r="205">
          <cell r="D205" t="str">
            <v>3432</v>
          </cell>
        </row>
        <row r="206">
          <cell r="D206" t="str">
            <v>3433</v>
          </cell>
        </row>
        <row r="207">
          <cell r="D207" t="str">
            <v>344</v>
          </cell>
        </row>
        <row r="208">
          <cell r="D208" t="str">
            <v>3471</v>
          </cell>
        </row>
        <row r="209">
          <cell r="D209" t="str">
            <v>3472</v>
          </cell>
        </row>
        <row r="210">
          <cell r="D210" t="str">
            <v>351</v>
          </cell>
        </row>
        <row r="211">
          <cell r="D211" t="str">
            <v>352n</v>
          </cell>
        </row>
        <row r="212">
          <cell r="D212" t="str">
            <v>352d</v>
          </cell>
        </row>
        <row r="213">
          <cell r="D213" t="str">
            <v>4111</v>
          </cell>
        </row>
        <row r="214">
          <cell r="D214" t="str">
            <v>4112</v>
          </cell>
        </row>
        <row r="215">
          <cell r="D215" t="str">
            <v>4118</v>
          </cell>
        </row>
        <row r="216">
          <cell r="D216" t="str">
            <v>412</v>
          </cell>
        </row>
        <row r="217">
          <cell r="D217" t="str">
            <v>4131</v>
          </cell>
        </row>
        <row r="218">
          <cell r="D218" t="str">
            <v>4132</v>
          </cell>
        </row>
        <row r="219">
          <cell r="D219" t="str">
            <v>414</v>
          </cell>
        </row>
        <row r="220">
          <cell r="D220" t="str">
            <v>415</v>
          </cell>
        </row>
        <row r="221">
          <cell r="D221" t="str">
            <v>418</v>
          </cell>
        </row>
        <row r="222">
          <cell r="D222" t="str">
            <v>419</v>
          </cell>
        </row>
        <row r="223">
          <cell r="D223" t="str">
            <v>4211</v>
          </cell>
        </row>
        <row r="224">
          <cell r="D224" t="str">
            <v>4212</v>
          </cell>
        </row>
        <row r="225">
          <cell r="D225" t="str">
            <v>4311</v>
          </cell>
        </row>
        <row r="226">
          <cell r="D226" t="str">
            <v>4312</v>
          </cell>
        </row>
        <row r="227">
          <cell r="D227" t="str">
            <v>4313</v>
          </cell>
        </row>
        <row r="228">
          <cell r="D228" t="str">
            <v>441</v>
          </cell>
        </row>
        <row r="229">
          <cell r="D229" t="str">
            <v>4611</v>
          </cell>
        </row>
        <row r="230">
          <cell r="D230" t="str">
            <v>4612</v>
          </cell>
        </row>
        <row r="231">
          <cell r="D231" t="str">
            <v>466</v>
          </cell>
        </row>
        <row r="232">
          <cell r="D232" t="str">
            <v>5111</v>
          </cell>
        </row>
        <row r="233">
          <cell r="D233" t="str">
            <v>5112</v>
          </cell>
        </row>
        <row r="234">
          <cell r="D234" t="str">
            <v>5113</v>
          </cell>
        </row>
        <row r="235">
          <cell r="D235" t="str">
            <v>5114</v>
          </cell>
        </row>
        <row r="236">
          <cell r="D236" t="str">
            <v>5117</v>
          </cell>
        </row>
        <row r="237">
          <cell r="D237" t="str">
            <v>5118</v>
          </cell>
        </row>
        <row r="238">
          <cell r="D238" t="str">
            <v>5121</v>
          </cell>
        </row>
        <row r="239">
          <cell r="D239" t="str">
            <v>5122</v>
          </cell>
        </row>
        <row r="240">
          <cell r="D240" t="str">
            <v>5123</v>
          </cell>
        </row>
        <row r="241">
          <cell r="D241" t="str">
            <v>5124</v>
          </cell>
        </row>
        <row r="242">
          <cell r="D242" t="str">
            <v>5127</v>
          </cell>
        </row>
        <row r="243">
          <cell r="D243" t="str">
            <v>5128</v>
          </cell>
        </row>
        <row r="244">
          <cell r="D244" t="str">
            <v>5151</v>
          </cell>
        </row>
        <row r="245">
          <cell r="D245" t="str">
            <v>5152</v>
          </cell>
        </row>
        <row r="246">
          <cell r="D246" t="str">
            <v>5153</v>
          </cell>
        </row>
        <row r="247">
          <cell r="D247" t="str">
            <v>5154</v>
          </cell>
        </row>
        <row r="248">
          <cell r="D248" t="str">
            <v>5155</v>
          </cell>
        </row>
        <row r="249">
          <cell r="D249" t="str">
            <v>5156</v>
          </cell>
        </row>
        <row r="250">
          <cell r="D250" t="str">
            <v>5157</v>
          </cell>
        </row>
        <row r="251">
          <cell r="D251" t="str">
            <v>5158</v>
          </cell>
        </row>
        <row r="252">
          <cell r="D252" t="str">
            <v>521</v>
          </cell>
        </row>
        <row r="253">
          <cell r="D253" t="str">
            <v>531</v>
          </cell>
        </row>
        <row r="254">
          <cell r="D254" t="str">
            <v>532</v>
          </cell>
        </row>
        <row r="255">
          <cell r="D255" t="str">
            <v>VAT</v>
          </cell>
        </row>
        <row r="256">
          <cell r="D256" t="str">
            <v>TTDB</v>
          </cell>
        </row>
        <row r="257">
          <cell r="D257" t="str">
            <v>TXK</v>
          </cell>
        </row>
        <row r="258">
          <cell r="D258" t="str">
            <v>621</v>
          </cell>
        </row>
        <row r="259">
          <cell r="D259" t="str">
            <v>622</v>
          </cell>
        </row>
        <row r="260">
          <cell r="D260" t="str">
            <v>623</v>
          </cell>
        </row>
        <row r="261">
          <cell r="D261" t="str">
            <v>6231</v>
          </cell>
        </row>
        <row r="262">
          <cell r="D262" t="str">
            <v>6232</v>
          </cell>
        </row>
        <row r="263">
          <cell r="D263" t="str">
            <v>6233</v>
          </cell>
        </row>
        <row r="264">
          <cell r="D264" t="str">
            <v>6234</v>
          </cell>
        </row>
        <row r="265">
          <cell r="D265" t="str">
            <v>6237</v>
          </cell>
        </row>
        <row r="266">
          <cell r="D266" t="str">
            <v>6238</v>
          </cell>
        </row>
        <row r="267">
          <cell r="D267" t="str">
            <v>627</v>
          </cell>
        </row>
        <row r="268">
          <cell r="D268" t="str">
            <v>6271</v>
          </cell>
        </row>
        <row r="269">
          <cell r="D269" t="str">
            <v>6272</v>
          </cell>
        </row>
        <row r="270">
          <cell r="D270" t="str">
            <v>6273</v>
          </cell>
        </row>
        <row r="271">
          <cell r="D271" t="str">
            <v>6274</v>
          </cell>
        </row>
        <row r="272">
          <cell r="D272" t="str">
            <v>6277</v>
          </cell>
        </row>
        <row r="273">
          <cell r="D273" t="str">
            <v>6278</v>
          </cell>
        </row>
        <row r="274">
          <cell r="D274" t="str">
            <v>6321</v>
          </cell>
        </row>
        <row r="275">
          <cell r="D275" t="str">
            <v>6322</v>
          </cell>
        </row>
        <row r="276">
          <cell r="D276" t="str">
            <v>6323</v>
          </cell>
        </row>
        <row r="277">
          <cell r="D277" t="str">
            <v>6324</v>
          </cell>
        </row>
        <row r="278">
          <cell r="D278" t="str">
            <v>6325</v>
          </cell>
        </row>
        <row r="279">
          <cell r="D279" t="str">
            <v>6326</v>
          </cell>
        </row>
        <row r="280">
          <cell r="D280" t="str">
            <v>6327</v>
          </cell>
        </row>
        <row r="281">
          <cell r="D281" t="str">
            <v>6328</v>
          </cell>
        </row>
        <row r="282">
          <cell r="D282" t="str">
            <v>6351</v>
          </cell>
        </row>
        <row r="283">
          <cell r="D283" t="str">
            <v>6352</v>
          </cell>
        </row>
        <row r="284">
          <cell r="D284" t="str">
            <v>6353</v>
          </cell>
        </row>
        <row r="285">
          <cell r="D285" t="str">
            <v>6354</v>
          </cell>
        </row>
        <row r="286">
          <cell r="D286" t="str">
            <v>6355</v>
          </cell>
        </row>
        <row r="287">
          <cell r="D287" t="str">
            <v>6356</v>
          </cell>
        </row>
        <row r="288">
          <cell r="D288" t="str">
            <v>6357</v>
          </cell>
        </row>
        <row r="289">
          <cell r="D289" t="str">
            <v>6358</v>
          </cell>
        </row>
        <row r="290">
          <cell r="D290" t="str">
            <v>641</v>
          </cell>
        </row>
        <row r="291">
          <cell r="D291" t="str">
            <v>6411</v>
          </cell>
        </row>
        <row r="292">
          <cell r="D292" t="str">
            <v>6412</v>
          </cell>
        </row>
        <row r="293">
          <cell r="D293" t="str">
            <v>6413</v>
          </cell>
        </row>
        <row r="294">
          <cell r="D294" t="str">
            <v>6414</v>
          </cell>
        </row>
        <row r="295">
          <cell r="D295" t="str">
            <v>6415</v>
          </cell>
        </row>
        <row r="296">
          <cell r="D296" t="str">
            <v>6417</v>
          </cell>
        </row>
        <row r="297">
          <cell r="D297" t="str">
            <v>6418</v>
          </cell>
        </row>
        <row r="298">
          <cell r="D298" t="str">
            <v>642</v>
          </cell>
        </row>
        <row r="299">
          <cell r="D299" t="str">
            <v>6421</v>
          </cell>
        </row>
        <row r="300">
          <cell r="D300" t="str">
            <v>6422</v>
          </cell>
        </row>
        <row r="301">
          <cell r="D301" t="str">
            <v>6423</v>
          </cell>
        </row>
        <row r="302">
          <cell r="D302" t="str">
            <v>6424</v>
          </cell>
        </row>
        <row r="303">
          <cell r="D303" t="str">
            <v>6425</v>
          </cell>
        </row>
        <row r="304">
          <cell r="D304" t="str">
            <v>6426</v>
          </cell>
        </row>
        <row r="305">
          <cell r="D305" t="str">
            <v>6427</v>
          </cell>
        </row>
        <row r="306">
          <cell r="D306" t="str">
            <v>6428</v>
          </cell>
        </row>
        <row r="307">
          <cell r="D307" t="str">
            <v>711</v>
          </cell>
        </row>
        <row r="308">
          <cell r="D308" t="str">
            <v>811</v>
          </cell>
        </row>
        <row r="309">
          <cell r="D309" t="str">
            <v>82111</v>
          </cell>
        </row>
        <row r="310">
          <cell r="D310" t="str">
            <v>82112</v>
          </cell>
        </row>
        <row r="311">
          <cell r="D311" t="str">
            <v>82121</v>
          </cell>
        </row>
        <row r="312">
          <cell r="D312" t="str">
            <v>82122</v>
          </cell>
        </row>
        <row r="313">
          <cell r="D313" t="str">
            <v>82123</v>
          </cell>
        </row>
        <row r="314">
          <cell r="D314" t="str">
            <v>82124</v>
          </cell>
        </row>
        <row r="315">
          <cell r="D315" t="str">
            <v>82125</v>
          </cell>
        </row>
        <row r="316">
          <cell r="D316" t="str">
            <v>911</v>
          </cell>
        </row>
        <row r="317">
          <cell r="D317" t="str">
            <v>001</v>
          </cell>
        </row>
        <row r="318">
          <cell r="D318" t="str">
            <v>002</v>
          </cell>
        </row>
        <row r="319">
          <cell r="D319" t="str">
            <v>003</v>
          </cell>
        </row>
        <row r="320">
          <cell r="D320" t="str">
            <v>004</v>
          </cell>
        </row>
        <row r="321">
          <cell r="D321" t="str">
            <v>007</v>
          </cell>
        </row>
        <row r="322">
          <cell r="D322" t="str">
            <v>008</v>
          </cell>
        </row>
      </sheetData>
      <sheetData sheetId="6" refreshError="1">
        <row r="10">
          <cell r="M10" t="str">
            <v/>
          </cell>
          <cell r="N10" t="str">
            <v/>
          </cell>
          <cell r="O10" t="str">
            <v/>
          </cell>
          <cell r="P10" t="str">
            <v/>
          </cell>
        </row>
        <row r="11">
          <cell r="F11" t="str">
            <v>336bn</v>
          </cell>
          <cell r="H11" t="str">
            <v>1368an</v>
          </cell>
          <cell r="L11">
            <v>2384683921</v>
          </cell>
          <cell r="M11" t="str">
            <v>336bn</v>
          </cell>
          <cell r="N11" t="str">
            <v>1368an</v>
          </cell>
          <cell r="O11" t="str">
            <v/>
          </cell>
          <cell r="P11" t="str">
            <v/>
          </cell>
          <cell r="Q11" t="str">
            <v>OK</v>
          </cell>
          <cell r="S11" t="str">
            <v>BTTH</v>
          </cell>
        </row>
        <row r="12">
          <cell r="F12" t="str">
            <v>336bn</v>
          </cell>
          <cell r="H12" t="str">
            <v>1368an</v>
          </cell>
          <cell r="L12">
            <v>1997783597</v>
          </cell>
          <cell r="M12" t="str">
            <v>336bn</v>
          </cell>
          <cell r="N12" t="str">
            <v>1368an</v>
          </cell>
          <cell r="O12" t="str">
            <v/>
          </cell>
          <cell r="P12" t="str">
            <v/>
          </cell>
          <cell r="Q12" t="str">
            <v>OK</v>
          </cell>
          <cell r="S12" t="str">
            <v>BTTH</v>
          </cell>
        </row>
        <row r="13">
          <cell r="F13" t="str">
            <v>336bn</v>
          </cell>
          <cell r="H13" t="str">
            <v>1368an</v>
          </cell>
          <cell r="L13">
            <v>205515824</v>
          </cell>
          <cell r="M13" t="str">
            <v>336bn</v>
          </cell>
          <cell r="N13" t="str">
            <v>1368an</v>
          </cell>
          <cell r="O13" t="str">
            <v/>
          </cell>
          <cell r="P13" t="str">
            <v/>
          </cell>
          <cell r="Q13" t="str">
            <v>OK</v>
          </cell>
          <cell r="S13" t="str">
            <v>BTTH</v>
          </cell>
        </row>
        <row r="14">
          <cell r="F14" t="str">
            <v>336bn</v>
          </cell>
          <cell r="H14" t="str">
            <v>1368an</v>
          </cell>
          <cell r="L14">
            <v>2003426724</v>
          </cell>
          <cell r="M14" t="str">
            <v>336bn</v>
          </cell>
          <cell r="N14" t="str">
            <v>1368an</v>
          </cell>
          <cell r="O14" t="str">
            <v/>
          </cell>
          <cell r="P14" t="str">
            <v/>
          </cell>
          <cell r="Q14" t="str">
            <v>OK</v>
          </cell>
          <cell r="S14" t="str">
            <v>BTTH</v>
          </cell>
        </row>
        <row r="15">
          <cell r="F15" t="str">
            <v>3412</v>
          </cell>
          <cell r="H15" t="str">
            <v>22881</v>
          </cell>
          <cell r="L15">
            <v>1000000000</v>
          </cell>
          <cell r="M15" t="str">
            <v>3412</v>
          </cell>
          <cell r="N15" t="str">
            <v>22881</v>
          </cell>
          <cell r="O15" t="str">
            <v/>
          </cell>
          <cell r="P15" t="str">
            <v/>
          </cell>
          <cell r="Q15" t="str">
            <v>OK</v>
          </cell>
          <cell r="S15" t="str">
            <v>BTTH</v>
          </cell>
        </row>
        <row r="16">
          <cell r="M16" t="str">
            <v/>
          </cell>
          <cell r="N16" t="str">
            <v/>
          </cell>
          <cell r="O16" t="str">
            <v/>
          </cell>
          <cell r="P16" t="str">
            <v/>
          </cell>
        </row>
        <row r="17">
          <cell r="F17" t="str">
            <v>5122</v>
          </cell>
          <cell r="H17" t="str">
            <v>6322</v>
          </cell>
          <cell r="L17">
            <v>2778003444.73</v>
          </cell>
          <cell r="M17" t="str">
            <v>4212</v>
          </cell>
          <cell r="N17" t="str">
            <v>4212</v>
          </cell>
          <cell r="O17" t="str">
            <v>5122</v>
          </cell>
          <cell r="P17" t="str">
            <v>6322</v>
          </cell>
          <cell r="Q17" t="str">
            <v>OK</v>
          </cell>
          <cell r="S17" t="str">
            <v>BTTH</v>
          </cell>
        </row>
        <row r="18">
          <cell r="F18" t="str">
            <v>5122</v>
          </cell>
          <cell r="H18" t="str">
            <v>6322</v>
          </cell>
          <cell r="L18">
            <v>489775953</v>
          </cell>
          <cell r="M18" t="str">
            <v>4212</v>
          </cell>
          <cell r="N18" t="str">
            <v>4212</v>
          </cell>
          <cell r="O18" t="str">
            <v>5122</v>
          </cell>
          <cell r="P18" t="str">
            <v>6322</v>
          </cell>
          <cell r="Q18" t="str">
            <v>OK</v>
          </cell>
          <cell r="S18" t="str">
            <v>BTTH</v>
          </cell>
        </row>
        <row r="19">
          <cell r="M19" t="str">
            <v/>
          </cell>
          <cell r="N19" t="str">
            <v/>
          </cell>
          <cell r="O19" t="str">
            <v/>
          </cell>
          <cell r="P19" t="str">
            <v/>
          </cell>
        </row>
        <row r="20">
          <cell r="M20" t="str">
            <v/>
          </cell>
          <cell r="N20" t="str">
            <v/>
          </cell>
          <cell r="O20" t="str">
            <v/>
          </cell>
          <cell r="P20" t="str">
            <v/>
          </cell>
        </row>
        <row r="21">
          <cell r="F21" t="str">
            <v>3411</v>
          </cell>
          <cell r="H21" t="str">
            <v>3151</v>
          </cell>
          <cell r="L21">
            <v>3360634644</v>
          </cell>
          <cell r="M21" t="str">
            <v xml:space="preserve"> -</v>
          </cell>
          <cell r="N21" t="str">
            <v xml:space="preserve"> -</v>
          </cell>
          <cell r="O21" t="str">
            <v xml:space="preserve"> -</v>
          </cell>
          <cell r="P21" t="str">
            <v xml:space="preserve"> -</v>
          </cell>
          <cell r="Q21" t="str">
            <v>Refuse</v>
          </cell>
          <cell r="S21" t="str">
            <v>BTDC</v>
          </cell>
        </row>
        <row r="22">
          <cell r="F22" t="str">
            <v>336bn</v>
          </cell>
          <cell r="H22" t="str">
            <v>3341b</v>
          </cell>
          <cell r="L22">
            <v>5000000</v>
          </cell>
          <cell r="M22" t="str">
            <v xml:space="preserve"> -</v>
          </cell>
          <cell r="N22" t="str">
            <v xml:space="preserve"> -</v>
          </cell>
          <cell r="O22" t="str">
            <v xml:space="preserve"> -</v>
          </cell>
          <cell r="P22" t="str">
            <v xml:space="preserve"> -</v>
          </cell>
          <cell r="Q22" t="str">
            <v>Refuse</v>
          </cell>
          <cell r="S22" t="str">
            <v>BTDC</v>
          </cell>
        </row>
        <row r="23">
          <cell r="F23" t="str">
            <v>336bn</v>
          </cell>
          <cell r="H23" t="str">
            <v>3388bn</v>
          </cell>
          <cell r="L23">
            <v>720</v>
          </cell>
          <cell r="M23" t="str">
            <v xml:space="preserve"> -</v>
          </cell>
          <cell r="N23" t="str">
            <v xml:space="preserve"> -</v>
          </cell>
          <cell r="O23" t="str">
            <v xml:space="preserve"> -</v>
          </cell>
          <cell r="P23" t="str">
            <v xml:space="preserve"> -</v>
          </cell>
          <cell r="Q23" t="str">
            <v>Refuse</v>
          </cell>
          <cell r="S23" t="str">
            <v>BTDC</v>
          </cell>
        </row>
        <row r="24">
          <cell r="F24" t="str">
            <v>642</v>
          </cell>
          <cell r="H24" t="str">
            <v>139n</v>
          </cell>
          <cell r="L24">
            <v>-72754574</v>
          </cell>
          <cell r="M24" t="str">
            <v xml:space="preserve"> -</v>
          </cell>
          <cell r="N24" t="str">
            <v xml:space="preserve"> -</v>
          </cell>
          <cell r="O24" t="str">
            <v xml:space="preserve"> -</v>
          </cell>
          <cell r="P24" t="str">
            <v xml:space="preserve"> -</v>
          </cell>
          <cell r="Q24" t="str">
            <v>Refuse</v>
          </cell>
          <cell r="S24" t="str">
            <v>BTDC</v>
          </cell>
        </row>
        <row r="25">
          <cell r="F25" t="str">
            <v>157</v>
          </cell>
          <cell r="H25" t="str">
            <v>155</v>
          </cell>
          <cell r="L25">
            <v>-16562306</v>
          </cell>
          <cell r="M25" t="str">
            <v xml:space="preserve"> -</v>
          </cell>
          <cell r="N25" t="str">
            <v xml:space="preserve"> -</v>
          </cell>
          <cell r="O25" t="str">
            <v xml:space="preserve"> -</v>
          </cell>
          <cell r="P25" t="str">
            <v xml:space="preserve"> -</v>
          </cell>
          <cell r="Q25" t="str">
            <v>Refuse</v>
          </cell>
          <cell r="S25" t="str">
            <v>BTDC</v>
          </cell>
        </row>
        <row r="26">
          <cell r="F26" t="str">
            <v>2141</v>
          </cell>
          <cell r="H26" t="str">
            <v>2114</v>
          </cell>
          <cell r="L26">
            <v>4289033</v>
          </cell>
          <cell r="M26" t="str">
            <v xml:space="preserve"> -</v>
          </cell>
          <cell r="N26" t="str">
            <v xml:space="preserve"> -</v>
          </cell>
          <cell r="O26" t="str">
            <v xml:space="preserve"> -</v>
          </cell>
          <cell r="P26" t="str">
            <v xml:space="preserve"> -</v>
          </cell>
          <cell r="Q26" t="str">
            <v>Refuse</v>
          </cell>
          <cell r="S26" t="str">
            <v>BTDC</v>
          </cell>
        </row>
        <row r="27">
          <cell r="F27" t="str">
            <v>642</v>
          </cell>
          <cell r="H27" t="str">
            <v>2114</v>
          </cell>
          <cell r="L27">
            <v>7985772</v>
          </cell>
          <cell r="M27" t="str">
            <v xml:space="preserve"> -</v>
          </cell>
          <cell r="N27" t="str">
            <v xml:space="preserve"> -</v>
          </cell>
          <cell r="O27" t="str">
            <v xml:space="preserve"> -</v>
          </cell>
          <cell r="P27" t="str">
            <v xml:space="preserve"> -</v>
          </cell>
          <cell r="Q27" t="str">
            <v>Refuse</v>
          </cell>
          <cell r="S27" t="str">
            <v>BTDC</v>
          </cell>
        </row>
        <row r="28">
          <cell r="F28" t="str">
            <v>2425</v>
          </cell>
          <cell r="H28" t="str">
            <v>2114</v>
          </cell>
          <cell r="L28">
            <v>12274804</v>
          </cell>
          <cell r="M28" t="str">
            <v xml:space="preserve"> -</v>
          </cell>
          <cell r="N28" t="str">
            <v xml:space="preserve"> -</v>
          </cell>
          <cell r="O28" t="str">
            <v xml:space="preserve"> -</v>
          </cell>
          <cell r="P28" t="str">
            <v xml:space="preserve"> -</v>
          </cell>
          <cell r="Q28" t="str">
            <v>Refuse</v>
          </cell>
          <cell r="S28" t="str">
            <v>BTDC</v>
          </cell>
        </row>
        <row r="29">
          <cell r="F29" t="str">
            <v>2114</v>
          </cell>
          <cell r="H29" t="str">
            <v>2425</v>
          </cell>
          <cell r="L29">
            <v>27706334</v>
          </cell>
          <cell r="M29" t="str">
            <v xml:space="preserve"> -</v>
          </cell>
          <cell r="N29" t="str">
            <v xml:space="preserve"> -</v>
          </cell>
          <cell r="O29" t="str">
            <v xml:space="preserve"> -</v>
          </cell>
          <cell r="P29" t="str">
            <v xml:space="preserve"> -</v>
          </cell>
          <cell r="Q29" t="str">
            <v>Refuse</v>
          </cell>
          <cell r="S29" t="str">
            <v>BTDC</v>
          </cell>
        </row>
        <row r="30">
          <cell r="F30" t="str">
            <v>2114</v>
          </cell>
          <cell r="H30" t="str">
            <v>2141</v>
          </cell>
          <cell r="L30">
            <v>10296815</v>
          </cell>
          <cell r="M30" t="str">
            <v xml:space="preserve"> -</v>
          </cell>
          <cell r="N30" t="str">
            <v xml:space="preserve"> -</v>
          </cell>
          <cell r="O30" t="str">
            <v xml:space="preserve"> -</v>
          </cell>
          <cell r="P30" t="str">
            <v xml:space="preserve"> -</v>
          </cell>
          <cell r="Q30" t="str">
            <v>Refuse</v>
          </cell>
          <cell r="S30" t="str">
            <v>BTDC</v>
          </cell>
        </row>
        <row r="31">
          <cell r="F31" t="str">
            <v>2114</v>
          </cell>
          <cell r="H31" t="str">
            <v>642</v>
          </cell>
          <cell r="L31">
            <v>17409519</v>
          </cell>
          <cell r="M31" t="str">
            <v xml:space="preserve"> -</v>
          </cell>
          <cell r="N31" t="str">
            <v xml:space="preserve"> -</v>
          </cell>
          <cell r="O31" t="str">
            <v xml:space="preserve"> -</v>
          </cell>
          <cell r="P31" t="str">
            <v xml:space="preserve"> -</v>
          </cell>
          <cell r="Q31" t="str">
            <v>Refuse</v>
          </cell>
          <cell r="S31" t="str">
            <v>BTDC</v>
          </cell>
        </row>
        <row r="32">
          <cell r="F32" t="str">
            <v>2112</v>
          </cell>
          <cell r="H32" t="str">
            <v>6355</v>
          </cell>
          <cell r="L32">
            <v>65778678</v>
          </cell>
          <cell r="M32" t="str">
            <v xml:space="preserve"> -</v>
          </cell>
          <cell r="N32" t="str">
            <v xml:space="preserve"> -</v>
          </cell>
          <cell r="O32" t="str">
            <v xml:space="preserve"> -</v>
          </cell>
          <cell r="P32" t="str">
            <v xml:space="preserve"> -</v>
          </cell>
          <cell r="Q32" t="str">
            <v>Refuse</v>
          </cell>
          <cell r="S32" t="str">
            <v>BTDC</v>
          </cell>
        </row>
        <row r="33">
          <cell r="F33" t="str">
            <v>6322</v>
          </cell>
          <cell r="H33" t="str">
            <v>2141</v>
          </cell>
          <cell r="L33">
            <v>9135928</v>
          </cell>
          <cell r="M33" t="str">
            <v xml:space="preserve"> -</v>
          </cell>
          <cell r="N33" t="str">
            <v xml:space="preserve"> -</v>
          </cell>
          <cell r="O33" t="str">
            <v xml:space="preserve"> -</v>
          </cell>
          <cell r="P33" t="str">
            <v xml:space="preserve"> -</v>
          </cell>
          <cell r="Q33" t="str">
            <v>Refuse</v>
          </cell>
          <cell r="S33" t="str">
            <v>BTDC</v>
          </cell>
        </row>
        <row r="34">
          <cell r="F34" t="str">
            <v>3411</v>
          </cell>
          <cell r="H34" t="str">
            <v>6351</v>
          </cell>
          <cell r="L34">
            <v>91734363</v>
          </cell>
          <cell r="M34" t="str">
            <v xml:space="preserve"> -</v>
          </cell>
          <cell r="N34" t="str">
            <v xml:space="preserve"> -</v>
          </cell>
          <cell r="O34" t="str">
            <v xml:space="preserve"> -</v>
          </cell>
          <cell r="P34" t="str">
            <v xml:space="preserve"> -</v>
          </cell>
          <cell r="Q34" t="str">
            <v>Refuse</v>
          </cell>
          <cell r="S34" t="str">
            <v>BTDC</v>
          </cell>
        </row>
        <row r="35">
          <cell r="F35" t="str">
            <v>3412</v>
          </cell>
          <cell r="H35" t="str">
            <v>4131</v>
          </cell>
          <cell r="L35">
            <v>57910</v>
          </cell>
          <cell r="M35" t="str">
            <v xml:space="preserve"> -</v>
          </cell>
          <cell r="N35" t="str">
            <v xml:space="preserve"> -</v>
          </cell>
          <cell r="O35" t="str">
            <v xml:space="preserve"> -</v>
          </cell>
          <cell r="P35" t="str">
            <v xml:space="preserve"> -</v>
          </cell>
          <cell r="Q35" t="str">
            <v>Refuse</v>
          </cell>
          <cell r="S35" t="str">
            <v>BTDC</v>
          </cell>
        </row>
        <row r="36">
          <cell r="F36" t="str">
            <v>811</v>
          </cell>
          <cell r="H36" t="str">
            <v>641</v>
          </cell>
          <cell r="L36">
            <v>357963209</v>
          </cell>
          <cell r="M36" t="str">
            <v xml:space="preserve"> -</v>
          </cell>
          <cell r="N36" t="str">
            <v xml:space="preserve"> -</v>
          </cell>
          <cell r="O36" t="str">
            <v xml:space="preserve"> -</v>
          </cell>
          <cell r="P36" t="str">
            <v xml:space="preserve"> -</v>
          </cell>
          <cell r="Q36" t="str">
            <v>Refuse</v>
          </cell>
          <cell r="S36" t="str">
            <v>BTDC</v>
          </cell>
        </row>
        <row r="37">
          <cell r="F37" t="str">
            <v>811</v>
          </cell>
          <cell r="H37" t="str">
            <v>642</v>
          </cell>
          <cell r="L37">
            <v>44650000</v>
          </cell>
          <cell r="M37" t="str">
            <v xml:space="preserve"> -</v>
          </cell>
          <cell r="N37" t="str">
            <v xml:space="preserve"> -</v>
          </cell>
          <cell r="O37" t="str">
            <v xml:space="preserve"> -</v>
          </cell>
          <cell r="P37" t="str">
            <v xml:space="preserve"> -</v>
          </cell>
          <cell r="Q37" t="str">
            <v>Refuse</v>
          </cell>
          <cell r="S37" t="str">
            <v>BTDC</v>
          </cell>
        </row>
        <row r="38">
          <cell r="F38" t="str">
            <v>4131</v>
          </cell>
          <cell r="H38" t="str">
            <v>5156</v>
          </cell>
          <cell r="L38">
            <v>23927898.809999999</v>
          </cell>
          <cell r="M38" t="str">
            <v xml:space="preserve"> -</v>
          </cell>
          <cell r="N38" t="str">
            <v xml:space="preserve"> -</v>
          </cell>
          <cell r="O38" t="str">
            <v xml:space="preserve"> -</v>
          </cell>
          <cell r="P38" t="str">
            <v xml:space="preserve"> -</v>
          </cell>
          <cell r="Q38" t="str">
            <v>Refuse</v>
          </cell>
          <cell r="S38" t="str">
            <v>BTDC</v>
          </cell>
        </row>
        <row r="39">
          <cell r="F39" t="str">
            <v>2425</v>
          </cell>
          <cell r="H39" t="str">
            <v>142</v>
          </cell>
          <cell r="L39">
            <v>48730833.340000004</v>
          </cell>
          <cell r="M39" t="str">
            <v xml:space="preserve"> -</v>
          </cell>
          <cell r="N39" t="str">
            <v xml:space="preserve"> -</v>
          </cell>
          <cell r="O39" t="str">
            <v xml:space="preserve"> -</v>
          </cell>
          <cell r="P39" t="str">
            <v xml:space="preserve"> -</v>
          </cell>
          <cell r="Q39" t="str">
            <v>Refuse</v>
          </cell>
          <cell r="S39" t="str">
            <v>BTDC</v>
          </cell>
        </row>
        <row r="40">
          <cell r="F40" t="str">
            <v>1388an</v>
          </cell>
          <cell r="H40" t="str">
            <v>642</v>
          </cell>
          <cell r="L40">
            <v>267463657</v>
          </cell>
          <cell r="M40" t="str">
            <v xml:space="preserve"> -</v>
          </cell>
          <cell r="N40" t="str">
            <v xml:space="preserve"> -</v>
          </cell>
          <cell r="O40" t="str">
            <v xml:space="preserve"> -</v>
          </cell>
          <cell r="P40" t="str">
            <v xml:space="preserve"> -</v>
          </cell>
          <cell r="Q40" t="str">
            <v>Refuse</v>
          </cell>
          <cell r="S40" t="str">
            <v>BTDC</v>
          </cell>
        </row>
        <row r="41">
          <cell r="F41" t="str">
            <v>4211</v>
          </cell>
          <cell r="H41" t="str">
            <v>414</v>
          </cell>
          <cell r="L41">
            <v>-27300</v>
          </cell>
          <cell r="M41" t="str">
            <v xml:space="preserve"> -</v>
          </cell>
          <cell r="N41" t="str">
            <v xml:space="preserve"> -</v>
          </cell>
          <cell r="O41" t="str">
            <v xml:space="preserve"> -</v>
          </cell>
          <cell r="P41" t="str">
            <v xml:space="preserve"> -</v>
          </cell>
          <cell r="Q41" t="str">
            <v>Refuse</v>
          </cell>
          <cell r="S41" t="str">
            <v>BTDC</v>
          </cell>
        </row>
        <row r="42">
          <cell r="F42" t="str">
            <v>4211</v>
          </cell>
          <cell r="H42" t="str">
            <v>415</v>
          </cell>
          <cell r="L42">
            <v>-27300</v>
          </cell>
          <cell r="M42" t="str">
            <v xml:space="preserve"> -</v>
          </cell>
          <cell r="N42" t="str">
            <v xml:space="preserve"> -</v>
          </cell>
          <cell r="O42" t="str">
            <v xml:space="preserve"> -</v>
          </cell>
          <cell r="P42" t="str">
            <v xml:space="preserve"> -</v>
          </cell>
          <cell r="Q42" t="str">
            <v>Refuse</v>
          </cell>
          <cell r="S42" t="str">
            <v>BTDC</v>
          </cell>
        </row>
        <row r="43">
          <cell r="F43" t="str">
            <v>4211</v>
          </cell>
          <cell r="H43" t="str">
            <v>4312</v>
          </cell>
          <cell r="L43">
            <v>-91000</v>
          </cell>
          <cell r="M43" t="str">
            <v xml:space="preserve"> -</v>
          </cell>
          <cell r="N43" t="str">
            <v xml:space="preserve"> -</v>
          </cell>
          <cell r="O43" t="str">
            <v xml:space="preserve"> -</v>
          </cell>
          <cell r="P43" t="str">
            <v xml:space="preserve"> -</v>
          </cell>
          <cell r="Q43" t="str">
            <v>Refuse</v>
          </cell>
          <cell r="S43" t="str">
            <v>BTDC</v>
          </cell>
        </row>
        <row r="44">
          <cell r="F44" t="str">
            <v>4211</v>
          </cell>
          <cell r="H44" t="str">
            <v>4311</v>
          </cell>
          <cell r="L44">
            <v>-36400</v>
          </cell>
          <cell r="M44" t="str">
            <v xml:space="preserve"> -</v>
          </cell>
          <cell r="N44" t="str">
            <v xml:space="preserve"> -</v>
          </cell>
          <cell r="O44" t="str">
            <v xml:space="preserve"> -</v>
          </cell>
          <cell r="P44" t="str">
            <v xml:space="preserve"> -</v>
          </cell>
          <cell r="Q44" t="str">
            <v>Refuse</v>
          </cell>
          <cell r="S44" t="str">
            <v>BTDC</v>
          </cell>
        </row>
        <row r="45">
          <cell r="F45" t="str">
            <v>642</v>
          </cell>
          <cell r="H45" t="str">
            <v>3382b</v>
          </cell>
          <cell r="L45">
            <v>567662555</v>
          </cell>
          <cell r="M45" t="str">
            <v xml:space="preserve"> -</v>
          </cell>
          <cell r="N45" t="str">
            <v xml:space="preserve"> -</v>
          </cell>
          <cell r="O45" t="str">
            <v xml:space="preserve"> -</v>
          </cell>
          <cell r="P45" t="str">
            <v xml:space="preserve"> -</v>
          </cell>
          <cell r="Q45" t="str">
            <v>Refuse</v>
          </cell>
          <cell r="S45" t="str">
            <v>BTDC</v>
          </cell>
        </row>
        <row r="46">
          <cell r="F46" t="str">
            <v>82111</v>
          </cell>
          <cell r="H46" t="str">
            <v>3334b</v>
          </cell>
          <cell r="L46">
            <v>-9750086</v>
          </cell>
          <cell r="M46" t="str">
            <v xml:space="preserve"> -</v>
          </cell>
          <cell r="N46" t="str">
            <v xml:space="preserve"> -</v>
          </cell>
          <cell r="O46" t="str">
            <v xml:space="preserve"> -</v>
          </cell>
          <cell r="P46" t="str">
            <v xml:space="preserve"> -</v>
          </cell>
          <cell r="Q46" t="str">
            <v>Refuse</v>
          </cell>
          <cell r="S46" t="str">
            <v>BTDC</v>
          </cell>
        </row>
        <row r="47">
          <cell r="M47" t="str">
            <v/>
          </cell>
          <cell r="N47" t="str">
            <v/>
          </cell>
          <cell r="O47" t="str">
            <v/>
          </cell>
          <cell r="P47" t="str">
            <v/>
          </cell>
        </row>
        <row r="48">
          <cell r="M48" t="str">
            <v/>
          </cell>
          <cell r="N48" t="str">
            <v/>
          </cell>
          <cell r="O48" t="str">
            <v/>
          </cell>
          <cell r="P48" t="str">
            <v/>
          </cell>
        </row>
        <row r="49">
          <cell r="M49" t="str">
            <v/>
          </cell>
          <cell r="N49" t="str">
            <v/>
          </cell>
          <cell r="O49" t="str">
            <v/>
          </cell>
          <cell r="P49" t="str">
            <v/>
          </cell>
        </row>
        <row r="50">
          <cell r="M50" t="str">
            <v/>
          </cell>
          <cell r="N50" t="str">
            <v/>
          </cell>
          <cell r="O50" t="str">
            <v/>
          </cell>
          <cell r="P50" t="str">
            <v/>
          </cell>
        </row>
        <row r="51">
          <cell r="M51" t="str">
            <v/>
          </cell>
          <cell r="N51" t="str">
            <v/>
          </cell>
          <cell r="O51" t="str">
            <v/>
          </cell>
          <cell r="P51" t="str">
            <v/>
          </cell>
        </row>
        <row r="52">
          <cell r="M52" t="str">
            <v/>
          </cell>
          <cell r="N52" t="str">
            <v/>
          </cell>
          <cell r="O52" t="str">
            <v/>
          </cell>
          <cell r="P52" t="str">
            <v/>
          </cell>
        </row>
        <row r="53">
          <cell r="M53" t="str">
            <v/>
          </cell>
          <cell r="N53" t="str">
            <v/>
          </cell>
          <cell r="O53" t="str">
            <v/>
          </cell>
          <cell r="P53" t="str">
            <v/>
          </cell>
        </row>
        <row r="54">
          <cell r="M54" t="str">
            <v/>
          </cell>
          <cell r="N54" t="str">
            <v/>
          </cell>
          <cell r="O54" t="str">
            <v/>
          </cell>
          <cell r="P54" t="str">
            <v/>
          </cell>
        </row>
        <row r="55">
          <cell r="M55" t="str">
            <v/>
          </cell>
          <cell r="N55" t="str">
            <v/>
          </cell>
          <cell r="O55" t="str">
            <v/>
          </cell>
          <cell r="P55" t="str">
            <v/>
          </cell>
        </row>
        <row r="56">
          <cell r="M56" t="str">
            <v/>
          </cell>
          <cell r="N56" t="str">
            <v/>
          </cell>
          <cell r="O56" t="str">
            <v/>
          </cell>
          <cell r="P56" t="str">
            <v/>
          </cell>
        </row>
        <row r="57">
          <cell r="M57" t="str">
            <v/>
          </cell>
          <cell r="N57" t="str">
            <v/>
          </cell>
          <cell r="O57" t="str">
            <v/>
          </cell>
          <cell r="P57" t="str">
            <v/>
          </cell>
        </row>
        <row r="58">
          <cell r="M58" t="str">
            <v/>
          </cell>
          <cell r="N58" t="str">
            <v/>
          </cell>
          <cell r="O58" t="str">
            <v/>
          </cell>
          <cell r="P58" t="str">
            <v/>
          </cell>
        </row>
        <row r="59">
          <cell r="M59" t="str">
            <v/>
          </cell>
          <cell r="N59" t="str">
            <v/>
          </cell>
          <cell r="O59" t="str">
            <v/>
          </cell>
          <cell r="P59" t="str">
            <v/>
          </cell>
        </row>
        <row r="60">
          <cell r="M60" t="str">
            <v/>
          </cell>
          <cell r="N60" t="str">
            <v/>
          </cell>
          <cell r="O60" t="str">
            <v/>
          </cell>
          <cell r="P60" t="str">
            <v/>
          </cell>
        </row>
        <row r="61">
          <cell r="M61" t="str">
            <v/>
          </cell>
          <cell r="N61" t="str">
            <v/>
          </cell>
          <cell r="O61" t="str">
            <v/>
          </cell>
          <cell r="P61" t="str">
            <v/>
          </cell>
        </row>
        <row r="62">
          <cell r="M62" t="str">
            <v/>
          </cell>
          <cell r="N62" t="str">
            <v/>
          </cell>
          <cell r="O62" t="str">
            <v/>
          </cell>
          <cell r="P62" t="str">
            <v/>
          </cell>
        </row>
        <row r="63">
          <cell r="M63" t="str">
            <v/>
          </cell>
          <cell r="N63" t="str">
            <v/>
          </cell>
          <cell r="O63" t="str">
            <v/>
          </cell>
          <cell r="P63" t="str">
            <v/>
          </cell>
        </row>
        <row r="64">
          <cell r="M64" t="str">
            <v/>
          </cell>
          <cell r="N64" t="str">
            <v/>
          </cell>
          <cell r="O64" t="str">
            <v/>
          </cell>
          <cell r="P64" t="str">
            <v/>
          </cell>
        </row>
        <row r="65">
          <cell r="M65" t="str">
            <v/>
          </cell>
          <cell r="N65" t="str">
            <v/>
          </cell>
          <cell r="O65" t="str">
            <v/>
          </cell>
          <cell r="P65" t="str">
            <v/>
          </cell>
        </row>
        <row r="66">
          <cell r="M66" t="str">
            <v/>
          </cell>
          <cell r="N66" t="str">
            <v/>
          </cell>
          <cell r="O66" t="str">
            <v/>
          </cell>
          <cell r="P66" t="str">
            <v/>
          </cell>
        </row>
        <row r="67">
          <cell r="M67" t="str">
            <v/>
          </cell>
          <cell r="N67" t="str">
            <v/>
          </cell>
          <cell r="O67" t="str">
            <v/>
          </cell>
          <cell r="P67" t="str">
            <v/>
          </cell>
        </row>
        <row r="68">
          <cell r="M68" t="str">
            <v/>
          </cell>
          <cell r="N68" t="str">
            <v/>
          </cell>
          <cell r="O68" t="str">
            <v/>
          </cell>
          <cell r="P68" t="str">
            <v/>
          </cell>
        </row>
        <row r="69">
          <cell r="M69" t="str">
            <v/>
          </cell>
          <cell r="N69" t="str">
            <v/>
          </cell>
          <cell r="O69" t="str">
            <v/>
          </cell>
          <cell r="P69" t="str">
            <v/>
          </cell>
        </row>
        <row r="70">
          <cell r="M70" t="str">
            <v/>
          </cell>
          <cell r="N70" t="str">
            <v/>
          </cell>
          <cell r="O70" t="str">
            <v/>
          </cell>
          <cell r="P70" t="str">
            <v/>
          </cell>
        </row>
        <row r="71">
          <cell r="M71" t="str">
            <v/>
          </cell>
          <cell r="N71" t="str">
            <v/>
          </cell>
          <cell r="O71" t="str">
            <v/>
          </cell>
          <cell r="P71" t="str">
            <v/>
          </cell>
        </row>
        <row r="72">
          <cell r="M72" t="str">
            <v/>
          </cell>
          <cell r="N72" t="str">
            <v/>
          </cell>
          <cell r="O72" t="str">
            <v/>
          </cell>
          <cell r="P72" t="str">
            <v/>
          </cell>
        </row>
        <row r="73">
          <cell r="M73" t="str">
            <v/>
          </cell>
          <cell r="N73" t="str">
            <v/>
          </cell>
          <cell r="O73" t="str">
            <v/>
          </cell>
          <cell r="P73" t="str">
            <v/>
          </cell>
        </row>
        <row r="74">
          <cell r="M74" t="str">
            <v/>
          </cell>
          <cell r="N74" t="str">
            <v/>
          </cell>
          <cell r="O74" t="str">
            <v/>
          </cell>
          <cell r="P74" t="str">
            <v/>
          </cell>
        </row>
        <row r="75">
          <cell r="M75" t="str">
            <v/>
          </cell>
          <cell r="N75" t="str">
            <v/>
          </cell>
          <cell r="O75" t="str">
            <v/>
          </cell>
          <cell r="P75" t="str">
            <v/>
          </cell>
        </row>
        <row r="76">
          <cell r="M76" t="str">
            <v/>
          </cell>
          <cell r="N76" t="str">
            <v/>
          </cell>
          <cell r="O76" t="str">
            <v/>
          </cell>
          <cell r="P76" t="str">
            <v/>
          </cell>
        </row>
        <row r="77">
          <cell r="M77" t="str">
            <v/>
          </cell>
          <cell r="N77" t="str">
            <v/>
          </cell>
          <cell r="O77" t="str">
            <v/>
          </cell>
          <cell r="P77" t="str">
            <v/>
          </cell>
        </row>
        <row r="78">
          <cell r="M78" t="str">
            <v/>
          </cell>
          <cell r="N78" t="str">
            <v/>
          </cell>
          <cell r="O78" t="str">
            <v/>
          </cell>
          <cell r="P78" t="str">
            <v/>
          </cell>
        </row>
        <row r="79">
          <cell r="M79" t="str">
            <v/>
          </cell>
          <cell r="N79" t="str">
            <v/>
          </cell>
          <cell r="O79" t="str">
            <v/>
          </cell>
          <cell r="P79" t="str">
            <v/>
          </cell>
        </row>
        <row r="80">
          <cell r="M80" t="str">
            <v/>
          </cell>
          <cell r="N80" t="str">
            <v/>
          </cell>
          <cell r="O80" t="str">
            <v/>
          </cell>
          <cell r="P80" t="str">
            <v/>
          </cell>
        </row>
        <row r="81">
          <cell r="M81" t="str">
            <v/>
          </cell>
          <cell r="N81" t="str">
            <v/>
          </cell>
          <cell r="O81" t="str">
            <v/>
          </cell>
          <cell r="P81" t="str">
            <v/>
          </cell>
        </row>
        <row r="82">
          <cell r="M82" t="str">
            <v/>
          </cell>
          <cell r="N82" t="str">
            <v/>
          </cell>
          <cell r="O82" t="str">
            <v/>
          </cell>
          <cell r="P82" t="str">
            <v/>
          </cell>
        </row>
        <row r="83">
          <cell r="M83" t="str">
            <v/>
          </cell>
          <cell r="N83" t="str">
            <v/>
          </cell>
          <cell r="O83" t="str">
            <v/>
          </cell>
          <cell r="P83" t="str">
            <v/>
          </cell>
        </row>
        <row r="84">
          <cell r="M84" t="str">
            <v/>
          </cell>
          <cell r="N84" t="str">
            <v/>
          </cell>
          <cell r="O84" t="str">
            <v/>
          </cell>
          <cell r="P84" t="str">
            <v/>
          </cell>
        </row>
        <row r="85">
          <cell r="M85" t="str">
            <v/>
          </cell>
          <cell r="N85" t="str">
            <v/>
          </cell>
          <cell r="O85" t="str">
            <v/>
          </cell>
          <cell r="P85" t="str">
            <v/>
          </cell>
        </row>
        <row r="86">
          <cell r="M86" t="str">
            <v/>
          </cell>
          <cell r="N86" t="str">
            <v/>
          </cell>
          <cell r="O86" t="str">
            <v/>
          </cell>
          <cell r="P86" t="str">
            <v/>
          </cell>
        </row>
        <row r="87">
          <cell r="M87" t="str">
            <v/>
          </cell>
          <cell r="N87" t="str">
            <v/>
          </cell>
          <cell r="O87" t="str">
            <v/>
          </cell>
          <cell r="P87" t="str">
            <v/>
          </cell>
        </row>
        <row r="88">
          <cell r="M88" t="str">
            <v/>
          </cell>
          <cell r="N88" t="str">
            <v/>
          </cell>
          <cell r="O88" t="str">
            <v/>
          </cell>
          <cell r="P88" t="str">
            <v/>
          </cell>
        </row>
        <row r="89">
          <cell r="M89" t="str">
            <v/>
          </cell>
          <cell r="N89" t="str">
            <v/>
          </cell>
          <cell r="O89" t="str">
            <v/>
          </cell>
          <cell r="P89" t="str">
            <v/>
          </cell>
        </row>
        <row r="90">
          <cell r="M90" t="str">
            <v/>
          </cell>
          <cell r="N90" t="str">
            <v/>
          </cell>
          <cell r="O90" t="str">
            <v/>
          </cell>
          <cell r="P90" t="str">
            <v/>
          </cell>
        </row>
        <row r="91">
          <cell r="M91" t="str">
            <v/>
          </cell>
          <cell r="N91" t="str">
            <v/>
          </cell>
          <cell r="O91" t="str">
            <v/>
          </cell>
          <cell r="P91" t="str">
            <v/>
          </cell>
        </row>
        <row r="92">
          <cell r="M92" t="str">
            <v/>
          </cell>
          <cell r="N92" t="str">
            <v/>
          </cell>
          <cell r="O92" t="str">
            <v/>
          </cell>
          <cell r="P92" t="str">
            <v/>
          </cell>
        </row>
        <row r="93">
          <cell r="M93" t="str">
            <v/>
          </cell>
          <cell r="N93" t="str">
            <v/>
          </cell>
          <cell r="O93" t="str">
            <v/>
          </cell>
          <cell r="P93" t="str">
            <v/>
          </cell>
        </row>
        <row r="94">
          <cell r="M94" t="str">
            <v/>
          </cell>
          <cell r="N94" t="str">
            <v/>
          </cell>
          <cell r="O94" t="str">
            <v/>
          </cell>
          <cell r="P94" t="str">
            <v/>
          </cell>
        </row>
        <row r="95">
          <cell r="M95" t="str">
            <v/>
          </cell>
          <cell r="N95" t="str">
            <v/>
          </cell>
          <cell r="O95" t="str">
            <v/>
          </cell>
          <cell r="P95" t="str">
            <v/>
          </cell>
        </row>
        <row r="96">
          <cell r="M96" t="str">
            <v/>
          </cell>
          <cell r="N96" t="str">
            <v/>
          </cell>
          <cell r="O96" t="str">
            <v/>
          </cell>
          <cell r="P96" t="str">
            <v/>
          </cell>
        </row>
        <row r="97">
          <cell r="M97" t="str">
            <v/>
          </cell>
          <cell r="N97" t="str">
            <v/>
          </cell>
          <cell r="O97" t="str">
            <v/>
          </cell>
          <cell r="P97" t="str">
            <v/>
          </cell>
        </row>
        <row r="98">
          <cell r="M98" t="str">
            <v/>
          </cell>
          <cell r="N98" t="str">
            <v/>
          </cell>
          <cell r="O98" t="str">
            <v/>
          </cell>
          <cell r="P98" t="str">
            <v/>
          </cell>
        </row>
        <row r="99">
          <cell r="M99" t="str">
            <v/>
          </cell>
          <cell r="N99" t="str">
            <v/>
          </cell>
          <cell r="O99" t="str">
            <v/>
          </cell>
          <cell r="P99" t="str">
            <v/>
          </cell>
        </row>
        <row r="100">
          <cell r="M100" t="str">
            <v/>
          </cell>
          <cell r="N100" t="str">
            <v/>
          </cell>
          <cell r="O100" t="str">
            <v/>
          </cell>
          <cell r="P100" t="str">
            <v/>
          </cell>
        </row>
        <row r="101">
          <cell r="M101" t="str">
            <v/>
          </cell>
          <cell r="N101" t="str">
            <v/>
          </cell>
          <cell r="O101" t="str">
            <v/>
          </cell>
          <cell r="P101" t="str">
            <v/>
          </cell>
        </row>
        <row r="102">
          <cell r="M102" t="str">
            <v/>
          </cell>
          <cell r="N102" t="str">
            <v/>
          </cell>
          <cell r="O102" t="str">
            <v/>
          </cell>
          <cell r="P102" t="str">
            <v/>
          </cell>
        </row>
        <row r="103">
          <cell r="M103" t="str">
            <v/>
          </cell>
          <cell r="N103" t="str">
            <v/>
          </cell>
          <cell r="O103" t="str">
            <v/>
          </cell>
          <cell r="P103" t="str">
            <v/>
          </cell>
        </row>
        <row r="104">
          <cell r="M104" t="str">
            <v/>
          </cell>
          <cell r="N104" t="str">
            <v/>
          </cell>
          <cell r="O104" t="str">
            <v/>
          </cell>
          <cell r="P104" t="str">
            <v/>
          </cell>
        </row>
        <row r="105">
          <cell r="M105" t="str">
            <v/>
          </cell>
          <cell r="N105" t="str">
            <v/>
          </cell>
          <cell r="O105" t="str">
            <v/>
          </cell>
          <cell r="P105" t="str">
            <v/>
          </cell>
        </row>
        <row r="106">
          <cell r="M106" t="str">
            <v/>
          </cell>
          <cell r="N106" t="str">
            <v/>
          </cell>
          <cell r="O106" t="str">
            <v/>
          </cell>
          <cell r="P106" t="str">
            <v/>
          </cell>
        </row>
        <row r="107">
          <cell r="M107" t="str">
            <v/>
          </cell>
          <cell r="N107" t="str">
            <v/>
          </cell>
          <cell r="O107" t="str">
            <v/>
          </cell>
          <cell r="P107" t="str">
            <v/>
          </cell>
        </row>
        <row r="108">
          <cell r="M108" t="str">
            <v/>
          </cell>
          <cell r="N108" t="str">
            <v/>
          </cell>
          <cell r="O108" t="str">
            <v/>
          </cell>
          <cell r="P108" t="str">
            <v/>
          </cell>
        </row>
        <row r="109">
          <cell r="M109" t="str">
            <v/>
          </cell>
          <cell r="N109" t="str">
            <v/>
          </cell>
          <cell r="O109" t="str">
            <v/>
          </cell>
          <cell r="P109" t="str">
            <v/>
          </cell>
        </row>
        <row r="110">
          <cell r="M110" t="str">
            <v/>
          </cell>
          <cell r="N110" t="str">
            <v/>
          </cell>
          <cell r="O110" t="str">
            <v/>
          </cell>
          <cell r="P110" t="str">
            <v/>
          </cell>
        </row>
        <row r="111">
          <cell r="M111" t="str">
            <v/>
          </cell>
          <cell r="N111" t="str">
            <v/>
          </cell>
          <cell r="O111" t="str">
            <v/>
          </cell>
          <cell r="P111" t="str">
            <v/>
          </cell>
        </row>
        <row r="112">
          <cell r="M112" t="str">
            <v/>
          </cell>
          <cell r="N112" t="str">
            <v/>
          </cell>
          <cell r="O112" t="str">
            <v/>
          </cell>
          <cell r="P112" t="str">
            <v/>
          </cell>
        </row>
        <row r="113">
          <cell r="M113" t="str">
            <v/>
          </cell>
          <cell r="N113" t="str">
            <v/>
          </cell>
          <cell r="O113" t="str">
            <v/>
          </cell>
          <cell r="P113" t="str">
            <v/>
          </cell>
        </row>
        <row r="114">
          <cell r="M114" t="str">
            <v/>
          </cell>
          <cell r="N114" t="str">
            <v/>
          </cell>
          <cell r="O114" t="str">
            <v/>
          </cell>
          <cell r="P114" t="str">
            <v/>
          </cell>
        </row>
        <row r="115">
          <cell r="M115" t="str">
            <v/>
          </cell>
          <cell r="N115" t="str">
            <v/>
          </cell>
          <cell r="O115" t="str">
            <v/>
          </cell>
          <cell r="P115" t="str">
            <v/>
          </cell>
        </row>
        <row r="116">
          <cell r="M116" t="str">
            <v/>
          </cell>
          <cell r="N116" t="str">
            <v/>
          </cell>
          <cell r="O116" t="str">
            <v/>
          </cell>
          <cell r="P116" t="str">
            <v/>
          </cell>
        </row>
        <row r="117">
          <cell r="M117" t="str">
            <v/>
          </cell>
          <cell r="N117" t="str">
            <v/>
          </cell>
          <cell r="O117" t="str">
            <v/>
          </cell>
          <cell r="P117" t="str">
            <v/>
          </cell>
        </row>
        <row r="118">
          <cell r="M118" t="str">
            <v/>
          </cell>
          <cell r="N118" t="str">
            <v/>
          </cell>
          <cell r="O118" t="str">
            <v/>
          </cell>
          <cell r="P118" t="str">
            <v/>
          </cell>
        </row>
        <row r="119">
          <cell r="M119" t="str">
            <v/>
          </cell>
          <cell r="N119" t="str">
            <v/>
          </cell>
          <cell r="O119" t="str">
            <v/>
          </cell>
          <cell r="P119" t="str">
            <v/>
          </cell>
        </row>
        <row r="120">
          <cell r="M120" t="str">
            <v/>
          </cell>
          <cell r="N120" t="str">
            <v/>
          </cell>
          <cell r="O120" t="str">
            <v/>
          </cell>
          <cell r="P120" t="str">
            <v/>
          </cell>
        </row>
        <row r="121">
          <cell r="M121" t="str">
            <v/>
          </cell>
          <cell r="N121" t="str">
            <v/>
          </cell>
          <cell r="O121" t="str">
            <v/>
          </cell>
          <cell r="P121" t="str">
            <v/>
          </cell>
        </row>
        <row r="122">
          <cell r="M122" t="str">
            <v/>
          </cell>
          <cell r="N122" t="str">
            <v/>
          </cell>
          <cell r="O122" t="str">
            <v/>
          </cell>
          <cell r="P122" t="str">
            <v/>
          </cell>
        </row>
        <row r="123">
          <cell r="M123" t="str">
            <v/>
          </cell>
          <cell r="N123" t="str">
            <v/>
          </cell>
          <cell r="O123" t="str">
            <v/>
          </cell>
          <cell r="P123" t="str">
            <v/>
          </cell>
        </row>
        <row r="124">
          <cell r="M124" t="str">
            <v/>
          </cell>
          <cell r="N124" t="str">
            <v/>
          </cell>
          <cell r="O124" t="str">
            <v/>
          </cell>
          <cell r="P124" t="str">
            <v/>
          </cell>
        </row>
        <row r="125">
          <cell r="M125" t="str">
            <v/>
          </cell>
          <cell r="N125" t="str">
            <v/>
          </cell>
          <cell r="O125" t="str">
            <v/>
          </cell>
          <cell r="P125" t="str">
            <v/>
          </cell>
        </row>
        <row r="126">
          <cell r="M126" t="str">
            <v/>
          </cell>
          <cell r="N126" t="str">
            <v/>
          </cell>
          <cell r="O126" t="str">
            <v/>
          </cell>
          <cell r="P126" t="str">
            <v/>
          </cell>
        </row>
        <row r="127">
          <cell r="M127" t="str">
            <v/>
          </cell>
          <cell r="N127" t="str">
            <v/>
          </cell>
          <cell r="O127" t="str">
            <v/>
          </cell>
          <cell r="P127" t="str">
            <v/>
          </cell>
        </row>
        <row r="128">
          <cell r="M128" t="str">
            <v/>
          </cell>
          <cell r="N128" t="str">
            <v/>
          </cell>
          <cell r="O128" t="str">
            <v/>
          </cell>
          <cell r="P128" t="str">
            <v/>
          </cell>
        </row>
        <row r="129">
          <cell r="M129" t="str">
            <v/>
          </cell>
          <cell r="N129" t="str">
            <v/>
          </cell>
          <cell r="O129" t="str">
            <v/>
          </cell>
          <cell r="P129" t="str">
            <v/>
          </cell>
        </row>
        <row r="130">
          <cell r="M130" t="str">
            <v/>
          </cell>
          <cell r="N130" t="str">
            <v/>
          </cell>
          <cell r="O130" t="str">
            <v/>
          </cell>
          <cell r="P130" t="str">
            <v/>
          </cell>
        </row>
        <row r="131">
          <cell r="M131" t="str">
            <v/>
          </cell>
          <cell r="N131" t="str">
            <v/>
          </cell>
          <cell r="O131" t="str">
            <v/>
          </cell>
          <cell r="P131" t="str">
            <v/>
          </cell>
        </row>
        <row r="132">
          <cell r="M132" t="str">
            <v/>
          </cell>
          <cell r="N132" t="str">
            <v/>
          </cell>
          <cell r="O132" t="str">
            <v/>
          </cell>
          <cell r="P132" t="str">
            <v/>
          </cell>
        </row>
        <row r="133">
          <cell r="M133" t="str">
            <v/>
          </cell>
          <cell r="N133" t="str">
            <v/>
          </cell>
          <cell r="O133" t="str">
            <v/>
          </cell>
          <cell r="P133" t="str">
            <v/>
          </cell>
        </row>
        <row r="134">
          <cell r="M134" t="str">
            <v/>
          </cell>
          <cell r="N134" t="str">
            <v/>
          </cell>
          <cell r="O134" t="str">
            <v/>
          </cell>
          <cell r="P134" t="str">
            <v/>
          </cell>
        </row>
        <row r="135">
          <cell r="M135" t="str">
            <v/>
          </cell>
          <cell r="N135" t="str">
            <v/>
          </cell>
          <cell r="O135" t="str">
            <v/>
          </cell>
          <cell r="P135" t="str">
            <v/>
          </cell>
        </row>
        <row r="136">
          <cell r="M136" t="str">
            <v/>
          </cell>
          <cell r="N136" t="str">
            <v/>
          </cell>
          <cell r="O136" t="str">
            <v/>
          </cell>
          <cell r="P136" t="str">
            <v/>
          </cell>
        </row>
        <row r="137">
          <cell r="M137" t="str">
            <v/>
          </cell>
          <cell r="N137" t="str">
            <v/>
          </cell>
          <cell r="O137" t="str">
            <v/>
          </cell>
          <cell r="P137" t="str">
            <v/>
          </cell>
        </row>
        <row r="138">
          <cell r="M138" t="str">
            <v/>
          </cell>
          <cell r="N138" t="str">
            <v/>
          </cell>
          <cell r="O138" t="str">
            <v/>
          </cell>
          <cell r="P138" t="str">
            <v/>
          </cell>
        </row>
        <row r="139">
          <cell r="M139" t="str">
            <v/>
          </cell>
          <cell r="N139" t="str">
            <v/>
          </cell>
          <cell r="O139" t="str">
            <v/>
          </cell>
          <cell r="P139" t="str">
            <v/>
          </cell>
        </row>
        <row r="140">
          <cell r="M140" t="str">
            <v/>
          </cell>
          <cell r="N140" t="str">
            <v/>
          </cell>
          <cell r="O140" t="str">
            <v/>
          </cell>
          <cell r="P140" t="str">
            <v/>
          </cell>
        </row>
        <row r="141">
          <cell r="M141" t="str">
            <v/>
          </cell>
          <cell r="N141" t="str">
            <v/>
          </cell>
          <cell r="O141" t="str">
            <v/>
          </cell>
          <cell r="P141" t="str">
            <v/>
          </cell>
        </row>
        <row r="142">
          <cell r="M142" t="str">
            <v/>
          </cell>
          <cell r="N142" t="str">
            <v/>
          </cell>
          <cell r="O142" t="str">
            <v/>
          </cell>
          <cell r="P142" t="str">
            <v/>
          </cell>
        </row>
        <row r="143">
          <cell r="M143" t="str">
            <v/>
          </cell>
          <cell r="N143" t="str">
            <v/>
          </cell>
          <cell r="O143" t="str">
            <v/>
          </cell>
          <cell r="P143" t="str">
            <v/>
          </cell>
        </row>
        <row r="144">
          <cell r="M144" t="str">
            <v/>
          </cell>
          <cell r="N144" t="str">
            <v/>
          </cell>
          <cell r="O144" t="str">
            <v/>
          </cell>
          <cell r="P144" t="str">
            <v/>
          </cell>
        </row>
        <row r="145">
          <cell r="M145" t="str">
            <v/>
          </cell>
          <cell r="N145" t="str">
            <v/>
          </cell>
          <cell r="O145" t="str">
            <v/>
          </cell>
          <cell r="P145" t="str">
            <v/>
          </cell>
        </row>
        <row r="146">
          <cell r="M146" t="str">
            <v/>
          </cell>
          <cell r="N146" t="str">
            <v/>
          </cell>
          <cell r="O146" t="str">
            <v/>
          </cell>
          <cell r="P146" t="str">
            <v/>
          </cell>
        </row>
        <row r="147">
          <cell r="M147" t="str">
            <v/>
          </cell>
          <cell r="N147" t="str">
            <v/>
          </cell>
          <cell r="O147" t="str">
            <v/>
          </cell>
          <cell r="P147" t="str">
            <v/>
          </cell>
        </row>
        <row r="148">
          <cell r="M148" t="str">
            <v/>
          </cell>
          <cell r="N148" t="str">
            <v/>
          </cell>
          <cell r="O148" t="str">
            <v/>
          </cell>
          <cell r="P148" t="str">
            <v/>
          </cell>
        </row>
        <row r="149">
          <cell r="M149" t="str">
            <v/>
          </cell>
          <cell r="N149" t="str">
            <v/>
          </cell>
          <cell r="O149" t="str">
            <v/>
          </cell>
          <cell r="P149" t="str">
            <v/>
          </cell>
        </row>
        <row r="150">
          <cell r="M150" t="str">
            <v/>
          </cell>
          <cell r="N150" t="str">
            <v/>
          </cell>
          <cell r="O150" t="str">
            <v/>
          </cell>
          <cell r="P150" t="str">
            <v/>
          </cell>
        </row>
        <row r="151">
          <cell r="M151" t="str">
            <v/>
          </cell>
          <cell r="N151" t="str">
            <v/>
          </cell>
          <cell r="O151" t="str">
            <v/>
          </cell>
          <cell r="P151" t="str">
            <v/>
          </cell>
        </row>
        <row r="152">
          <cell r="M152" t="str">
            <v/>
          </cell>
          <cell r="N152" t="str">
            <v/>
          </cell>
          <cell r="O152" t="str">
            <v/>
          </cell>
          <cell r="P152" t="str">
            <v/>
          </cell>
        </row>
        <row r="153">
          <cell r="M153" t="str">
            <v/>
          </cell>
          <cell r="N153" t="str">
            <v/>
          </cell>
          <cell r="O153" t="str">
            <v/>
          </cell>
          <cell r="P153" t="str">
            <v/>
          </cell>
        </row>
        <row r="154">
          <cell r="M154" t="str">
            <v/>
          </cell>
          <cell r="N154" t="str">
            <v/>
          </cell>
          <cell r="O154" t="str">
            <v/>
          </cell>
          <cell r="P154" t="str">
            <v/>
          </cell>
        </row>
        <row r="155">
          <cell r="M155" t="str">
            <v/>
          </cell>
          <cell r="N155" t="str">
            <v/>
          </cell>
          <cell r="O155" t="str">
            <v/>
          </cell>
          <cell r="P155" t="str">
            <v/>
          </cell>
        </row>
        <row r="156">
          <cell r="M156" t="str">
            <v/>
          </cell>
          <cell r="N156" t="str">
            <v/>
          </cell>
          <cell r="O156" t="str">
            <v/>
          </cell>
          <cell r="P156" t="str">
            <v/>
          </cell>
        </row>
        <row r="157">
          <cell r="M157" t="str">
            <v/>
          </cell>
          <cell r="N157" t="str">
            <v/>
          </cell>
          <cell r="O157" t="str">
            <v/>
          </cell>
          <cell r="P157" t="str">
            <v/>
          </cell>
        </row>
        <row r="158">
          <cell r="M158" t="str">
            <v/>
          </cell>
          <cell r="N158" t="str">
            <v/>
          </cell>
          <cell r="O158" t="str">
            <v/>
          </cell>
          <cell r="P158" t="str">
            <v/>
          </cell>
        </row>
        <row r="159">
          <cell r="M159" t="str">
            <v/>
          </cell>
          <cell r="N159" t="str">
            <v/>
          </cell>
          <cell r="O159" t="str">
            <v/>
          </cell>
          <cell r="P159" t="str">
            <v/>
          </cell>
        </row>
        <row r="160">
          <cell r="M160" t="str">
            <v/>
          </cell>
          <cell r="N160" t="str">
            <v/>
          </cell>
          <cell r="O160" t="str">
            <v/>
          </cell>
          <cell r="P160" t="str">
            <v/>
          </cell>
        </row>
        <row r="163">
          <cell r="M163" t="str">
            <v/>
          </cell>
          <cell r="N163" t="str">
            <v/>
          </cell>
          <cell r="O163" t="str">
            <v/>
          </cell>
          <cell r="P163" t="str">
            <v/>
          </cell>
        </row>
        <row r="164">
          <cell r="M164" t="str">
            <v/>
          </cell>
          <cell r="N164" t="str">
            <v/>
          </cell>
          <cell r="O164" t="str">
            <v/>
          </cell>
          <cell r="P164" t="str">
            <v/>
          </cell>
        </row>
        <row r="165">
          <cell r="M165" t="str">
            <v/>
          </cell>
          <cell r="N165" t="str">
            <v/>
          </cell>
          <cell r="O165" t="str">
            <v/>
          </cell>
          <cell r="P165" t="str">
            <v/>
          </cell>
        </row>
        <row r="166">
          <cell r="M166" t="str">
            <v/>
          </cell>
          <cell r="N166" t="str">
            <v/>
          </cell>
          <cell r="O166" t="str">
            <v/>
          </cell>
          <cell r="P166" t="str">
            <v/>
          </cell>
        </row>
        <row r="167">
          <cell r="M167" t="str">
            <v/>
          </cell>
          <cell r="N167" t="str">
            <v/>
          </cell>
          <cell r="O167" t="str">
            <v/>
          </cell>
          <cell r="P167" t="str">
            <v/>
          </cell>
        </row>
        <row r="168">
          <cell r="M168" t="str">
            <v/>
          </cell>
          <cell r="N168" t="str">
            <v/>
          </cell>
          <cell r="O168" t="str">
            <v/>
          </cell>
          <cell r="P168" t="str">
            <v/>
          </cell>
        </row>
        <row r="169">
          <cell r="M169" t="str">
            <v/>
          </cell>
          <cell r="N169" t="str">
            <v/>
          </cell>
          <cell r="O169" t="str">
            <v/>
          </cell>
          <cell r="P169" t="str">
            <v/>
          </cell>
        </row>
        <row r="170">
          <cell r="M170" t="str">
            <v/>
          </cell>
          <cell r="N170" t="str">
            <v/>
          </cell>
          <cell r="O170" t="str">
            <v/>
          </cell>
          <cell r="P170" t="str">
            <v/>
          </cell>
        </row>
        <row r="171">
          <cell r="M171" t="str">
            <v/>
          </cell>
          <cell r="N171" t="str">
            <v/>
          </cell>
          <cell r="O171" t="str">
            <v/>
          </cell>
          <cell r="P171" t="str">
            <v/>
          </cell>
        </row>
        <row r="172">
          <cell r="M172" t="str">
            <v/>
          </cell>
          <cell r="N172" t="str">
            <v/>
          </cell>
          <cell r="O172" t="str">
            <v/>
          </cell>
          <cell r="P172" t="str">
            <v/>
          </cell>
        </row>
        <row r="173">
          <cell r="M173" t="str">
            <v/>
          </cell>
          <cell r="N173" t="str">
            <v/>
          </cell>
          <cell r="O173" t="str">
            <v/>
          </cell>
          <cell r="P173" t="str">
            <v/>
          </cell>
        </row>
        <row r="174">
          <cell r="M174" t="str">
            <v/>
          </cell>
          <cell r="N174" t="str">
            <v/>
          </cell>
          <cell r="O174" t="str">
            <v/>
          </cell>
          <cell r="P174" t="str">
            <v/>
          </cell>
        </row>
        <row r="175">
          <cell r="M175" t="str">
            <v/>
          </cell>
          <cell r="N175" t="str">
            <v/>
          </cell>
          <cell r="O175" t="str">
            <v/>
          </cell>
          <cell r="P175" t="str">
            <v/>
          </cell>
        </row>
        <row r="176">
          <cell r="M176" t="str">
            <v/>
          </cell>
          <cell r="N176" t="str">
            <v/>
          </cell>
          <cell r="O176" t="str">
            <v/>
          </cell>
          <cell r="P176" t="str">
            <v/>
          </cell>
        </row>
        <row r="177">
          <cell r="M177" t="str">
            <v/>
          </cell>
          <cell r="N177" t="str">
            <v/>
          </cell>
          <cell r="O177" t="str">
            <v/>
          </cell>
          <cell r="P177" t="str">
            <v/>
          </cell>
        </row>
        <row r="178">
          <cell r="M178" t="str">
            <v/>
          </cell>
          <cell r="N178" t="str">
            <v/>
          </cell>
          <cell r="O178" t="str">
            <v/>
          </cell>
          <cell r="P178" t="str">
            <v/>
          </cell>
        </row>
        <row r="179">
          <cell r="M179" t="str">
            <v/>
          </cell>
          <cell r="N179" t="str">
            <v/>
          </cell>
          <cell r="O179" t="str">
            <v/>
          </cell>
          <cell r="P179" t="str">
            <v/>
          </cell>
        </row>
        <row r="180">
          <cell r="M180" t="str">
            <v/>
          </cell>
          <cell r="N180" t="str">
            <v/>
          </cell>
          <cell r="O180" t="str">
            <v/>
          </cell>
          <cell r="P180" t="str">
            <v/>
          </cell>
        </row>
        <row r="181">
          <cell r="M181" t="str">
            <v/>
          </cell>
          <cell r="N181" t="str">
            <v/>
          </cell>
          <cell r="O181" t="str">
            <v/>
          </cell>
          <cell r="P181" t="str">
            <v/>
          </cell>
        </row>
        <row r="182">
          <cell r="M182" t="str">
            <v/>
          </cell>
          <cell r="N182" t="str">
            <v/>
          </cell>
          <cell r="O182" t="str">
            <v/>
          </cell>
          <cell r="P182" t="str">
            <v/>
          </cell>
        </row>
        <row r="183">
          <cell r="M183" t="str">
            <v/>
          </cell>
          <cell r="N183" t="str">
            <v/>
          </cell>
          <cell r="O183" t="str">
            <v/>
          </cell>
          <cell r="P183" t="str">
            <v/>
          </cell>
        </row>
        <row r="184">
          <cell r="M184" t="str">
            <v/>
          </cell>
          <cell r="N184" t="str">
            <v/>
          </cell>
          <cell r="O184" t="str">
            <v/>
          </cell>
          <cell r="P184" t="str">
            <v/>
          </cell>
        </row>
        <row r="185">
          <cell r="M185" t="str">
            <v/>
          </cell>
          <cell r="N185" t="str">
            <v/>
          </cell>
          <cell r="O185" t="str">
            <v/>
          </cell>
          <cell r="P185" t="str">
            <v/>
          </cell>
        </row>
        <row r="186">
          <cell r="M186" t="str">
            <v/>
          </cell>
          <cell r="N186" t="str">
            <v/>
          </cell>
          <cell r="O186" t="str">
            <v/>
          </cell>
          <cell r="P186" t="str">
            <v/>
          </cell>
        </row>
        <row r="187">
          <cell r="M187" t="str">
            <v/>
          </cell>
          <cell r="N187" t="str">
            <v/>
          </cell>
          <cell r="O187" t="str">
            <v/>
          </cell>
          <cell r="P187" t="str">
            <v/>
          </cell>
        </row>
        <row r="188">
          <cell r="M188" t="str">
            <v/>
          </cell>
          <cell r="N188" t="str">
            <v/>
          </cell>
          <cell r="O188" t="str">
            <v/>
          </cell>
          <cell r="P188" t="str">
            <v/>
          </cell>
        </row>
        <row r="189">
          <cell r="M189" t="str">
            <v/>
          </cell>
          <cell r="N189" t="str">
            <v/>
          </cell>
          <cell r="O189" t="str">
            <v/>
          </cell>
          <cell r="P189" t="str">
            <v/>
          </cell>
        </row>
        <row r="190">
          <cell r="M190" t="str">
            <v/>
          </cell>
          <cell r="N190" t="str">
            <v/>
          </cell>
          <cell r="O190" t="str">
            <v/>
          </cell>
          <cell r="P190" t="str">
            <v/>
          </cell>
        </row>
        <row r="191">
          <cell r="M191" t="str">
            <v/>
          </cell>
          <cell r="N191" t="str">
            <v/>
          </cell>
          <cell r="O191" t="str">
            <v/>
          </cell>
          <cell r="P191" t="str">
            <v/>
          </cell>
        </row>
        <row r="192">
          <cell r="M192" t="str">
            <v/>
          </cell>
          <cell r="N192" t="str">
            <v/>
          </cell>
          <cell r="O192" t="str">
            <v/>
          </cell>
          <cell r="P192" t="str">
            <v/>
          </cell>
        </row>
        <row r="193">
          <cell r="M193" t="str">
            <v/>
          </cell>
          <cell r="N193" t="str">
            <v/>
          </cell>
          <cell r="O193" t="str">
            <v/>
          </cell>
          <cell r="P193" t="str">
            <v/>
          </cell>
        </row>
        <row r="194">
          <cell r="M194" t="str">
            <v/>
          </cell>
          <cell r="N194" t="str">
            <v/>
          </cell>
          <cell r="O194" t="str">
            <v/>
          </cell>
          <cell r="P194" t="str">
            <v/>
          </cell>
        </row>
        <row r="195">
          <cell r="M195" t="str">
            <v/>
          </cell>
          <cell r="N195" t="str">
            <v/>
          </cell>
          <cell r="O195" t="str">
            <v/>
          </cell>
          <cell r="P195" t="str">
            <v/>
          </cell>
        </row>
        <row r="196">
          <cell r="M196" t="str">
            <v/>
          </cell>
          <cell r="N196" t="str">
            <v/>
          </cell>
          <cell r="O196" t="str">
            <v/>
          </cell>
          <cell r="P196" t="str">
            <v/>
          </cell>
        </row>
        <row r="197">
          <cell r="M197" t="str">
            <v/>
          </cell>
          <cell r="N197" t="str">
            <v/>
          </cell>
          <cell r="O197" t="str">
            <v/>
          </cell>
          <cell r="P197" t="str">
            <v/>
          </cell>
        </row>
        <row r="198">
          <cell r="M198" t="str">
            <v/>
          </cell>
          <cell r="N198" t="str">
            <v/>
          </cell>
          <cell r="O198" t="str">
            <v/>
          </cell>
          <cell r="P198" t="str">
            <v/>
          </cell>
        </row>
        <row r="199">
          <cell r="M199" t="str">
            <v/>
          </cell>
          <cell r="N199" t="str">
            <v/>
          </cell>
          <cell r="O199" t="str">
            <v/>
          </cell>
          <cell r="P199" t="str">
            <v/>
          </cell>
        </row>
        <row r="200">
          <cell r="M200" t="str">
            <v/>
          </cell>
          <cell r="N200" t="str">
            <v/>
          </cell>
          <cell r="O200" t="str">
            <v/>
          </cell>
          <cell r="P200" t="str">
            <v/>
          </cell>
        </row>
        <row r="201">
          <cell r="M201" t="str">
            <v/>
          </cell>
          <cell r="N201" t="str">
            <v/>
          </cell>
          <cell r="O201" t="str">
            <v/>
          </cell>
          <cell r="P201" t="str">
            <v/>
          </cell>
        </row>
        <row r="202">
          <cell r="M202" t="str">
            <v/>
          </cell>
          <cell r="N202" t="str">
            <v/>
          </cell>
          <cell r="O202" t="str">
            <v/>
          </cell>
          <cell r="P202" t="str">
            <v/>
          </cell>
        </row>
        <row r="203">
          <cell r="M203" t="str">
            <v/>
          </cell>
          <cell r="N203" t="str">
            <v/>
          </cell>
          <cell r="O203" t="str">
            <v/>
          </cell>
          <cell r="P203" t="str">
            <v/>
          </cell>
        </row>
        <row r="204">
          <cell r="M204" t="str">
            <v/>
          </cell>
          <cell r="N204" t="str">
            <v/>
          </cell>
          <cell r="O204" t="str">
            <v/>
          </cell>
          <cell r="P204" t="str">
            <v/>
          </cell>
        </row>
        <row r="205">
          <cell r="M205" t="str">
            <v/>
          </cell>
          <cell r="N205" t="str">
            <v/>
          </cell>
          <cell r="O205" t="str">
            <v/>
          </cell>
          <cell r="P205" t="str">
            <v/>
          </cell>
        </row>
        <row r="206">
          <cell r="M206" t="str">
            <v/>
          </cell>
          <cell r="N206" t="str">
            <v/>
          </cell>
          <cell r="O206" t="str">
            <v/>
          </cell>
          <cell r="P206" t="str">
            <v/>
          </cell>
        </row>
        <row r="207">
          <cell r="M207" t="str">
            <v/>
          </cell>
          <cell r="N207" t="str">
            <v/>
          </cell>
          <cell r="O207" t="str">
            <v/>
          </cell>
          <cell r="P207" t="str">
            <v/>
          </cell>
        </row>
        <row r="208">
          <cell r="M208" t="str">
            <v/>
          </cell>
          <cell r="N208" t="str">
            <v/>
          </cell>
          <cell r="O208" t="str">
            <v/>
          </cell>
          <cell r="P208" t="str">
            <v/>
          </cell>
        </row>
        <row r="209">
          <cell r="M209" t="str">
            <v/>
          </cell>
          <cell r="N209" t="str">
            <v/>
          </cell>
          <cell r="O209" t="str">
            <v/>
          </cell>
          <cell r="P209" t="str">
            <v/>
          </cell>
        </row>
        <row r="210">
          <cell r="M210" t="str">
            <v/>
          </cell>
          <cell r="N210" t="str">
            <v/>
          </cell>
          <cell r="O210" t="str">
            <v/>
          </cell>
          <cell r="P210" t="str">
            <v/>
          </cell>
        </row>
        <row r="211">
          <cell r="M211" t="str">
            <v/>
          </cell>
          <cell r="N211" t="str">
            <v/>
          </cell>
          <cell r="O211" t="str">
            <v/>
          </cell>
          <cell r="P211" t="str">
            <v/>
          </cell>
        </row>
        <row r="212">
          <cell r="M212" t="str">
            <v/>
          </cell>
          <cell r="N212" t="str">
            <v/>
          </cell>
          <cell r="O212" t="str">
            <v/>
          </cell>
          <cell r="P212" t="str">
            <v/>
          </cell>
        </row>
        <row r="213">
          <cell r="M213" t="str">
            <v/>
          </cell>
          <cell r="N213" t="str">
            <v/>
          </cell>
          <cell r="O213" t="str">
            <v/>
          </cell>
          <cell r="P213" t="str">
            <v/>
          </cell>
        </row>
        <row r="214">
          <cell r="M214" t="str">
            <v/>
          </cell>
          <cell r="N214" t="str">
            <v/>
          </cell>
          <cell r="O214" t="str">
            <v/>
          </cell>
          <cell r="P214" t="str">
            <v/>
          </cell>
        </row>
        <row r="215">
          <cell r="M215" t="str">
            <v/>
          </cell>
          <cell r="N215" t="str">
            <v/>
          </cell>
          <cell r="O215" t="str">
            <v/>
          </cell>
          <cell r="P215" t="str">
            <v/>
          </cell>
        </row>
        <row r="216">
          <cell r="M216" t="str">
            <v/>
          </cell>
          <cell r="N216" t="str">
            <v/>
          </cell>
          <cell r="O216" t="str">
            <v/>
          </cell>
          <cell r="P216" t="str">
            <v/>
          </cell>
        </row>
        <row r="217">
          <cell r="M217" t="str">
            <v/>
          </cell>
          <cell r="N217" t="str">
            <v/>
          </cell>
          <cell r="O217" t="str">
            <v/>
          </cell>
          <cell r="P217" t="str">
            <v/>
          </cell>
        </row>
        <row r="218">
          <cell r="M218" t="str">
            <v/>
          </cell>
          <cell r="N218" t="str">
            <v/>
          </cell>
          <cell r="O218" t="str">
            <v/>
          </cell>
          <cell r="P218" t="str">
            <v/>
          </cell>
        </row>
        <row r="219">
          <cell r="M219" t="str">
            <v/>
          </cell>
          <cell r="N219" t="str">
            <v/>
          </cell>
          <cell r="O219" t="str">
            <v/>
          </cell>
          <cell r="P219" t="str">
            <v/>
          </cell>
        </row>
        <row r="220">
          <cell r="M220" t="str">
            <v/>
          </cell>
          <cell r="N220" t="str">
            <v/>
          </cell>
          <cell r="O220" t="str">
            <v/>
          </cell>
          <cell r="P220" t="str">
            <v/>
          </cell>
        </row>
        <row r="221">
          <cell r="M221" t="str">
            <v/>
          </cell>
          <cell r="N221" t="str">
            <v/>
          </cell>
          <cell r="O221" t="str">
            <v/>
          </cell>
          <cell r="P221" t="str">
            <v/>
          </cell>
        </row>
        <row r="222">
          <cell r="M222" t="str">
            <v/>
          </cell>
          <cell r="N222" t="str">
            <v/>
          </cell>
          <cell r="O222" t="str">
            <v/>
          </cell>
          <cell r="P222" t="str">
            <v/>
          </cell>
        </row>
        <row r="223">
          <cell r="M223" t="str">
            <v/>
          </cell>
          <cell r="N223" t="str">
            <v/>
          </cell>
          <cell r="O223" t="str">
            <v/>
          </cell>
          <cell r="P223" t="str">
            <v/>
          </cell>
        </row>
        <row r="224">
          <cell r="M224" t="str">
            <v/>
          </cell>
          <cell r="N224" t="str">
            <v/>
          </cell>
          <cell r="O224" t="str">
            <v/>
          </cell>
          <cell r="P224" t="str">
            <v/>
          </cell>
        </row>
        <row r="225">
          <cell r="M225" t="str">
            <v/>
          </cell>
          <cell r="N225" t="str">
            <v/>
          </cell>
          <cell r="O225" t="str">
            <v/>
          </cell>
          <cell r="P225" t="str">
            <v/>
          </cell>
        </row>
        <row r="226">
          <cell r="M226" t="str">
            <v/>
          </cell>
          <cell r="N226" t="str">
            <v/>
          </cell>
          <cell r="O226" t="str">
            <v/>
          </cell>
          <cell r="P226" t="str">
            <v/>
          </cell>
        </row>
        <row r="227">
          <cell r="M227" t="str">
            <v/>
          </cell>
          <cell r="N227" t="str">
            <v/>
          </cell>
          <cell r="O227" t="str">
            <v/>
          </cell>
          <cell r="P227" t="str">
            <v/>
          </cell>
        </row>
        <row r="228">
          <cell r="M228" t="str">
            <v/>
          </cell>
          <cell r="N228" t="str">
            <v/>
          </cell>
          <cell r="O228" t="str">
            <v/>
          </cell>
          <cell r="P228" t="str">
            <v/>
          </cell>
        </row>
        <row r="229">
          <cell r="M229" t="str">
            <v/>
          </cell>
          <cell r="N229" t="str">
            <v/>
          </cell>
          <cell r="O229" t="str">
            <v/>
          </cell>
          <cell r="P229" t="str">
            <v/>
          </cell>
        </row>
        <row r="230">
          <cell r="M230" t="str">
            <v/>
          </cell>
          <cell r="N230" t="str">
            <v/>
          </cell>
          <cell r="O230" t="str">
            <v/>
          </cell>
          <cell r="P230" t="str">
            <v/>
          </cell>
        </row>
        <row r="231">
          <cell r="M231" t="str">
            <v/>
          </cell>
          <cell r="N231" t="str">
            <v/>
          </cell>
          <cell r="O231" t="str">
            <v/>
          </cell>
          <cell r="P231" t="str">
            <v/>
          </cell>
        </row>
        <row r="232">
          <cell r="M232" t="str">
            <v/>
          </cell>
          <cell r="N232" t="str">
            <v/>
          </cell>
          <cell r="O232" t="str">
            <v/>
          </cell>
          <cell r="P232" t="str">
            <v/>
          </cell>
        </row>
        <row r="233">
          <cell r="M233" t="str">
            <v/>
          </cell>
          <cell r="N233" t="str">
            <v/>
          </cell>
          <cell r="O233" t="str">
            <v/>
          </cell>
          <cell r="P233" t="str">
            <v/>
          </cell>
        </row>
        <row r="234">
          <cell r="M234" t="str">
            <v/>
          </cell>
          <cell r="N234" t="str">
            <v/>
          </cell>
          <cell r="O234" t="str">
            <v/>
          </cell>
          <cell r="P234" t="str">
            <v/>
          </cell>
        </row>
        <row r="235">
          <cell r="M235" t="str">
            <v/>
          </cell>
          <cell r="N235" t="str">
            <v/>
          </cell>
          <cell r="O235" t="str">
            <v/>
          </cell>
          <cell r="P235" t="str">
            <v/>
          </cell>
        </row>
        <row r="236">
          <cell r="M236" t="str">
            <v/>
          </cell>
          <cell r="N236" t="str">
            <v/>
          </cell>
          <cell r="O236" t="str">
            <v/>
          </cell>
          <cell r="P236" t="str">
            <v/>
          </cell>
        </row>
        <row r="237">
          <cell r="M237" t="str">
            <v/>
          </cell>
          <cell r="N237" t="str">
            <v/>
          </cell>
          <cell r="O237" t="str">
            <v/>
          </cell>
          <cell r="P237" t="str">
            <v/>
          </cell>
        </row>
        <row r="238">
          <cell r="M238" t="str">
            <v/>
          </cell>
          <cell r="N238" t="str">
            <v/>
          </cell>
          <cell r="O238" t="str">
            <v/>
          </cell>
          <cell r="P238" t="str">
            <v/>
          </cell>
        </row>
        <row r="239">
          <cell r="M239" t="str">
            <v/>
          </cell>
          <cell r="N239" t="str">
            <v/>
          </cell>
          <cell r="O239" t="str">
            <v/>
          </cell>
          <cell r="P239" t="str">
            <v/>
          </cell>
        </row>
        <row r="240">
          <cell r="M240" t="str">
            <v/>
          </cell>
          <cell r="N240" t="str">
            <v/>
          </cell>
          <cell r="O240" t="str">
            <v/>
          </cell>
          <cell r="P240" t="str">
            <v/>
          </cell>
        </row>
        <row r="241">
          <cell r="M241" t="str">
            <v/>
          </cell>
          <cell r="N241" t="str">
            <v/>
          </cell>
          <cell r="O241" t="str">
            <v/>
          </cell>
          <cell r="P241" t="str">
            <v/>
          </cell>
        </row>
        <row r="242">
          <cell r="M242" t="str">
            <v/>
          </cell>
          <cell r="N242" t="str">
            <v/>
          </cell>
          <cell r="O242" t="str">
            <v/>
          </cell>
          <cell r="P242" t="str">
            <v/>
          </cell>
        </row>
        <row r="243">
          <cell r="M243" t="str">
            <v/>
          </cell>
          <cell r="N243" t="str">
            <v/>
          </cell>
          <cell r="O243" t="str">
            <v/>
          </cell>
          <cell r="P243" t="str">
            <v/>
          </cell>
        </row>
        <row r="244">
          <cell r="M244" t="str">
            <v/>
          </cell>
          <cell r="N244" t="str">
            <v/>
          </cell>
          <cell r="O244" t="str">
            <v/>
          </cell>
          <cell r="P244" t="str">
            <v/>
          </cell>
        </row>
        <row r="245">
          <cell r="M245" t="str">
            <v/>
          </cell>
          <cell r="N245" t="str">
            <v/>
          </cell>
          <cell r="O245" t="str">
            <v/>
          </cell>
          <cell r="P245" t="str">
            <v/>
          </cell>
        </row>
        <row r="246">
          <cell r="M246" t="str">
            <v/>
          </cell>
          <cell r="N246" t="str">
            <v/>
          </cell>
          <cell r="O246" t="str">
            <v/>
          </cell>
          <cell r="P246" t="str">
            <v/>
          </cell>
        </row>
        <row r="247">
          <cell r="M247" t="str">
            <v/>
          </cell>
          <cell r="N247" t="str">
            <v/>
          </cell>
          <cell r="O247" t="str">
            <v/>
          </cell>
          <cell r="P247" t="str">
            <v/>
          </cell>
        </row>
        <row r="248">
          <cell r="M248" t="str">
            <v/>
          </cell>
          <cell r="N248" t="str">
            <v/>
          </cell>
          <cell r="O248" t="str">
            <v/>
          </cell>
          <cell r="P248" t="str">
            <v/>
          </cell>
        </row>
        <row r="249">
          <cell r="M249" t="str">
            <v/>
          </cell>
          <cell r="N249" t="str">
            <v/>
          </cell>
          <cell r="O249" t="str">
            <v/>
          </cell>
          <cell r="P249" t="str">
            <v/>
          </cell>
        </row>
        <row r="250">
          <cell r="M250" t="str">
            <v/>
          </cell>
          <cell r="N250" t="str">
            <v/>
          </cell>
          <cell r="O250" t="str">
            <v/>
          </cell>
          <cell r="P250" t="str">
            <v/>
          </cell>
        </row>
        <row r="251">
          <cell r="M251" t="str">
            <v/>
          </cell>
          <cell r="N251" t="str">
            <v/>
          </cell>
          <cell r="O251" t="str">
            <v/>
          </cell>
          <cell r="P251" t="str">
            <v/>
          </cell>
        </row>
        <row r="252">
          <cell r="M252" t="str">
            <v/>
          </cell>
          <cell r="N252" t="str">
            <v/>
          </cell>
          <cell r="O252" t="str">
            <v/>
          </cell>
          <cell r="P252" t="str">
            <v/>
          </cell>
        </row>
        <row r="253">
          <cell r="M253" t="str">
            <v/>
          </cell>
          <cell r="N253" t="str">
            <v/>
          </cell>
          <cell r="O253" t="str">
            <v/>
          </cell>
          <cell r="P253" t="str">
            <v/>
          </cell>
        </row>
        <row r="254">
          <cell r="M254" t="str">
            <v/>
          </cell>
          <cell r="N254" t="str">
            <v/>
          </cell>
          <cell r="O254" t="str">
            <v/>
          </cell>
          <cell r="P254" t="str">
            <v/>
          </cell>
        </row>
        <row r="255">
          <cell r="M255" t="str">
            <v/>
          </cell>
          <cell r="N255" t="str">
            <v/>
          </cell>
          <cell r="O255" t="str">
            <v/>
          </cell>
          <cell r="P255" t="str">
            <v/>
          </cell>
        </row>
        <row r="256">
          <cell r="M256" t="str">
            <v/>
          </cell>
          <cell r="N256" t="str">
            <v/>
          </cell>
          <cell r="O256" t="str">
            <v/>
          </cell>
          <cell r="P256" t="str">
            <v/>
          </cell>
        </row>
        <row r="257">
          <cell r="M257" t="str">
            <v/>
          </cell>
          <cell r="N257" t="str">
            <v/>
          </cell>
          <cell r="O257" t="str">
            <v/>
          </cell>
          <cell r="P257" t="str">
            <v/>
          </cell>
        </row>
        <row r="258">
          <cell r="M258" t="str">
            <v/>
          </cell>
          <cell r="N258" t="str">
            <v/>
          </cell>
          <cell r="O258" t="str">
            <v/>
          </cell>
          <cell r="P258" t="str">
            <v/>
          </cell>
        </row>
        <row r="259">
          <cell r="M259" t="str">
            <v/>
          </cell>
          <cell r="N259" t="str">
            <v/>
          </cell>
          <cell r="O259" t="str">
            <v/>
          </cell>
          <cell r="P259" t="str">
            <v/>
          </cell>
        </row>
        <row r="260">
          <cell r="M260" t="str">
            <v/>
          </cell>
          <cell r="N260" t="str">
            <v/>
          </cell>
          <cell r="O260" t="str">
            <v/>
          </cell>
          <cell r="P260" t="str">
            <v/>
          </cell>
        </row>
        <row r="261">
          <cell r="M261" t="str">
            <v/>
          </cell>
          <cell r="N261" t="str">
            <v/>
          </cell>
          <cell r="O261" t="str">
            <v/>
          </cell>
          <cell r="P261" t="str">
            <v/>
          </cell>
        </row>
        <row r="262">
          <cell r="M262" t="str">
            <v/>
          </cell>
          <cell r="N262" t="str">
            <v/>
          </cell>
          <cell r="O262" t="str">
            <v/>
          </cell>
          <cell r="P262" t="str">
            <v/>
          </cell>
        </row>
        <row r="263">
          <cell r="M263" t="str">
            <v/>
          </cell>
          <cell r="N263" t="str">
            <v/>
          </cell>
          <cell r="O263" t="str">
            <v/>
          </cell>
          <cell r="P263" t="str">
            <v/>
          </cell>
        </row>
        <row r="264">
          <cell r="M264" t="str">
            <v/>
          </cell>
          <cell r="N264" t="str">
            <v/>
          </cell>
          <cell r="O264" t="str">
            <v/>
          </cell>
          <cell r="P264" t="str">
            <v/>
          </cell>
        </row>
        <row r="265">
          <cell r="M265" t="str">
            <v/>
          </cell>
          <cell r="N265" t="str">
            <v/>
          </cell>
          <cell r="O265" t="str">
            <v/>
          </cell>
          <cell r="P265" t="str">
            <v/>
          </cell>
        </row>
        <row r="266">
          <cell r="M266" t="str">
            <v/>
          </cell>
          <cell r="N266" t="str">
            <v/>
          </cell>
          <cell r="O266" t="str">
            <v/>
          </cell>
          <cell r="P266" t="str">
            <v/>
          </cell>
        </row>
        <row r="267">
          <cell r="M267" t="str">
            <v/>
          </cell>
          <cell r="N267" t="str">
            <v/>
          </cell>
          <cell r="O267" t="str">
            <v/>
          </cell>
          <cell r="P267" t="str">
            <v/>
          </cell>
        </row>
        <row r="268">
          <cell r="M268" t="str">
            <v/>
          </cell>
          <cell r="N268" t="str">
            <v/>
          </cell>
          <cell r="O268" t="str">
            <v/>
          </cell>
          <cell r="P268" t="str">
            <v/>
          </cell>
        </row>
        <row r="269">
          <cell r="M269" t="str">
            <v/>
          </cell>
          <cell r="N269" t="str">
            <v/>
          </cell>
          <cell r="O269" t="str">
            <v/>
          </cell>
          <cell r="P269" t="str">
            <v/>
          </cell>
        </row>
        <row r="270">
          <cell r="M270" t="str">
            <v/>
          </cell>
          <cell r="N270" t="str">
            <v/>
          </cell>
          <cell r="O270" t="str">
            <v/>
          </cell>
          <cell r="P270" t="str">
            <v/>
          </cell>
        </row>
        <row r="271">
          <cell r="M271" t="str">
            <v/>
          </cell>
          <cell r="N271" t="str">
            <v/>
          </cell>
          <cell r="O271" t="str">
            <v/>
          </cell>
          <cell r="P271" t="str">
            <v/>
          </cell>
        </row>
        <row r="272">
          <cell r="M272" t="str">
            <v/>
          </cell>
          <cell r="N272" t="str">
            <v/>
          </cell>
          <cell r="O272" t="str">
            <v/>
          </cell>
          <cell r="P272" t="str">
            <v/>
          </cell>
        </row>
        <row r="273">
          <cell r="M273" t="str">
            <v/>
          </cell>
          <cell r="N273" t="str">
            <v/>
          </cell>
          <cell r="O273" t="str">
            <v/>
          </cell>
          <cell r="P273" t="str">
            <v/>
          </cell>
        </row>
        <row r="274">
          <cell r="M274" t="str">
            <v/>
          </cell>
          <cell r="N274" t="str">
            <v/>
          </cell>
          <cell r="O274" t="str">
            <v/>
          </cell>
          <cell r="P274" t="str">
            <v/>
          </cell>
        </row>
        <row r="275">
          <cell r="M275" t="str">
            <v/>
          </cell>
          <cell r="N275" t="str">
            <v/>
          </cell>
          <cell r="O275" t="str">
            <v/>
          </cell>
          <cell r="P275" t="str">
            <v/>
          </cell>
        </row>
        <row r="276">
          <cell r="M276" t="str">
            <v/>
          </cell>
          <cell r="N276" t="str">
            <v/>
          </cell>
          <cell r="O276" t="str">
            <v/>
          </cell>
          <cell r="P276" t="str">
            <v/>
          </cell>
        </row>
        <row r="277">
          <cell r="M277" t="str">
            <v/>
          </cell>
          <cell r="N277" t="str">
            <v/>
          </cell>
          <cell r="O277" t="str">
            <v/>
          </cell>
          <cell r="P277" t="str">
            <v/>
          </cell>
        </row>
        <row r="278">
          <cell r="M278" t="str">
            <v/>
          </cell>
          <cell r="N278" t="str">
            <v/>
          </cell>
          <cell r="O278" t="str">
            <v/>
          </cell>
          <cell r="P278" t="str">
            <v/>
          </cell>
        </row>
        <row r="279">
          <cell r="M279" t="str">
            <v/>
          </cell>
          <cell r="N279" t="str">
            <v/>
          </cell>
          <cell r="O279" t="str">
            <v/>
          </cell>
          <cell r="P279" t="str">
            <v/>
          </cell>
        </row>
        <row r="280">
          <cell r="M280" t="str">
            <v/>
          </cell>
          <cell r="N280" t="str">
            <v/>
          </cell>
          <cell r="O280" t="str">
            <v/>
          </cell>
          <cell r="P280" t="str">
            <v/>
          </cell>
        </row>
        <row r="281">
          <cell r="M281" t="str">
            <v/>
          </cell>
          <cell r="N281" t="str">
            <v/>
          </cell>
          <cell r="O281" t="str">
            <v/>
          </cell>
          <cell r="P281" t="str">
            <v/>
          </cell>
        </row>
        <row r="282">
          <cell r="M282" t="str">
            <v/>
          </cell>
          <cell r="N282" t="str">
            <v/>
          </cell>
          <cell r="O282" t="str">
            <v/>
          </cell>
          <cell r="P282" t="str">
            <v/>
          </cell>
        </row>
        <row r="283">
          <cell r="M283" t="str">
            <v/>
          </cell>
          <cell r="N283" t="str">
            <v/>
          </cell>
          <cell r="O283" t="str">
            <v/>
          </cell>
          <cell r="P283" t="str">
            <v/>
          </cell>
        </row>
        <row r="284">
          <cell r="M284" t="str">
            <v/>
          </cell>
          <cell r="N284" t="str">
            <v/>
          </cell>
          <cell r="O284" t="str">
            <v/>
          </cell>
          <cell r="P284" t="str">
            <v/>
          </cell>
        </row>
        <row r="285">
          <cell r="M285" t="str">
            <v/>
          </cell>
          <cell r="N285" t="str">
            <v/>
          </cell>
          <cell r="O285" t="str">
            <v/>
          </cell>
          <cell r="P285" t="str">
            <v/>
          </cell>
        </row>
        <row r="286">
          <cell r="M286" t="str">
            <v/>
          </cell>
          <cell r="N286" t="str">
            <v/>
          </cell>
          <cell r="O286" t="str">
            <v/>
          </cell>
          <cell r="P286" t="str">
            <v/>
          </cell>
        </row>
        <row r="287">
          <cell r="M287" t="str">
            <v/>
          </cell>
          <cell r="N287" t="str">
            <v/>
          </cell>
          <cell r="O287" t="str">
            <v/>
          </cell>
          <cell r="P287" t="str">
            <v/>
          </cell>
        </row>
        <row r="288">
          <cell r="M288" t="str">
            <v/>
          </cell>
          <cell r="N288" t="str">
            <v/>
          </cell>
          <cell r="O288" t="str">
            <v/>
          </cell>
          <cell r="P288" t="str">
            <v/>
          </cell>
        </row>
        <row r="289">
          <cell r="M289" t="str">
            <v/>
          </cell>
          <cell r="N289" t="str">
            <v/>
          </cell>
          <cell r="O289" t="str">
            <v/>
          </cell>
          <cell r="P289" t="str">
            <v/>
          </cell>
        </row>
        <row r="290">
          <cell r="M290" t="str">
            <v/>
          </cell>
          <cell r="N290" t="str">
            <v/>
          </cell>
          <cell r="O290" t="str">
            <v/>
          </cell>
          <cell r="P290" t="str">
            <v/>
          </cell>
        </row>
        <row r="291">
          <cell r="M291" t="str">
            <v/>
          </cell>
          <cell r="N291" t="str">
            <v/>
          </cell>
          <cell r="O291" t="str">
            <v/>
          </cell>
          <cell r="P291" t="str">
            <v/>
          </cell>
        </row>
        <row r="292">
          <cell r="M292" t="str">
            <v/>
          </cell>
          <cell r="N292" t="str">
            <v/>
          </cell>
          <cell r="O292" t="str">
            <v/>
          </cell>
          <cell r="P292" t="str">
            <v/>
          </cell>
        </row>
        <row r="293">
          <cell r="M293" t="str">
            <v/>
          </cell>
          <cell r="N293" t="str">
            <v/>
          </cell>
          <cell r="O293" t="str">
            <v/>
          </cell>
          <cell r="P293" t="str">
            <v/>
          </cell>
        </row>
        <row r="294">
          <cell r="M294" t="str">
            <v/>
          </cell>
          <cell r="N294" t="str">
            <v/>
          </cell>
          <cell r="O294" t="str">
            <v/>
          </cell>
          <cell r="P294" t="str">
            <v/>
          </cell>
        </row>
        <row r="295">
          <cell r="M295" t="str">
            <v/>
          </cell>
          <cell r="N295" t="str">
            <v/>
          </cell>
          <cell r="O295" t="str">
            <v/>
          </cell>
          <cell r="P295" t="str">
            <v/>
          </cell>
        </row>
        <row r="296">
          <cell r="M296" t="str">
            <v/>
          </cell>
          <cell r="N296" t="str">
            <v/>
          </cell>
          <cell r="O296" t="str">
            <v/>
          </cell>
          <cell r="P296" t="str">
            <v/>
          </cell>
        </row>
        <row r="297">
          <cell r="M297" t="str">
            <v/>
          </cell>
          <cell r="N297" t="str">
            <v/>
          </cell>
          <cell r="O297" t="str">
            <v/>
          </cell>
          <cell r="P297" t="str">
            <v/>
          </cell>
        </row>
        <row r="298">
          <cell r="M298" t="str">
            <v/>
          </cell>
          <cell r="N298" t="str">
            <v/>
          </cell>
          <cell r="O298" t="str">
            <v/>
          </cell>
          <cell r="P298" t="str">
            <v/>
          </cell>
        </row>
        <row r="299">
          <cell r="M299" t="str">
            <v/>
          </cell>
          <cell r="N299" t="str">
            <v/>
          </cell>
          <cell r="O299" t="str">
            <v/>
          </cell>
          <cell r="P299" t="str">
            <v/>
          </cell>
        </row>
        <row r="300">
          <cell r="M300" t="str">
            <v/>
          </cell>
          <cell r="N300" t="str">
            <v/>
          </cell>
          <cell r="O300" t="str">
            <v/>
          </cell>
          <cell r="P300" t="str">
            <v/>
          </cell>
        </row>
        <row r="301">
          <cell r="M301" t="str">
            <v/>
          </cell>
          <cell r="N301" t="str">
            <v/>
          </cell>
          <cell r="O301" t="str">
            <v/>
          </cell>
          <cell r="P301" t="str">
            <v/>
          </cell>
        </row>
        <row r="302">
          <cell r="M302" t="str">
            <v/>
          </cell>
          <cell r="N302" t="str">
            <v/>
          </cell>
          <cell r="O302" t="str">
            <v/>
          </cell>
          <cell r="P302" t="str">
            <v/>
          </cell>
        </row>
        <row r="303">
          <cell r="M303" t="str">
            <v/>
          </cell>
          <cell r="N303" t="str">
            <v/>
          </cell>
          <cell r="O303" t="str">
            <v/>
          </cell>
          <cell r="P303" t="str">
            <v/>
          </cell>
        </row>
        <row r="304">
          <cell r="M304" t="str">
            <v/>
          </cell>
          <cell r="N304" t="str">
            <v/>
          </cell>
          <cell r="O304" t="str">
            <v/>
          </cell>
          <cell r="P304" t="str">
            <v/>
          </cell>
        </row>
        <row r="305">
          <cell r="M305" t="str">
            <v/>
          </cell>
          <cell r="N305" t="str">
            <v/>
          </cell>
          <cell r="O305" t="str">
            <v/>
          </cell>
          <cell r="P305" t="str">
            <v/>
          </cell>
        </row>
        <row r="306">
          <cell r="M306" t="str">
            <v/>
          </cell>
          <cell r="N306" t="str">
            <v/>
          </cell>
          <cell r="O306" t="str">
            <v/>
          </cell>
          <cell r="P306" t="str">
            <v/>
          </cell>
        </row>
        <row r="307">
          <cell r="M307" t="str">
            <v/>
          </cell>
          <cell r="N307" t="str">
            <v/>
          </cell>
          <cell r="O307" t="str">
            <v/>
          </cell>
          <cell r="P307" t="str">
            <v/>
          </cell>
        </row>
        <row r="308">
          <cell r="M308" t="str">
            <v/>
          </cell>
          <cell r="N308" t="str">
            <v/>
          </cell>
          <cell r="O308" t="str">
            <v/>
          </cell>
          <cell r="P308" t="str">
            <v/>
          </cell>
        </row>
        <row r="309">
          <cell r="M309" t="str">
            <v/>
          </cell>
          <cell r="N309" t="str">
            <v/>
          </cell>
          <cell r="O309" t="str">
            <v/>
          </cell>
          <cell r="P309" t="str">
            <v/>
          </cell>
        </row>
        <row r="310">
          <cell r="M310" t="str">
            <v/>
          </cell>
          <cell r="N310" t="str">
            <v/>
          </cell>
          <cell r="O310" t="str">
            <v/>
          </cell>
          <cell r="P310" t="str">
            <v/>
          </cell>
        </row>
        <row r="311">
          <cell r="M311" t="str">
            <v/>
          </cell>
          <cell r="N311" t="str">
            <v/>
          </cell>
          <cell r="O311" t="str">
            <v/>
          </cell>
          <cell r="P311" t="str">
            <v/>
          </cell>
        </row>
        <row r="312">
          <cell r="M312" t="str">
            <v/>
          </cell>
          <cell r="N312" t="str">
            <v/>
          </cell>
          <cell r="O312" t="str">
            <v/>
          </cell>
          <cell r="P312" t="str">
            <v/>
          </cell>
        </row>
        <row r="313">
          <cell r="M313" t="str">
            <v/>
          </cell>
          <cell r="N313" t="str">
            <v/>
          </cell>
          <cell r="O313" t="str">
            <v/>
          </cell>
          <cell r="P313" t="str">
            <v/>
          </cell>
        </row>
      </sheetData>
      <sheetData sheetId="7" refreshError="1"/>
      <sheetData sheetId="8" refreshError="1"/>
      <sheetData sheetId="9" refreshError="1">
        <row r="10">
          <cell r="D10" t="str">
            <v>100</v>
          </cell>
          <cell r="P10">
            <v>154232757409</v>
          </cell>
          <cell r="S10">
            <v>147641347343</v>
          </cell>
          <cell r="AG10">
            <v>150676076202</v>
          </cell>
        </row>
        <row r="12">
          <cell r="D12" t="str">
            <v>110</v>
          </cell>
          <cell r="P12">
            <v>7428190811.7299995</v>
          </cell>
          <cell r="S12">
            <v>7428190811.7299995</v>
          </cell>
          <cell r="AG12">
            <v>26953615488</v>
          </cell>
        </row>
        <row r="13">
          <cell r="D13" t="str">
            <v>111</v>
          </cell>
          <cell r="P13">
            <v>7428190811.7299995</v>
          </cell>
        </row>
        <row r="14">
          <cell r="B14" t="str">
            <v>1111</v>
          </cell>
          <cell r="D14" t="str">
            <v>111a</v>
          </cell>
          <cell r="P14">
            <v>3568100535.46</v>
          </cell>
        </row>
        <row r="15">
          <cell r="B15" t="str">
            <v>1112</v>
          </cell>
          <cell r="D15" t="str">
            <v>111b</v>
          </cell>
          <cell r="P15">
            <v>0</v>
          </cell>
        </row>
        <row r="16">
          <cell r="B16" t="str">
            <v>1113</v>
          </cell>
          <cell r="D16" t="str">
            <v>111c</v>
          </cell>
          <cell r="P16">
            <v>0</v>
          </cell>
        </row>
        <row r="17">
          <cell r="B17" t="str">
            <v>1121</v>
          </cell>
          <cell r="D17" t="str">
            <v>111d</v>
          </cell>
          <cell r="P17">
            <v>3860090276.27</v>
          </cell>
        </row>
        <row r="18">
          <cell r="B18" t="str">
            <v>1122</v>
          </cell>
          <cell r="D18" t="str">
            <v>111e</v>
          </cell>
          <cell r="P18">
            <v>0</v>
          </cell>
        </row>
        <row r="19">
          <cell r="B19" t="str">
            <v>1123</v>
          </cell>
          <cell r="D19" t="str">
            <v>111f</v>
          </cell>
          <cell r="P19">
            <v>0</v>
          </cell>
        </row>
        <row r="20">
          <cell r="B20" t="str">
            <v>1131</v>
          </cell>
          <cell r="D20" t="str">
            <v>111g</v>
          </cell>
          <cell r="P20">
            <v>0</v>
          </cell>
        </row>
        <row r="21">
          <cell r="B21" t="str">
            <v>1132</v>
          </cell>
          <cell r="D21" t="str">
            <v>111h</v>
          </cell>
          <cell r="P21">
            <v>0</v>
          </cell>
        </row>
        <row r="22">
          <cell r="D22" t="str">
            <v>112</v>
          </cell>
          <cell r="P22">
            <v>0</v>
          </cell>
        </row>
        <row r="23">
          <cell r="B23" t="str">
            <v>121t</v>
          </cell>
          <cell r="D23" t="str">
            <v>112a</v>
          </cell>
          <cell r="P23">
            <v>0</v>
          </cell>
        </row>
        <row r="24">
          <cell r="B24" t="str">
            <v>128t</v>
          </cell>
          <cell r="D24" t="str">
            <v>112b</v>
          </cell>
          <cell r="P24">
            <v>0</v>
          </cell>
        </row>
        <row r="26">
          <cell r="D26" t="str">
            <v>120</v>
          </cell>
          <cell r="P26">
            <v>23739380000</v>
          </cell>
        </row>
        <row r="27">
          <cell r="D27" t="str">
            <v>121</v>
          </cell>
          <cell r="P27">
            <v>23739380000</v>
          </cell>
        </row>
        <row r="28">
          <cell r="B28" t="str">
            <v>1211</v>
          </cell>
          <cell r="D28" t="str">
            <v>121a</v>
          </cell>
          <cell r="P28">
            <v>0</v>
          </cell>
        </row>
        <row r="29">
          <cell r="B29" t="str">
            <v>1212</v>
          </cell>
          <cell r="D29" t="str">
            <v>121b</v>
          </cell>
          <cell r="P29">
            <v>0</v>
          </cell>
        </row>
        <row r="30">
          <cell r="B30" t="str">
            <v>1281</v>
          </cell>
          <cell r="D30" t="str">
            <v>121c</v>
          </cell>
          <cell r="P30">
            <v>0</v>
          </cell>
        </row>
        <row r="31">
          <cell r="B31" t="str">
            <v>1288</v>
          </cell>
          <cell r="D31" t="str">
            <v>121d</v>
          </cell>
          <cell r="P31">
            <v>23739380000</v>
          </cell>
        </row>
        <row r="32">
          <cell r="B32" t="str">
            <v>129</v>
          </cell>
          <cell r="D32" t="str">
            <v>129</v>
          </cell>
          <cell r="P32">
            <v>0</v>
          </cell>
        </row>
        <row r="34">
          <cell r="D34" t="str">
            <v>130</v>
          </cell>
          <cell r="P34">
            <v>68117064017.720001</v>
          </cell>
          <cell r="S34">
            <v>61525653951.720001</v>
          </cell>
          <cell r="AG34">
            <v>47856310591</v>
          </cell>
        </row>
        <row r="35">
          <cell r="B35" t="str">
            <v>131an</v>
          </cell>
          <cell r="D35" t="str">
            <v>131</v>
          </cell>
          <cell r="P35">
            <v>52661795614.949997</v>
          </cell>
        </row>
        <row r="36">
          <cell r="B36" t="str">
            <v>331an</v>
          </cell>
          <cell r="D36" t="str">
            <v>132</v>
          </cell>
          <cell r="P36">
            <v>7334882790.7700005</v>
          </cell>
        </row>
        <row r="37">
          <cell r="D37" t="str">
            <v>133</v>
          </cell>
          <cell r="P37">
            <v>6591410066</v>
          </cell>
        </row>
        <row r="38">
          <cell r="B38" t="str">
            <v>1368an</v>
          </cell>
          <cell r="D38" t="str">
            <v>133a</v>
          </cell>
          <cell r="P38">
            <v>6591410066</v>
          </cell>
        </row>
        <row r="39">
          <cell r="B39" t="str">
            <v>336an</v>
          </cell>
          <cell r="D39" t="str">
            <v>133b</v>
          </cell>
          <cell r="P39">
            <v>0</v>
          </cell>
        </row>
        <row r="40">
          <cell r="B40" t="str">
            <v>337a</v>
          </cell>
          <cell r="D40" t="str">
            <v>134</v>
          </cell>
          <cell r="P40">
            <v>0</v>
          </cell>
        </row>
        <row r="41">
          <cell r="D41" t="str">
            <v>135</v>
          </cell>
          <cell r="P41">
            <v>2255269127</v>
          </cell>
        </row>
        <row r="42">
          <cell r="B42" t="str">
            <v>1385an</v>
          </cell>
          <cell r="D42" t="str">
            <v>135a</v>
          </cell>
          <cell r="P42">
            <v>0</v>
          </cell>
        </row>
        <row r="43">
          <cell r="B43" t="str">
            <v>1388a1</v>
          </cell>
          <cell r="D43" t="str">
            <v>135b</v>
          </cell>
          <cell r="P43">
            <v>0</v>
          </cell>
        </row>
        <row r="44">
          <cell r="B44" t="str">
            <v>1388an</v>
          </cell>
          <cell r="D44" t="str">
            <v>135c</v>
          </cell>
          <cell r="P44">
            <v>1257117864</v>
          </cell>
        </row>
        <row r="45">
          <cell r="B45" t="str">
            <v>3341a</v>
          </cell>
          <cell r="D45" t="str">
            <v>135d</v>
          </cell>
          <cell r="P45">
            <v>998151263</v>
          </cell>
        </row>
        <row r="46">
          <cell r="B46" t="str">
            <v>3348a</v>
          </cell>
          <cell r="D46" t="str">
            <v>135e</v>
          </cell>
          <cell r="P46">
            <v>0</v>
          </cell>
        </row>
        <row r="47">
          <cell r="B47" t="str">
            <v>3382a</v>
          </cell>
          <cell r="D47" t="str">
            <v>135f</v>
          </cell>
          <cell r="P47">
            <v>0</v>
          </cell>
        </row>
        <row r="48">
          <cell r="B48" t="str">
            <v>3383a</v>
          </cell>
          <cell r="D48" t="str">
            <v>135g</v>
          </cell>
          <cell r="P48">
            <v>0</v>
          </cell>
        </row>
        <row r="49">
          <cell r="B49" t="str">
            <v>3384a</v>
          </cell>
          <cell r="D49" t="str">
            <v>135h</v>
          </cell>
          <cell r="P49">
            <v>0</v>
          </cell>
        </row>
        <row r="50">
          <cell r="B50" t="str">
            <v>3385a</v>
          </cell>
          <cell r="D50" t="str">
            <v>135i</v>
          </cell>
          <cell r="P50">
            <v>0</v>
          </cell>
        </row>
        <row r="51">
          <cell r="B51" t="str">
            <v>3386a</v>
          </cell>
          <cell r="D51" t="str">
            <v>135j</v>
          </cell>
          <cell r="P51">
            <v>0</v>
          </cell>
        </row>
        <row r="52">
          <cell r="B52" t="str">
            <v>3387an</v>
          </cell>
          <cell r="D52" t="str">
            <v>135k</v>
          </cell>
          <cell r="P52">
            <v>0</v>
          </cell>
        </row>
        <row r="53">
          <cell r="B53" t="str">
            <v>3388a1</v>
          </cell>
          <cell r="D53" t="str">
            <v>135l</v>
          </cell>
          <cell r="P53">
            <v>0</v>
          </cell>
        </row>
        <row r="54">
          <cell r="B54" t="str">
            <v>3388a2</v>
          </cell>
          <cell r="D54" t="str">
            <v>135m</v>
          </cell>
          <cell r="P54">
            <v>0</v>
          </cell>
        </row>
        <row r="55">
          <cell r="B55" t="str">
            <v>3388an</v>
          </cell>
          <cell r="D55" t="str">
            <v>135n</v>
          </cell>
          <cell r="P55">
            <v>0</v>
          </cell>
        </row>
        <row r="56">
          <cell r="B56" t="str">
            <v>139n</v>
          </cell>
          <cell r="D56" t="str">
            <v>139</v>
          </cell>
          <cell r="P56">
            <v>-726293581</v>
          </cell>
        </row>
        <row r="58">
          <cell r="D58" t="str">
            <v>140</v>
          </cell>
          <cell r="P58">
            <v>50007982737.150002</v>
          </cell>
          <cell r="S58">
            <v>50007982737.150002</v>
          </cell>
          <cell r="AG58">
            <v>51780090804</v>
          </cell>
        </row>
        <row r="59">
          <cell r="D59" t="str">
            <v>141</v>
          </cell>
          <cell r="P59">
            <v>53879219211.150002</v>
          </cell>
        </row>
        <row r="60">
          <cell r="B60" t="str">
            <v>151</v>
          </cell>
          <cell r="D60" t="str">
            <v>141a</v>
          </cell>
          <cell r="P60">
            <v>0</v>
          </cell>
        </row>
        <row r="61">
          <cell r="B61" t="str">
            <v>152</v>
          </cell>
          <cell r="D61" t="str">
            <v>141b</v>
          </cell>
          <cell r="P61">
            <v>12546828909.719999</v>
          </cell>
        </row>
        <row r="62">
          <cell r="B62" t="str">
            <v>153</v>
          </cell>
          <cell r="D62" t="str">
            <v>141c</v>
          </cell>
          <cell r="P62">
            <v>48009624</v>
          </cell>
        </row>
        <row r="63">
          <cell r="B63" t="str">
            <v>154</v>
          </cell>
          <cell r="D63" t="str">
            <v>141d</v>
          </cell>
          <cell r="P63">
            <v>19854536032.110001</v>
          </cell>
        </row>
        <row r="64">
          <cell r="B64" t="str">
            <v>155</v>
          </cell>
          <cell r="D64" t="str">
            <v>141e</v>
          </cell>
          <cell r="P64">
            <v>12158133089</v>
          </cell>
        </row>
        <row r="65">
          <cell r="B65" t="str">
            <v>1561</v>
          </cell>
          <cell r="D65" t="str">
            <v>141f</v>
          </cell>
          <cell r="P65">
            <v>710237870.32000005</v>
          </cell>
        </row>
        <row r="66">
          <cell r="B66" t="str">
            <v>1562</v>
          </cell>
          <cell r="D66" t="str">
            <v>141g</v>
          </cell>
          <cell r="P66">
            <v>0</v>
          </cell>
        </row>
        <row r="67">
          <cell r="B67" t="str">
            <v>1567</v>
          </cell>
          <cell r="D67" t="str">
            <v>141h</v>
          </cell>
          <cell r="P67">
            <v>0</v>
          </cell>
        </row>
        <row r="68">
          <cell r="B68" t="str">
            <v>157</v>
          </cell>
          <cell r="D68" t="str">
            <v>141i</v>
          </cell>
          <cell r="P68">
            <v>8561473686</v>
          </cell>
        </row>
        <row r="69">
          <cell r="B69" t="str">
            <v>158</v>
          </cell>
          <cell r="D69" t="str">
            <v>141j</v>
          </cell>
          <cell r="P69">
            <v>0</v>
          </cell>
        </row>
        <row r="70">
          <cell r="B70" t="str">
            <v>159</v>
          </cell>
          <cell r="D70" t="str">
            <v>149</v>
          </cell>
          <cell r="P70">
            <v>-3871236474</v>
          </cell>
        </row>
        <row r="72">
          <cell r="D72" t="str">
            <v>150</v>
          </cell>
          <cell r="P72">
            <v>4940139842.3999996</v>
          </cell>
        </row>
        <row r="73">
          <cell r="B73" t="str">
            <v>142</v>
          </cell>
          <cell r="D73" t="str">
            <v>151</v>
          </cell>
          <cell r="P73">
            <v>0</v>
          </cell>
        </row>
        <row r="74">
          <cell r="D74" t="str">
            <v>152</v>
          </cell>
          <cell r="P74">
            <v>3928195340.3699999</v>
          </cell>
        </row>
        <row r="75">
          <cell r="B75" t="str">
            <v>1331a</v>
          </cell>
          <cell r="D75" t="str">
            <v>152a</v>
          </cell>
          <cell r="P75">
            <v>3928195340.3699999</v>
          </cell>
        </row>
        <row r="76">
          <cell r="B76" t="str">
            <v>1332a</v>
          </cell>
          <cell r="D76" t="str">
            <v>152b</v>
          </cell>
          <cell r="P76">
            <v>0</v>
          </cell>
        </row>
        <row r="77">
          <cell r="B77" t="str">
            <v>1331b</v>
          </cell>
          <cell r="D77" t="str">
            <v>152c</v>
          </cell>
          <cell r="P77">
            <v>0</v>
          </cell>
        </row>
        <row r="78">
          <cell r="B78" t="str">
            <v>1332b</v>
          </cell>
          <cell r="D78" t="str">
            <v>152d</v>
          </cell>
          <cell r="P78">
            <v>0</v>
          </cell>
        </row>
        <row r="79">
          <cell r="D79" t="str">
            <v>154</v>
          </cell>
          <cell r="P79">
            <v>36000</v>
          </cell>
        </row>
        <row r="80">
          <cell r="B80" t="str">
            <v>33311a</v>
          </cell>
          <cell r="D80" t="str">
            <v>154a</v>
          </cell>
          <cell r="P80">
            <v>0</v>
          </cell>
        </row>
        <row r="81">
          <cell r="B81" t="str">
            <v>33312a</v>
          </cell>
          <cell r="D81" t="str">
            <v>154b</v>
          </cell>
          <cell r="P81">
            <v>0</v>
          </cell>
        </row>
        <row r="82">
          <cell r="B82" t="str">
            <v>3332a</v>
          </cell>
          <cell r="D82" t="str">
            <v>154c</v>
          </cell>
          <cell r="P82">
            <v>0</v>
          </cell>
        </row>
        <row r="83">
          <cell r="B83" t="str">
            <v>3333a</v>
          </cell>
          <cell r="D83" t="str">
            <v>154d</v>
          </cell>
          <cell r="P83">
            <v>0</v>
          </cell>
        </row>
        <row r="84">
          <cell r="B84" t="str">
            <v>3334a</v>
          </cell>
          <cell r="D84" t="str">
            <v>154e</v>
          </cell>
          <cell r="P84">
            <v>0</v>
          </cell>
        </row>
        <row r="85">
          <cell r="B85" t="str">
            <v>3335a</v>
          </cell>
          <cell r="D85" t="str">
            <v>154f</v>
          </cell>
          <cell r="P85">
            <v>0</v>
          </cell>
        </row>
        <row r="86">
          <cell r="B86" t="str">
            <v>3336a</v>
          </cell>
          <cell r="D86" t="str">
            <v>154g</v>
          </cell>
          <cell r="P86">
            <v>0</v>
          </cell>
        </row>
        <row r="87">
          <cell r="B87" t="str">
            <v>3337a</v>
          </cell>
          <cell r="D87" t="str">
            <v>154h</v>
          </cell>
          <cell r="P87">
            <v>36000</v>
          </cell>
        </row>
        <row r="88">
          <cell r="B88" t="str">
            <v>3338a</v>
          </cell>
          <cell r="D88" t="str">
            <v>154i</v>
          </cell>
          <cell r="P88">
            <v>0</v>
          </cell>
        </row>
        <row r="89">
          <cell r="B89" t="str">
            <v>3339a1</v>
          </cell>
          <cell r="D89" t="str">
            <v>154j</v>
          </cell>
          <cell r="P89">
            <v>0</v>
          </cell>
        </row>
        <row r="90">
          <cell r="B90" t="str">
            <v>3339a2</v>
          </cell>
          <cell r="D90" t="str">
            <v>154k</v>
          </cell>
          <cell r="P90">
            <v>0</v>
          </cell>
        </row>
        <row r="91">
          <cell r="D91" t="str">
            <v>158</v>
          </cell>
          <cell r="P91">
            <v>1011908502.03</v>
          </cell>
        </row>
        <row r="92">
          <cell r="B92" t="str">
            <v>1381</v>
          </cell>
          <cell r="D92" t="str">
            <v>158a</v>
          </cell>
          <cell r="P92">
            <v>0</v>
          </cell>
        </row>
        <row r="93">
          <cell r="B93" t="str">
            <v>141a</v>
          </cell>
          <cell r="D93" t="str">
            <v>158b</v>
          </cell>
          <cell r="P93">
            <v>1011908502.03</v>
          </cell>
        </row>
        <row r="94">
          <cell r="B94" t="str">
            <v>144</v>
          </cell>
          <cell r="D94" t="str">
            <v>158c</v>
          </cell>
          <cell r="P94">
            <v>0</v>
          </cell>
        </row>
        <row r="96">
          <cell r="D96" t="str">
            <v>200</v>
          </cell>
          <cell r="P96">
            <v>84213188383.030029</v>
          </cell>
          <cell r="S96">
            <v>83213188383.030029</v>
          </cell>
          <cell r="AG96">
            <v>78119983748</v>
          </cell>
        </row>
        <row r="98">
          <cell r="D98" t="str">
            <v>210</v>
          </cell>
          <cell r="P98">
            <v>0</v>
          </cell>
        </row>
        <row r="99">
          <cell r="B99" t="str">
            <v>131ad</v>
          </cell>
          <cell r="D99" t="str">
            <v>211</v>
          </cell>
          <cell r="P99">
            <v>0</v>
          </cell>
        </row>
        <row r="100">
          <cell r="B100" t="str">
            <v>1361ad</v>
          </cell>
          <cell r="D100" t="str">
            <v>212</v>
          </cell>
          <cell r="P100">
            <v>0</v>
          </cell>
        </row>
        <row r="101">
          <cell r="D101" t="str">
            <v>213</v>
          </cell>
          <cell r="P101">
            <v>0</v>
          </cell>
        </row>
        <row r="102">
          <cell r="B102" t="str">
            <v>1368ad1</v>
          </cell>
          <cell r="D102" t="str">
            <v>213a</v>
          </cell>
          <cell r="P102">
            <v>0</v>
          </cell>
        </row>
        <row r="103">
          <cell r="B103" t="str">
            <v>1368ad</v>
          </cell>
          <cell r="D103" t="str">
            <v>213b</v>
          </cell>
          <cell r="P103">
            <v>0</v>
          </cell>
        </row>
        <row r="104">
          <cell r="B104" t="str">
            <v>336ad1</v>
          </cell>
          <cell r="D104" t="str">
            <v>213c</v>
          </cell>
          <cell r="P104">
            <v>0</v>
          </cell>
        </row>
        <row r="105">
          <cell r="B105" t="str">
            <v>336ad2</v>
          </cell>
          <cell r="D105" t="str">
            <v>213d</v>
          </cell>
          <cell r="P105">
            <v>0</v>
          </cell>
        </row>
        <row r="106">
          <cell r="B106" t="str">
            <v>336ad3</v>
          </cell>
          <cell r="D106" t="str">
            <v>213e</v>
          </cell>
          <cell r="P106">
            <v>0</v>
          </cell>
        </row>
        <row r="107">
          <cell r="D107" t="str">
            <v>218</v>
          </cell>
          <cell r="P107">
            <v>0</v>
          </cell>
        </row>
        <row r="108">
          <cell r="B108" t="str">
            <v>1385ad</v>
          </cell>
          <cell r="D108" t="str">
            <v>218a</v>
          </cell>
          <cell r="P108">
            <v>0</v>
          </cell>
        </row>
        <row r="109">
          <cell r="B109" t="str">
            <v>1388ad1</v>
          </cell>
          <cell r="D109" t="str">
            <v>218b</v>
          </cell>
          <cell r="P109">
            <v>0</v>
          </cell>
        </row>
        <row r="110">
          <cell r="B110" t="str">
            <v>1388ad2</v>
          </cell>
          <cell r="D110" t="str">
            <v>218c</v>
          </cell>
          <cell r="P110">
            <v>0</v>
          </cell>
        </row>
        <row r="111">
          <cell r="B111" t="str">
            <v>1388ad</v>
          </cell>
          <cell r="D111" t="str">
            <v>218d</v>
          </cell>
          <cell r="P111">
            <v>0</v>
          </cell>
        </row>
        <row r="112">
          <cell r="B112" t="str">
            <v>331ad</v>
          </cell>
          <cell r="D112" t="str">
            <v>218e</v>
          </cell>
          <cell r="P112">
            <v>0</v>
          </cell>
        </row>
        <row r="113">
          <cell r="B113" t="str">
            <v>3387ad</v>
          </cell>
          <cell r="D113" t="str">
            <v>218f</v>
          </cell>
          <cell r="P113">
            <v>0</v>
          </cell>
        </row>
        <row r="114">
          <cell r="B114" t="str">
            <v>3388ad</v>
          </cell>
          <cell r="D114" t="str">
            <v>218g</v>
          </cell>
          <cell r="P114">
            <v>0</v>
          </cell>
        </row>
        <row r="115">
          <cell r="B115" t="str">
            <v>139d</v>
          </cell>
          <cell r="D115" t="str">
            <v>219</v>
          </cell>
          <cell r="P115">
            <v>0</v>
          </cell>
        </row>
        <row r="117">
          <cell r="D117" t="str">
            <v>220</v>
          </cell>
          <cell r="P117">
            <v>77983722009.110031</v>
          </cell>
          <cell r="S117">
            <v>77983722009.110031</v>
          </cell>
          <cell r="AG117">
            <v>73484768630</v>
          </cell>
        </row>
        <row r="118">
          <cell r="D118" t="str">
            <v>221</v>
          </cell>
          <cell r="P118">
            <v>76449808216.620026</v>
          </cell>
        </row>
        <row r="119">
          <cell r="D119" t="str">
            <v>222</v>
          </cell>
          <cell r="P119">
            <v>265300349594.09003</v>
          </cell>
        </row>
        <row r="120">
          <cell r="B120" t="str">
            <v>2111</v>
          </cell>
          <cell r="D120" t="str">
            <v>222a</v>
          </cell>
          <cell r="P120">
            <v>79098903786.090027</v>
          </cell>
        </row>
        <row r="121">
          <cell r="B121" t="str">
            <v>2112</v>
          </cell>
          <cell r="D121" t="str">
            <v>222b</v>
          </cell>
          <cell r="P121">
            <v>165103297735</v>
          </cell>
        </row>
        <row r="122">
          <cell r="B122" t="str">
            <v>2113</v>
          </cell>
          <cell r="D122" t="str">
            <v>222c</v>
          </cell>
          <cell r="P122">
            <v>8227259234</v>
          </cell>
        </row>
        <row r="123">
          <cell r="B123" t="str">
            <v>2114</v>
          </cell>
          <cell r="D123" t="str">
            <v>222d</v>
          </cell>
          <cell r="P123">
            <v>12870888839</v>
          </cell>
        </row>
        <row r="124">
          <cell r="B124" t="str">
            <v>2115</v>
          </cell>
          <cell r="D124" t="str">
            <v>222e</v>
          </cell>
          <cell r="P124">
            <v>0</v>
          </cell>
        </row>
        <row r="125">
          <cell r="B125" t="str">
            <v>2118</v>
          </cell>
          <cell r="D125" t="str">
            <v>222f</v>
          </cell>
          <cell r="P125">
            <v>0</v>
          </cell>
        </row>
        <row r="126">
          <cell r="D126" t="str">
            <v>223</v>
          </cell>
          <cell r="P126">
            <v>-188850541377.47</v>
          </cell>
        </row>
        <row r="127">
          <cell r="B127" t="str">
            <v>21411</v>
          </cell>
          <cell r="D127" t="str">
            <v>223a</v>
          </cell>
          <cell r="P127">
            <v>-42701719082.470001</v>
          </cell>
        </row>
        <row r="128">
          <cell r="B128" t="str">
            <v>21412</v>
          </cell>
          <cell r="D128" t="str">
            <v>223b</v>
          </cell>
          <cell r="P128">
            <v>-132350191370</v>
          </cell>
        </row>
        <row r="129">
          <cell r="B129" t="str">
            <v>21413</v>
          </cell>
          <cell r="D129" t="str">
            <v>223c</v>
          </cell>
          <cell r="P129">
            <v>-4297879834</v>
          </cell>
        </row>
        <row r="130">
          <cell r="B130" t="str">
            <v>21414</v>
          </cell>
          <cell r="D130" t="str">
            <v>223d</v>
          </cell>
          <cell r="P130">
            <v>-9500751091</v>
          </cell>
        </row>
        <row r="131">
          <cell r="B131" t="str">
            <v>21415</v>
          </cell>
          <cell r="D131" t="str">
            <v>223e</v>
          </cell>
          <cell r="P131">
            <v>0</v>
          </cell>
        </row>
        <row r="132">
          <cell r="B132" t="str">
            <v>21418</v>
          </cell>
          <cell r="D132" t="str">
            <v>223f</v>
          </cell>
          <cell r="P132">
            <v>0</v>
          </cell>
        </row>
        <row r="133">
          <cell r="D133" t="str">
            <v>224</v>
          </cell>
          <cell r="P133">
            <v>0</v>
          </cell>
        </row>
        <row r="134">
          <cell r="D134" t="str">
            <v>225</v>
          </cell>
          <cell r="P134">
            <v>0</v>
          </cell>
        </row>
        <row r="135">
          <cell r="B135" t="str">
            <v>2121</v>
          </cell>
          <cell r="D135" t="str">
            <v>225a</v>
          </cell>
          <cell r="P135">
            <v>0</v>
          </cell>
        </row>
        <row r="136">
          <cell r="B136" t="str">
            <v>2122</v>
          </cell>
          <cell r="D136" t="str">
            <v>225b</v>
          </cell>
          <cell r="P136">
            <v>0</v>
          </cell>
        </row>
        <row r="137">
          <cell r="B137" t="str">
            <v>2123</v>
          </cell>
          <cell r="D137" t="str">
            <v>225c</v>
          </cell>
          <cell r="P137">
            <v>0</v>
          </cell>
        </row>
        <row r="138">
          <cell r="B138" t="str">
            <v>2124</v>
          </cell>
          <cell r="D138" t="str">
            <v>225d</v>
          </cell>
          <cell r="P138">
            <v>0</v>
          </cell>
        </row>
        <row r="139">
          <cell r="B139" t="str">
            <v>2125</v>
          </cell>
          <cell r="D139" t="str">
            <v>225e</v>
          </cell>
          <cell r="P139">
            <v>0</v>
          </cell>
        </row>
        <row r="140">
          <cell r="B140" t="str">
            <v>2128</v>
          </cell>
          <cell r="D140" t="str">
            <v>225f</v>
          </cell>
          <cell r="P140">
            <v>0</v>
          </cell>
        </row>
        <row r="141">
          <cell r="D141" t="str">
            <v>226</v>
          </cell>
          <cell r="P141">
            <v>0</v>
          </cell>
        </row>
        <row r="142">
          <cell r="B142" t="str">
            <v>21421</v>
          </cell>
          <cell r="D142" t="str">
            <v>226a</v>
          </cell>
          <cell r="P142">
            <v>0</v>
          </cell>
        </row>
        <row r="143">
          <cell r="B143" t="str">
            <v>21422</v>
          </cell>
          <cell r="D143" t="str">
            <v>226b</v>
          </cell>
          <cell r="P143">
            <v>0</v>
          </cell>
        </row>
        <row r="144">
          <cell r="B144" t="str">
            <v>21423</v>
          </cell>
          <cell r="D144" t="str">
            <v>226c</v>
          </cell>
          <cell r="P144">
            <v>0</v>
          </cell>
        </row>
        <row r="145">
          <cell r="B145" t="str">
            <v>21424</v>
          </cell>
          <cell r="D145" t="str">
            <v>226d</v>
          </cell>
          <cell r="P145">
            <v>0</v>
          </cell>
        </row>
        <row r="146">
          <cell r="B146" t="str">
            <v>21425</v>
          </cell>
          <cell r="D146" t="str">
            <v>226e</v>
          </cell>
          <cell r="P146">
            <v>0</v>
          </cell>
        </row>
        <row r="147">
          <cell r="B147" t="str">
            <v>21428</v>
          </cell>
          <cell r="D147" t="str">
            <v>226f</v>
          </cell>
          <cell r="P147">
            <v>0</v>
          </cell>
        </row>
        <row r="148">
          <cell r="D148" t="str">
            <v>227</v>
          </cell>
          <cell r="P148">
            <v>638730229.71000004</v>
          </cell>
        </row>
        <row r="149">
          <cell r="D149" t="str">
            <v>228</v>
          </cell>
          <cell r="P149">
            <v>2513367987</v>
          </cell>
        </row>
        <row r="150">
          <cell r="B150" t="str">
            <v>2131</v>
          </cell>
          <cell r="D150" t="str">
            <v>228a</v>
          </cell>
          <cell r="P150">
            <v>0</v>
          </cell>
        </row>
        <row r="151">
          <cell r="B151" t="str">
            <v>2132</v>
          </cell>
          <cell r="D151" t="str">
            <v>228b</v>
          </cell>
          <cell r="P151">
            <v>0</v>
          </cell>
        </row>
        <row r="152">
          <cell r="B152" t="str">
            <v>2133</v>
          </cell>
          <cell r="D152" t="str">
            <v>228c</v>
          </cell>
          <cell r="P152">
            <v>0</v>
          </cell>
        </row>
        <row r="153">
          <cell r="B153" t="str">
            <v>2134</v>
          </cell>
          <cell r="D153" t="str">
            <v>228d</v>
          </cell>
          <cell r="P153">
            <v>0</v>
          </cell>
        </row>
        <row r="154">
          <cell r="B154" t="str">
            <v>2135</v>
          </cell>
          <cell r="D154" t="str">
            <v>228e</v>
          </cell>
          <cell r="P154">
            <v>2015367987</v>
          </cell>
        </row>
        <row r="155">
          <cell r="B155" t="str">
            <v>2136</v>
          </cell>
          <cell r="D155" t="str">
            <v>228f</v>
          </cell>
          <cell r="P155">
            <v>0</v>
          </cell>
        </row>
        <row r="156">
          <cell r="B156" t="str">
            <v>2138</v>
          </cell>
          <cell r="D156" t="str">
            <v>228g</v>
          </cell>
          <cell r="P156">
            <v>498000000</v>
          </cell>
        </row>
        <row r="157">
          <cell r="D157" t="str">
            <v>229</v>
          </cell>
          <cell r="P157">
            <v>-1874637757.29</v>
          </cell>
        </row>
        <row r="158">
          <cell r="B158" t="str">
            <v>21431</v>
          </cell>
          <cell r="D158" t="str">
            <v>229a</v>
          </cell>
          <cell r="P158">
            <v>0</v>
          </cell>
        </row>
        <row r="159">
          <cell r="B159" t="str">
            <v>21432</v>
          </cell>
          <cell r="D159" t="str">
            <v>229b</v>
          </cell>
          <cell r="P159">
            <v>0</v>
          </cell>
        </row>
        <row r="160">
          <cell r="B160" t="str">
            <v>21433</v>
          </cell>
          <cell r="D160" t="str">
            <v>229c</v>
          </cell>
          <cell r="P160">
            <v>0</v>
          </cell>
        </row>
        <row r="161">
          <cell r="B161" t="str">
            <v>21434</v>
          </cell>
          <cell r="D161" t="str">
            <v>229d</v>
          </cell>
          <cell r="P161">
            <v>0</v>
          </cell>
        </row>
        <row r="162">
          <cell r="B162" t="str">
            <v>21435</v>
          </cell>
          <cell r="D162" t="str">
            <v>229e</v>
          </cell>
          <cell r="P162">
            <v>-1376637757.29</v>
          </cell>
        </row>
        <row r="163">
          <cell r="B163" t="str">
            <v>21436</v>
          </cell>
          <cell r="D163" t="str">
            <v>229f</v>
          </cell>
          <cell r="P163">
            <v>0</v>
          </cell>
        </row>
        <row r="164">
          <cell r="B164" t="str">
            <v>21438</v>
          </cell>
          <cell r="D164" t="str">
            <v>229g</v>
          </cell>
          <cell r="P164">
            <v>-498000000</v>
          </cell>
        </row>
        <row r="165">
          <cell r="D165" t="str">
            <v>230</v>
          </cell>
          <cell r="P165">
            <v>895183562.77999997</v>
          </cell>
        </row>
        <row r="166">
          <cell r="B166" t="str">
            <v>2411</v>
          </cell>
          <cell r="D166" t="str">
            <v>230a</v>
          </cell>
          <cell r="P166">
            <v>0</v>
          </cell>
        </row>
        <row r="167">
          <cell r="B167" t="str">
            <v>2412</v>
          </cell>
          <cell r="D167" t="str">
            <v>230b</v>
          </cell>
          <cell r="P167">
            <v>895183562.77999997</v>
          </cell>
        </row>
        <row r="168">
          <cell r="B168" t="str">
            <v>2413</v>
          </cell>
          <cell r="D168" t="str">
            <v>230c</v>
          </cell>
          <cell r="P168">
            <v>0</v>
          </cell>
        </row>
        <row r="170">
          <cell r="D170" t="str">
            <v>240</v>
          </cell>
          <cell r="P170">
            <v>0</v>
          </cell>
        </row>
        <row r="171">
          <cell r="B171" t="str">
            <v>217</v>
          </cell>
          <cell r="D171" t="str">
            <v>241</v>
          </cell>
          <cell r="P171">
            <v>0</v>
          </cell>
        </row>
        <row r="172">
          <cell r="B172" t="str">
            <v>2147</v>
          </cell>
          <cell r="D172" t="str">
            <v>242</v>
          </cell>
          <cell r="P172">
            <v>0</v>
          </cell>
        </row>
        <row r="174">
          <cell r="D174" t="str">
            <v>250</v>
          </cell>
          <cell r="P174">
            <v>3107321861</v>
          </cell>
        </row>
        <row r="175">
          <cell r="B175" t="str">
            <v>221</v>
          </cell>
          <cell r="D175" t="str">
            <v>251</v>
          </cell>
          <cell r="P175">
            <v>1097321861</v>
          </cell>
        </row>
        <row r="176">
          <cell r="D176" t="str">
            <v>252</v>
          </cell>
          <cell r="P176">
            <v>0</v>
          </cell>
        </row>
        <row r="177">
          <cell r="B177" t="str">
            <v>222</v>
          </cell>
          <cell r="D177" t="str">
            <v>252a</v>
          </cell>
          <cell r="P177">
            <v>0</v>
          </cell>
        </row>
        <row r="178">
          <cell r="B178" t="str">
            <v>223</v>
          </cell>
          <cell r="D178" t="str">
            <v>252b</v>
          </cell>
          <cell r="P178">
            <v>0</v>
          </cell>
        </row>
        <row r="179">
          <cell r="D179" t="str">
            <v>258</v>
          </cell>
          <cell r="P179">
            <v>2010000000</v>
          </cell>
        </row>
        <row r="180">
          <cell r="B180" t="str">
            <v>2281</v>
          </cell>
          <cell r="D180" t="str">
            <v>258a</v>
          </cell>
          <cell r="P180">
            <v>0</v>
          </cell>
        </row>
        <row r="181">
          <cell r="B181" t="str">
            <v>22821</v>
          </cell>
          <cell r="D181" t="str">
            <v>258b</v>
          </cell>
          <cell r="P181">
            <v>0</v>
          </cell>
        </row>
        <row r="182">
          <cell r="B182" t="str">
            <v>22822</v>
          </cell>
          <cell r="D182" t="str">
            <v>258c</v>
          </cell>
          <cell r="P182">
            <v>0</v>
          </cell>
        </row>
        <row r="183">
          <cell r="B183" t="str">
            <v>22881</v>
          </cell>
          <cell r="D183" t="str">
            <v>258d</v>
          </cell>
          <cell r="P183">
            <v>1000000000</v>
          </cell>
        </row>
        <row r="184">
          <cell r="B184" t="str">
            <v>22882</v>
          </cell>
          <cell r="D184" t="str">
            <v>258e</v>
          </cell>
          <cell r="P184">
            <v>1010000000</v>
          </cell>
        </row>
        <row r="185">
          <cell r="B185" t="str">
            <v>229</v>
          </cell>
          <cell r="D185" t="str">
            <v>259</v>
          </cell>
          <cell r="P185">
            <v>0</v>
          </cell>
        </row>
        <row r="187">
          <cell r="D187" t="str">
            <v>260</v>
          </cell>
          <cell r="P187">
            <v>3122144512.9200001</v>
          </cell>
        </row>
        <row r="188">
          <cell r="D188" t="str">
            <v>261</v>
          </cell>
          <cell r="P188">
            <v>1231322763.9200001</v>
          </cell>
        </row>
        <row r="189">
          <cell r="B189" t="str">
            <v>2421</v>
          </cell>
          <cell r="D189" t="str">
            <v>261a</v>
          </cell>
          <cell r="P189">
            <v>0</v>
          </cell>
        </row>
        <row r="190">
          <cell r="B190" t="str">
            <v>2422</v>
          </cell>
          <cell r="D190" t="str">
            <v>261b</v>
          </cell>
          <cell r="P190">
            <v>0</v>
          </cell>
        </row>
        <row r="191">
          <cell r="B191" t="str">
            <v>2423</v>
          </cell>
          <cell r="D191" t="str">
            <v>261c</v>
          </cell>
          <cell r="P191">
            <v>0</v>
          </cell>
        </row>
        <row r="192">
          <cell r="B192" t="str">
            <v>2424</v>
          </cell>
          <cell r="D192" t="str">
            <v>261d</v>
          </cell>
          <cell r="P192">
            <v>48730833</v>
          </cell>
        </row>
        <row r="193">
          <cell r="B193" t="str">
            <v>2425</v>
          </cell>
          <cell r="D193" t="str">
            <v>261e</v>
          </cell>
          <cell r="P193">
            <v>645607836</v>
          </cell>
        </row>
        <row r="194">
          <cell r="B194" t="str">
            <v>2426</v>
          </cell>
          <cell r="D194" t="str">
            <v>261f</v>
          </cell>
          <cell r="P194">
            <v>536984094.92000008</v>
          </cell>
        </row>
        <row r="195">
          <cell r="D195" t="str">
            <v>262</v>
          </cell>
          <cell r="P195">
            <v>0</v>
          </cell>
        </row>
        <row r="196">
          <cell r="B196" t="str">
            <v>2431</v>
          </cell>
          <cell r="D196" t="str">
            <v>262a</v>
          </cell>
          <cell r="P196">
            <v>0</v>
          </cell>
        </row>
        <row r="197">
          <cell r="B197" t="str">
            <v>2432</v>
          </cell>
          <cell r="D197" t="str">
            <v>262b</v>
          </cell>
          <cell r="P197">
            <v>0</v>
          </cell>
        </row>
        <row r="198">
          <cell r="B198" t="str">
            <v>2433</v>
          </cell>
          <cell r="D198" t="str">
            <v>262c</v>
          </cell>
          <cell r="P198">
            <v>0</v>
          </cell>
        </row>
        <row r="199">
          <cell r="B199" t="str">
            <v>2434</v>
          </cell>
          <cell r="D199" t="str">
            <v>262d</v>
          </cell>
          <cell r="P199">
            <v>0</v>
          </cell>
        </row>
        <row r="200">
          <cell r="D200" t="str">
            <v>268</v>
          </cell>
          <cell r="P200">
            <v>1890821749</v>
          </cell>
        </row>
        <row r="201">
          <cell r="B201" t="str">
            <v>244</v>
          </cell>
          <cell r="D201" t="str">
            <v>268a</v>
          </cell>
          <cell r="P201">
            <v>1890821749</v>
          </cell>
        </row>
        <row r="203">
          <cell r="D203" t="str">
            <v>270</v>
          </cell>
          <cell r="P203">
            <v>238445945792.03</v>
          </cell>
          <cell r="S203">
            <v>230854535726.03</v>
          </cell>
          <cell r="AG203">
            <v>228796059950</v>
          </cell>
        </row>
        <row r="206">
          <cell r="D206" t="str">
            <v>Mã số</v>
          </cell>
          <cell r="P206" t="str">
            <v>Báo cáo</v>
          </cell>
        </row>
        <row r="208">
          <cell r="D208" t="str">
            <v>300</v>
          </cell>
          <cell r="P208">
            <v>146533225687.92001</v>
          </cell>
          <cell r="S208">
            <v>138941815621.91998</v>
          </cell>
          <cell r="AG208">
            <v>156868729132</v>
          </cell>
        </row>
        <row r="210">
          <cell r="D210" t="str">
            <v>310</v>
          </cell>
          <cell r="P210">
            <v>120558659978.06999</v>
          </cell>
          <cell r="S210">
            <v>113967249912.06999</v>
          </cell>
          <cell r="AG210">
            <v>122618964209</v>
          </cell>
        </row>
        <row r="211">
          <cell r="D211" t="str">
            <v>311</v>
          </cell>
          <cell r="P211">
            <v>3750634644</v>
          </cell>
        </row>
        <row r="212">
          <cell r="B212" t="str">
            <v>311</v>
          </cell>
          <cell r="D212" t="str">
            <v>311a</v>
          </cell>
          <cell r="P212">
            <v>190000000</v>
          </cell>
        </row>
        <row r="213">
          <cell r="B213" t="str">
            <v>3151</v>
          </cell>
          <cell r="D213" t="str">
            <v>311b</v>
          </cell>
          <cell r="P213">
            <v>3560634644</v>
          </cell>
        </row>
        <row r="214">
          <cell r="B214" t="str">
            <v>3152</v>
          </cell>
          <cell r="D214" t="str">
            <v>311c</v>
          </cell>
          <cell r="P214">
            <v>0</v>
          </cell>
        </row>
        <row r="215">
          <cell r="B215" t="str">
            <v>3153</v>
          </cell>
          <cell r="D215" t="str">
            <v>311d</v>
          </cell>
          <cell r="P215">
            <v>0</v>
          </cell>
        </row>
        <row r="216">
          <cell r="B216" t="str">
            <v>331bn</v>
          </cell>
          <cell r="D216" t="str">
            <v>312</v>
          </cell>
          <cell r="P216">
            <v>43158945411.229996</v>
          </cell>
          <cell r="S216">
            <v>43158945411.229996</v>
          </cell>
          <cell r="AG216">
            <v>48742290428</v>
          </cell>
        </row>
        <row r="217">
          <cell r="D217" t="str">
            <v>313</v>
          </cell>
          <cell r="P217">
            <v>739179919.8900001</v>
          </cell>
        </row>
        <row r="218">
          <cell r="B218" t="str">
            <v>131bn</v>
          </cell>
          <cell r="D218" t="str">
            <v>313a</v>
          </cell>
          <cell r="P218">
            <v>684555374.43000007</v>
          </cell>
        </row>
        <row r="219">
          <cell r="B219" t="str">
            <v>3387bn</v>
          </cell>
          <cell r="D219" t="str">
            <v>313b</v>
          </cell>
          <cell r="P219">
            <v>54624545.460000001</v>
          </cell>
        </row>
        <row r="220">
          <cell r="D220" t="str">
            <v>314</v>
          </cell>
          <cell r="P220">
            <v>499503138.09000003</v>
          </cell>
        </row>
        <row r="221">
          <cell r="B221" t="str">
            <v>33311b</v>
          </cell>
          <cell r="D221" t="str">
            <v>314a</v>
          </cell>
          <cell r="P221">
            <v>132754206.56</v>
          </cell>
        </row>
        <row r="222">
          <cell r="B222" t="str">
            <v>33312b</v>
          </cell>
          <cell r="D222" t="str">
            <v>314b</v>
          </cell>
          <cell r="P222">
            <v>0</v>
          </cell>
        </row>
        <row r="223">
          <cell r="B223" t="str">
            <v>3332b</v>
          </cell>
          <cell r="D223" t="str">
            <v>314c</v>
          </cell>
          <cell r="P223">
            <v>0</v>
          </cell>
        </row>
        <row r="224">
          <cell r="B224" t="str">
            <v>3333b</v>
          </cell>
          <cell r="D224" t="str">
            <v>314d</v>
          </cell>
          <cell r="P224">
            <v>0</v>
          </cell>
        </row>
        <row r="225">
          <cell r="B225" t="str">
            <v>3334b</v>
          </cell>
          <cell r="D225" t="str">
            <v>314e</v>
          </cell>
          <cell r="P225">
            <v>59087891</v>
          </cell>
        </row>
        <row r="226">
          <cell r="B226" t="str">
            <v>3335b</v>
          </cell>
          <cell r="D226" t="str">
            <v>314f</v>
          </cell>
          <cell r="P226">
            <v>247107740</v>
          </cell>
        </row>
        <row r="227">
          <cell r="B227" t="str">
            <v>3336b</v>
          </cell>
          <cell r="D227" t="str">
            <v>314g</v>
          </cell>
          <cell r="P227">
            <v>0</v>
          </cell>
        </row>
        <row r="228">
          <cell r="B228" t="str">
            <v>3337b</v>
          </cell>
          <cell r="D228" t="str">
            <v>314h</v>
          </cell>
          <cell r="P228">
            <v>5465000</v>
          </cell>
        </row>
        <row r="229">
          <cell r="B229" t="str">
            <v>3338b</v>
          </cell>
          <cell r="D229" t="str">
            <v>314i</v>
          </cell>
          <cell r="P229">
            <v>55088300.530000001</v>
          </cell>
        </row>
        <row r="230">
          <cell r="B230" t="str">
            <v>3339b1</v>
          </cell>
          <cell r="D230" t="str">
            <v>314j</v>
          </cell>
          <cell r="P230">
            <v>0</v>
          </cell>
        </row>
        <row r="231">
          <cell r="B231" t="str">
            <v>3339b2</v>
          </cell>
          <cell r="D231" t="str">
            <v>314k</v>
          </cell>
          <cell r="P231">
            <v>0</v>
          </cell>
        </row>
        <row r="232">
          <cell r="D232" t="str">
            <v>315</v>
          </cell>
          <cell r="P232">
            <v>52871638883</v>
          </cell>
        </row>
        <row r="233">
          <cell r="B233" t="str">
            <v>3341b</v>
          </cell>
          <cell r="D233" t="str">
            <v>315a</v>
          </cell>
          <cell r="P233">
            <v>52871638883</v>
          </cell>
        </row>
        <row r="234">
          <cell r="B234" t="str">
            <v>3348b</v>
          </cell>
          <cell r="D234" t="str">
            <v>315b</v>
          </cell>
          <cell r="P234">
            <v>0</v>
          </cell>
        </row>
        <row r="235">
          <cell r="D235" t="str">
            <v>316</v>
          </cell>
          <cell r="P235">
            <v>1400133887.5599999</v>
          </cell>
        </row>
        <row r="236">
          <cell r="B236" t="str">
            <v>3351</v>
          </cell>
          <cell r="D236" t="str">
            <v>316a</v>
          </cell>
          <cell r="P236">
            <v>0</v>
          </cell>
        </row>
        <row r="237">
          <cell r="B237" t="str">
            <v>3352</v>
          </cell>
          <cell r="D237" t="str">
            <v>316b</v>
          </cell>
          <cell r="P237">
            <v>0</v>
          </cell>
        </row>
        <row r="238">
          <cell r="B238" t="str">
            <v>3353</v>
          </cell>
          <cell r="D238" t="str">
            <v>316c</v>
          </cell>
          <cell r="P238">
            <v>0</v>
          </cell>
        </row>
        <row r="239">
          <cell r="B239" t="str">
            <v>3354</v>
          </cell>
          <cell r="D239" t="str">
            <v>316d</v>
          </cell>
          <cell r="P239">
            <v>1400133887.5599999</v>
          </cell>
        </row>
        <row r="240">
          <cell r="D240" t="str">
            <v>317</v>
          </cell>
          <cell r="P240">
            <v>6591410066</v>
          </cell>
        </row>
        <row r="241">
          <cell r="B241" t="str">
            <v>336bn</v>
          </cell>
          <cell r="D241" t="str">
            <v>317a</v>
          </cell>
          <cell r="P241">
            <v>6591410066</v>
          </cell>
        </row>
        <row r="242">
          <cell r="B242" t="str">
            <v>1368bn</v>
          </cell>
          <cell r="D242" t="str">
            <v>317b</v>
          </cell>
          <cell r="P242">
            <v>0</v>
          </cell>
        </row>
        <row r="243">
          <cell r="B243" t="str">
            <v>337b</v>
          </cell>
          <cell r="D243" t="str">
            <v>318</v>
          </cell>
          <cell r="P243">
            <v>0</v>
          </cell>
        </row>
        <row r="244">
          <cell r="D244" t="str">
            <v>319</v>
          </cell>
          <cell r="P244">
            <v>11547214028.299999</v>
          </cell>
        </row>
        <row r="245">
          <cell r="B245" t="str">
            <v>3381</v>
          </cell>
          <cell r="D245" t="str">
            <v>319a</v>
          </cell>
          <cell r="P245">
            <v>0</v>
          </cell>
        </row>
        <row r="246">
          <cell r="B246" t="str">
            <v>3382b</v>
          </cell>
          <cell r="D246" t="str">
            <v>319b</v>
          </cell>
          <cell r="P246">
            <v>2188443913</v>
          </cell>
        </row>
        <row r="247">
          <cell r="B247" t="str">
            <v>3383b</v>
          </cell>
          <cell r="D247" t="str">
            <v>319c</v>
          </cell>
          <cell r="P247">
            <v>18490050</v>
          </cell>
        </row>
        <row r="248">
          <cell r="B248" t="str">
            <v>3384b</v>
          </cell>
          <cell r="D248" t="str">
            <v>319d</v>
          </cell>
          <cell r="P248">
            <v>0</v>
          </cell>
        </row>
        <row r="249">
          <cell r="B249" t="str">
            <v>3385b</v>
          </cell>
          <cell r="D249" t="str">
            <v>319e</v>
          </cell>
          <cell r="P249">
            <v>0</v>
          </cell>
        </row>
        <row r="250">
          <cell r="B250" t="str">
            <v>3386b</v>
          </cell>
          <cell r="D250" t="str">
            <v>319f</v>
          </cell>
          <cell r="P250">
            <v>0</v>
          </cell>
        </row>
        <row r="251">
          <cell r="B251" t="str">
            <v>3388b1</v>
          </cell>
          <cell r="D251" t="str">
            <v>319g</v>
          </cell>
          <cell r="P251">
            <v>0</v>
          </cell>
        </row>
        <row r="252">
          <cell r="B252" t="str">
            <v>3388b2</v>
          </cell>
          <cell r="D252" t="str">
            <v>319h</v>
          </cell>
          <cell r="P252">
            <v>0</v>
          </cell>
        </row>
        <row r="253">
          <cell r="B253" t="str">
            <v>3388bn</v>
          </cell>
          <cell r="D253" t="str">
            <v>319i</v>
          </cell>
          <cell r="P253">
            <v>9340280065.2999992</v>
          </cell>
        </row>
        <row r="254">
          <cell r="B254" t="str">
            <v>1385bn</v>
          </cell>
          <cell r="D254" t="str">
            <v>319j</v>
          </cell>
          <cell r="P254">
            <v>0</v>
          </cell>
        </row>
        <row r="255">
          <cell r="B255" t="str">
            <v>1388b1</v>
          </cell>
          <cell r="D255" t="str">
            <v>319k</v>
          </cell>
          <cell r="P255">
            <v>0</v>
          </cell>
        </row>
        <row r="256">
          <cell r="B256" t="str">
            <v>1388bn</v>
          </cell>
          <cell r="D256" t="str">
            <v>319l</v>
          </cell>
          <cell r="P256">
            <v>0</v>
          </cell>
        </row>
        <row r="257">
          <cell r="B257" t="str">
            <v>141b</v>
          </cell>
          <cell r="D257" t="str">
            <v>319m</v>
          </cell>
          <cell r="P257">
            <v>0</v>
          </cell>
        </row>
        <row r="258">
          <cell r="B258" t="str">
            <v>352n</v>
          </cell>
          <cell r="D258" t="str">
            <v>320</v>
          </cell>
          <cell r="P258">
            <v>0</v>
          </cell>
        </row>
        <row r="260">
          <cell r="D260" t="str">
            <v>330</v>
          </cell>
          <cell r="P260">
            <v>25974565709.849998</v>
          </cell>
          <cell r="S260">
            <v>24974565709.849998</v>
          </cell>
          <cell r="AG260">
            <v>34249764923</v>
          </cell>
        </row>
        <row r="261">
          <cell r="B261" t="str">
            <v>331bd</v>
          </cell>
          <cell r="D261" t="str">
            <v>331</v>
          </cell>
          <cell r="P261">
            <v>0</v>
          </cell>
        </row>
        <row r="262">
          <cell r="D262" t="str">
            <v>332</v>
          </cell>
          <cell r="P262">
            <v>0</v>
          </cell>
        </row>
        <row r="263">
          <cell r="B263" t="str">
            <v>336bd1</v>
          </cell>
          <cell r="D263" t="str">
            <v>332a</v>
          </cell>
          <cell r="P263">
            <v>0</v>
          </cell>
        </row>
        <row r="264">
          <cell r="B264" t="str">
            <v>336bd2</v>
          </cell>
          <cell r="D264" t="str">
            <v>332b</v>
          </cell>
          <cell r="P264">
            <v>0</v>
          </cell>
        </row>
        <row r="265">
          <cell r="B265" t="str">
            <v>336bd3</v>
          </cell>
          <cell r="D265" t="str">
            <v>332c</v>
          </cell>
          <cell r="P265">
            <v>0</v>
          </cell>
        </row>
        <row r="266">
          <cell r="B266" t="str">
            <v>1361bd</v>
          </cell>
          <cell r="D266" t="str">
            <v>332d</v>
          </cell>
          <cell r="P266">
            <v>0</v>
          </cell>
        </row>
        <row r="267">
          <cell r="B267" t="str">
            <v>1368bd1</v>
          </cell>
          <cell r="D267" t="str">
            <v>332e</v>
          </cell>
          <cell r="P267">
            <v>0</v>
          </cell>
        </row>
        <row r="268">
          <cell r="B268" t="str">
            <v>1368bd</v>
          </cell>
          <cell r="D268" t="str">
            <v>332f</v>
          </cell>
          <cell r="P268">
            <v>0</v>
          </cell>
        </row>
        <row r="269">
          <cell r="D269" t="str">
            <v>333</v>
          </cell>
          <cell r="P269">
            <v>2145062665</v>
          </cell>
        </row>
        <row r="270">
          <cell r="B270" t="str">
            <v>3387bd</v>
          </cell>
          <cell r="D270" t="str">
            <v>333a</v>
          </cell>
          <cell r="P270">
            <v>0</v>
          </cell>
        </row>
        <row r="271">
          <cell r="B271" t="str">
            <v>3388bd</v>
          </cell>
          <cell r="D271" t="str">
            <v>333b</v>
          </cell>
          <cell r="P271">
            <v>787862412</v>
          </cell>
        </row>
        <row r="272">
          <cell r="B272" t="str">
            <v>131bd</v>
          </cell>
          <cell r="D272" t="str">
            <v>333c</v>
          </cell>
          <cell r="P272">
            <v>0</v>
          </cell>
        </row>
        <row r="273">
          <cell r="B273" t="str">
            <v>1385bd</v>
          </cell>
          <cell r="D273" t="str">
            <v>333d</v>
          </cell>
          <cell r="P273">
            <v>0</v>
          </cell>
        </row>
        <row r="274">
          <cell r="B274" t="str">
            <v>1388bd</v>
          </cell>
          <cell r="D274" t="str">
            <v>333e</v>
          </cell>
          <cell r="P274">
            <v>0</v>
          </cell>
        </row>
        <row r="275">
          <cell r="B275" t="str">
            <v>344</v>
          </cell>
          <cell r="D275" t="str">
            <v>333f</v>
          </cell>
          <cell r="P275">
            <v>1357200253</v>
          </cell>
        </row>
        <row r="276">
          <cell r="D276" t="str">
            <v>334</v>
          </cell>
          <cell r="P276">
            <v>20507255471.849998</v>
          </cell>
        </row>
        <row r="277">
          <cell r="B277" t="str">
            <v>3411</v>
          </cell>
          <cell r="D277" t="str">
            <v>334a</v>
          </cell>
          <cell r="P277">
            <v>8947656240</v>
          </cell>
        </row>
        <row r="278">
          <cell r="B278" t="str">
            <v>3412</v>
          </cell>
          <cell r="D278" t="str">
            <v>334b</v>
          </cell>
          <cell r="P278">
            <v>9049596543.0300007</v>
          </cell>
        </row>
        <row r="279">
          <cell r="B279" t="str">
            <v>3421</v>
          </cell>
          <cell r="D279" t="str">
            <v>334c</v>
          </cell>
          <cell r="P279">
            <v>0</v>
          </cell>
        </row>
        <row r="280">
          <cell r="B280" t="str">
            <v>3422</v>
          </cell>
          <cell r="D280" t="str">
            <v>334d</v>
          </cell>
          <cell r="P280">
            <v>2510002688.8200002</v>
          </cell>
        </row>
        <row r="281">
          <cell r="B281" t="str">
            <v>3431</v>
          </cell>
          <cell r="D281" t="str">
            <v>334e</v>
          </cell>
          <cell r="P281">
            <v>0</v>
          </cell>
        </row>
        <row r="282">
          <cell r="B282" t="str">
            <v>3432</v>
          </cell>
          <cell r="D282" t="str">
            <v>334f</v>
          </cell>
          <cell r="P282">
            <v>0</v>
          </cell>
        </row>
        <row r="283">
          <cell r="B283" t="str">
            <v>3433</v>
          </cell>
          <cell r="D283" t="str">
            <v>334g</v>
          </cell>
          <cell r="P283">
            <v>0</v>
          </cell>
        </row>
        <row r="284">
          <cell r="D284" t="str">
            <v>335</v>
          </cell>
          <cell r="P284">
            <v>0</v>
          </cell>
        </row>
        <row r="285">
          <cell r="B285" t="str">
            <v>3471</v>
          </cell>
          <cell r="D285" t="str">
            <v>335a</v>
          </cell>
          <cell r="P285">
            <v>0</v>
          </cell>
        </row>
        <row r="286">
          <cell r="B286" t="str">
            <v>3472</v>
          </cell>
          <cell r="D286" t="str">
            <v>335b</v>
          </cell>
          <cell r="P286">
            <v>0</v>
          </cell>
        </row>
        <row r="287">
          <cell r="B287" t="str">
            <v>351</v>
          </cell>
          <cell r="D287" t="str">
            <v>336</v>
          </cell>
          <cell r="P287">
            <v>3322247573</v>
          </cell>
        </row>
        <row r="288">
          <cell r="B288" t="str">
            <v>352d</v>
          </cell>
          <cell r="D288" t="str">
            <v>337</v>
          </cell>
          <cell r="P288">
            <v>0</v>
          </cell>
        </row>
        <row r="290">
          <cell r="D290" t="str">
            <v>400</v>
          </cell>
          <cell r="P290">
            <v>91912720104.110001</v>
          </cell>
          <cell r="S290">
            <v>91912720104.110001</v>
          </cell>
          <cell r="AG290">
            <v>71927330818</v>
          </cell>
        </row>
        <row r="292">
          <cell r="D292" t="str">
            <v>410</v>
          </cell>
          <cell r="P292">
            <v>74979763863.809998</v>
          </cell>
        </row>
        <row r="293">
          <cell r="B293" t="str">
            <v>4111</v>
          </cell>
          <cell r="D293" t="str">
            <v>411</v>
          </cell>
          <cell r="P293">
            <v>54000000000</v>
          </cell>
          <cell r="S293">
            <v>54000000000</v>
          </cell>
          <cell r="AG293">
            <v>54000000000</v>
          </cell>
        </row>
        <row r="294">
          <cell r="B294" t="str">
            <v>4112</v>
          </cell>
          <cell r="D294" t="str">
            <v>412</v>
          </cell>
          <cell r="P294">
            <v>0</v>
          </cell>
        </row>
        <row r="295">
          <cell r="B295" t="str">
            <v>4118</v>
          </cell>
          <cell r="D295" t="str">
            <v>413</v>
          </cell>
          <cell r="P295">
            <v>0</v>
          </cell>
        </row>
        <row r="296">
          <cell r="B296" t="str">
            <v>419</v>
          </cell>
          <cell r="D296" t="str">
            <v>414</v>
          </cell>
          <cell r="P296">
            <v>0</v>
          </cell>
        </row>
        <row r="297">
          <cell r="B297" t="str">
            <v>412</v>
          </cell>
          <cell r="D297" t="str">
            <v>415</v>
          </cell>
          <cell r="P297">
            <v>0</v>
          </cell>
        </row>
        <row r="298">
          <cell r="D298" t="str">
            <v>416</v>
          </cell>
          <cell r="P298">
            <v>0</v>
          </cell>
        </row>
        <row r="299">
          <cell r="B299" t="str">
            <v>4131</v>
          </cell>
          <cell r="D299" t="str">
            <v>416a</v>
          </cell>
          <cell r="P299">
            <v>0</v>
          </cell>
        </row>
        <row r="300">
          <cell r="B300" t="str">
            <v>4132</v>
          </cell>
          <cell r="D300" t="str">
            <v>416b</v>
          </cell>
          <cell r="P300">
            <v>0</v>
          </cell>
        </row>
        <row r="301">
          <cell r="B301" t="str">
            <v>414</v>
          </cell>
          <cell r="D301" t="str">
            <v>417</v>
          </cell>
          <cell r="P301">
            <v>11794824860</v>
          </cell>
        </row>
        <row r="302">
          <cell r="B302" t="str">
            <v>415</v>
          </cell>
          <cell r="D302" t="str">
            <v>418</v>
          </cell>
          <cell r="P302">
            <v>1356845619</v>
          </cell>
        </row>
        <row r="303">
          <cell r="B303" t="str">
            <v>418</v>
          </cell>
          <cell r="D303" t="str">
            <v>419</v>
          </cell>
          <cell r="P303">
            <v>0</v>
          </cell>
        </row>
        <row r="304">
          <cell r="D304" t="str">
            <v>420</v>
          </cell>
          <cell r="P304">
            <v>7828093384.8099995</v>
          </cell>
        </row>
        <row r="305">
          <cell r="B305" t="str">
            <v>4211</v>
          </cell>
          <cell r="D305" t="str">
            <v>420a</v>
          </cell>
          <cell r="P305">
            <v>0</v>
          </cell>
        </row>
        <row r="306">
          <cell r="B306" t="str">
            <v>4212</v>
          </cell>
          <cell r="D306" t="str">
            <v>420b</v>
          </cell>
          <cell r="P306">
            <v>7828093384.8099995</v>
          </cell>
        </row>
        <row r="307">
          <cell r="B307" t="str">
            <v>441</v>
          </cell>
          <cell r="D307" t="str">
            <v>421</v>
          </cell>
          <cell r="P307">
            <v>0</v>
          </cell>
        </row>
        <row r="309">
          <cell r="D309" t="str">
            <v>430</v>
          </cell>
          <cell r="P309">
            <v>16932956240.299999</v>
          </cell>
        </row>
        <row r="310">
          <cell r="D310" t="str">
            <v>431</v>
          </cell>
          <cell r="P310">
            <v>17072956241</v>
          </cell>
        </row>
        <row r="311">
          <cell r="B311" t="str">
            <v>4311</v>
          </cell>
          <cell r="D311" t="str">
            <v>431a</v>
          </cell>
          <cell r="P311">
            <v>1378811858</v>
          </cell>
        </row>
        <row r="312">
          <cell r="B312" t="str">
            <v>4312</v>
          </cell>
          <cell r="D312" t="str">
            <v>431b</v>
          </cell>
          <cell r="P312">
            <v>15694144383</v>
          </cell>
        </row>
        <row r="313">
          <cell r="B313" t="str">
            <v>4313</v>
          </cell>
          <cell r="D313" t="str">
            <v>431c</v>
          </cell>
          <cell r="P313">
            <v>0</v>
          </cell>
        </row>
        <row r="314">
          <cell r="D314" t="str">
            <v>432</v>
          </cell>
          <cell r="P314">
            <v>-140000000.69999999</v>
          </cell>
        </row>
        <row r="315">
          <cell r="B315" t="str">
            <v>4611</v>
          </cell>
          <cell r="D315" t="str">
            <v>432a</v>
          </cell>
          <cell r="P315">
            <v>0</v>
          </cell>
        </row>
        <row r="316">
          <cell r="B316" t="str">
            <v>4612</v>
          </cell>
          <cell r="D316" t="str">
            <v>432b</v>
          </cell>
          <cell r="P316">
            <v>0</v>
          </cell>
        </row>
        <row r="317">
          <cell r="B317" t="str">
            <v>1611</v>
          </cell>
          <cell r="D317" t="str">
            <v>432c</v>
          </cell>
          <cell r="P317">
            <v>0</v>
          </cell>
        </row>
        <row r="318">
          <cell r="B318" t="str">
            <v>1612</v>
          </cell>
          <cell r="D318" t="str">
            <v>432d</v>
          </cell>
          <cell r="P318">
            <v>-140000000.69999999</v>
          </cell>
        </row>
        <row r="319">
          <cell r="B319" t="str">
            <v>466</v>
          </cell>
          <cell r="D319" t="str">
            <v>433</v>
          </cell>
          <cell r="P319">
            <v>0</v>
          </cell>
        </row>
        <row r="321">
          <cell r="D321" t="str">
            <v>440</v>
          </cell>
          <cell r="P321">
            <v>238445945792.03</v>
          </cell>
          <cell r="S321">
            <v>230854535726.02997</v>
          </cell>
          <cell r="AG321">
            <v>228796059950</v>
          </cell>
        </row>
        <row r="323">
          <cell r="D323" t="str">
            <v>Mã số</v>
          </cell>
          <cell r="P323" t="str">
            <v>Báo cáo</v>
          </cell>
        </row>
        <row r="325">
          <cell r="B325" t="str">
            <v>001</v>
          </cell>
          <cell r="D325" t="str">
            <v>001</v>
          </cell>
          <cell r="P325">
            <v>0</v>
          </cell>
        </row>
        <row r="326">
          <cell r="B326" t="str">
            <v>002</v>
          </cell>
          <cell r="D326" t="str">
            <v>002</v>
          </cell>
          <cell r="P326">
            <v>0</v>
          </cell>
        </row>
        <row r="327">
          <cell r="B327" t="str">
            <v>003</v>
          </cell>
          <cell r="D327" t="str">
            <v>003</v>
          </cell>
          <cell r="P327">
            <v>0</v>
          </cell>
        </row>
        <row r="328">
          <cell r="B328" t="str">
            <v>004</v>
          </cell>
          <cell r="D328" t="str">
            <v>004</v>
          </cell>
          <cell r="P328">
            <v>274722624</v>
          </cell>
        </row>
        <row r="329">
          <cell r="B329" t="str">
            <v>007</v>
          </cell>
          <cell r="D329" t="str">
            <v>005</v>
          </cell>
          <cell r="P329">
            <v>183206.32</v>
          </cell>
        </row>
        <row r="330">
          <cell r="B330" t="str">
            <v>008</v>
          </cell>
          <cell r="D330" t="str">
            <v>006</v>
          </cell>
          <cell r="P330">
            <v>0</v>
          </cell>
        </row>
        <row r="333">
          <cell r="D333" t="str">
            <v>BÁO CÁO KẾT QUẢ KINH DOANH</v>
          </cell>
        </row>
        <row r="335">
          <cell r="D335" t="str">
            <v>Mã số</v>
          </cell>
          <cell r="P335" t="str">
            <v>Báo cáo</v>
          </cell>
        </row>
        <row r="336">
          <cell r="D336" t="str">
            <v>1</v>
          </cell>
          <cell r="P336" t="str">
            <v>3</v>
          </cell>
        </row>
        <row r="338">
          <cell r="D338" t="str">
            <v>01</v>
          </cell>
          <cell r="P338">
            <v>496430231243.76001</v>
          </cell>
        </row>
        <row r="339">
          <cell r="B339" t="str">
            <v>5111</v>
          </cell>
          <cell r="D339" t="str">
            <v>01a</v>
          </cell>
          <cell r="P339">
            <v>0</v>
          </cell>
        </row>
        <row r="340">
          <cell r="B340" t="str">
            <v>5112</v>
          </cell>
          <cell r="D340" t="str">
            <v>01b</v>
          </cell>
          <cell r="P340">
            <v>491098431996.03003</v>
          </cell>
        </row>
        <row r="341">
          <cell r="B341" t="str">
            <v>5113</v>
          </cell>
          <cell r="D341" t="str">
            <v>01c</v>
          </cell>
          <cell r="P341">
            <v>2064019850</v>
          </cell>
        </row>
        <row r="342">
          <cell r="B342" t="str">
            <v>5114</v>
          </cell>
          <cell r="D342" t="str">
            <v>01d</v>
          </cell>
          <cell r="P342">
            <v>0</v>
          </cell>
        </row>
        <row r="343">
          <cell r="B343" t="str">
            <v>5117</v>
          </cell>
          <cell r="D343" t="str">
            <v>01e</v>
          </cell>
          <cell r="P343">
            <v>0</v>
          </cell>
        </row>
        <row r="344">
          <cell r="B344" t="str">
            <v>5118</v>
          </cell>
          <cell r="D344" t="str">
            <v>01f</v>
          </cell>
          <cell r="P344">
            <v>0</v>
          </cell>
        </row>
        <row r="345">
          <cell r="B345" t="str">
            <v>5121</v>
          </cell>
          <cell r="D345" t="str">
            <v>01g</v>
          </cell>
          <cell r="P345">
            <v>0</v>
          </cell>
        </row>
        <row r="346">
          <cell r="B346" t="str">
            <v>5122</v>
          </cell>
          <cell r="D346" t="str">
            <v>01h</v>
          </cell>
          <cell r="P346">
            <v>3267779397.73</v>
          </cell>
        </row>
        <row r="347">
          <cell r="B347" t="str">
            <v>5123</v>
          </cell>
          <cell r="D347" t="str">
            <v>01j</v>
          </cell>
          <cell r="P347">
            <v>0</v>
          </cell>
        </row>
        <row r="348">
          <cell r="B348" t="str">
            <v>5124</v>
          </cell>
          <cell r="D348" t="str">
            <v>01j</v>
          </cell>
          <cell r="P348">
            <v>0</v>
          </cell>
        </row>
        <row r="349">
          <cell r="B349" t="str">
            <v>5127</v>
          </cell>
          <cell r="D349" t="str">
            <v>01k</v>
          </cell>
          <cell r="P349">
            <v>0</v>
          </cell>
        </row>
        <row r="350">
          <cell r="B350" t="str">
            <v>5128</v>
          </cell>
          <cell r="D350" t="str">
            <v>01l</v>
          </cell>
          <cell r="P350">
            <v>0</v>
          </cell>
        </row>
        <row r="351">
          <cell r="D351" t="str">
            <v>02</v>
          </cell>
          <cell r="P351">
            <v>38095232</v>
          </cell>
        </row>
        <row r="352">
          <cell r="B352" t="str">
            <v>521</v>
          </cell>
          <cell r="D352" t="str">
            <v>02a</v>
          </cell>
          <cell r="P352">
            <v>0</v>
          </cell>
        </row>
        <row r="353">
          <cell r="B353" t="str">
            <v>531</v>
          </cell>
          <cell r="D353" t="str">
            <v>02b</v>
          </cell>
          <cell r="P353">
            <v>38095232</v>
          </cell>
        </row>
        <row r="354">
          <cell r="B354" t="str">
            <v>532</v>
          </cell>
          <cell r="D354" t="str">
            <v>02c</v>
          </cell>
          <cell r="P354">
            <v>0</v>
          </cell>
        </row>
        <row r="355">
          <cell r="B355" t="str">
            <v>VAT</v>
          </cell>
          <cell r="D355" t="str">
            <v>02d</v>
          </cell>
          <cell r="P355">
            <v>0</v>
          </cell>
        </row>
        <row r="356">
          <cell r="B356" t="str">
            <v>TTDB</v>
          </cell>
          <cell r="D356" t="str">
            <v>02e</v>
          </cell>
          <cell r="P356">
            <v>0</v>
          </cell>
        </row>
        <row r="357">
          <cell r="B357" t="str">
            <v>TXK</v>
          </cell>
          <cell r="D357" t="str">
            <v>02f</v>
          </cell>
          <cell r="P357">
            <v>0</v>
          </cell>
        </row>
        <row r="358">
          <cell r="D358" t="str">
            <v>10</v>
          </cell>
          <cell r="P358">
            <v>496392136011.76001</v>
          </cell>
          <cell r="S358">
            <v>493124356614.03003</v>
          </cell>
          <cell r="AG358">
            <v>631604464397</v>
          </cell>
        </row>
        <row r="360">
          <cell r="D360" t="str">
            <v>11</v>
          </cell>
          <cell r="P360">
            <v>392815412643.07001</v>
          </cell>
          <cell r="S360">
            <v>389547633245.34003</v>
          </cell>
          <cell r="AG360">
            <v>547966685102</v>
          </cell>
        </row>
        <row r="361">
          <cell r="B361" t="str">
            <v>6321</v>
          </cell>
          <cell r="D361" t="str">
            <v>11a</v>
          </cell>
          <cell r="P361">
            <v>0</v>
          </cell>
        </row>
        <row r="362">
          <cell r="B362" t="str">
            <v>6322</v>
          </cell>
          <cell r="D362" t="str">
            <v>11b</v>
          </cell>
          <cell r="P362">
            <v>388944176169.07001</v>
          </cell>
        </row>
        <row r="363">
          <cell r="B363" t="str">
            <v>6323</v>
          </cell>
          <cell r="D363" t="str">
            <v>11c</v>
          </cell>
          <cell r="P363">
            <v>0</v>
          </cell>
        </row>
        <row r="364">
          <cell r="B364" t="str">
            <v>6324</v>
          </cell>
          <cell r="D364" t="str">
            <v>11d</v>
          </cell>
          <cell r="P364">
            <v>0</v>
          </cell>
        </row>
        <row r="365">
          <cell r="B365" t="str">
            <v>6325</v>
          </cell>
          <cell r="D365" t="str">
            <v>11e</v>
          </cell>
          <cell r="P365">
            <v>0</v>
          </cell>
        </row>
        <row r="366">
          <cell r="B366" t="str">
            <v>6326</v>
          </cell>
          <cell r="D366" t="str">
            <v>11f</v>
          </cell>
          <cell r="P366">
            <v>0</v>
          </cell>
        </row>
        <row r="367">
          <cell r="B367" t="str">
            <v>6327</v>
          </cell>
          <cell r="D367" t="str">
            <v>11g</v>
          </cell>
          <cell r="P367">
            <v>0</v>
          </cell>
        </row>
        <row r="368">
          <cell r="B368" t="str">
            <v>6328</v>
          </cell>
          <cell r="D368" t="str">
            <v>11h</v>
          </cell>
          <cell r="P368">
            <v>3871236474</v>
          </cell>
        </row>
        <row r="369">
          <cell r="D369" t="str">
            <v>20</v>
          </cell>
          <cell r="P369">
            <v>103576723368.69</v>
          </cell>
        </row>
        <row r="371">
          <cell r="D371" t="str">
            <v>21</v>
          </cell>
          <cell r="P371">
            <v>3902705531.6300001</v>
          </cell>
          <cell r="S371">
            <v>3902705531.6300001</v>
          </cell>
          <cell r="AG371">
            <v>594687272</v>
          </cell>
        </row>
        <row r="372">
          <cell r="B372" t="str">
            <v>5151</v>
          </cell>
          <cell r="D372" t="str">
            <v>21a</v>
          </cell>
          <cell r="P372">
            <v>1908969029.6300001</v>
          </cell>
        </row>
        <row r="373">
          <cell r="B373" t="str">
            <v>5152</v>
          </cell>
          <cell r="D373" t="str">
            <v>21b</v>
          </cell>
          <cell r="P373">
            <v>0</v>
          </cell>
        </row>
        <row r="374">
          <cell r="B374" t="str">
            <v>5153</v>
          </cell>
          <cell r="D374" t="str">
            <v>21c</v>
          </cell>
          <cell r="P374">
            <v>307478719</v>
          </cell>
        </row>
        <row r="375">
          <cell r="B375" t="str">
            <v>5154</v>
          </cell>
          <cell r="D375" t="str">
            <v>21d</v>
          </cell>
          <cell r="P375">
            <v>0</v>
          </cell>
        </row>
        <row r="376">
          <cell r="B376" t="str">
            <v>5155</v>
          </cell>
          <cell r="D376" t="str">
            <v>21e</v>
          </cell>
          <cell r="P376">
            <v>1662329884</v>
          </cell>
        </row>
        <row r="377">
          <cell r="B377" t="str">
            <v>5156</v>
          </cell>
          <cell r="D377" t="str">
            <v>21f</v>
          </cell>
          <cell r="P377">
            <v>23927899</v>
          </cell>
        </row>
        <row r="378">
          <cell r="B378" t="str">
            <v>5157</v>
          </cell>
          <cell r="D378" t="str">
            <v>21g</v>
          </cell>
          <cell r="P378">
            <v>0</v>
          </cell>
        </row>
        <row r="379">
          <cell r="B379" t="str">
            <v>5158</v>
          </cell>
          <cell r="D379" t="str">
            <v>21h</v>
          </cell>
          <cell r="P379">
            <v>0</v>
          </cell>
        </row>
        <row r="380">
          <cell r="D380" t="str">
            <v>22</v>
          </cell>
          <cell r="P380">
            <v>2586992367.1500001</v>
          </cell>
        </row>
        <row r="381">
          <cell r="B381" t="str">
            <v>6351</v>
          </cell>
          <cell r="D381" t="str">
            <v>23</v>
          </cell>
          <cell r="P381">
            <v>1139139656.1500001</v>
          </cell>
          <cell r="S381">
            <v>1139139656.1500001</v>
          </cell>
          <cell r="AG381">
            <v>1577762448</v>
          </cell>
        </row>
        <row r="382">
          <cell r="B382" t="str">
            <v>6352</v>
          </cell>
          <cell r="D382" t="str">
            <v>22b</v>
          </cell>
          <cell r="P382">
            <v>0</v>
          </cell>
        </row>
        <row r="383">
          <cell r="B383" t="str">
            <v>6353</v>
          </cell>
          <cell r="D383" t="str">
            <v>22c</v>
          </cell>
          <cell r="P383">
            <v>0</v>
          </cell>
        </row>
        <row r="384">
          <cell r="B384" t="str">
            <v>6354</v>
          </cell>
          <cell r="D384" t="str">
            <v>22d</v>
          </cell>
          <cell r="P384">
            <v>0</v>
          </cell>
        </row>
        <row r="385">
          <cell r="B385" t="str">
            <v>6355</v>
          </cell>
          <cell r="D385" t="str">
            <v>22e</v>
          </cell>
          <cell r="P385">
            <v>1419655531</v>
          </cell>
        </row>
        <row r="386">
          <cell r="B386" t="str">
            <v>6356</v>
          </cell>
          <cell r="D386" t="str">
            <v>22f</v>
          </cell>
          <cell r="P386">
            <v>28197180</v>
          </cell>
        </row>
        <row r="387">
          <cell r="B387" t="str">
            <v>6357</v>
          </cell>
          <cell r="D387" t="str">
            <v>22g</v>
          </cell>
          <cell r="P387">
            <v>0</v>
          </cell>
        </row>
        <row r="388">
          <cell r="B388" t="str">
            <v>6358</v>
          </cell>
          <cell r="D388" t="str">
            <v>22h</v>
          </cell>
          <cell r="P388">
            <v>0</v>
          </cell>
        </row>
        <row r="390">
          <cell r="B390" t="str">
            <v>641</v>
          </cell>
          <cell r="D390" t="str">
            <v>24</v>
          </cell>
          <cell r="P390">
            <v>32042185989.43</v>
          </cell>
        </row>
        <row r="391">
          <cell r="B391" t="str">
            <v>642</v>
          </cell>
          <cell r="D391" t="str">
            <v>25</v>
          </cell>
          <cell r="P391">
            <v>60560667528.830002</v>
          </cell>
        </row>
        <row r="393">
          <cell r="D393" t="str">
            <v>30</v>
          </cell>
          <cell r="P393">
            <v>12289583014.909988</v>
          </cell>
        </row>
        <row r="395">
          <cell r="B395" t="str">
            <v>711</v>
          </cell>
          <cell r="D395" t="str">
            <v>31</v>
          </cell>
          <cell r="P395">
            <v>4875626341.5600004</v>
          </cell>
          <cell r="S395">
            <v>4875626341.5600004</v>
          </cell>
          <cell r="AG395">
            <v>894350355</v>
          </cell>
        </row>
        <row r="396">
          <cell r="B396" t="str">
            <v>811</v>
          </cell>
          <cell r="D396" t="str">
            <v>32</v>
          </cell>
          <cell r="P396">
            <v>541439139.63999999</v>
          </cell>
        </row>
        <row r="397">
          <cell r="D397" t="str">
            <v>40</v>
          </cell>
          <cell r="P397">
            <v>4334187201.9200001</v>
          </cell>
        </row>
        <row r="398">
          <cell r="D398" t="str">
            <v>50</v>
          </cell>
          <cell r="P398">
            <v>16623770216.829988</v>
          </cell>
          <cell r="S398">
            <v>16623770216.829988</v>
          </cell>
          <cell r="AG398">
            <v>15348091038</v>
          </cell>
        </row>
        <row r="399">
          <cell r="D399" t="str">
            <v>51</v>
          </cell>
          <cell r="P399">
            <v>2299587891</v>
          </cell>
        </row>
        <row r="400">
          <cell r="B400" t="str">
            <v>82111</v>
          </cell>
          <cell r="D400" t="str">
            <v>51a</v>
          </cell>
          <cell r="P400">
            <v>2299587891</v>
          </cell>
        </row>
        <row r="401">
          <cell r="B401" t="str">
            <v>82112</v>
          </cell>
          <cell r="D401" t="str">
            <v>51b</v>
          </cell>
          <cell r="P401">
            <v>0</v>
          </cell>
        </row>
        <row r="402">
          <cell r="D402" t="str">
            <v>52</v>
          </cell>
          <cell r="P402">
            <v>0</v>
          </cell>
        </row>
        <row r="403">
          <cell r="B403" t="str">
            <v>82121</v>
          </cell>
          <cell r="D403" t="str">
            <v>52a</v>
          </cell>
          <cell r="P403">
            <v>0</v>
          </cell>
        </row>
        <row r="404">
          <cell r="B404" t="str">
            <v>82122</v>
          </cell>
          <cell r="D404" t="str">
            <v>52b</v>
          </cell>
          <cell r="P404">
            <v>0</v>
          </cell>
        </row>
        <row r="405">
          <cell r="B405" t="str">
            <v>82123</v>
          </cell>
          <cell r="D405" t="str">
            <v>52c</v>
          </cell>
          <cell r="P405">
            <v>0</v>
          </cell>
        </row>
        <row r="406">
          <cell r="B406" t="str">
            <v>82124</v>
          </cell>
          <cell r="D406" t="str">
            <v>52d</v>
          </cell>
          <cell r="P406">
            <v>0</v>
          </cell>
        </row>
        <row r="407">
          <cell r="B407" t="str">
            <v>82125</v>
          </cell>
          <cell r="D407" t="str">
            <v>52e</v>
          </cell>
          <cell r="P407">
            <v>0</v>
          </cell>
        </row>
        <row r="408">
          <cell r="D408" t="str">
            <v>60</v>
          </cell>
          <cell r="P408">
            <v>14324182325.829988</v>
          </cell>
          <cell r="S408">
            <v>14324182325.829988</v>
          </cell>
          <cell r="AG408">
            <v>15348091038</v>
          </cell>
        </row>
        <row r="409">
          <cell r="D409" t="str">
            <v>70</v>
          </cell>
        </row>
      </sheetData>
      <sheetData sheetId="10" refreshError="1"/>
      <sheetData sheetId="11" refreshError="1"/>
      <sheetData sheetId="12" refreshError="1"/>
      <sheetData sheetId="13" refreshError="1">
        <row r="1">
          <cell r="I1" t="str">
            <v>$F$9:$H$10</v>
          </cell>
        </row>
        <row r="9">
          <cell r="F9" t="str">
            <v>Nợ</v>
          </cell>
          <cell r="G9" t="str">
            <v>Có</v>
          </cell>
          <cell r="H9" t="str">
            <v>Số tiền</v>
          </cell>
        </row>
        <row r="10">
          <cell r="F10" t="str">
            <v>xx</v>
          </cell>
        </row>
      </sheetData>
      <sheetData sheetId="14" refreshError="1">
        <row r="1">
          <cell r="AK1" t="str">
            <v>01</v>
          </cell>
          <cell r="AL1" t="str">
            <v>02</v>
          </cell>
          <cell r="AM1" t="str">
            <v>03</v>
          </cell>
          <cell r="AN1" t="str">
            <v>04</v>
          </cell>
          <cell r="AO1" t="str">
            <v>05</v>
          </cell>
          <cell r="AP1" t="str">
            <v>06</v>
          </cell>
          <cell r="AQ1" t="str">
            <v>07</v>
          </cell>
          <cell r="AR1" t="str">
            <v>21</v>
          </cell>
          <cell r="AS1" t="str">
            <v>22</v>
          </cell>
          <cell r="AT1" t="str">
            <v>23</v>
          </cell>
          <cell r="AU1" t="str">
            <v>24</v>
          </cell>
          <cell r="AV1" t="str">
            <v>25</v>
          </cell>
          <cell r="AW1" t="str">
            <v>26</v>
          </cell>
          <cell r="AX1" t="str">
            <v>27</v>
          </cell>
          <cell r="AY1" t="str">
            <v>31</v>
          </cell>
          <cell r="AZ1" t="str">
            <v>32</v>
          </cell>
          <cell r="BA1" t="str">
            <v>33</v>
          </cell>
          <cell r="BB1" t="str">
            <v>34</v>
          </cell>
          <cell r="BC1" t="str">
            <v>35</v>
          </cell>
          <cell r="BD1" t="str">
            <v>36</v>
          </cell>
          <cell r="BE1" t="str">
            <v>61</v>
          </cell>
        </row>
        <row r="2">
          <cell r="AK2">
            <v>469209342536</v>
          </cell>
          <cell r="AL2">
            <v>-267999029130</v>
          </cell>
          <cell r="AM2">
            <v>-147953392685</v>
          </cell>
          <cell r="AN2">
            <v>-1163404722</v>
          </cell>
          <cell r="AO2">
            <v>-1805514540</v>
          </cell>
          <cell r="AP2">
            <v>14553176124</v>
          </cell>
          <cell r="AQ2">
            <v>-54627344160</v>
          </cell>
          <cell r="AR2">
            <v>-25249310990</v>
          </cell>
          <cell r="AS2">
            <v>5433999898</v>
          </cell>
          <cell r="AT2">
            <v>-96762000000</v>
          </cell>
          <cell r="AU2">
            <v>92964650077</v>
          </cell>
          <cell r="AV2">
            <v>0</v>
          </cell>
          <cell r="AW2">
            <v>0</v>
          </cell>
          <cell r="AX2">
            <v>1572096826</v>
          </cell>
          <cell r="AY2">
            <v>0</v>
          </cell>
          <cell r="AZ2">
            <v>0</v>
          </cell>
          <cell r="BA2">
            <v>2159075450</v>
          </cell>
          <cell r="BB2">
            <v>-5178004115</v>
          </cell>
          <cell r="BC2">
            <v>0</v>
          </cell>
          <cell r="BD2">
            <v>-4619391885</v>
          </cell>
          <cell r="BE2">
            <v>-60373360.270000003</v>
          </cell>
        </row>
      </sheetData>
      <sheetData sheetId="15" refreshError="1">
        <row r="4">
          <cell r="A4" t="str">
            <v>Dk</v>
          </cell>
          <cell r="D4" t="str">
            <v>Mã số</v>
          </cell>
        </row>
        <row r="5">
          <cell r="A5" t="str">
            <v>.</v>
          </cell>
        </row>
        <row r="6">
          <cell r="A6" t="str">
            <v>S</v>
          </cell>
        </row>
        <row r="7">
          <cell r="A7" t="str">
            <v>S</v>
          </cell>
        </row>
        <row r="8">
          <cell r="A8" t="str">
            <v>S</v>
          </cell>
        </row>
        <row r="9">
          <cell r="A9" t="str">
            <v>S</v>
          </cell>
        </row>
        <row r="10">
          <cell r="A10" t="str">
            <v>S</v>
          </cell>
        </row>
        <row r="11">
          <cell r="A11" t="str">
            <v>S</v>
          </cell>
        </row>
        <row r="12">
          <cell r="A12" t="str">
            <v>S</v>
          </cell>
        </row>
        <row r="13">
          <cell r="A13" t="str">
            <v>S</v>
          </cell>
        </row>
        <row r="14">
          <cell r="A14" t="str">
            <v>x</v>
          </cell>
        </row>
        <row r="15">
          <cell r="A15" t="str">
            <v>x</v>
          </cell>
        </row>
        <row r="16">
          <cell r="A16" t="str">
            <v>x</v>
          </cell>
        </row>
        <row r="17">
          <cell r="A17" t="str">
            <v>x</v>
          </cell>
        </row>
        <row r="18">
          <cell r="A18" t="str">
            <v>x</v>
          </cell>
        </row>
        <row r="19">
          <cell r="A19" t="str">
            <v>S</v>
          </cell>
        </row>
        <row r="20">
          <cell r="A20" t="str">
            <v>x</v>
          </cell>
        </row>
        <row r="21">
          <cell r="A21" t="str">
            <v>x</v>
          </cell>
        </row>
        <row r="22">
          <cell r="A22" t="str">
            <v>x</v>
          </cell>
        </row>
        <row r="23">
          <cell r="A23" t="str">
            <v>x</v>
          </cell>
        </row>
        <row r="24">
          <cell r="A24" t="str">
            <v>x</v>
          </cell>
        </row>
        <row r="25">
          <cell r="A25" t="str">
            <v>S</v>
          </cell>
        </row>
        <row r="26">
          <cell r="A26" t="str">
            <v>x</v>
          </cell>
        </row>
        <row r="27">
          <cell r="A27" t="str">
            <v>x</v>
          </cell>
        </row>
        <row r="28">
          <cell r="A28" t="str">
            <v>S</v>
          </cell>
        </row>
        <row r="29">
          <cell r="A29" t="str">
            <v>S</v>
          </cell>
        </row>
        <row r="30">
          <cell r="A30" t="str">
            <v>S</v>
          </cell>
        </row>
        <row r="31">
          <cell r="A31" t="str">
            <v>x</v>
          </cell>
        </row>
        <row r="32">
          <cell r="A32" t="str">
            <v>x</v>
          </cell>
        </row>
        <row r="33">
          <cell r="A33" t="str">
            <v>x</v>
          </cell>
        </row>
        <row r="34">
          <cell r="A34" t="str">
            <v>x</v>
          </cell>
        </row>
        <row r="35">
          <cell r="A35" t="str">
            <v>x</v>
          </cell>
        </row>
        <row r="36">
          <cell r="A36" t="str">
            <v>x</v>
          </cell>
        </row>
        <row r="37">
          <cell r="A37" t="str">
            <v>x</v>
          </cell>
        </row>
        <row r="38">
          <cell r="A38" t="str">
            <v>x</v>
          </cell>
        </row>
        <row r="39">
          <cell r="A39" t="str">
            <v>x</v>
          </cell>
        </row>
        <row r="40">
          <cell r="A40" t="str">
            <v>x</v>
          </cell>
        </row>
        <row r="41">
          <cell r="A41" t="str">
            <v>S</v>
          </cell>
        </row>
        <row r="42">
          <cell r="A42" t="str">
            <v>x</v>
          </cell>
        </row>
        <row r="43">
          <cell r="A43" t="str">
            <v>x</v>
          </cell>
        </row>
        <row r="44">
          <cell r="A44" t="str">
            <v>x</v>
          </cell>
        </row>
        <row r="45">
          <cell r="A45" t="str">
            <v>x</v>
          </cell>
        </row>
        <row r="46">
          <cell r="A46" t="str">
            <v>x</v>
          </cell>
        </row>
        <row r="47">
          <cell r="A47" t="str">
            <v>x</v>
          </cell>
        </row>
        <row r="48">
          <cell r="A48" t="str">
            <v>x</v>
          </cell>
        </row>
        <row r="49">
          <cell r="A49" t="str">
            <v>x</v>
          </cell>
        </row>
        <row r="50">
          <cell r="A50" t="str">
            <v>x</v>
          </cell>
        </row>
        <row r="51">
          <cell r="A51" t="str">
            <v>S</v>
          </cell>
        </row>
        <row r="52">
          <cell r="A52" t="str">
            <v>S</v>
          </cell>
        </row>
        <row r="53">
          <cell r="A53" t="str">
            <v>S</v>
          </cell>
        </row>
        <row r="54">
          <cell r="A54" t="str">
            <v>S</v>
          </cell>
        </row>
        <row r="55">
          <cell r="A55" t="str">
            <v>S</v>
          </cell>
        </row>
        <row r="56">
          <cell r="A56" t="str">
            <v>S</v>
          </cell>
        </row>
        <row r="57">
          <cell r="A57" t="str">
            <v>S</v>
          </cell>
        </row>
        <row r="58">
          <cell r="A58" t="str">
            <v>S</v>
          </cell>
        </row>
        <row r="59">
          <cell r="A59" t="str">
            <v>S</v>
          </cell>
        </row>
        <row r="60">
          <cell r="A60" t="str">
            <v>x</v>
          </cell>
        </row>
        <row r="61">
          <cell r="A61" t="str">
            <v>x</v>
          </cell>
        </row>
        <row r="62">
          <cell r="A62" t="str">
            <v>S</v>
          </cell>
        </row>
        <row r="63">
          <cell r="A63" t="str">
            <v>x</v>
          </cell>
        </row>
        <row r="64">
          <cell r="A64" t="str">
            <v>x</v>
          </cell>
        </row>
        <row r="65">
          <cell r="A65" t="str">
            <v>x</v>
          </cell>
        </row>
        <row r="66">
          <cell r="A66" t="str">
            <v>S</v>
          </cell>
        </row>
        <row r="67">
          <cell r="A67" t="str">
            <v>S</v>
          </cell>
        </row>
        <row r="68">
          <cell r="A68" t="str">
            <v>S</v>
          </cell>
        </row>
        <row r="69">
          <cell r="A69" t="str">
            <v>S</v>
          </cell>
        </row>
        <row r="70">
          <cell r="A70" t="str">
            <v>S</v>
          </cell>
        </row>
        <row r="71">
          <cell r="A71" t="str">
            <v>S</v>
          </cell>
        </row>
        <row r="72">
          <cell r="A72" t="str">
            <v>S</v>
          </cell>
        </row>
        <row r="73">
          <cell r="A73" t="str">
            <v>S</v>
          </cell>
        </row>
        <row r="74">
          <cell r="A74" t="str">
            <v>S</v>
          </cell>
        </row>
        <row r="75">
          <cell r="A75" t="str">
            <v>S</v>
          </cell>
        </row>
        <row r="76">
          <cell r="A76" t="str">
            <v>S</v>
          </cell>
        </row>
        <row r="77">
          <cell r="A77" t="str">
            <v>S</v>
          </cell>
        </row>
        <row r="78">
          <cell r="A78" t="str">
            <v>S</v>
          </cell>
        </row>
        <row r="79">
          <cell r="A79" t="str">
            <v>x</v>
          </cell>
        </row>
        <row r="80">
          <cell r="A80" t="str">
            <v>x</v>
          </cell>
        </row>
        <row r="81">
          <cell r="A81" t="str">
            <v>x</v>
          </cell>
        </row>
        <row r="82">
          <cell r="A82" t="str">
            <v>x</v>
          </cell>
        </row>
        <row r="83">
          <cell r="A83" t="str">
            <v>x</v>
          </cell>
        </row>
        <row r="84">
          <cell r="A84" t="str">
            <v>x</v>
          </cell>
        </row>
        <row r="85">
          <cell r="A85" t="str">
            <v>x</v>
          </cell>
        </row>
        <row r="86">
          <cell r="A86" t="str">
            <v>x</v>
          </cell>
        </row>
        <row r="87">
          <cell r="A87" t="str">
            <v>x</v>
          </cell>
        </row>
        <row r="88">
          <cell r="A88" t="str">
            <v>x</v>
          </cell>
        </row>
        <row r="89">
          <cell r="A89" t="str">
            <v>S</v>
          </cell>
        </row>
        <row r="90">
          <cell r="A90" t="str">
            <v>S</v>
          </cell>
        </row>
        <row r="91">
          <cell r="A91" t="str">
            <v>S</v>
          </cell>
        </row>
        <row r="92">
          <cell r="A92" t="str">
            <v>S</v>
          </cell>
        </row>
        <row r="93">
          <cell r="A93" t="str">
            <v>S</v>
          </cell>
        </row>
        <row r="94">
          <cell r="A94" t="str">
            <v>S</v>
          </cell>
        </row>
        <row r="95">
          <cell r="A95" t="str">
            <v>S</v>
          </cell>
        </row>
        <row r="96">
          <cell r="A96" t="str">
            <v>S</v>
          </cell>
        </row>
        <row r="97">
          <cell r="A97" t="str">
            <v>S</v>
          </cell>
        </row>
        <row r="98">
          <cell r="A98" t="str">
            <v>S</v>
          </cell>
        </row>
        <row r="99">
          <cell r="A99" t="str">
            <v>S</v>
          </cell>
        </row>
        <row r="100">
          <cell r="A100" t="str">
            <v>S</v>
          </cell>
        </row>
        <row r="101">
          <cell r="A101" t="str">
            <v>S</v>
          </cell>
        </row>
        <row r="102">
          <cell r="A102" t="str">
            <v>S</v>
          </cell>
        </row>
        <row r="103">
          <cell r="A103" t="str">
            <v>S</v>
          </cell>
        </row>
        <row r="104">
          <cell r="A104" t="str">
            <v>x</v>
          </cell>
        </row>
        <row r="105">
          <cell r="A105" t="str">
            <v>x</v>
          </cell>
        </row>
        <row r="106">
          <cell r="A106" t="str">
            <v>S</v>
          </cell>
        </row>
        <row r="107">
          <cell r="A107" t="str">
            <v>S</v>
          </cell>
        </row>
        <row r="108">
          <cell r="A108" t="str">
            <v>S</v>
          </cell>
        </row>
        <row r="109">
          <cell r="A109" t="str">
            <v>S</v>
          </cell>
        </row>
        <row r="110">
          <cell r="A110" t="str">
            <v>x</v>
          </cell>
        </row>
        <row r="111">
          <cell r="A111" t="str">
            <v>x</v>
          </cell>
        </row>
        <row r="112">
          <cell r="A112" t="str">
            <v>S</v>
          </cell>
        </row>
        <row r="113">
          <cell r="A113" t="str">
            <v>S</v>
          </cell>
        </row>
        <row r="114">
          <cell r="A114" t="str">
            <v>S</v>
          </cell>
        </row>
        <row r="115">
          <cell r="A115" t="str">
            <v>S</v>
          </cell>
        </row>
        <row r="116">
          <cell r="A116" t="str">
            <v>S</v>
          </cell>
        </row>
        <row r="117">
          <cell r="A117" t="str">
            <v>S</v>
          </cell>
        </row>
        <row r="118">
          <cell r="A118" t="str">
            <v>S</v>
          </cell>
        </row>
        <row r="119">
          <cell r="A119" t="str">
            <v>x</v>
          </cell>
        </row>
        <row r="120">
          <cell r="A120" t="str">
            <v>x</v>
          </cell>
        </row>
        <row r="121">
          <cell r="A121" t="str">
            <v>S</v>
          </cell>
        </row>
        <row r="122">
          <cell r="A122" t="str">
            <v>x</v>
          </cell>
        </row>
        <row r="123">
          <cell r="A123" t="str">
            <v>x</v>
          </cell>
        </row>
        <row r="124">
          <cell r="A124" t="str">
            <v>S</v>
          </cell>
        </row>
        <row r="125">
          <cell r="A125" t="str">
            <v>x</v>
          </cell>
        </row>
        <row r="126">
          <cell r="A126" t="str">
            <v>S</v>
          </cell>
        </row>
        <row r="127">
          <cell r="A127" t="str">
            <v>x</v>
          </cell>
        </row>
        <row r="128">
          <cell r="A128" t="str">
            <v>x</v>
          </cell>
        </row>
        <row r="129">
          <cell r="A129" t="str">
            <v>x</v>
          </cell>
        </row>
        <row r="130">
          <cell r="A130" t="str">
            <v>x</v>
          </cell>
        </row>
        <row r="131">
          <cell r="A131" t="str">
            <v>x</v>
          </cell>
        </row>
        <row r="132">
          <cell r="A132" t="str">
            <v>x</v>
          </cell>
        </row>
        <row r="133">
          <cell r="A133" t="str">
            <v>S</v>
          </cell>
        </row>
        <row r="134">
          <cell r="A134" t="str">
            <v>x</v>
          </cell>
        </row>
        <row r="135">
          <cell r="A135" t="str">
            <v>x</v>
          </cell>
        </row>
        <row r="136">
          <cell r="A136" t="str">
            <v>x</v>
          </cell>
        </row>
        <row r="137">
          <cell r="A137" t="str">
            <v>x</v>
          </cell>
        </row>
        <row r="138">
          <cell r="A138" t="str">
            <v>x</v>
          </cell>
        </row>
        <row r="139">
          <cell r="A139" t="str">
            <v>x</v>
          </cell>
        </row>
        <row r="140">
          <cell r="A140" t="str">
            <v>S</v>
          </cell>
        </row>
        <row r="141">
          <cell r="A141" t="str">
            <v>.</v>
          </cell>
        </row>
        <row r="142">
          <cell r="A142" t="str">
            <v>.</v>
          </cell>
        </row>
        <row r="143">
          <cell r="A143" t="str">
            <v>S</v>
          </cell>
        </row>
        <row r="144">
          <cell r="A144" t="str">
            <v>x</v>
          </cell>
        </row>
        <row r="145">
          <cell r="A145" t="str">
            <v>x</v>
          </cell>
        </row>
        <row r="146">
          <cell r="A146" t="str">
            <v>x</v>
          </cell>
        </row>
        <row r="147">
          <cell r="A147" t="str">
            <v>x</v>
          </cell>
        </row>
        <row r="148">
          <cell r="A148" t="str">
            <v>x</v>
          </cell>
        </row>
        <row r="149">
          <cell r="A149" t="str">
            <v>x</v>
          </cell>
        </row>
        <row r="150">
          <cell r="A150" t="str">
            <v>x</v>
          </cell>
        </row>
        <row r="151">
          <cell r="A151" t="str">
            <v>x</v>
          </cell>
        </row>
        <row r="152">
          <cell r="A152" t="str">
            <v>S</v>
          </cell>
        </row>
        <row r="153">
          <cell r="A153" t="str">
            <v>S</v>
          </cell>
        </row>
        <row r="154">
          <cell r="A154" t="str">
            <v>x</v>
          </cell>
        </row>
        <row r="155">
          <cell r="A155" t="str">
            <v>x</v>
          </cell>
        </row>
        <row r="156">
          <cell r="A156" t="str">
            <v>x</v>
          </cell>
        </row>
        <row r="157">
          <cell r="A157" t="str">
            <v>x</v>
          </cell>
        </row>
        <row r="158">
          <cell r="A158" t="str">
            <v>x</v>
          </cell>
        </row>
        <row r="159">
          <cell r="A159" t="str">
            <v>S</v>
          </cell>
        </row>
        <row r="160">
          <cell r="A160" t="str">
            <v>x</v>
          </cell>
        </row>
        <row r="161">
          <cell r="A161" t="str">
            <v>x</v>
          </cell>
        </row>
        <row r="162">
          <cell r="A162" t="str">
            <v>x</v>
          </cell>
        </row>
        <row r="163">
          <cell r="A163" t="str">
            <v>x</v>
          </cell>
        </row>
        <row r="164">
          <cell r="A164" t="str">
            <v>x</v>
          </cell>
        </row>
        <row r="165">
          <cell r="A165" t="str">
            <v>S</v>
          </cell>
        </row>
        <row r="166">
          <cell r="A166" t="str">
            <v>x</v>
          </cell>
        </row>
        <row r="167">
          <cell r="A167" t="str">
            <v>x</v>
          </cell>
        </row>
        <row r="168">
          <cell r="A168" t="str">
            <v>x</v>
          </cell>
        </row>
        <row r="169">
          <cell r="A169" t="str">
            <v>S</v>
          </cell>
        </row>
        <row r="170">
          <cell r="A170" t="str">
            <v>x</v>
          </cell>
        </row>
        <row r="171">
          <cell r="A171" t="str">
            <v>x</v>
          </cell>
        </row>
        <row r="172">
          <cell r="A172" t="str">
            <v>x</v>
          </cell>
        </row>
        <row r="173">
          <cell r="A173" t="str">
            <v>S</v>
          </cell>
        </row>
        <row r="174">
          <cell r="A174" t="str">
            <v>x</v>
          </cell>
        </row>
        <row r="175">
          <cell r="A175" t="str">
            <v>x</v>
          </cell>
        </row>
        <row r="176">
          <cell r="A176" t="str">
            <v>x</v>
          </cell>
        </row>
        <row r="177">
          <cell r="A177" t="str">
            <v>x</v>
          </cell>
        </row>
        <row r="178">
          <cell r="A178" t="str">
            <v>S</v>
          </cell>
        </row>
        <row r="179">
          <cell r="A179" t="str">
            <v>x</v>
          </cell>
        </row>
        <row r="180">
          <cell r="A180" t="str">
            <v>x</v>
          </cell>
        </row>
        <row r="181">
          <cell r="A181" t="str">
            <v>x</v>
          </cell>
        </row>
        <row r="182">
          <cell r="A182" t="str">
            <v>x</v>
          </cell>
        </row>
        <row r="183">
          <cell r="A183" t="str">
            <v>S</v>
          </cell>
        </row>
        <row r="184">
          <cell r="A184" t="str">
            <v>x</v>
          </cell>
        </row>
        <row r="185">
          <cell r="A185" t="str">
            <v>x</v>
          </cell>
        </row>
        <row r="186">
          <cell r="A186" t="str">
            <v>x</v>
          </cell>
        </row>
        <row r="187">
          <cell r="A187" t="str">
            <v>x</v>
          </cell>
        </row>
        <row r="188">
          <cell r="A188" t="str">
            <v>S</v>
          </cell>
        </row>
        <row r="189">
          <cell r="A189" t="str">
            <v>.</v>
          </cell>
        </row>
        <row r="190">
          <cell r="A190" t="str">
            <v>S</v>
          </cell>
        </row>
        <row r="191">
          <cell r="A191" t="str">
            <v>x</v>
          </cell>
        </row>
        <row r="192">
          <cell r="A192" t="str">
            <v>x</v>
          </cell>
        </row>
        <row r="193">
          <cell r="A193" t="str">
            <v>S</v>
          </cell>
        </row>
        <row r="194">
          <cell r="A194" t="str">
            <v>x</v>
          </cell>
        </row>
        <row r="195">
          <cell r="A195" t="str">
            <v>x</v>
          </cell>
        </row>
        <row r="196">
          <cell r="A196" t="str">
            <v>S</v>
          </cell>
        </row>
        <row r="197">
          <cell r="A197" t="str">
            <v>x</v>
          </cell>
        </row>
        <row r="198">
          <cell r="A198" t="str">
            <v>x</v>
          </cell>
        </row>
        <row r="199">
          <cell r="A199" t="str">
            <v>x</v>
          </cell>
        </row>
        <row r="200">
          <cell r="A200" t="str">
            <v>x</v>
          </cell>
        </row>
        <row r="201">
          <cell r="A201" t="str">
            <v>x</v>
          </cell>
        </row>
        <row r="202">
          <cell r="A202" t="str">
            <v>x</v>
          </cell>
        </row>
        <row r="203">
          <cell r="A203" t="str">
            <v>S</v>
          </cell>
        </row>
        <row r="204">
          <cell r="A204" t="str">
            <v>x</v>
          </cell>
        </row>
        <row r="205">
          <cell r="A205" t="str">
            <v>x</v>
          </cell>
        </row>
        <row r="206">
          <cell r="A206" t="str">
            <v>x</v>
          </cell>
        </row>
        <row r="207">
          <cell r="A207" t="str">
            <v>x</v>
          </cell>
        </row>
        <row r="208">
          <cell r="A208" t="str">
            <v>x</v>
          </cell>
        </row>
        <row r="209">
          <cell r="A209" t="str">
            <v>x</v>
          </cell>
        </row>
        <row r="210">
          <cell r="A210" t="str">
            <v>x</v>
          </cell>
        </row>
        <row r="211">
          <cell r="A211" t="str">
            <v>x</v>
          </cell>
        </row>
        <row r="212">
          <cell r="A212" t="str">
            <v>x</v>
          </cell>
        </row>
        <row r="213">
          <cell r="A213" t="str">
            <v>x</v>
          </cell>
        </row>
        <row r="214">
          <cell r="A214" t="str">
            <v>x</v>
          </cell>
        </row>
        <row r="215">
          <cell r="A215" t="str">
            <v>x</v>
          </cell>
        </row>
        <row r="216">
          <cell r="A216" t="str">
            <v>S</v>
          </cell>
        </row>
        <row r="217">
          <cell r="A217" t="str">
            <v>x</v>
          </cell>
        </row>
        <row r="218">
          <cell r="A218" t="str">
            <v>x</v>
          </cell>
        </row>
        <row r="219">
          <cell r="A219" t="str">
            <v>x</v>
          </cell>
        </row>
        <row r="220">
          <cell r="A220" t="str">
            <v>x</v>
          </cell>
        </row>
        <row r="221">
          <cell r="A221" t="str">
            <v>S</v>
          </cell>
        </row>
        <row r="222">
          <cell r="A222" t="str">
            <v>x</v>
          </cell>
        </row>
        <row r="223">
          <cell r="A223" t="str">
            <v>x</v>
          </cell>
        </row>
        <row r="224">
          <cell r="A224" t="str">
            <v>S</v>
          </cell>
        </row>
        <row r="225">
          <cell r="A225" t="str">
            <v>S</v>
          </cell>
        </row>
        <row r="226">
          <cell r="A226" t="str">
            <v>S</v>
          </cell>
        </row>
        <row r="227">
          <cell r="A227" t="str">
            <v>x</v>
          </cell>
        </row>
        <row r="228">
          <cell r="A228" t="str">
            <v>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9">
          <cell r="B9" t="str">
            <v>133</v>
          </cell>
        </row>
      </sheetData>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eck list"/>
      <sheetName val="current audit file"/>
      <sheetName val="administration"/>
      <sheetName val="substantive tests"/>
      <sheetName val="1"/>
      <sheetName val="1.01"/>
      <sheetName val="1.02"/>
      <sheetName val="1.03"/>
      <sheetName val="2"/>
      <sheetName val="2.01"/>
      <sheetName val="2.02"/>
      <sheetName val="2.03"/>
      <sheetName val="2.04"/>
      <sheetName val="3"/>
      <sheetName val="3.01"/>
      <sheetName val="3.02"/>
      <sheetName val="3.03"/>
      <sheetName val="3.04"/>
      <sheetName val="3.05"/>
      <sheetName val="3.06"/>
      <sheetName val="3.07"/>
      <sheetName val="3.08"/>
      <sheetName val="3.09"/>
      <sheetName val="3.09.1"/>
      <sheetName val="3.10"/>
      <sheetName val="3.11"/>
      <sheetName val="4"/>
      <sheetName val="4.01"/>
      <sheetName val="4.02 KH moi"/>
      <sheetName val="4.02 KH cu"/>
      <sheetName val="4.03"/>
      <sheetName val="4.04"/>
      <sheetName val="4.05"/>
      <sheetName val="4.06"/>
      <sheetName val="4.06 Risk factor"/>
      <sheetName val="4.07 Time budget"/>
      <sheetName val="4.07-2 Actual time"/>
      <sheetName val="4.08"/>
      <sheetName val="4.09"/>
      <sheetName val="4.10"/>
      <sheetName val="4.11"/>
      <sheetName val="4.12"/>
      <sheetName val="5"/>
      <sheetName val="5.01"/>
      <sheetName val="5.02"/>
      <sheetName val="5.03"/>
      <sheetName val="5.03.1"/>
      <sheetName val="5.03.1.1"/>
      <sheetName val="5.03.1.2"/>
      <sheetName val="5.03.2"/>
      <sheetName val="5.03.2.1"/>
      <sheetName val="5.03.2.2"/>
      <sheetName val="5.03.3"/>
      <sheetName val="5.03.3.1"/>
      <sheetName val="5.03.3.2"/>
      <sheetName val="5.03.4"/>
      <sheetName val="5.03.4.1"/>
      <sheetName val="5.03.4.2"/>
      <sheetName val="5.03.5"/>
      <sheetName val="5.03.5.1"/>
      <sheetName val="5.03.5.2"/>
      <sheetName val="5.03.6"/>
      <sheetName val="5.03.6.1"/>
      <sheetName val="5.03.6.2"/>
      <sheetName val="5.03.7"/>
      <sheetName val="5.03.7.1"/>
      <sheetName val="5.03.7.2"/>
      <sheetName val="5.04"/>
      <sheetName val="5.05"/>
      <sheetName val="5.06"/>
      <sheetName val="5.07"/>
      <sheetName val="5.08"/>
      <sheetName val="6"/>
      <sheetName val="6.01"/>
      <sheetName val="6.02"/>
      <sheetName val="6.03"/>
      <sheetName val="6.04"/>
      <sheetName val="6.05"/>
      <sheetName val="7"/>
      <sheetName val="7.05"/>
      <sheetName val="ESTI."/>
      <sheetName val="DI-ESTI"/>
      <sheetName val="IBASE"/>
      <sheetName val="CT_LCGT"/>
      <sheetName val="CT_LCTT"/>
      <sheetName val="TM_ChenhLechCT"/>
      <sheetName val="Du_lieu"/>
      <sheetName val="DM"/>
      <sheetName val="Dieu_chinh"/>
      <sheetName val="Danh_muc"/>
      <sheetName val="Tong_hop"/>
      <sheetName val="Bao_cao"/>
      <sheetName val="Phan_bo"/>
      <sheetName val="Thong_tin"/>
      <sheetName val="Administration_chungkhoansaig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982">
          <cell r="B2982" t="str">
            <v>HHN</v>
          </cell>
          <cell r="C2982" t="str">
            <v>H</v>
          </cell>
          <cell r="D2982" t="str">
            <v>H</v>
          </cell>
          <cell r="E2982" t="str">
            <v>N</v>
          </cell>
          <cell r="F2982">
            <v>25</v>
          </cell>
        </row>
        <row r="2983">
          <cell r="B2983" t="str">
            <v>HMN</v>
          </cell>
          <cell r="C2983" t="str">
            <v>H</v>
          </cell>
          <cell r="D2983" t="str">
            <v>M</v>
          </cell>
          <cell r="E2983" t="str">
            <v>N</v>
          </cell>
          <cell r="F2983">
            <v>20</v>
          </cell>
        </row>
        <row r="2984">
          <cell r="B2984" t="str">
            <v>HLN</v>
          </cell>
          <cell r="C2984" t="str">
            <v>H</v>
          </cell>
          <cell r="D2984" t="str">
            <v>L</v>
          </cell>
          <cell r="E2984" t="str">
            <v>N</v>
          </cell>
          <cell r="F2984">
            <v>15</v>
          </cell>
        </row>
        <row r="2985">
          <cell r="B2985" t="str">
            <v>MHN</v>
          </cell>
          <cell r="C2985" t="str">
            <v>M</v>
          </cell>
          <cell r="D2985" t="str">
            <v>H</v>
          </cell>
          <cell r="E2985" t="str">
            <v>N</v>
          </cell>
          <cell r="F2985">
            <v>20</v>
          </cell>
        </row>
        <row r="2986">
          <cell r="B2986" t="str">
            <v>MMN</v>
          </cell>
          <cell r="C2986" t="str">
            <v>M</v>
          </cell>
          <cell r="D2986" t="str">
            <v>M</v>
          </cell>
          <cell r="E2986" t="str">
            <v>N</v>
          </cell>
          <cell r="F2986">
            <v>15</v>
          </cell>
        </row>
        <row r="2987">
          <cell r="B2987" t="str">
            <v>MLN</v>
          </cell>
          <cell r="C2987" t="str">
            <v>M</v>
          </cell>
          <cell r="D2987" t="str">
            <v>L</v>
          </cell>
          <cell r="E2987" t="str">
            <v>N</v>
          </cell>
          <cell r="F2987">
            <v>10</v>
          </cell>
        </row>
        <row r="2988">
          <cell r="B2988" t="str">
            <v>LHN</v>
          </cell>
          <cell r="C2988" t="str">
            <v>L</v>
          </cell>
          <cell r="D2988" t="str">
            <v>H</v>
          </cell>
          <cell r="E2988" t="str">
            <v>N</v>
          </cell>
          <cell r="F2988">
            <v>15</v>
          </cell>
        </row>
        <row r="2989">
          <cell r="B2989" t="str">
            <v>LMN</v>
          </cell>
          <cell r="C2989" t="str">
            <v>L</v>
          </cell>
          <cell r="D2989" t="str">
            <v>M</v>
          </cell>
          <cell r="E2989" t="str">
            <v>N</v>
          </cell>
          <cell r="F2989">
            <v>10</v>
          </cell>
        </row>
        <row r="2990">
          <cell r="B2990" t="str">
            <v>LLN</v>
          </cell>
          <cell r="C2990" t="str">
            <v>L</v>
          </cell>
          <cell r="D2990" t="str">
            <v>L</v>
          </cell>
          <cell r="E2990" t="str">
            <v>N</v>
          </cell>
          <cell r="F2990">
            <v>8</v>
          </cell>
        </row>
        <row r="2991">
          <cell r="B2991" t="str">
            <v>HHY</v>
          </cell>
          <cell r="C2991" t="str">
            <v>H</v>
          </cell>
          <cell r="D2991" t="str">
            <v>H</v>
          </cell>
          <cell r="E2991" t="str">
            <v>Y</v>
          </cell>
          <cell r="F2991">
            <v>35</v>
          </cell>
        </row>
        <row r="2992">
          <cell r="B2992" t="str">
            <v>HMY</v>
          </cell>
          <cell r="C2992" t="str">
            <v>H</v>
          </cell>
          <cell r="D2992" t="str">
            <v>M</v>
          </cell>
          <cell r="E2992" t="str">
            <v>Y</v>
          </cell>
          <cell r="F2992">
            <v>30</v>
          </cell>
        </row>
        <row r="2993">
          <cell r="B2993" t="str">
            <v>HLY</v>
          </cell>
          <cell r="C2993" t="str">
            <v>H</v>
          </cell>
          <cell r="D2993" t="str">
            <v>L</v>
          </cell>
          <cell r="E2993" t="str">
            <v>Y</v>
          </cell>
          <cell r="F2993">
            <v>25</v>
          </cell>
        </row>
        <row r="2994">
          <cell r="B2994" t="str">
            <v>MHY</v>
          </cell>
          <cell r="C2994" t="str">
            <v>M</v>
          </cell>
          <cell r="D2994" t="str">
            <v>H</v>
          </cell>
          <cell r="E2994" t="str">
            <v>Y</v>
          </cell>
          <cell r="F2994">
            <v>30</v>
          </cell>
        </row>
        <row r="2995">
          <cell r="B2995" t="str">
            <v>MMY</v>
          </cell>
          <cell r="C2995" t="str">
            <v>M</v>
          </cell>
          <cell r="D2995" t="str">
            <v>M</v>
          </cell>
          <cell r="E2995" t="str">
            <v>Y</v>
          </cell>
          <cell r="F2995">
            <v>25</v>
          </cell>
        </row>
        <row r="2996">
          <cell r="B2996" t="str">
            <v>MLY</v>
          </cell>
          <cell r="C2996" t="str">
            <v>M</v>
          </cell>
          <cell r="D2996" t="str">
            <v>L</v>
          </cell>
          <cell r="E2996" t="str">
            <v>Y</v>
          </cell>
          <cell r="F2996">
            <v>20</v>
          </cell>
        </row>
        <row r="2997">
          <cell r="B2997" t="str">
            <v>LHY</v>
          </cell>
          <cell r="C2997" t="str">
            <v>L</v>
          </cell>
          <cell r="D2997" t="str">
            <v>H</v>
          </cell>
          <cell r="E2997" t="str">
            <v>Y</v>
          </cell>
          <cell r="F2997">
            <v>25</v>
          </cell>
        </row>
        <row r="2998">
          <cell r="B2998" t="str">
            <v>LMY</v>
          </cell>
          <cell r="C2998" t="str">
            <v>L</v>
          </cell>
          <cell r="D2998" t="str">
            <v>M</v>
          </cell>
          <cell r="E2998" t="str">
            <v>Y</v>
          </cell>
          <cell r="F2998">
            <v>20</v>
          </cell>
        </row>
        <row r="2999">
          <cell r="B2999" t="str">
            <v>LLY</v>
          </cell>
          <cell r="C2999" t="str">
            <v>L</v>
          </cell>
          <cell r="D2999" t="str">
            <v>L</v>
          </cell>
          <cell r="E2999" t="str">
            <v>Y</v>
          </cell>
          <cell r="F2999">
            <v>10</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DPS"/>
      <sheetName val="CDKT"/>
      <sheetName val="KQKD"/>
      <sheetName val="LCTT"/>
      <sheetName val="TM"/>
      <sheetName val="CTNB"/>
      <sheetName val="Sheet1"/>
    </sheetNames>
    <sheetDataSet>
      <sheetData sheetId="0"/>
      <sheetData sheetId="1"/>
      <sheetData sheetId="2">
        <row r="9">
          <cell r="E9">
            <v>41742254322</v>
          </cell>
        </row>
        <row r="61">
          <cell r="D61">
            <v>37310000</v>
          </cell>
        </row>
        <row r="97">
          <cell r="D97">
            <v>306000000</v>
          </cell>
        </row>
        <row r="98">
          <cell r="D98">
            <v>445000000</v>
          </cell>
        </row>
      </sheetData>
      <sheetData sheetId="3">
        <row r="13">
          <cell r="C13">
            <v>2016995648</v>
          </cell>
        </row>
      </sheetData>
      <sheetData sheetId="4">
        <row r="11">
          <cell r="D11">
            <v>955140307</v>
          </cell>
        </row>
      </sheetData>
      <sheetData sheetId="5">
        <row r="449">
          <cell r="V449">
            <v>563647700</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ai bao"/>
      <sheetName val="Soatxet3cap"/>
      <sheetName val="ButtoanDC"/>
      <sheetName val="ButtoanKDC"/>
      <sheetName val="Trong yeu"/>
      <sheetName val="TY sau DC"/>
      <sheetName val="BiaBC"/>
      <sheetName val="Muc luc"/>
      <sheetName val="BCaoBGD"/>
      <sheetName val="BCaoKT"/>
      <sheetName val="BCaoSX"/>
      <sheetName val="CDKT"/>
      <sheetName val="KQKD"/>
      <sheetName val="LCTT-TT"/>
      <sheetName val="LCTT-GT"/>
      <sheetName val="LCTT-KH"/>
      <sheetName val="VCSH"/>
      <sheetName val="Thuyet minh"/>
      <sheetName val="TSTC 1"/>
      <sheetName val="TSTC 2"/>
      <sheetName val="DP Pthu"/>
      <sheetName val="TSCDHH"/>
      <sheetName val="Lai.lo"/>
      <sheetName val="CLDgia"/>
      <sheetName val="BCBP"/>
      <sheetName val="LCBCP"/>
      <sheetName val="CPBQ ky nay"/>
      <sheetName val="CPBQ ky truoc"/>
      <sheetName val="TGVCSH"/>
      <sheetName val="10000000"/>
      <sheetName val="BCSX 30.06"/>
    </sheetNames>
    <definedNames>
      <definedName name="Macro10"/>
      <definedName name="Macro11"/>
    </definedNames>
    <sheetDataSet>
      <sheetData sheetId="0">
        <row r="14">
          <cell r="C14" t="str">
            <v>ngày 30 tháng 06 năm 2016</v>
          </cell>
          <cell r="D14" t="str">
            <v>31 December 2014</v>
          </cell>
        </row>
        <row r="15">
          <cell r="C15" t="str">
            <v>30/06/2016</v>
          </cell>
          <cell r="D15" t="str">
            <v>31/12/2014</v>
          </cell>
        </row>
        <row r="17">
          <cell r="C17" t="str">
            <v>6 tháng đầu năm 2016</v>
          </cell>
          <cell r="D17" t="str">
            <v>Year 2014</v>
          </cell>
        </row>
        <row r="18">
          <cell r="C18" t="str">
            <v>Kỳ này</v>
          </cell>
        </row>
        <row r="19">
          <cell r="C19" t="str">
            <v>01/01/2016</v>
          </cell>
          <cell r="D19" t="str">
            <v>01/01/2014</v>
          </cell>
        </row>
        <row r="21">
          <cell r="C21" t="str">
            <v>6 tháng đầu năm 2015</v>
          </cell>
          <cell r="D21" t="str">
            <v>Year 2013</v>
          </cell>
        </row>
        <row r="23">
          <cell r="C23" t="str">
            <v>kỳ</v>
          </cell>
          <cell r="D23" t="str">
            <v>year</v>
          </cell>
        </row>
        <row r="25">
          <cell r="C25" t="str">
            <v>Hội đồng Quản trị</v>
          </cell>
          <cell r="D25" t="str">
            <v>The Board of Management</v>
          </cell>
        </row>
        <row r="28">
          <cell r="C28" t="str">
            <v>Ban Giám đốc</v>
          </cell>
          <cell r="D28" t="str">
            <v>The Board of Directors</v>
          </cell>
        </row>
        <row r="30">
          <cell r="C30" t="str">
            <v>Tổng Giám đốc</v>
          </cell>
          <cell r="D30" t="str">
            <v>General Director</v>
          </cell>
        </row>
        <row r="31">
          <cell r="C31" t="str">
            <v>Trần Thiên Hà</v>
          </cell>
          <cell r="D31" t="str">
            <v>Vu Duong Hien</v>
          </cell>
        </row>
        <row r="33">
          <cell r="C33" t="str">
            <v>Kế toán trưởng</v>
          </cell>
          <cell r="D33" t="str">
            <v>Chief Accountant</v>
          </cell>
        </row>
        <row r="34">
          <cell r="C34" t="str">
            <v>Nguyễn Thanh Nghị</v>
          </cell>
          <cell r="D34" t="str">
            <v>Dang Minh Hang</v>
          </cell>
        </row>
        <row r="36">
          <cell r="C36" t="str">
            <v>Người lập</v>
          </cell>
          <cell r="D36" t="str">
            <v>Preparer</v>
          </cell>
        </row>
        <row r="37">
          <cell r="C37" t="str">
            <v>Nguyễn Thanh Nghị</v>
          </cell>
          <cell r="D37" t="str">
            <v>Vu Thi Thu Huyen</v>
          </cell>
        </row>
        <row r="38">
          <cell r="C38" t="str">
            <v>ngày 20 tháng 07 năm 2016</v>
          </cell>
          <cell r="D38" t="str">
            <v>20 January 2015</v>
          </cell>
        </row>
        <row r="40">
          <cell r="C40" t="str">
            <v>Hà Nội</v>
          </cell>
          <cell r="D40" t="str">
            <v>Hai Phong</v>
          </cell>
        </row>
      </sheetData>
      <sheetData sheetId="1"/>
      <sheetData sheetId="2">
        <row r="15">
          <cell r="G15">
            <v>626307488</v>
          </cell>
        </row>
        <row r="16">
          <cell r="G16">
            <v>2380626400</v>
          </cell>
        </row>
        <row r="18">
          <cell r="G18">
            <v>9646334388</v>
          </cell>
        </row>
        <row r="23">
          <cell r="G23">
            <v>163245844</v>
          </cell>
        </row>
        <row r="25">
          <cell r="G25">
            <v>14000000000</v>
          </cell>
        </row>
        <row r="31">
          <cell r="G31">
            <v>104374500</v>
          </cell>
        </row>
        <row r="32">
          <cell r="G32">
            <v>19200000</v>
          </cell>
        </row>
        <row r="34">
          <cell r="G34">
            <v>9845466</v>
          </cell>
        </row>
        <row r="36">
          <cell r="G36">
            <v>4478920</v>
          </cell>
        </row>
        <row r="42">
          <cell r="G42">
            <v>6889280</v>
          </cell>
        </row>
        <row r="44">
          <cell r="G44">
            <v>181911082</v>
          </cell>
        </row>
        <row r="55">
          <cell r="G55">
            <v>13646334388</v>
          </cell>
        </row>
        <row r="62">
          <cell r="G62">
            <v>5039525427</v>
          </cell>
        </row>
      </sheetData>
      <sheetData sheetId="3"/>
      <sheetData sheetId="4"/>
      <sheetData sheetId="5"/>
      <sheetData sheetId="6"/>
      <sheetData sheetId="7"/>
      <sheetData sheetId="8">
        <row r="11">
          <cell r="A11" t="str">
            <v>Công ty Cổ phần Chứng khoán An Phát thành lập và hoạt động theo Giấy phép thành lập và hoạt động kinh doanh Chứng khoán số 63/UBCK-GP ngày 15/11/2007 và giấy phép điều chỉnh Giấy phép thành lập và hoạt động Công ty Chứng khoán số 06/GPĐC-UBCK ngày 10/01/2013 của Ủy ban Chứng khoán Nhà nước.</v>
          </cell>
          <cell r="P11" t="str">
            <v>ABC Securities Joint Stock Company which was established and operating activities based on License of securities operating activities No 10/UBCK-GPHDKD dated 01 January 2010 and Amended License of securities operating activities No.358/UBCK-GP dated 10 October 2010 issued by the State Securities Committee.</v>
          </cell>
        </row>
        <row r="13">
          <cell r="A13" t="str">
            <v>Trụ sở của Công ty tại: Tầng 5, Tòa nhà Grand Building, Số 32 Hòa Mã, Quận Hai Bà Trưng, Hà Nội.</v>
          </cell>
          <cell r="P13" t="str">
            <v>The Company’s head office is located at: No.24, Cu Chinh Lan  Street, Hong Bang District, Hai Phong City.</v>
          </cell>
        </row>
      </sheetData>
      <sheetData sheetId="9"/>
      <sheetData sheetId="10"/>
      <sheetData sheetId="11">
        <row r="9">
          <cell r="K9" t="str">
            <v>Hội sở</v>
          </cell>
          <cell r="L9" t="str">
            <v>CN Hà Nội</v>
          </cell>
          <cell r="M9" t="str">
            <v>CN Hồ Chí Minh</v>
          </cell>
          <cell r="O9" t="str">
            <v>Điều chỉnh</v>
          </cell>
          <cell r="P9" t="str">
            <v>30/06/2016</v>
          </cell>
          <cell r="T9" t="str">
            <v>01/01/2016</v>
          </cell>
        </row>
        <row r="10">
          <cell r="P10" t="str">
            <v>VND</v>
          </cell>
          <cell r="T10" t="str">
            <v>VND</v>
          </cell>
        </row>
        <row r="15">
          <cell r="K15">
            <v>43265155487</v>
          </cell>
          <cell r="L15">
            <v>0</v>
          </cell>
          <cell r="M15">
            <v>0</v>
          </cell>
          <cell r="O15">
            <v>0</v>
          </cell>
          <cell r="P15">
            <v>43265155487</v>
          </cell>
          <cell r="T15">
            <v>45368928645</v>
          </cell>
        </row>
        <row r="17">
          <cell r="K17">
            <v>14330000</v>
          </cell>
          <cell r="L17">
            <v>0</v>
          </cell>
          <cell r="M17">
            <v>0</v>
          </cell>
          <cell r="O17">
            <v>0</v>
          </cell>
          <cell r="T17">
            <v>4789000</v>
          </cell>
        </row>
        <row r="18">
          <cell r="K18">
            <v>24450825487</v>
          </cell>
          <cell r="L18">
            <v>0</v>
          </cell>
          <cell r="M18">
            <v>0</v>
          </cell>
          <cell r="O18">
            <v>0</v>
          </cell>
          <cell r="T18">
            <v>13564139645</v>
          </cell>
        </row>
        <row r="19">
          <cell r="K19">
            <v>0</v>
          </cell>
          <cell r="L19">
            <v>0</v>
          </cell>
          <cell r="M19">
            <v>0</v>
          </cell>
          <cell r="O19">
            <v>0</v>
          </cell>
          <cell r="T19">
            <v>0</v>
          </cell>
        </row>
        <row r="20">
          <cell r="K20">
            <v>0</v>
          </cell>
          <cell r="L20">
            <v>0</v>
          </cell>
          <cell r="M20">
            <v>0</v>
          </cell>
          <cell r="O20">
            <v>0</v>
          </cell>
          <cell r="T20">
            <v>0</v>
          </cell>
        </row>
        <row r="21">
          <cell r="K21">
            <v>0</v>
          </cell>
          <cell r="L21">
            <v>0</v>
          </cell>
          <cell r="M21">
            <v>0</v>
          </cell>
          <cell r="O21">
            <v>0</v>
          </cell>
          <cell r="T21">
            <v>0</v>
          </cell>
        </row>
        <row r="22">
          <cell r="K22">
            <v>18800000000</v>
          </cell>
          <cell r="L22">
            <v>0</v>
          </cell>
          <cell r="M22">
            <v>0</v>
          </cell>
          <cell r="O22">
            <v>0</v>
          </cell>
          <cell r="T22">
            <v>31800000000</v>
          </cell>
        </row>
        <row r="27">
          <cell r="P27">
            <v>39423155818</v>
          </cell>
          <cell r="T27">
            <v>39556885057</v>
          </cell>
        </row>
        <row r="28">
          <cell r="K28">
            <v>39546730318</v>
          </cell>
          <cell r="L28">
            <v>0</v>
          </cell>
          <cell r="M28">
            <v>0</v>
          </cell>
          <cell r="O28">
            <v>-123574500</v>
          </cell>
        </row>
        <row r="30">
          <cell r="K30">
            <v>0</v>
          </cell>
          <cell r="L30">
            <v>0</v>
          </cell>
          <cell r="M30">
            <v>0</v>
          </cell>
          <cell r="O30">
            <v>0</v>
          </cell>
          <cell r="P30">
            <v>0</v>
          </cell>
          <cell r="T30">
            <v>0</v>
          </cell>
        </row>
        <row r="31">
          <cell r="K31">
            <v>0</v>
          </cell>
          <cell r="L31">
            <v>0</v>
          </cell>
          <cell r="M31">
            <v>0</v>
          </cell>
          <cell r="O31">
            <v>3006933888</v>
          </cell>
          <cell r="P31">
            <v>3006933888</v>
          </cell>
          <cell r="T31">
            <v>2317353951</v>
          </cell>
        </row>
        <row r="32">
          <cell r="K32">
            <v>0</v>
          </cell>
          <cell r="L32">
            <v>0</v>
          </cell>
          <cell r="M32">
            <v>0</v>
          </cell>
          <cell r="O32">
            <v>2380626400</v>
          </cell>
          <cell r="T32">
            <v>1894000000</v>
          </cell>
        </row>
        <row r="33">
          <cell r="K33">
            <v>0</v>
          </cell>
          <cell r="L33">
            <v>0</v>
          </cell>
          <cell r="M33">
            <v>0</v>
          </cell>
          <cell r="O33">
            <v>626307488</v>
          </cell>
          <cell r="T33">
            <v>423353951</v>
          </cell>
        </row>
        <row r="34">
          <cell r="K34">
            <v>0</v>
          </cell>
          <cell r="L34">
            <v>0</v>
          </cell>
          <cell r="M34">
            <v>0</v>
          </cell>
          <cell r="O34">
            <v>0</v>
          </cell>
          <cell r="T34">
            <v>0</v>
          </cell>
        </row>
        <row r="35">
          <cell r="P35">
            <v>1350000000</v>
          </cell>
          <cell r="T35">
            <v>1350000000</v>
          </cell>
        </row>
        <row r="36">
          <cell r="K36">
            <v>1350000000</v>
          </cell>
          <cell r="L36">
            <v>0</v>
          </cell>
          <cell r="M36">
            <v>0</v>
          </cell>
          <cell r="O36">
            <v>0</v>
          </cell>
        </row>
        <row r="38">
          <cell r="P38">
            <v>-1104372850</v>
          </cell>
          <cell r="T38">
            <v>-1193958801</v>
          </cell>
        </row>
        <row r="39">
          <cell r="K39">
            <v>0</v>
          </cell>
          <cell r="L39">
            <v>0</v>
          </cell>
          <cell r="M39">
            <v>0</v>
          </cell>
          <cell r="O39">
            <v>0</v>
          </cell>
          <cell r="T39">
            <v>0</v>
          </cell>
        </row>
        <row r="40">
          <cell r="K40">
            <v>0</v>
          </cell>
          <cell r="L40">
            <v>0</v>
          </cell>
          <cell r="M40">
            <v>0</v>
          </cell>
          <cell r="O40">
            <v>-13829888</v>
          </cell>
          <cell r="P40">
            <v>-13829888</v>
          </cell>
          <cell r="T40">
            <v>0</v>
          </cell>
        </row>
        <row r="41">
          <cell r="K41">
            <v>-335656644</v>
          </cell>
          <cell r="L41">
            <v>0</v>
          </cell>
          <cell r="M41">
            <v>0</v>
          </cell>
          <cell r="O41">
            <v>0</v>
          </cell>
          <cell r="T41">
            <v>-335656644</v>
          </cell>
        </row>
        <row r="42">
          <cell r="K42">
            <v>0</v>
          </cell>
          <cell r="L42">
            <v>0</v>
          </cell>
          <cell r="M42">
            <v>0</v>
          </cell>
          <cell r="O42">
            <v>0</v>
          </cell>
          <cell r="T42">
            <v>0</v>
          </cell>
        </row>
        <row r="43">
          <cell r="K43">
            <v>-754886318</v>
          </cell>
          <cell r="L43">
            <v>0</v>
          </cell>
          <cell r="M43">
            <v>0</v>
          </cell>
          <cell r="O43">
            <v>0</v>
          </cell>
          <cell r="T43">
            <v>-858302157</v>
          </cell>
        </row>
        <row r="44">
          <cell r="K44">
            <v>28025500000</v>
          </cell>
          <cell r="L44">
            <v>0</v>
          </cell>
          <cell r="M44">
            <v>0</v>
          </cell>
          <cell r="O44">
            <v>-13855885000</v>
          </cell>
          <cell r="P44">
            <v>14169615000</v>
          </cell>
          <cell r="T44">
            <v>14123020000</v>
          </cell>
        </row>
        <row r="53">
          <cell r="K53">
            <v>35925128644</v>
          </cell>
          <cell r="L53">
            <v>0</v>
          </cell>
          <cell r="M53">
            <v>0</v>
          </cell>
          <cell r="O53">
            <v>-3013823168</v>
          </cell>
          <cell r="P53">
            <v>32911305476</v>
          </cell>
          <cell r="T53">
            <v>33067493297</v>
          </cell>
        </row>
        <row r="57">
          <cell r="K57">
            <v>0</v>
          </cell>
          <cell r="L57">
            <v>0</v>
          </cell>
          <cell r="M57">
            <v>0</v>
          </cell>
          <cell r="O57">
            <v>0</v>
          </cell>
          <cell r="P57">
            <v>0</v>
          </cell>
          <cell r="T57">
            <v>0</v>
          </cell>
        </row>
        <row r="61">
          <cell r="K61">
            <v>124915000</v>
          </cell>
          <cell r="L61">
            <v>0</v>
          </cell>
          <cell r="M61">
            <v>0</v>
          </cell>
          <cell r="O61">
            <v>-124915000</v>
          </cell>
          <cell r="P61">
            <v>0</v>
          </cell>
          <cell r="T61">
            <v>0</v>
          </cell>
        </row>
        <row r="63">
          <cell r="L63">
            <v>0</v>
          </cell>
          <cell r="M63">
            <v>0</v>
          </cell>
          <cell r="O63">
            <v>-124915000</v>
          </cell>
        </row>
        <row r="64">
          <cell r="K64">
            <v>-1319717210</v>
          </cell>
          <cell r="L64">
            <v>0</v>
          </cell>
          <cell r="M64">
            <v>0</v>
          </cell>
          <cell r="O64">
            <v>181911082</v>
          </cell>
          <cell r="P64">
            <v>-1137806128</v>
          </cell>
        </row>
        <row r="73">
          <cell r="P73">
            <v>0</v>
          </cell>
          <cell r="T73">
            <v>0</v>
          </cell>
        </row>
        <row r="74">
          <cell r="K74">
            <v>0</v>
          </cell>
          <cell r="L74">
            <v>0</v>
          </cell>
          <cell r="M74">
            <v>0</v>
          </cell>
          <cell r="O74">
            <v>0</v>
          </cell>
          <cell r="T74">
            <v>0</v>
          </cell>
        </row>
        <row r="75">
          <cell r="K75">
            <v>0</v>
          </cell>
          <cell r="L75">
            <v>0</v>
          </cell>
          <cell r="M75">
            <v>0</v>
          </cell>
        </row>
        <row r="76">
          <cell r="K76">
            <v>269955000</v>
          </cell>
          <cell r="L76">
            <v>0</v>
          </cell>
          <cell r="M76">
            <v>0</v>
          </cell>
          <cell r="O76">
            <v>0</v>
          </cell>
          <cell r="P76">
            <v>269955000</v>
          </cell>
          <cell r="T76">
            <v>37310000</v>
          </cell>
        </row>
        <row r="77">
          <cell r="K77">
            <v>5200000</v>
          </cell>
          <cell r="L77">
            <v>0</v>
          </cell>
          <cell r="M77">
            <v>0</v>
          </cell>
          <cell r="O77">
            <v>14000000000</v>
          </cell>
          <cell r="P77">
            <v>14005200000</v>
          </cell>
          <cell r="T77">
            <v>5200000</v>
          </cell>
        </row>
        <row r="78">
          <cell r="K78">
            <v>1251270075</v>
          </cell>
          <cell r="L78">
            <v>0</v>
          </cell>
          <cell r="M78">
            <v>0</v>
          </cell>
          <cell r="O78">
            <v>0</v>
          </cell>
          <cell r="P78">
            <v>1251270075</v>
          </cell>
          <cell r="T78">
            <v>17252385075</v>
          </cell>
        </row>
        <row r="79">
          <cell r="K79">
            <v>0</v>
          </cell>
          <cell r="L79">
            <v>0</v>
          </cell>
          <cell r="M79">
            <v>0</v>
          </cell>
          <cell r="O79">
            <v>0</v>
          </cell>
          <cell r="T79">
            <v>0</v>
          </cell>
        </row>
        <row r="80">
          <cell r="K80">
            <v>0</v>
          </cell>
          <cell r="L80">
            <v>0</v>
          </cell>
          <cell r="M80">
            <v>0</v>
          </cell>
          <cell r="O80">
            <v>0</v>
          </cell>
          <cell r="T80">
            <v>16000000000</v>
          </cell>
        </row>
        <row r="81">
          <cell r="K81">
            <v>0</v>
          </cell>
          <cell r="L81">
            <v>0</v>
          </cell>
          <cell r="M81">
            <v>0</v>
          </cell>
          <cell r="O81">
            <v>0</v>
          </cell>
          <cell r="T81">
            <v>0</v>
          </cell>
        </row>
        <row r="82">
          <cell r="K82">
            <v>0</v>
          </cell>
          <cell r="L82">
            <v>0</v>
          </cell>
          <cell r="M82">
            <v>0</v>
          </cell>
          <cell r="O82">
            <v>0</v>
          </cell>
          <cell r="T82">
            <v>0</v>
          </cell>
        </row>
        <row r="83">
          <cell r="K83">
            <v>0</v>
          </cell>
          <cell r="L83">
            <v>0</v>
          </cell>
          <cell r="M83">
            <v>0</v>
          </cell>
          <cell r="O83">
            <v>0</v>
          </cell>
          <cell r="T83">
            <v>0</v>
          </cell>
        </row>
        <row r="84">
          <cell r="K84">
            <v>1251270075</v>
          </cell>
          <cell r="L84">
            <v>0</v>
          </cell>
          <cell r="M84">
            <v>0</v>
          </cell>
          <cell r="O84">
            <v>0</v>
          </cell>
          <cell r="P84">
            <v>1251270075</v>
          </cell>
          <cell r="T84">
            <v>1251270075</v>
          </cell>
        </row>
        <row r="85">
          <cell r="K85">
            <v>0</v>
          </cell>
          <cell r="L85">
            <v>0</v>
          </cell>
          <cell r="M85">
            <v>0</v>
          </cell>
          <cell r="O85">
            <v>0</v>
          </cell>
          <cell r="T85">
            <v>0</v>
          </cell>
        </row>
        <row r="86">
          <cell r="K86">
            <v>0</v>
          </cell>
          <cell r="L86">
            <v>0</v>
          </cell>
          <cell r="M86">
            <v>0</v>
          </cell>
          <cell r="O86">
            <v>0</v>
          </cell>
          <cell r="T86">
            <v>0</v>
          </cell>
        </row>
        <row r="87">
          <cell r="K87">
            <v>0</v>
          </cell>
          <cell r="L87">
            <v>0</v>
          </cell>
          <cell r="M87">
            <v>0</v>
          </cell>
          <cell r="O87">
            <v>0</v>
          </cell>
          <cell r="T87">
            <v>0</v>
          </cell>
        </row>
        <row r="88">
          <cell r="K88">
            <v>0</v>
          </cell>
          <cell r="L88">
            <v>0</v>
          </cell>
          <cell r="M88">
            <v>0</v>
          </cell>
          <cell r="O88">
            <v>0</v>
          </cell>
          <cell r="T88">
            <v>0</v>
          </cell>
        </row>
        <row r="89">
          <cell r="K89">
            <v>0</v>
          </cell>
          <cell r="L89">
            <v>0</v>
          </cell>
          <cell r="M89">
            <v>0</v>
          </cell>
          <cell r="O89">
            <v>0</v>
          </cell>
          <cell r="T89">
            <v>0</v>
          </cell>
        </row>
        <row r="90">
          <cell r="K90">
            <v>0</v>
          </cell>
          <cell r="L90">
            <v>0</v>
          </cell>
          <cell r="M90">
            <v>0</v>
          </cell>
          <cell r="O90">
            <v>0</v>
          </cell>
          <cell r="T90">
            <v>1115000</v>
          </cell>
        </row>
        <row r="91">
          <cell r="K91">
            <v>0</v>
          </cell>
          <cell r="L91">
            <v>0</v>
          </cell>
          <cell r="M91">
            <v>0</v>
          </cell>
          <cell r="O91">
            <v>0</v>
          </cell>
          <cell r="T91">
            <v>0</v>
          </cell>
        </row>
        <row r="92">
          <cell r="K92">
            <v>0</v>
          </cell>
          <cell r="L92">
            <v>0</v>
          </cell>
          <cell r="M92">
            <v>0</v>
          </cell>
          <cell r="O92">
            <v>0</v>
          </cell>
          <cell r="T92">
            <v>0</v>
          </cell>
        </row>
        <row r="93">
          <cell r="K93">
            <v>0</v>
          </cell>
          <cell r="L93">
            <v>0</v>
          </cell>
          <cell r="M93">
            <v>0</v>
          </cell>
          <cell r="O93">
            <v>0</v>
          </cell>
          <cell r="T93">
            <v>0</v>
          </cell>
        </row>
        <row r="94">
          <cell r="K94">
            <v>0</v>
          </cell>
          <cell r="L94">
            <v>0</v>
          </cell>
          <cell r="M94">
            <v>0</v>
          </cell>
          <cell r="O94">
            <v>0</v>
          </cell>
          <cell r="T94">
            <v>0</v>
          </cell>
        </row>
        <row r="95">
          <cell r="K95">
            <v>0</v>
          </cell>
          <cell r="L95">
            <v>0</v>
          </cell>
          <cell r="M95">
            <v>0</v>
          </cell>
          <cell r="O95">
            <v>0</v>
          </cell>
          <cell r="T95">
            <v>0</v>
          </cell>
        </row>
        <row r="102">
          <cell r="K102">
            <v>0</v>
          </cell>
          <cell r="L102">
            <v>0</v>
          </cell>
          <cell r="M102">
            <v>0</v>
          </cell>
          <cell r="O102">
            <v>0</v>
          </cell>
          <cell r="P102">
            <v>0</v>
          </cell>
          <cell r="T102">
            <v>0</v>
          </cell>
        </row>
        <row r="110">
          <cell r="K110">
            <v>0</v>
          </cell>
          <cell r="L110">
            <v>0</v>
          </cell>
          <cell r="M110">
            <v>0</v>
          </cell>
          <cell r="O110">
            <v>0</v>
          </cell>
          <cell r="P110">
            <v>0</v>
          </cell>
          <cell r="T110">
            <v>0</v>
          </cell>
        </row>
        <row r="111">
          <cell r="T111">
            <v>0</v>
          </cell>
        </row>
        <row r="116">
          <cell r="T116">
            <v>699634307</v>
          </cell>
        </row>
        <row r="117">
          <cell r="P117">
            <v>5090663446</v>
          </cell>
          <cell r="T117">
            <v>5052768446</v>
          </cell>
        </row>
        <row r="118">
          <cell r="P118">
            <v>-4651015665</v>
          </cell>
          <cell r="T118">
            <v>-4353134139</v>
          </cell>
        </row>
        <row r="120">
          <cell r="P120">
            <v>0</v>
          </cell>
          <cell r="T120">
            <v>0</v>
          </cell>
        </row>
        <row r="121">
          <cell r="P121">
            <v>0</v>
          </cell>
          <cell r="T121">
            <v>0</v>
          </cell>
        </row>
        <row r="122">
          <cell r="P122">
            <v>0</v>
          </cell>
          <cell r="T122">
            <v>0</v>
          </cell>
        </row>
        <row r="124">
          <cell r="P124">
            <v>298254560</v>
          </cell>
          <cell r="T124">
            <v>420279314</v>
          </cell>
        </row>
        <row r="125">
          <cell r="P125">
            <v>3596296230</v>
          </cell>
          <cell r="T125">
            <v>3596296230</v>
          </cell>
        </row>
        <row r="126">
          <cell r="P126">
            <v>-3298041670</v>
          </cell>
          <cell r="T126">
            <v>-3176016916</v>
          </cell>
        </row>
        <row r="129">
          <cell r="P129">
            <v>0</v>
          </cell>
          <cell r="T129">
            <v>0</v>
          </cell>
        </row>
        <row r="130">
          <cell r="P130">
            <v>0</v>
          </cell>
          <cell r="T130">
            <v>0</v>
          </cell>
        </row>
        <row r="131">
          <cell r="P131">
            <v>0</v>
          </cell>
          <cell r="T131">
            <v>0</v>
          </cell>
        </row>
        <row r="132">
          <cell r="K132">
            <v>0</v>
          </cell>
          <cell r="L132">
            <v>0</v>
          </cell>
          <cell r="M132">
            <v>0</v>
          </cell>
          <cell r="O132">
            <v>0</v>
          </cell>
          <cell r="T132">
            <v>0</v>
          </cell>
        </row>
        <row r="134">
          <cell r="K134">
            <v>0</v>
          </cell>
          <cell r="L134">
            <v>0</v>
          </cell>
          <cell r="M134">
            <v>0</v>
          </cell>
          <cell r="O134">
            <v>0</v>
          </cell>
          <cell r="P134">
            <v>0</v>
          </cell>
          <cell r="T134">
            <v>0</v>
          </cell>
        </row>
        <row r="137">
          <cell r="K137">
            <v>37310000</v>
          </cell>
          <cell r="L137">
            <v>0</v>
          </cell>
          <cell r="M137">
            <v>0</v>
          </cell>
          <cell r="O137">
            <v>0</v>
          </cell>
          <cell r="P137">
            <v>37310000</v>
          </cell>
          <cell r="T137">
            <v>37310000</v>
          </cell>
        </row>
        <row r="138">
          <cell r="K138">
            <v>0</v>
          </cell>
          <cell r="L138">
            <v>0</v>
          </cell>
          <cell r="M138">
            <v>0</v>
          </cell>
          <cell r="O138">
            <v>0</v>
          </cell>
          <cell r="P138">
            <v>0</v>
          </cell>
          <cell r="T138">
            <v>0</v>
          </cell>
        </row>
        <row r="139">
          <cell r="K139">
            <v>0</v>
          </cell>
          <cell r="L139">
            <v>0</v>
          </cell>
          <cell r="M139">
            <v>0</v>
          </cell>
          <cell r="O139">
            <v>0</v>
          </cell>
          <cell r="P139">
            <v>0</v>
          </cell>
          <cell r="T139">
            <v>0</v>
          </cell>
        </row>
        <row r="140">
          <cell r="K140">
            <v>1768945678</v>
          </cell>
          <cell r="L140">
            <v>0</v>
          </cell>
          <cell r="M140">
            <v>0</v>
          </cell>
          <cell r="O140">
            <v>0</v>
          </cell>
          <cell r="P140">
            <v>1768945678</v>
          </cell>
          <cell r="T140">
            <v>1768945678</v>
          </cell>
        </row>
        <row r="148">
          <cell r="P148">
            <v>150151522749</v>
          </cell>
        </row>
        <row r="157">
          <cell r="P157">
            <v>13810545684</v>
          </cell>
        </row>
        <row r="160">
          <cell r="P160">
            <v>0</v>
          </cell>
          <cell r="T160">
            <v>0</v>
          </cell>
        </row>
        <row r="161">
          <cell r="K161">
            <v>0</v>
          </cell>
          <cell r="L161">
            <v>0</v>
          </cell>
          <cell r="M161">
            <v>0</v>
          </cell>
          <cell r="O161">
            <v>0</v>
          </cell>
          <cell r="P161">
            <v>0</v>
          </cell>
        </row>
        <row r="162">
          <cell r="K162">
            <v>0</v>
          </cell>
          <cell r="L162">
            <v>0</v>
          </cell>
          <cell r="M162">
            <v>0</v>
          </cell>
          <cell r="O162">
            <v>0</v>
          </cell>
          <cell r="P162">
            <v>0</v>
          </cell>
          <cell r="T162">
            <v>0</v>
          </cell>
        </row>
        <row r="167">
          <cell r="K167">
            <v>0</v>
          </cell>
          <cell r="L167">
            <v>0</v>
          </cell>
          <cell r="M167">
            <v>0</v>
          </cell>
          <cell r="O167">
            <v>0</v>
          </cell>
          <cell r="P167">
            <v>0</v>
          </cell>
          <cell r="T167">
            <v>0</v>
          </cell>
        </row>
        <row r="168">
          <cell r="K168">
            <v>0</v>
          </cell>
          <cell r="L168">
            <v>0</v>
          </cell>
          <cell r="M168">
            <v>0</v>
          </cell>
          <cell r="O168">
            <v>0</v>
          </cell>
          <cell r="P168">
            <v>0</v>
          </cell>
          <cell r="T168">
            <v>0</v>
          </cell>
        </row>
        <row r="169">
          <cell r="K169">
            <v>84000000</v>
          </cell>
          <cell r="L169">
            <v>0</v>
          </cell>
          <cell r="M169">
            <v>0</v>
          </cell>
          <cell r="O169">
            <v>-84000000</v>
          </cell>
          <cell r="P169">
            <v>0</v>
          </cell>
          <cell r="T169">
            <v>0</v>
          </cell>
        </row>
        <row r="171">
          <cell r="K171">
            <v>1276839135</v>
          </cell>
          <cell r="L171">
            <v>0</v>
          </cell>
          <cell r="M171">
            <v>0</v>
          </cell>
          <cell r="O171">
            <v>2000000</v>
          </cell>
          <cell r="P171">
            <v>1278839135</v>
          </cell>
          <cell r="T171">
            <v>1235542852</v>
          </cell>
        </row>
        <row r="172">
          <cell r="K172">
            <v>212110504</v>
          </cell>
          <cell r="L172">
            <v>0</v>
          </cell>
          <cell r="M172">
            <v>0</v>
          </cell>
          <cell r="O172">
            <v>2000000</v>
          </cell>
          <cell r="T172">
            <v>257565050</v>
          </cell>
        </row>
        <row r="173">
          <cell r="K173">
            <v>0</v>
          </cell>
          <cell r="L173">
            <v>0</v>
          </cell>
          <cell r="M173">
            <v>0</v>
          </cell>
          <cell r="O173">
            <v>0</v>
          </cell>
          <cell r="T173">
            <v>0</v>
          </cell>
        </row>
        <row r="174">
          <cell r="K174">
            <v>0</v>
          </cell>
          <cell r="L174">
            <v>0</v>
          </cell>
          <cell r="M174">
            <v>0</v>
          </cell>
          <cell r="O174">
            <v>0</v>
          </cell>
          <cell r="T174">
            <v>0</v>
          </cell>
        </row>
        <row r="175">
          <cell r="K175">
            <v>0</v>
          </cell>
          <cell r="L175">
            <v>0</v>
          </cell>
          <cell r="M175">
            <v>0</v>
          </cell>
          <cell r="O175">
            <v>0</v>
          </cell>
          <cell r="P175">
            <v>0</v>
          </cell>
          <cell r="T175">
            <v>0</v>
          </cell>
        </row>
        <row r="176">
          <cell r="K176">
            <v>883277512</v>
          </cell>
          <cell r="L176">
            <v>0</v>
          </cell>
          <cell r="M176">
            <v>0</v>
          </cell>
          <cell r="O176">
            <v>0</v>
          </cell>
          <cell r="T176">
            <v>761752683</v>
          </cell>
        </row>
        <row r="177">
          <cell r="K177">
            <v>0</v>
          </cell>
          <cell r="L177">
            <v>0</v>
          </cell>
          <cell r="M177">
            <v>0</v>
          </cell>
          <cell r="O177">
            <v>0</v>
          </cell>
          <cell r="T177">
            <v>0</v>
          </cell>
        </row>
        <row r="178">
          <cell r="K178">
            <v>181451119</v>
          </cell>
          <cell r="L178">
            <v>0</v>
          </cell>
          <cell r="M178">
            <v>0</v>
          </cell>
          <cell r="O178">
            <v>0</v>
          </cell>
          <cell r="T178">
            <v>216225119</v>
          </cell>
        </row>
        <row r="179">
          <cell r="K179">
            <v>0</v>
          </cell>
          <cell r="L179">
            <v>0</v>
          </cell>
          <cell r="M179">
            <v>0</v>
          </cell>
          <cell r="O179">
            <v>0</v>
          </cell>
          <cell r="T179">
            <v>0</v>
          </cell>
        </row>
        <row r="187">
          <cell r="K187">
            <v>0</v>
          </cell>
          <cell r="L187">
            <v>0</v>
          </cell>
          <cell r="M187">
            <v>0</v>
          </cell>
          <cell r="O187">
            <v>0</v>
          </cell>
          <cell r="P187">
            <v>0</v>
          </cell>
          <cell r="T187">
            <v>0</v>
          </cell>
        </row>
        <row r="192">
          <cell r="K192">
            <v>0</v>
          </cell>
          <cell r="L192">
            <v>0</v>
          </cell>
          <cell r="M192">
            <v>0</v>
          </cell>
          <cell r="O192">
            <v>9646334388</v>
          </cell>
          <cell r="P192">
            <v>9646334388</v>
          </cell>
          <cell r="T192">
            <v>13646334388</v>
          </cell>
        </row>
        <row r="193">
          <cell r="K193">
            <v>2575962811</v>
          </cell>
          <cell r="L193">
            <v>0</v>
          </cell>
          <cell r="M193">
            <v>0</v>
          </cell>
          <cell r="O193">
            <v>0</v>
          </cell>
          <cell r="P193">
            <v>2575962811</v>
          </cell>
          <cell r="T193">
            <v>1969577665</v>
          </cell>
        </row>
        <row r="199">
          <cell r="K199">
            <v>0</v>
          </cell>
          <cell r="L199">
            <v>0</v>
          </cell>
          <cell r="M199">
            <v>0</v>
          </cell>
          <cell r="O199">
            <v>0</v>
          </cell>
          <cell r="P199">
            <v>0</v>
          </cell>
          <cell r="T199">
            <v>0</v>
          </cell>
        </row>
        <row r="205">
          <cell r="K205">
            <v>0</v>
          </cell>
          <cell r="L205">
            <v>0</v>
          </cell>
          <cell r="M205">
            <v>0</v>
          </cell>
          <cell r="O205">
            <v>0</v>
          </cell>
          <cell r="P205">
            <v>0</v>
          </cell>
          <cell r="T205">
            <v>0</v>
          </cell>
        </row>
        <row r="206">
          <cell r="K206">
            <v>0</v>
          </cell>
          <cell r="L206">
            <v>0</v>
          </cell>
          <cell r="M206">
            <v>0</v>
          </cell>
          <cell r="O206">
            <v>0</v>
          </cell>
        </row>
        <row r="211">
          <cell r="K211">
            <v>0</v>
          </cell>
          <cell r="L211">
            <v>0</v>
          </cell>
          <cell r="M211">
            <v>0</v>
          </cell>
          <cell r="O211">
            <v>0</v>
          </cell>
          <cell r="P211">
            <v>0</v>
          </cell>
          <cell r="T211">
            <v>0</v>
          </cell>
        </row>
        <row r="214">
          <cell r="K214">
            <v>0</v>
          </cell>
          <cell r="L214">
            <v>0</v>
          </cell>
          <cell r="M214">
            <v>0</v>
          </cell>
          <cell r="O214">
            <v>0</v>
          </cell>
          <cell r="P214">
            <v>0</v>
          </cell>
          <cell r="T214">
            <v>0</v>
          </cell>
        </row>
        <row r="220">
          <cell r="K220">
            <v>0</v>
          </cell>
          <cell r="L220">
            <v>0</v>
          </cell>
          <cell r="M220">
            <v>0</v>
          </cell>
          <cell r="O220">
            <v>0</v>
          </cell>
          <cell r="P220">
            <v>0</v>
          </cell>
          <cell r="T220">
            <v>0</v>
          </cell>
        </row>
        <row r="224">
          <cell r="K224">
            <v>0</v>
          </cell>
          <cell r="L224">
            <v>0</v>
          </cell>
          <cell r="M224">
            <v>0</v>
          </cell>
          <cell r="O224">
            <v>0</v>
          </cell>
          <cell r="P224">
            <v>0</v>
          </cell>
          <cell r="T224">
            <v>0</v>
          </cell>
        </row>
        <row r="225">
          <cell r="K225">
            <v>0</v>
          </cell>
          <cell r="L225">
            <v>0</v>
          </cell>
          <cell r="M225">
            <v>0</v>
          </cell>
          <cell r="O225">
            <v>0</v>
          </cell>
          <cell r="P225">
            <v>0</v>
          </cell>
          <cell r="T225">
            <v>0</v>
          </cell>
        </row>
        <row r="230">
          <cell r="P230">
            <v>136340977065</v>
          </cell>
          <cell r="T230">
            <v>136272970734</v>
          </cell>
        </row>
        <row r="232">
          <cell r="P232">
            <v>135289000000</v>
          </cell>
          <cell r="T232">
            <v>135289000000</v>
          </cell>
        </row>
        <row r="245">
          <cell r="K245">
            <v>0</v>
          </cell>
          <cell r="L245">
            <v>0</v>
          </cell>
          <cell r="M245">
            <v>0</v>
          </cell>
          <cell r="O245">
            <v>0</v>
          </cell>
        </row>
        <row r="248">
          <cell r="K248">
            <v>290484037</v>
          </cell>
          <cell r="L248">
            <v>0</v>
          </cell>
          <cell r="M248">
            <v>0</v>
          </cell>
          <cell r="O248">
            <v>10493028</v>
          </cell>
          <cell r="P248">
            <v>300977065</v>
          </cell>
          <cell r="T248">
            <v>232970734</v>
          </cell>
        </row>
        <row r="249">
          <cell r="K249">
            <v>290484037</v>
          </cell>
          <cell r="L249">
            <v>0</v>
          </cell>
          <cell r="M249">
            <v>0</v>
          </cell>
          <cell r="O249">
            <v>10493028</v>
          </cell>
        </row>
        <row r="250">
          <cell r="K250">
            <v>0</v>
          </cell>
          <cell r="L250">
            <v>0</v>
          </cell>
          <cell r="M250">
            <v>0</v>
          </cell>
          <cell r="O250">
            <v>0</v>
          </cell>
          <cell r="T250">
            <v>0</v>
          </cell>
        </row>
        <row r="276">
          <cell r="K276">
            <v>990840000</v>
          </cell>
          <cell r="L276">
            <v>0</v>
          </cell>
          <cell r="M276">
            <v>0</v>
          </cell>
          <cell r="O276">
            <v>0</v>
          </cell>
          <cell r="P276">
            <v>990840000</v>
          </cell>
          <cell r="T276">
            <v>990840000</v>
          </cell>
        </row>
        <row r="277">
          <cell r="K277">
            <v>990840000</v>
          </cell>
          <cell r="L277">
            <v>0</v>
          </cell>
          <cell r="M277">
            <v>0</v>
          </cell>
          <cell r="O277">
            <v>0</v>
          </cell>
          <cell r="T277">
            <v>990840000</v>
          </cell>
        </row>
        <row r="278">
          <cell r="K278">
            <v>0</v>
          </cell>
          <cell r="L278">
            <v>0</v>
          </cell>
          <cell r="M278">
            <v>0</v>
          </cell>
          <cell r="O278">
            <v>0</v>
          </cell>
          <cell r="T278">
            <v>0</v>
          </cell>
        </row>
        <row r="279">
          <cell r="K279">
            <v>0</v>
          </cell>
          <cell r="L279">
            <v>0</v>
          </cell>
          <cell r="M279">
            <v>0</v>
          </cell>
          <cell r="O279">
            <v>0</v>
          </cell>
          <cell r="T279">
            <v>0</v>
          </cell>
        </row>
        <row r="280">
          <cell r="K280">
            <v>0</v>
          </cell>
          <cell r="L280">
            <v>0</v>
          </cell>
          <cell r="M280">
            <v>0</v>
          </cell>
          <cell r="O280">
            <v>0</v>
          </cell>
          <cell r="T280">
            <v>0</v>
          </cell>
        </row>
        <row r="281">
          <cell r="K281">
            <v>0</v>
          </cell>
          <cell r="L281">
            <v>0</v>
          </cell>
          <cell r="M281">
            <v>0</v>
          </cell>
          <cell r="O281">
            <v>0</v>
          </cell>
          <cell r="T281">
            <v>0</v>
          </cell>
        </row>
        <row r="282">
          <cell r="K282">
            <v>0</v>
          </cell>
          <cell r="L282">
            <v>0</v>
          </cell>
          <cell r="M282">
            <v>0</v>
          </cell>
          <cell r="O282">
            <v>0</v>
          </cell>
          <cell r="T282">
            <v>0</v>
          </cell>
        </row>
        <row r="283">
          <cell r="K283">
            <v>0</v>
          </cell>
          <cell r="L283">
            <v>0</v>
          </cell>
          <cell r="M283">
            <v>0</v>
          </cell>
          <cell r="O283">
            <v>0</v>
          </cell>
          <cell r="T283">
            <v>0</v>
          </cell>
        </row>
        <row r="284">
          <cell r="K284">
            <v>0</v>
          </cell>
          <cell r="L284">
            <v>0</v>
          </cell>
          <cell r="M284">
            <v>0</v>
          </cell>
          <cell r="O284">
            <v>0</v>
          </cell>
          <cell r="P284">
            <v>0</v>
          </cell>
          <cell r="T284">
            <v>0</v>
          </cell>
        </row>
        <row r="285">
          <cell r="K285">
            <v>0</v>
          </cell>
          <cell r="L285">
            <v>0</v>
          </cell>
          <cell r="M285">
            <v>0</v>
          </cell>
          <cell r="O285">
            <v>0</v>
          </cell>
          <cell r="T285">
            <v>0</v>
          </cell>
        </row>
        <row r="286">
          <cell r="K286">
            <v>0</v>
          </cell>
          <cell r="L286">
            <v>0</v>
          </cell>
          <cell r="M286">
            <v>0</v>
          </cell>
          <cell r="O286">
            <v>0</v>
          </cell>
          <cell r="T286">
            <v>0</v>
          </cell>
        </row>
        <row r="287">
          <cell r="K287">
            <v>0</v>
          </cell>
          <cell r="L287">
            <v>0</v>
          </cell>
          <cell r="M287">
            <v>0</v>
          </cell>
          <cell r="O287">
            <v>0</v>
          </cell>
          <cell r="T287">
            <v>0</v>
          </cell>
        </row>
        <row r="288">
          <cell r="K288">
            <v>0</v>
          </cell>
          <cell r="L288">
            <v>0</v>
          </cell>
          <cell r="M288">
            <v>0</v>
          </cell>
          <cell r="O288">
            <v>0</v>
          </cell>
          <cell r="T288">
            <v>0</v>
          </cell>
        </row>
        <row r="289">
          <cell r="K289">
            <v>0</v>
          </cell>
          <cell r="L289">
            <v>0</v>
          </cell>
          <cell r="M289">
            <v>0</v>
          </cell>
          <cell r="O289">
            <v>0</v>
          </cell>
          <cell r="P289">
            <v>0</v>
          </cell>
          <cell r="T289">
            <v>0</v>
          </cell>
        </row>
        <row r="290">
          <cell r="K290">
            <v>0</v>
          </cell>
          <cell r="L290">
            <v>0</v>
          </cell>
          <cell r="M290">
            <v>0</v>
          </cell>
          <cell r="O290">
            <v>0</v>
          </cell>
          <cell r="P290">
            <v>0</v>
          </cell>
          <cell r="T290">
            <v>0</v>
          </cell>
        </row>
        <row r="291">
          <cell r="K291">
            <v>20421250000</v>
          </cell>
          <cell r="L291">
            <v>0</v>
          </cell>
          <cell r="M291">
            <v>0</v>
          </cell>
          <cell r="O291">
            <v>0</v>
          </cell>
          <cell r="P291">
            <v>20421250000</v>
          </cell>
          <cell r="T291">
            <v>20440000000</v>
          </cell>
        </row>
        <row r="292">
          <cell r="K292">
            <v>0</v>
          </cell>
          <cell r="L292">
            <v>0</v>
          </cell>
          <cell r="M292">
            <v>0</v>
          </cell>
          <cell r="O292">
            <v>0</v>
          </cell>
          <cell r="P292">
            <v>0</v>
          </cell>
          <cell r="T292">
            <v>0</v>
          </cell>
        </row>
        <row r="296">
          <cell r="K296">
            <v>161387360000</v>
          </cell>
          <cell r="L296">
            <v>0</v>
          </cell>
          <cell r="M296">
            <v>0</v>
          </cell>
          <cell r="O296">
            <v>0</v>
          </cell>
          <cell r="P296">
            <v>161387360000</v>
          </cell>
          <cell r="T296">
            <v>197433200000</v>
          </cell>
        </row>
        <row r="297">
          <cell r="K297">
            <v>160081660000</v>
          </cell>
          <cell r="L297">
            <v>0</v>
          </cell>
          <cell r="M297">
            <v>0</v>
          </cell>
          <cell r="O297">
            <v>0</v>
          </cell>
          <cell r="T297">
            <v>196539500000</v>
          </cell>
        </row>
        <row r="298">
          <cell r="K298">
            <v>0</v>
          </cell>
          <cell r="L298">
            <v>0</v>
          </cell>
          <cell r="M298">
            <v>0</v>
          </cell>
          <cell r="O298">
            <v>0</v>
          </cell>
          <cell r="T298">
            <v>0</v>
          </cell>
        </row>
        <row r="299">
          <cell r="K299">
            <v>0</v>
          </cell>
          <cell r="L299">
            <v>0</v>
          </cell>
          <cell r="M299">
            <v>0</v>
          </cell>
          <cell r="O299">
            <v>0</v>
          </cell>
          <cell r="T299">
            <v>0</v>
          </cell>
        </row>
        <row r="300">
          <cell r="K300">
            <v>0</v>
          </cell>
          <cell r="L300">
            <v>0</v>
          </cell>
          <cell r="M300">
            <v>0</v>
          </cell>
          <cell r="O300">
            <v>0</v>
          </cell>
          <cell r="T300">
            <v>0</v>
          </cell>
        </row>
        <row r="301">
          <cell r="K301">
            <v>1305700000</v>
          </cell>
          <cell r="L301">
            <v>0</v>
          </cell>
          <cell r="M301">
            <v>0</v>
          </cell>
          <cell r="O301">
            <v>0</v>
          </cell>
          <cell r="T301">
            <v>893700000</v>
          </cell>
        </row>
        <row r="302">
          <cell r="K302">
            <v>0</v>
          </cell>
          <cell r="L302">
            <v>0</v>
          </cell>
          <cell r="M302">
            <v>0</v>
          </cell>
          <cell r="O302">
            <v>0</v>
          </cell>
          <cell r="T302">
            <v>0</v>
          </cell>
        </row>
        <row r="303">
          <cell r="K303">
            <v>26150000</v>
          </cell>
          <cell r="L303">
            <v>0</v>
          </cell>
          <cell r="M303">
            <v>0</v>
          </cell>
          <cell r="O303">
            <v>0</v>
          </cell>
          <cell r="P303">
            <v>26150000</v>
          </cell>
          <cell r="T303">
            <v>15150000</v>
          </cell>
        </row>
        <row r="304">
          <cell r="K304">
            <v>26150000</v>
          </cell>
          <cell r="L304">
            <v>0</v>
          </cell>
          <cell r="M304">
            <v>0</v>
          </cell>
          <cell r="O304">
            <v>0</v>
          </cell>
          <cell r="T304">
            <v>15150000</v>
          </cell>
        </row>
        <row r="305">
          <cell r="K305">
            <v>0</v>
          </cell>
          <cell r="L305">
            <v>0</v>
          </cell>
          <cell r="M305">
            <v>0</v>
          </cell>
          <cell r="O305">
            <v>0</v>
          </cell>
          <cell r="T305">
            <v>0</v>
          </cell>
        </row>
        <row r="306">
          <cell r="K306">
            <v>0</v>
          </cell>
          <cell r="L306">
            <v>0</v>
          </cell>
          <cell r="M306">
            <v>0</v>
          </cell>
          <cell r="O306">
            <v>0</v>
          </cell>
          <cell r="T306">
            <v>0</v>
          </cell>
        </row>
        <row r="307">
          <cell r="K307">
            <v>0</v>
          </cell>
          <cell r="L307">
            <v>0</v>
          </cell>
          <cell r="M307">
            <v>0</v>
          </cell>
          <cell r="O307">
            <v>0</v>
          </cell>
          <cell r="T307">
            <v>0</v>
          </cell>
        </row>
        <row r="308">
          <cell r="K308">
            <v>1243000000</v>
          </cell>
          <cell r="L308">
            <v>0</v>
          </cell>
          <cell r="M308">
            <v>0</v>
          </cell>
          <cell r="O308">
            <v>0</v>
          </cell>
          <cell r="P308">
            <v>1243000000</v>
          </cell>
          <cell r="T308">
            <v>662000000</v>
          </cell>
        </row>
        <row r="310">
          <cell r="K310">
            <v>0</v>
          </cell>
          <cell r="L310">
            <v>0</v>
          </cell>
          <cell r="M310">
            <v>0</v>
          </cell>
          <cell r="O310">
            <v>0</v>
          </cell>
          <cell r="P310">
            <v>0</v>
          </cell>
          <cell r="T310">
            <v>0</v>
          </cell>
        </row>
        <row r="311">
          <cell r="K311">
            <v>0</v>
          </cell>
          <cell r="L311">
            <v>0</v>
          </cell>
          <cell r="M311">
            <v>0</v>
          </cell>
          <cell r="O311">
            <v>0</v>
          </cell>
          <cell r="P311">
            <v>0</v>
          </cell>
          <cell r="T311">
            <v>0</v>
          </cell>
        </row>
        <row r="313">
          <cell r="K313">
            <v>735677490</v>
          </cell>
          <cell r="L313">
            <v>0</v>
          </cell>
          <cell r="M313">
            <v>0</v>
          </cell>
          <cell r="O313">
            <v>0</v>
          </cell>
        </row>
        <row r="314">
          <cell r="P314">
            <v>735677490</v>
          </cell>
          <cell r="T314">
            <v>711365969</v>
          </cell>
        </row>
        <row r="315">
          <cell r="P315">
            <v>735677490</v>
          </cell>
          <cell r="T315">
            <v>711365969</v>
          </cell>
        </row>
        <row r="316">
          <cell r="P316">
            <v>0</v>
          </cell>
          <cell r="T316">
            <v>0</v>
          </cell>
        </row>
        <row r="317">
          <cell r="K317">
            <v>0</v>
          </cell>
          <cell r="L317">
            <v>0</v>
          </cell>
          <cell r="M317">
            <v>0</v>
          </cell>
          <cell r="O317">
            <v>0</v>
          </cell>
          <cell r="P317">
            <v>0</v>
          </cell>
          <cell r="T317">
            <v>0</v>
          </cell>
        </row>
        <row r="318">
          <cell r="P318">
            <v>0</v>
          </cell>
          <cell r="T318">
            <v>0</v>
          </cell>
        </row>
        <row r="321">
          <cell r="K321">
            <v>0</v>
          </cell>
          <cell r="L321">
            <v>0</v>
          </cell>
          <cell r="M321">
            <v>0</v>
          </cell>
          <cell r="O321">
            <v>0</v>
          </cell>
          <cell r="P321">
            <v>0</v>
          </cell>
          <cell r="T321">
            <v>0</v>
          </cell>
        </row>
        <row r="322">
          <cell r="P322">
            <v>735677490</v>
          </cell>
          <cell r="T322">
            <v>711365969</v>
          </cell>
        </row>
        <row r="323">
          <cell r="T323">
            <v>701187842</v>
          </cell>
        </row>
        <row r="324">
          <cell r="T324">
            <v>10178127</v>
          </cell>
        </row>
        <row r="325">
          <cell r="P325">
            <v>0</v>
          </cell>
          <cell r="T325">
            <v>0</v>
          </cell>
        </row>
        <row r="329">
          <cell r="K329">
            <v>0</v>
          </cell>
          <cell r="L329">
            <v>0</v>
          </cell>
          <cell r="M329">
            <v>0</v>
          </cell>
          <cell r="O329">
            <v>0</v>
          </cell>
          <cell r="P329">
            <v>0</v>
          </cell>
          <cell r="T329">
            <v>0</v>
          </cell>
        </row>
        <row r="332">
          <cell r="K332">
            <v>0</v>
          </cell>
          <cell r="L332">
            <v>0</v>
          </cell>
          <cell r="M332">
            <v>0</v>
          </cell>
          <cell r="O332">
            <v>0</v>
          </cell>
          <cell r="P332">
            <v>0</v>
          </cell>
          <cell r="T332">
            <v>0</v>
          </cell>
        </row>
      </sheetData>
      <sheetData sheetId="12">
        <row r="6">
          <cell r="B6" t="str">
            <v>Kỳ kế toán từ ngày 01/01/2016 đến ngày 30/06/2016</v>
          </cell>
        </row>
        <row r="9">
          <cell r="P9" t="str">
            <v>6 tháng đầu năm 2016</v>
          </cell>
          <cell r="T9" t="str">
            <v>6 tháng đầu năm 2015</v>
          </cell>
        </row>
        <row r="10">
          <cell r="P10" t="str">
            <v>VND</v>
          </cell>
          <cell r="T10" t="str">
            <v>VND</v>
          </cell>
        </row>
        <row r="17">
          <cell r="K17">
            <v>3400000</v>
          </cell>
          <cell r="L17">
            <v>0</v>
          </cell>
          <cell r="M17">
            <v>0</v>
          </cell>
          <cell r="O17">
            <v>0</v>
          </cell>
          <cell r="P17">
            <v>3400000</v>
          </cell>
          <cell r="T17">
            <v>12000000</v>
          </cell>
        </row>
        <row r="18">
          <cell r="K18">
            <v>0</v>
          </cell>
          <cell r="L18">
            <v>0</v>
          </cell>
          <cell r="M18">
            <v>0</v>
          </cell>
          <cell r="O18">
            <v>0</v>
          </cell>
          <cell r="P18">
            <v>0</v>
          </cell>
          <cell r="T18">
            <v>0</v>
          </cell>
        </row>
        <row r="19">
          <cell r="K19">
            <v>2940503041</v>
          </cell>
          <cell r="L19">
            <v>0</v>
          </cell>
          <cell r="M19">
            <v>0</v>
          </cell>
          <cell r="O19">
            <v>0</v>
          </cell>
          <cell r="P19">
            <v>2940503041</v>
          </cell>
          <cell r="T19">
            <v>526536143</v>
          </cell>
        </row>
        <row r="23">
          <cell r="K23">
            <v>0</v>
          </cell>
          <cell r="L23">
            <v>0</v>
          </cell>
          <cell r="M23">
            <v>0</v>
          </cell>
          <cell r="O23">
            <v>0</v>
          </cell>
          <cell r="P23">
            <v>0</v>
          </cell>
          <cell r="T23">
            <v>0</v>
          </cell>
        </row>
        <row r="33">
          <cell r="K33">
            <v>0</v>
          </cell>
          <cell r="L33">
            <v>0</v>
          </cell>
          <cell r="M33">
            <v>0</v>
          </cell>
          <cell r="O33">
            <v>0</v>
          </cell>
          <cell r="P33">
            <v>0</v>
          </cell>
          <cell r="T33">
            <v>0</v>
          </cell>
        </row>
        <row r="34">
          <cell r="K34">
            <v>0</v>
          </cell>
          <cell r="L34">
            <v>0</v>
          </cell>
          <cell r="M34">
            <v>0</v>
          </cell>
          <cell r="O34">
            <v>0</v>
          </cell>
          <cell r="T34">
            <v>0</v>
          </cell>
        </row>
        <row r="35">
          <cell r="K35">
            <v>0</v>
          </cell>
          <cell r="L35">
            <v>0</v>
          </cell>
          <cell r="M35">
            <v>0</v>
          </cell>
          <cell r="O35">
            <v>0</v>
          </cell>
          <cell r="T35">
            <v>0</v>
          </cell>
        </row>
        <row r="36">
          <cell r="K36">
            <v>0</v>
          </cell>
          <cell r="L36">
            <v>0</v>
          </cell>
          <cell r="M36">
            <v>0</v>
          </cell>
          <cell r="O36">
            <v>0</v>
          </cell>
          <cell r="T36">
            <v>0</v>
          </cell>
        </row>
        <row r="37">
          <cell r="K37">
            <v>0</v>
          </cell>
          <cell r="L37">
            <v>0</v>
          </cell>
          <cell r="M37">
            <v>0</v>
          </cell>
          <cell r="O37">
            <v>0</v>
          </cell>
          <cell r="T37">
            <v>0</v>
          </cell>
        </row>
        <row r="39">
          <cell r="P39">
            <v>3378998395</v>
          </cell>
        </row>
        <row r="72">
          <cell r="K72">
            <v>583754668</v>
          </cell>
          <cell r="L72">
            <v>0</v>
          </cell>
          <cell r="M72">
            <v>0</v>
          </cell>
          <cell r="O72">
            <v>-61027173</v>
          </cell>
          <cell r="P72">
            <v>522727495</v>
          </cell>
          <cell r="T72">
            <v>568550803</v>
          </cell>
        </row>
        <row r="73">
          <cell r="K73">
            <v>0</v>
          </cell>
          <cell r="L73">
            <v>0</v>
          </cell>
          <cell r="M73">
            <v>0</v>
          </cell>
          <cell r="O73">
            <v>0</v>
          </cell>
          <cell r="P73">
            <v>0</v>
          </cell>
          <cell r="T73">
            <v>0</v>
          </cell>
        </row>
        <row r="74">
          <cell r="K74">
            <v>0</v>
          </cell>
          <cell r="L74">
            <v>0</v>
          </cell>
          <cell r="M74">
            <v>0</v>
          </cell>
          <cell r="O74">
            <v>0</v>
          </cell>
          <cell r="P74">
            <v>0</v>
          </cell>
          <cell r="T74">
            <v>0</v>
          </cell>
        </row>
        <row r="75">
          <cell r="K75">
            <v>0</v>
          </cell>
          <cell r="L75">
            <v>0</v>
          </cell>
          <cell r="M75">
            <v>0</v>
          </cell>
          <cell r="O75">
            <v>61027173</v>
          </cell>
          <cell r="P75">
            <v>61027173</v>
          </cell>
          <cell r="T75">
            <v>36064744</v>
          </cell>
        </row>
        <row r="76">
          <cell r="K76">
            <v>0</v>
          </cell>
          <cell r="L76">
            <v>0</v>
          </cell>
          <cell r="M76">
            <v>0</v>
          </cell>
          <cell r="O76">
            <v>0</v>
          </cell>
          <cell r="P76">
            <v>0</v>
          </cell>
          <cell r="T76">
            <v>0</v>
          </cell>
        </row>
        <row r="77">
          <cell r="K77">
            <v>606385146</v>
          </cell>
          <cell r="L77">
            <v>0</v>
          </cell>
          <cell r="M77">
            <v>0</v>
          </cell>
          <cell r="O77">
            <v>-181911082</v>
          </cell>
          <cell r="P77">
            <v>424474064</v>
          </cell>
          <cell r="T77">
            <v>1074728581</v>
          </cell>
        </row>
        <row r="78">
          <cell r="K78">
            <v>606385146</v>
          </cell>
          <cell r="L78">
            <v>0</v>
          </cell>
          <cell r="M78">
            <v>0</v>
          </cell>
          <cell r="O78">
            <v>0</v>
          </cell>
          <cell r="T78">
            <v>1074728581</v>
          </cell>
        </row>
        <row r="79">
          <cell r="K79">
            <v>0</v>
          </cell>
          <cell r="L79">
            <v>0</v>
          </cell>
          <cell r="M79">
            <v>0</v>
          </cell>
          <cell r="O79">
            <v>0</v>
          </cell>
          <cell r="T79">
            <v>0</v>
          </cell>
        </row>
        <row r="80">
          <cell r="K80">
            <v>0</v>
          </cell>
          <cell r="L80">
            <v>0</v>
          </cell>
          <cell r="M80">
            <v>0</v>
          </cell>
          <cell r="O80">
            <v>0</v>
          </cell>
          <cell r="T80">
            <v>0</v>
          </cell>
        </row>
        <row r="81">
          <cell r="K81">
            <v>0</v>
          </cell>
          <cell r="L81">
            <v>0</v>
          </cell>
          <cell r="M81">
            <v>0</v>
          </cell>
          <cell r="O81">
            <v>-181911082</v>
          </cell>
          <cell r="T81">
            <v>0</v>
          </cell>
        </row>
        <row r="84">
          <cell r="P84">
            <v>871026176</v>
          </cell>
        </row>
        <row r="89">
          <cell r="K89">
            <v>0</v>
          </cell>
          <cell r="L89">
            <v>0</v>
          </cell>
          <cell r="M89">
            <v>0</v>
          </cell>
          <cell r="O89">
            <v>0</v>
          </cell>
          <cell r="T89">
            <v>0</v>
          </cell>
        </row>
        <row r="90">
          <cell r="K90">
            <v>0</v>
          </cell>
          <cell r="L90">
            <v>0</v>
          </cell>
          <cell r="M90">
            <v>0</v>
          </cell>
          <cell r="O90">
            <v>0</v>
          </cell>
          <cell r="T90">
            <v>0</v>
          </cell>
        </row>
        <row r="94">
          <cell r="E94" t="str">
            <v>Lãi bán, thanh lý các khoản đầu tư vào công ty con, liên kết, liên doanh</v>
          </cell>
          <cell r="K94">
            <v>0</v>
          </cell>
          <cell r="L94">
            <v>0</v>
          </cell>
          <cell r="M94">
            <v>0</v>
          </cell>
          <cell r="O94">
            <v>0</v>
          </cell>
          <cell r="T94">
            <v>0</v>
          </cell>
        </row>
        <row r="97">
          <cell r="K97">
            <v>314009646</v>
          </cell>
          <cell r="L97">
            <v>0</v>
          </cell>
          <cell r="M97">
            <v>0</v>
          </cell>
          <cell r="O97">
            <v>0</v>
          </cell>
          <cell r="P97">
            <v>314009646</v>
          </cell>
          <cell r="T97">
            <v>391776951</v>
          </cell>
        </row>
        <row r="102">
          <cell r="K102">
            <v>0</v>
          </cell>
          <cell r="L102">
            <v>0</v>
          </cell>
          <cell r="M102">
            <v>0</v>
          </cell>
          <cell r="O102">
            <v>0</v>
          </cell>
          <cell r="P102">
            <v>0</v>
          </cell>
        </row>
        <row r="103">
          <cell r="K103">
            <v>0</v>
          </cell>
          <cell r="L103">
            <v>0</v>
          </cell>
          <cell r="M103">
            <v>0</v>
          </cell>
          <cell r="O103">
            <v>0</v>
          </cell>
          <cell r="T103">
            <v>0</v>
          </cell>
        </row>
        <row r="104">
          <cell r="K104">
            <v>0</v>
          </cell>
          <cell r="L104">
            <v>0</v>
          </cell>
          <cell r="M104">
            <v>0</v>
          </cell>
          <cell r="O104">
            <v>0</v>
          </cell>
          <cell r="T104">
            <v>0</v>
          </cell>
        </row>
        <row r="105">
          <cell r="K105">
            <v>0</v>
          </cell>
          <cell r="L105">
            <v>0</v>
          </cell>
          <cell r="M105">
            <v>0</v>
          </cell>
          <cell r="O105">
            <v>0</v>
          </cell>
          <cell r="T105">
            <v>0</v>
          </cell>
        </row>
        <row r="106">
          <cell r="E106" t="str">
            <v>Chi phí dự phòng suy giảm giá trị các khoản đầu tư tài chính dài hạn</v>
          </cell>
          <cell r="K106">
            <v>0</v>
          </cell>
          <cell r="L106">
            <v>0</v>
          </cell>
          <cell r="M106">
            <v>0</v>
          </cell>
          <cell r="O106">
            <v>0</v>
          </cell>
          <cell r="T106">
            <v>0</v>
          </cell>
        </row>
        <row r="107">
          <cell r="K107">
            <v>0</v>
          </cell>
          <cell r="L107">
            <v>0</v>
          </cell>
          <cell r="M107">
            <v>0</v>
          </cell>
          <cell r="O107">
            <v>0</v>
          </cell>
          <cell r="T107">
            <v>0</v>
          </cell>
        </row>
        <row r="109">
          <cell r="K109">
            <v>0</v>
          </cell>
          <cell r="L109">
            <v>0</v>
          </cell>
          <cell r="M109">
            <v>0</v>
          </cell>
          <cell r="O109">
            <v>0</v>
          </cell>
          <cell r="P109">
            <v>0</v>
          </cell>
          <cell r="T109">
            <v>0</v>
          </cell>
        </row>
        <row r="111">
          <cell r="K111">
            <v>0</v>
          </cell>
          <cell r="L111">
            <v>0</v>
          </cell>
          <cell r="M111">
            <v>0</v>
          </cell>
          <cell r="O111">
            <v>0</v>
          </cell>
          <cell r="P111">
            <v>0</v>
          </cell>
          <cell r="T111">
            <v>0</v>
          </cell>
        </row>
        <row r="113">
          <cell r="K113">
            <v>2576405304</v>
          </cell>
          <cell r="L113">
            <v>0</v>
          </cell>
          <cell r="M113">
            <v>0</v>
          </cell>
          <cell r="O113">
            <v>177570230</v>
          </cell>
          <cell r="P113">
            <v>2753975534</v>
          </cell>
          <cell r="T113">
            <v>2773506709</v>
          </cell>
        </row>
        <row r="115">
          <cell r="P115">
            <v>68006331</v>
          </cell>
        </row>
        <row r="119">
          <cell r="K119">
            <v>0</v>
          </cell>
          <cell r="L119">
            <v>0</v>
          </cell>
          <cell r="M119">
            <v>0</v>
          </cell>
          <cell r="O119">
            <v>0</v>
          </cell>
          <cell r="P119">
            <v>0</v>
          </cell>
          <cell r="T119">
            <v>681818181</v>
          </cell>
        </row>
        <row r="120">
          <cell r="K120">
            <v>0</v>
          </cell>
          <cell r="L120">
            <v>0</v>
          </cell>
          <cell r="M120">
            <v>0</v>
          </cell>
          <cell r="O120">
            <v>0</v>
          </cell>
          <cell r="P120">
            <v>0</v>
          </cell>
          <cell r="T120">
            <v>900000000</v>
          </cell>
        </row>
        <row r="124">
          <cell r="K124">
            <v>57513303</v>
          </cell>
          <cell r="L124">
            <v>0</v>
          </cell>
          <cell r="M124">
            <v>0</v>
          </cell>
          <cell r="O124">
            <v>10493028</v>
          </cell>
          <cell r="P124">
            <v>68006331</v>
          </cell>
          <cell r="T124">
            <v>-1440632602</v>
          </cell>
        </row>
        <row r="131">
          <cell r="K131">
            <v>0</v>
          </cell>
          <cell r="L131">
            <v>0</v>
          </cell>
          <cell r="M131">
            <v>0</v>
          </cell>
          <cell r="O131">
            <v>0</v>
          </cell>
          <cell r="P131">
            <v>0</v>
          </cell>
          <cell r="T131">
            <v>0</v>
          </cell>
        </row>
        <row r="132">
          <cell r="K132">
            <v>0</v>
          </cell>
          <cell r="L132">
            <v>0</v>
          </cell>
          <cell r="M132">
            <v>0</v>
          </cell>
          <cell r="O132">
            <v>0</v>
          </cell>
          <cell r="P132">
            <v>0</v>
          </cell>
          <cell r="T132">
            <v>0</v>
          </cell>
        </row>
        <row r="134">
          <cell r="P134">
            <v>68006331</v>
          </cell>
          <cell r="T134">
            <v>-1440632602</v>
          </cell>
        </row>
      </sheetData>
      <sheetData sheetId="13"/>
      <sheetData sheetId="14"/>
      <sheetData sheetId="15"/>
      <sheetData sheetId="16">
        <row r="14">
          <cell r="H14">
            <v>135289000000</v>
          </cell>
          <cell r="J14">
            <v>135289000000</v>
          </cell>
          <cell r="L14">
            <v>0</v>
          </cell>
          <cell r="N14">
            <v>0</v>
          </cell>
          <cell r="P14">
            <v>0</v>
          </cell>
          <cell r="R14">
            <v>0</v>
          </cell>
          <cell r="T14">
            <v>135289000000</v>
          </cell>
          <cell r="V14">
            <v>135289000000</v>
          </cell>
        </row>
        <row r="27">
          <cell r="H27">
            <v>-24033388185</v>
          </cell>
          <cell r="J27">
            <v>232970734</v>
          </cell>
          <cell r="L27">
            <v>-1440632602</v>
          </cell>
          <cell r="P27">
            <v>68006331</v>
          </cell>
        </row>
        <row r="28">
          <cell r="T28">
            <v>0</v>
          </cell>
          <cell r="V28">
            <v>0</v>
          </cell>
        </row>
      </sheetData>
      <sheetData sheetId="17"/>
      <sheetData sheetId="18">
        <row r="40">
          <cell r="I40">
            <v>40773155818</v>
          </cell>
          <cell r="L40">
            <v>39683154256</v>
          </cell>
          <cell r="BD40">
            <v>1</v>
          </cell>
        </row>
      </sheetData>
      <sheetData sheetId="19">
        <row r="33">
          <cell r="R33">
            <v>0</v>
          </cell>
          <cell r="T33">
            <v>0</v>
          </cell>
        </row>
      </sheetData>
      <sheetData sheetId="20">
        <row r="26">
          <cell r="N26">
            <v>-1137806128</v>
          </cell>
          <cell r="P26">
            <v>-1482963054</v>
          </cell>
        </row>
      </sheetData>
      <sheetData sheetId="21">
        <row r="9">
          <cell r="BR9">
            <v>0</v>
          </cell>
        </row>
        <row r="18">
          <cell r="P18">
            <v>0</v>
          </cell>
        </row>
        <row r="26">
          <cell r="P26">
            <v>0</v>
          </cell>
        </row>
      </sheetData>
      <sheetData sheetId="22">
        <row r="25">
          <cell r="BF25">
            <v>1</v>
          </cell>
        </row>
      </sheetData>
      <sheetData sheetId="23">
        <row r="35">
          <cell r="O35">
            <v>0</v>
          </cell>
          <cell r="BC35">
            <v>0</v>
          </cell>
        </row>
        <row r="36">
          <cell r="M36">
            <v>0</v>
          </cell>
        </row>
      </sheetData>
      <sheetData sheetId="24">
        <row r="9">
          <cell r="AF9">
            <v>22</v>
          </cell>
        </row>
      </sheetData>
      <sheetData sheetId="25">
        <row r="31">
          <cell r="B31">
            <v>5</v>
          </cell>
          <cell r="C31">
            <v>-106</v>
          </cell>
        </row>
      </sheetData>
      <sheetData sheetId="26">
        <row r="15">
          <cell r="C15">
            <v>13528900</v>
          </cell>
          <cell r="E15">
            <v>13528900</v>
          </cell>
        </row>
      </sheetData>
      <sheetData sheetId="27">
        <row r="16">
          <cell r="C16">
            <v>13528900</v>
          </cell>
          <cell r="E16">
            <v>13528900</v>
          </cell>
        </row>
      </sheetData>
      <sheetData sheetId="28">
        <row r="15">
          <cell r="Y15">
            <v>0</v>
          </cell>
        </row>
        <row r="27">
          <cell r="Y27">
            <v>0</v>
          </cell>
        </row>
      </sheetData>
      <sheetData sheetId="29"/>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ai bao"/>
      <sheetName val="Soatxet3cap"/>
      <sheetName val="ButtoanDC"/>
      <sheetName val="ButtoanKDC"/>
      <sheetName val="Trong yeu"/>
      <sheetName val="TY sau DC"/>
      <sheetName val="BiaBC"/>
      <sheetName val="Muc luc"/>
      <sheetName val="BCaoBGD"/>
      <sheetName val="BCaoKT"/>
      <sheetName val="BCaoSX"/>
      <sheetName val="CDKT"/>
      <sheetName val="KQKD"/>
      <sheetName val="LCTT-TT"/>
      <sheetName val="LCTT-GT"/>
      <sheetName val="Thuyet minh"/>
      <sheetName val="TSCDHH"/>
      <sheetName val="VCSH"/>
      <sheetName val="BCBP"/>
      <sheetName val="LCBCP"/>
      <sheetName val="CPBQ ky nay"/>
      <sheetName val="CPBQ ky truoc"/>
      <sheetName val="Phan tich"/>
      <sheetName val="10000000"/>
    </sheetNames>
    <sheetDataSet>
      <sheetData sheetId="0">
        <row r="15">
          <cell r="D15" t="str">
            <v>31/12/2014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99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99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workbookViewId="0">
      <selection activeCell="A8" sqref="A8:D8"/>
    </sheetView>
  </sheetViews>
  <sheetFormatPr defaultRowHeight="14"/>
  <cols>
    <col min="1" max="1" width="3.7265625" style="2" customWidth="1"/>
    <col min="2" max="2" width="10" style="2" customWidth="1"/>
    <col min="3" max="3" width="47.1796875" style="2" customWidth="1"/>
    <col min="4" max="4" width="28.1796875" style="2" customWidth="1"/>
    <col min="5" max="256" width="9.1796875" style="2"/>
    <col min="257" max="257" width="3.7265625" style="2" customWidth="1"/>
    <col min="258" max="258" width="15.1796875" style="2" customWidth="1"/>
    <col min="259" max="259" width="31.453125" style="2" bestFit="1" customWidth="1"/>
    <col min="260" max="260" width="38.7265625" style="2" customWidth="1"/>
    <col min="261" max="512" width="9.1796875" style="2"/>
    <col min="513" max="513" width="3.7265625" style="2" customWidth="1"/>
    <col min="514" max="514" width="15.1796875" style="2" customWidth="1"/>
    <col min="515" max="515" width="31.453125" style="2" bestFit="1" customWidth="1"/>
    <col min="516" max="516" width="38.7265625" style="2" customWidth="1"/>
    <col min="517" max="768" width="9.1796875" style="2"/>
    <col min="769" max="769" width="3.7265625" style="2" customWidth="1"/>
    <col min="770" max="770" width="15.1796875" style="2" customWidth="1"/>
    <col min="771" max="771" width="31.453125" style="2" bestFit="1" customWidth="1"/>
    <col min="772" max="772" width="38.7265625" style="2" customWidth="1"/>
    <col min="773" max="1024" width="10.26953125" style="2"/>
    <col min="1025" max="1025" width="3.7265625" style="2" customWidth="1"/>
    <col min="1026" max="1026" width="15.1796875" style="2" customWidth="1"/>
    <col min="1027" max="1027" width="31.453125" style="2" bestFit="1" customWidth="1"/>
    <col min="1028" max="1028" width="38.7265625" style="2" customWidth="1"/>
    <col min="1029" max="1280" width="9.1796875" style="2"/>
    <col min="1281" max="1281" width="3.7265625" style="2" customWidth="1"/>
    <col min="1282" max="1282" width="15.1796875" style="2" customWidth="1"/>
    <col min="1283" max="1283" width="31.453125" style="2" bestFit="1" customWidth="1"/>
    <col min="1284" max="1284" width="38.7265625" style="2" customWidth="1"/>
    <col min="1285" max="1536" width="9.1796875" style="2"/>
    <col min="1537" max="1537" width="3.7265625" style="2" customWidth="1"/>
    <col min="1538" max="1538" width="15.1796875" style="2" customWidth="1"/>
    <col min="1539" max="1539" width="31.453125" style="2" bestFit="1" customWidth="1"/>
    <col min="1540" max="1540" width="38.7265625" style="2" customWidth="1"/>
    <col min="1541" max="1792" width="9.1796875" style="2"/>
    <col min="1793" max="1793" width="3.7265625" style="2" customWidth="1"/>
    <col min="1794" max="1794" width="15.1796875" style="2" customWidth="1"/>
    <col min="1795" max="1795" width="31.453125" style="2" bestFit="1" customWidth="1"/>
    <col min="1796" max="1796" width="38.7265625" style="2" customWidth="1"/>
    <col min="1797" max="2048" width="10.26953125" style="2"/>
    <col min="2049" max="2049" width="3.7265625" style="2" customWidth="1"/>
    <col min="2050" max="2050" width="15.1796875" style="2" customWidth="1"/>
    <col min="2051" max="2051" width="31.453125" style="2" bestFit="1" customWidth="1"/>
    <col min="2052" max="2052" width="38.7265625" style="2" customWidth="1"/>
    <col min="2053" max="2304" width="9.1796875" style="2"/>
    <col min="2305" max="2305" width="3.7265625" style="2" customWidth="1"/>
    <col min="2306" max="2306" width="15.1796875" style="2" customWidth="1"/>
    <col min="2307" max="2307" width="31.453125" style="2" bestFit="1" customWidth="1"/>
    <col min="2308" max="2308" width="38.7265625" style="2" customWidth="1"/>
    <col min="2309" max="2560" width="9.1796875" style="2"/>
    <col min="2561" max="2561" width="3.7265625" style="2" customWidth="1"/>
    <col min="2562" max="2562" width="15.1796875" style="2" customWidth="1"/>
    <col min="2563" max="2563" width="31.453125" style="2" bestFit="1" customWidth="1"/>
    <col min="2564" max="2564" width="38.7265625" style="2" customWidth="1"/>
    <col min="2565" max="2816" width="9.1796875" style="2"/>
    <col min="2817" max="2817" width="3.7265625" style="2" customWidth="1"/>
    <col min="2818" max="2818" width="15.1796875" style="2" customWidth="1"/>
    <col min="2819" max="2819" width="31.453125" style="2" bestFit="1" customWidth="1"/>
    <col min="2820" max="2820" width="38.7265625" style="2" customWidth="1"/>
    <col min="2821" max="3072" width="10.26953125" style="2"/>
    <col min="3073" max="3073" width="3.7265625" style="2" customWidth="1"/>
    <col min="3074" max="3074" width="15.1796875" style="2" customWidth="1"/>
    <col min="3075" max="3075" width="31.453125" style="2" bestFit="1" customWidth="1"/>
    <col min="3076" max="3076" width="38.7265625" style="2" customWidth="1"/>
    <col min="3077" max="3328" width="9.1796875" style="2"/>
    <col min="3329" max="3329" width="3.7265625" style="2" customWidth="1"/>
    <col min="3330" max="3330" width="15.1796875" style="2" customWidth="1"/>
    <col min="3331" max="3331" width="31.453125" style="2" bestFit="1" customWidth="1"/>
    <col min="3332" max="3332" width="38.7265625" style="2" customWidth="1"/>
    <col min="3333" max="3584" width="9.1796875" style="2"/>
    <col min="3585" max="3585" width="3.7265625" style="2" customWidth="1"/>
    <col min="3586" max="3586" width="15.1796875" style="2" customWidth="1"/>
    <col min="3587" max="3587" width="31.453125" style="2" bestFit="1" customWidth="1"/>
    <col min="3588" max="3588" width="38.7265625" style="2" customWidth="1"/>
    <col min="3589" max="3840" width="9.1796875" style="2"/>
    <col min="3841" max="3841" width="3.7265625" style="2" customWidth="1"/>
    <col min="3842" max="3842" width="15.1796875" style="2" customWidth="1"/>
    <col min="3843" max="3843" width="31.453125" style="2" bestFit="1" customWidth="1"/>
    <col min="3844" max="3844" width="38.7265625" style="2" customWidth="1"/>
    <col min="3845" max="4096" width="10.26953125" style="2"/>
    <col min="4097" max="4097" width="3.7265625" style="2" customWidth="1"/>
    <col min="4098" max="4098" width="15.1796875" style="2" customWidth="1"/>
    <col min="4099" max="4099" width="31.453125" style="2" bestFit="1" customWidth="1"/>
    <col min="4100" max="4100" width="38.7265625" style="2" customWidth="1"/>
    <col min="4101" max="4352" width="9.1796875" style="2"/>
    <col min="4353" max="4353" width="3.7265625" style="2" customWidth="1"/>
    <col min="4354" max="4354" width="15.1796875" style="2" customWidth="1"/>
    <col min="4355" max="4355" width="31.453125" style="2" bestFit="1" customWidth="1"/>
    <col min="4356" max="4356" width="38.7265625" style="2" customWidth="1"/>
    <col min="4357" max="4608" width="9.1796875" style="2"/>
    <col min="4609" max="4609" width="3.7265625" style="2" customWidth="1"/>
    <col min="4610" max="4610" width="15.1796875" style="2" customWidth="1"/>
    <col min="4611" max="4611" width="31.453125" style="2" bestFit="1" customWidth="1"/>
    <col min="4612" max="4612" width="38.7265625" style="2" customWidth="1"/>
    <col min="4613" max="4864" width="9.1796875" style="2"/>
    <col min="4865" max="4865" width="3.7265625" style="2" customWidth="1"/>
    <col min="4866" max="4866" width="15.1796875" style="2" customWidth="1"/>
    <col min="4867" max="4867" width="31.453125" style="2" bestFit="1" customWidth="1"/>
    <col min="4868" max="4868" width="38.7265625" style="2" customWidth="1"/>
    <col min="4869" max="5120" width="10.26953125" style="2"/>
    <col min="5121" max="5121" width="3.7265625" style="2" customWidth="1"/>
    <col min="5122" max="5122" width="15.1796875" style="2" customWidth="1"/>
    <col min="5123" max="5123" width="31.453125" style="2" bestFit="1" customWidth="1"/>
    <col min="5124" max="5124" width="38.7265625" style="2" customWidth="1"/>
    <col min="5125" max="5376" width="9.1796875" style="2"/>
    <col min="5377" max="5377" width="3.7265625" style="2" customWidth="1"/>
    <col min="5378" max="5378" width="15.1796875" style="2" customWidth="1"/>
    <col min="5379" max="5379" width="31.453125" style="2" bestFit="1" customWidth="1"/>
    <col min="5380" max="5380" width="38.7265625" style="2" customWidth="1"/>
    <col min="5381" max="5632" width="9.1796875" style="2"/>
    <col min="5633" max="5633" width="3.7265625" style="2" customWidth="1"/>
    <col min="5634" max="5634" width="15.1796875" style="2" customWidth="1"/>
    <col min="5635" max="5635" width="31.453125" style="2" bestFit="1" customWidth="1"/>
    <col min="5636" max="5636" width="38.7265625" style="2" customWidth="1"/>
    <col min="5637" max="5888" width="9.1796875" style="2"/>
    <col min="5889" max="5889" width="3.7265625" style="2" customWidth="1"/>
    <col min="5890" max="5890" width="15.1796875" style="2" customWidth="1"/>
    <col min="5891" max="5891" width="31.453125" style="2" bestFit="1" customWidth="1"/>
    <col min="5892" max="5892" width="38.7265625" style="2" customWidth="1"/>
    <col min="5893" max="6144" width="10.26953125" style="2"/>
    <col min="6145" max="6145" width="3.7265625" style="2" customWidth="1"/>
    <col min="6146" max="6146" width="15.1796875" style="2" customWidth="1"/>
    <col min="6147" max="6147" width="31.453125" style="2" bestFit="1" customWidth="1"/>
    <col min="6148" max="6148" width="38.7265625" style="2" customWidth="1"/>
    <col min="6149" max="6400" width="9.1796875" style="2"/>
    <col min="6401" max="6401" width="3.7265625" style="2" customWidth="1"/>
    <col min="6402" max="6402" width="15.1796875" style="2" customWidth="1"/>
    <col min="6403" max="6403" width="31.453125" style="2" bestFit="1" customWidth="1"/>
    <col min="6404" max="6404" width="38.7265625" style="2" customWidth="1"/>
    <col min="6405" max="6656" width="9.1796875" style="2"/>
    <col min="6657" max="6657" width="3.7265625" style="2" customWidth="1"/>
    <col min="6658" max="6658" width="15.1796875" style="2" customWidth="1"/>
    <col min="6659" max="6659" width="31.453125" style="2" bestFit="1" customWidth="1"/>
    <col min="6660" max="6660" width="38.7265625" style="2" customWidth="1"/>
    <col min="6661" max="6912" width="9.1796875" style="2"/>
    <col min="6913" max="6913" width="3.7265625" style="2" customWidth="1"/>
    <col min="6914" max="6914" width="15.1796875" style="2" customWidth="1"/>
    <col min="6915" max="6915" width="31.453125" style="2" bestFit="1" customWidth="1"/>
    <col min="6916" max="6916" width="38.7265625" style="2" customWidth="1"/>
    <col min="6917" max="7168" width="10.26953125" style="2"/>
    <col min="7169" max="7169" width="3.7265625" style="2" customWidth="1"/>
    <col min="7170" max="7170" width="15.1796875" style="2" customWidth="1"/>
    <col min="7171" max="7171" width="31.453125" style="2" bestFit="1" customWidth="1"/>
    <col min="7172" max="7172" width="38.7265625" style="2" customWidth="1"/>
    <col min="7173" max="7424" width="9.1796875" style="2"/>
    <col min="7425" max="7425" width="3.7265625" style="2" customWidth="1"/>
    <col min="7426" max="7426" width="15.1796875" style="2" customWidth="1"/>
    <col min="7427" max="7427" width="31.453125" style="2" bestFit="1" customWidth="1"/>
    <col min="7428" max="7428" width="38.7265625" style="2" customWidth="1"/>
    <col min="7429" max="7680" width="9.1796875" style="2"/>
    <col min="7681" max="7681" width="3.7265625" style="2" customWidth="1"/>
    <col min="7682" max="7682" width="15.1796875" style="2" customWidth="1"/>
    <col min="7683" max="7683" width="31.453125" style="2" bestFit="1" customWidth="1"/>
    <col min="7684" max="7684" width="38.7265625" style="2" customWidth="1"/>
    <col min="7685" max="7936" width="9.1796875" style="2"/>
    <col min="7937" max="7937" width="3.7265625" style="2" customWidth="1"/>
    <col min="7938" max="7938" width="15.1796875" style="2" customWidth="1"/>
    <col min="7939" max="7939" width="31.453125" style="2" bestFit="1" customWidth="1"/>
    <col min="7940" max="7940" width="38.7265625" style="2" customWidth="1"/>
    <col min="7941" max="8192" width="10.26953125" style="2"/>
    <col min="8193" max="8193" width="3.7265625" style="2" customWidth="1"/>
    <col min="8194" max="8194" width="15.1796875" style="2" customWidth="1"/>
    <col min="8195" max="8195" width="31.453125" style="2" bestFit="1" customWidth="1"/>
    <col min="8196" max="8196" width="38.7265625" style="2" customWidth="1"/>
    <col min="8197" max="8448" width="9.1796875" style="2"/>
    <col min="8449" max="8449" width="3.7265625" style="2" customWidth="1"/>
    <col min="8450" max="8450" width="15.1796875" style="2" customWidth="1"/>
    <col min="8451" max="8451" width="31.453125" style="2" bestFit="1" customWidth="1"/>
    <col min="8452" max="8452" width="38.7265625" style="2" customWidth="1"/>
    <col min="8453" max="8704" width="9.1796875" style="2"/>
    <col min="8705" max="8705" width="3.7265625" style="2" customWidth="1"/>
    <col min="8706" max="8706" width="15.1796875" style="2" customWidth="1"/>
    <col min="8707" max="8707" width="31.453125" style="2" bestFit="1" customWidth="1"/>
    <col min="8708" max="8708" width="38.7265625" style="2" customWidth="1"/>
    <col min="8709" max="8960" width="9.1796875" style="2"/>
    <col min="8961" max="8961" width="3.7265625" style="2" customWidth="1"/>
    <col min="8962" max="8962" width="15.1796875" style="2" customWidth="1"/>
    <col min="8963" max="8963" width="31.453125" style="2" bestFit="1" customWidth="1"/>
    <col min="8964" max="8964" width="38.7265625" style="2" customWidth="1"/>
    <col min="8965" max="9216" width="10.26953125" style="2"/>
    <col min="9217" max="9217" width="3.7265625" style="2" customWidth="1"/>
    <col min="9218" max="9218" width="15.1796875" style="2" customWidth="1"/>
    <col min="9219" max="9219" width="31.453125" style="2" bestFit="1" customWidth="1"/>
    <col min="9220" max="9220" width="38.7265625" style="2" customWidth="1"/>
    <col min="9221" max="9472" width="9.1796875" style="2"/>
    <col min="9473" max="9473" width="3.7265625" style="2" customWidth="1"/>
    <col min="9474" max="9474" width="15.1796875" style="2" customWidth="1"/>
    <col min="9475" max="9475" width="31.453125" style="2" bestFit="1" customWidth="1"/>
    <col min="9476" max="9476" width="38.7265625" style="2" customWidth="1"/>
    <col min="9477" max="9728" width="9.1796875" style="2"/>
    <col min="9729" max="9729" width="3.7265625" style="2" customWidth="1"/>
    <col min="9730" max="9730" width="15.1796875" style="2" customWidth="1"/>
    <col min="9731" max="9731" width="31.453125" style="2" bestFit="1" customWidth="1"/>
    <col min="9732" max="9732" width="38.7265625" style="2" customWidth="1"/>
    <col min="9733" max="9984" width="9.1796875" style="2"/>
    <col min="9985" max="9985" width="3.7265625" style="2" customWidth="1"/>
    <col min="9986" max="9986" width="15.1796875" style="2" customWidth="1"/>
    <col min="9987" max="9987" width="31.453125" style="2" bestFit="1" customWidth="1"/>
    <col min="9988" max="9988" width="38.7265625" style="2" customWidth="1"/>
    <col min="9989" max="10240" width="10.26953125" style="2"/>
    <col min="10241" max="10241" width="3.7265625" style="2" customWidth="1"/>
    <col min="10242" max="10242" width="15.1796875" style="2" customWidth="1"/>
    <col min="10243" max="10243" width="31.453125" style="2" bestFit="1" customWidth="1"/>
    <col min="10244" max="10244" width="38.7265625" style="2" customWidth="1"/>
    <col min="10245" max="10496" width="9.1796875" style="2"/>
    <col min="10497" max="10497" width="3.7265625" style="2" customWidth="1"/>
    <col min="10498" max="10498" width="15.1796875" style="2" customWidth="1"/>
    <col min="10499" max="10499" width="31.453125" style="2" bestFit="1" customWidth="1"/>
    <col min="10500" max="10500" width="38.7265625" style="2" customWidth="1"/>
    <col min="10501" max="10752" width="9.1796875" style="2"/>
    <col min="10753" max="10753" width="3.7265625" style="2" customWidth="1"/>
    <col min="10754" max="10754" width="15.1796875" style="2" customWidth="1"/>
    <col min="10755" max="10755" width="31.453125" style="2" bestFit="1" customWidth="1"/>
    <col min="10756" max="10756" width="38.7265625" style="2" customWidth="1"/>
    <col min="10757" max="11008" width="9.1796875" style="2"/>
    <col min="11009" max="11009" width="3.7265625" style="2" customWidth="1"/>
    <col min="11010" max="11010" width="15.1796875" style="2" customWidth="1"/>
    <col min="11011" max="11011" width="31.453125" style="2" bestFit="1" customWidth="1"/>
    <col min="11012" max="11012" width="38.7265625" style="2" customWidth="1"/>
    <col min="11013" max="11264" width="10.26953125" style="2"/>
    <col min="11265" max="11265" width="3.7265625" style="2" customWidth="1"/>
    <col min="11266" max="11266" width="15.1796875" style="2" customWidth="1"/>
    <col min="11267" max="11267" width="31.453125" style="2" bestFit="1" customWidth="1"/>
    <col min="11268" max="11268" width="38.7265625" style="2" customWidth="1"/>
    <col min="11269" max="11520" width="9.1796875" style="2"/>
    <col min="11521" max="11521" width="3.7265625" style="2" customWidth="1"/>
    <col min="11522" max="11522" width="15.1796875" style="2" customWidth="1"/>
    <col min="11523" max="11523" width="31.453125" style="2" bestFit="1" customWidth="1"/>
    <col min="11524" max="11524" width="38.7265625" style="2" customWidth="1"/>
    <col min="11525" max="11776" width="9.1796875" style="2"/>
    <col min="11777" max="11777" width="3.7265625" style="2" customWidth="1"/>
    <col min="11778" max="11778" width="15.1796875" style="2" customWidth="1"/>
    <col min="11779" max="11779" width="31.453125" style="2" bestFit="1" customWidth="1"/>
    <col min="11780" max="11780" width="38.7265625" style="2" customWidth="1"/>
    <col min="11781" max="12032" width="9.1796875" style="2"/>
    <col min="12033" max="12033" width="3.7265625" style="2" customWidth="1"/>
    <col min="12034" max="12034" width="15.1796875" style="2" customWidth="1"/>
    <col min="12035" max="12035" width="31.453125" style="2" bestFit="1" customWidth="1"/>
    <col min="12036" max="12036" width="38.7265625" style="2" customWidth="1"/>
    <col min="12037" max="12288" width="10.26953125" style="2"/>
    <col min="12289" max="12289" width="3.7265625" style="2" customWidth="1"/>
    <col min="12290" max="12290" width="15.1796875" style="2" customWidth="1"/>
    <col min="12291" max="12291" width="31.453125" style="2" bestFit="1" customWidth="1"/>
    <col min="12292" max="12292" width="38.7265625" style="2" customWidth="1"/>
    <col min="12293" max="12544" width="9.1796875" style="2"/>
    <col min="12545" max="12545" width="3.7265625" style="2" customWidth="1"/>
    <col min="12546" max="12546" width="15.1796875" style="2" customWidth="1"/>
    <col min="12547" max="12547" width="31.453125" style="2" bestFit="1" customWidth="1"/>
    <col min="12548" max="12548" width="38.7265625" style="2" customWidth="1"/>
    <col min="12549" max="12800" width="9.1796875" style="2"/>
    <col min="12801" max="12801" width="3.7265625" style="2" customWidth="1"/>
    <col min="12802" max="12802" width="15.1796875" style="2" customWidth="1"/>
    <col min="12803" max="12803" width="31.453125" style="2" bestFit="1" customWidth="1"/>
    <col min="12804" max="12804" width="38.7265625" style="2" customWidth="1"/>
    <col min="12805" max="13056" width="9.1796875" style="2"/>
    <col min="13057" max="13057" width="3.7265625" style="2" customWidth="1"/>
    <col min="13058" max="13058" width="15.1796875" style="2" customWidth="1"/>
    <col min="13059" max="13059" width="31.453125" style="2" bestFit="1" customWidth="1"/>
    <col min="13060" max="13060" width="38.7265625" style="2" customWidth="1"/>
    <col min="13061" max="13312" width="10.26953125" style="2"/>
    <col min="13313" max="13313" width="3.7265625" style="2" customWidth="1"/>
    <col min="13314" max="13314" width="15.1796875" style="2" customWidth="1"/>
    <col min="13315" max="13315" width="31.453125" style="2" bestFit="1" customWidth="1"/>
    <col min="13316" max="13316" width="38.7265625" style="2" customWidth="1"/>
    <col min="13317" max="13568" width="9.1796875" style="2"/>
    <col min="13569" max="13569" width="3.7265625" style="2" customWidth="1"/>
    <col min="13570" max="13570" width="15.1796875" style="2" customWidth="1"/>
    <col min="13571" max="13571" width="31.453125" style="2" bestFit="1" customWidth="1"/>
    <col min="13572" max="13572" width="38.7265625" style="2" customWidth="1"/>
    <col min="13573" max="13824" width="9.1796875" style="2"/>
    <col min="13825" max="13825" width="3.7265625" style="2" customWidth="1"/>
    <col min="13826" max="13826" width="15.1796875" style="2" customWidth="1"/>
    <col min="13827" max="13827" width="31.453125" style="2" bestFit="1" customWidth="1"/>
    <col min="13828" max="13828" width="38.7265625" style="2" customWidth="1"/>
    <col min="13829" max="14080" width="9.1796875" style="2"/>
    <col min="14081" max="14081" width="3.7265625" style="2" customWidth="1"/>
    <col min="14082" max="14082" width="15.1796875" style="2" customWidth="1"/>
    <col min="14083" max="14083" width="31.453125" style="2" bestFit="1" customWidth="1"/>
    <col min="14084" max="14084" width="38.7265625" style="2" customWidth="1"/>
    <col min="14085" max="14336" width="10.26953125" style="2"/>
    <col min="14337" max="14337" width="3.7265625" style="2" customWidth="1"/>
    <col min="14338" max="14338" width="15.1796875" style="2" customWidth="1"/>
    <col min="14339" max="14339" width="31.453125" style="2" bestFit="1" customWidth="1"/>
    <col min="14340" max="14340" width="38.7265625" style="2" customWidth="1"/>
    <col min="14341" max="14592" width="9.1796875" style="2"/>
    <col min="14593" max="14593" width="3.7265625" style="2" customWidth="1"/>
    <col min="14594" max="14594" width="15.1796875" style="2" customWidth="1"/>
    <col min="14595" max="14595" width="31.453125" style="2" bestFit="1" customWidth="1"/>
    <col min="14596" max="14596" width="38.7265625" style="2" customWidth="1"/>
    <col min="14597" max="14848" width="9.1796875" style="2"/>
    <col min="14849" max="14849" width="3.7265625" style="2" customWidth="1"/>
    <col min="14850" max="14850" width="15.1796875" style="2" customWidth="1"/>
    <col min="14851" max="14851" width="31.453125" style="2" bestFit="1" customWidth="1"/>
    <col min="14852" max="14852" width="38.7265625" style="2" customWidth="1"/>
    <col min="14853" max="15104" width="9.1796875" style="2"/>
    <col min="15105" max="15105" width="3.7265625" style="2" customWidth="1"/>
    <col min="15106" max="15106" width="15.1796875" style="2" customWidth="1"/>
    <col min="15107" max="15107" width="31.453125" style="2" bestFit="1" customWidth="1"/>
    <col min="15108" max="15108" width="38.7265625" style="2" customWidth="1"/>
    <col min="15109" max="15360" width="10.26953125" style="2"/>
    <col min="15361" max="15361" width="3.7265625" style="2" customWidth="1"/>
    <col min="15362" max="15362" width="15.1796875" style="2" customWidth="1"/>
    <col min="15363" max="15363" width="31.453125" style="2" bestFit="1" customWidth="1"/>
    <col min="15364" max="15364" width="38.7265625" style="2" customWidth="1"/>
    <col min="15365" max="15616" width="9.1796875" style="2"/>
    <col min="15617" max="15617" width="3.7265625" style="2" customWidth="1"/>
    <col min="15618" max="15618" width="15.1796875" style="2" customWidth="1"/>
    <col min="15619" max="15619" width="31.453125" style="2" bestFit="1" customWidth="1"/>
    <col min="15620" max="15620" width="38.7265625" style="2" customWidth="1"/>
    <col min="15621" max="15872" width="9.1796875" style="2"/>
    <col min="15873" max="15873" width="3.7265625" style="2" customWidth="1"/>
    <col min="15874" max="15874" width="15.1796875" style="2" customWidth="1"/>
    <col min="15875" max="15875" width="31.453125" style="2" bestFit="1" customWidth="1"/>
    <col min="15876" max="15876" width="38.7265625" style="2" customWidth="1"/>
    <col min="15877" max="16128" width="9.1796875" style="2"/>
    <col min="16129" max="16129" width="3.7265625" style="2" customWidth="1"/>
    <col min="16130" max="16130" width="15.1796875" style="2" customWidth="1"/>
    <col min="16131" max="16131" width="31.453125" style="2" bestFit="1" customWidth="1"/>
    <col min="16132" max="16132" width="38.7265625" style="2" customWidth="1"/>
    <col min="16133" max="16384" width="10.26953125" style="2"/>
  </cols>
  <sheetData>
    <row r="2" spans="1:4">
      <c r="B2" s="568" t="s">
        <v>845</v>
      </c>
      <c r="C2" s="568"/>
      <c r="D2" s="568"/>
    </row>
    <row r="3" spans="1:4">
      <c r="B3" s="143" t="s">
        <v>1963</v>
      </c>
    </row>
    <row r="4" spans="1:4">
      <c r="B4" s="143" t="s">
        <v>1964</v>
      </c>
    </row>
    <row r="7" spans="1:4" ht="17.5">
      <c r="A7" s="566" t="s">
        <v>72</v>
      </c>
      <c r="B7" s="566"/>
      <c r="C7" s="566"/>
      <c r="D7" s="566"/>
    </row>
    <row r="8" spans="1:4">
      <c r="A8" s="567" t="s">
        <v>769</v>
      </c>
      <c r="B8" s="567"/>
      <c r="C8" s="567"/>
      <c r="D8" s="567"/>
    </row>
    <row r="10" spans="1:4">
      <c r="D10" s="3" t="s">
        <v>761</v>
      </c>
    </row>
    <row r="11" spans="1:4">
      <c r="B11" s="11" t="s">
        <v>65</v>
      </c>
      <c r="C11" s="12" t="s">
        <v>66</v>
      </c>
      <c r="D11" s="12" t="s">
        <v>67</v>
      </c>
    </row>
    <row r="12" spans="1:4" ht="14.5">
      <c r="B12" s="4">
        <v>1</v>
      </c>
      <c r="C12" s="5" t="s">
        <v>766</v>
      </c>
      <c r="D12" s="6" t="s">
        <v>762</v>
      </c>
    </row>
    <row r="13" spans="1:4" ht="14.5">
      <c r="B13" s="4">
        <v>2</v>
      </c>
      <c r="C13" s="5" t="s">
        <v>767</v>
      </c>
      <c r="D13" s="6" t="s">
        <v>763</v>
      </c>
    </row>
    <row r="14" spans="1:4" ht="14.5">
      <c r="B14" s="4">
        <v>3</v>
      </c>
      <c r="C14" s="5" t="s">
        <v>73</v>
      </c>
      <c r="D14" s="6" t="s">
        <v>764</v>
      </c>
    </row>
    <row r="15" spans="1:4" ht="14.5">
      <c r="B15" s="4">
        <v>4</v>
      </c>
      <c r="C15" s="5" t="s">
        <v>74</v>
      </c>
      <c r="D15" s="6" t="s">
        <v>765</v>
      </c>
    </row>
    <row r="16" spans="1:4" ht="14.5">
      <c r="B16" s="4">
        <v>5</v>
      </c>
      <c r="C16" s="5" t="s">
        <v>760</v>
      </c>
      <c r="D16" s="6" t="s">
        <v>768</v>
      </c>
    </row>
    <row r="17" spans="2:4">
      <c r="B17" s="11"/>
      <c r="C17" s="11"/>
      <c r="D17" s="11"/>
    </row>
    <row r="19" spans="2:4">
      <c r="B19" s="7"/>
      <c r="C19" s="8"/>
    </row>
    <row r="20" spans="2:4">
      <c r="C20" s="8"/>
    </row>
    <row r="21" spans="2:4">
      <c r="C21" s="8"/>
    </row>
    <row r="25" spans="2:4">
      <c r="B25" s="9"/>
      <c r="C25" s="9"/>
      <c r="D25" s="10" t="s">
        <v>770</v>
      </c>
    </row>
    <row r="26" spans="2:4">
      <c r="B26" s="569" t="s">
        <v>847</v>
      </c>
      <c r="C26" s="569"/>
      <c r="D26" s="144" t="s">
        <v>846</v>
      </c>
    </row>
    <row r="27" spans="2:4">
      <c r="B27" s="570" t="s">
        <v>848</v>
      </c>
      <c r="C27" s="570"/>
      <c r="D27" s="10" t="s">
        <v>68</v>
      </c>
    </row>
    <row r="33" spans="1:5" s="20" customFormat="1" ht="15.5">
      <c r="A33" s="131" t="s">
        <v>1962</v>
      </c>
      <c r="B33" s="131"/>
      <c r="C33" s="131"/>
      <c r="D33" s="131"/>
      <c r="E33" s="131"/>
    </row>
  </sheetData>
  <protectedRanges>
    <protectedRange sqref="B2:C4" name="Range2"/>
  </protectedRanges>
  <mergeCells count="5">
    <mergeCell ref="A7:D7"/>
    <mergeCell ref="A8:D8"/>
    <mergeCell ref="B2:D2"/>
    <mergeCell ref="B26:C26"/>
    <mergeCell ref="B27:C27"/>
  </mergeCells>
  <hyperlinks>
    <hyperlink ref="D12" location="BCTHTCR_06500!A1" display="BCTHTCR_06500"/>
    <hyperlink ref="D13" location="BCTNTDR_06501!A1" display="BCTNTDR_06501"/>
    <hyperlink ref="D14" location="BCLCTienTeTT_06502!A1" display="BCLCTienTeTT_06502"/>
    <hyperlink ref="D15" location="BCLCTienTeGT_06503!A1" display="BCLCTienTeGT_06503"/>
    <hyperlink ref="D16" location="BCTHBDVCSHR_06504!A1" display="BCTHBDVCSHR_0650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tabSelected="1" topLeftCell="A181" workbookViewId="0">
      <selection activeCell="E195" sqref="E195"/>
    </sheetView>
  </sheetViews>
  <sheetFormatPr defaultColWidth="10.26953125" defaultRowHeight="11.5"/>
  <cols>
    <col min="1" max="1" width="46.54296875" style="20" customWidth="1"/>
    <col min="2" max="2" width="6.7265625" style="20" customWidth="1"/>
    <col min="3" max="3" width="6.26953125" style="31" customWidth="1"/>
    <col min="4" max="4" width="15.26953125" style="20" bestFit="1" customWidth="1"/>
    <col min="5" max="5" width="15" style="20" customWidth="1"/>
    <col min="6" max="6" width="12.54296875" style="20" bestFit="1" customWidth="1"/>
    <col min="7" max="7" width="10.26953125" style="20"/>
    <col min="8" max="8" width="12.1796875" style="20" bestFit="1" customWidth="1"/>
    <col min="9" max="9" width="15.1796875" style="20" bestFit="1" customWidth="1"/>
    <col min="10" max="16384" width="10.26953125" style="20"/>
  </cols>
  <sheetData>
    <row r="1" spans="1:9" ht="16.5">
      <c r="A1" s="573" t="s">
        <v>840</v>
      </c>
      <c r="B1" s="573"/>
      <c r="C1" s="573"/>
      <c r="D1" s="573"/>
      <c r="E1" s="573"/>
    </row>
    <row r="2" spans="1:9">
      <c r="A2" s="574" t="s">
        <v>772</v>
      </c>
      <c r="B2" s="574"/>
      <c r="C2" s="574"/>
      <c r="D2" s="574"/>
      <c r="E2" s="574"/>
    </row>
    <row r="3" spans="1:9" ht="15.5">
      <c r="A3" s="132"/>
      <c r="B3" s="133"/>
      <c r="C3" s="133"/>
      <c r="D3" s="575" t="s">
        <v>773</v>
      </c>
      <c r="E3" s="575"/>
    </row>
    <row r="4" spans="1:9" ht="6.75" customHeight="1">
      <c r="A4" s="555"/>
      <c r="B4" s="556"/>
      <c r="C4" s="556"/>
      <c r="D4" s="557"/>
      <c r="E4" s="557"/>
    </row>
    <row r="5" spans="1:9" ht="27.75" customHeight="1">
      <c r="A5" s="571" t="s">
        <v>200</v>
      </c>
      <c r="B5" s="571"/>
      <c r="C5" s="571"/>
      <c r="D5" s="571"/>
      <c r="E5" s="571"/>
    </row>
    <row r="6" spans="1:9" ht="15.75" customHeight="1">
      <c r="A6" s="572" t="s">
        <v>771</v>
      </c>
      <c r="B6" s="572"/>
      <c r="C6" s="572"/>
      <c r="D6" s="572"/>
      <c r="E6" s="572"/>
    </row>
    <row r="7" spans="1:9" ht="23">
      <c r="A7" s="83" t="s">
        <v>513</v>
      </c>
      <c r="B7" s="83" t="s">
        <v>11</v>
      </c>
      <c r="C7" s="83" t="s">
        <v>16</v>
      </c>
      <c r="D7" s="83" t="s">
        <v>86</v>
      </c>
      <c r="E7" s="83" t="s">
        <v>87</v>
      </c>
    </row>
    <row r="8" spans="1:9" ht="13.75" customHeight="1">
      <c r="A8" s="21" t="s">
        <v>70</v>
      </c>
      <c r="B8" s="22"/>
      <c r="C8" s="23"/>
      <c r="D8" s="24"/>
      <c r="E8" s="24"/>
    </row>
    <row r="9" spans="1:9" ht="13.75" customHeight="1">
      <c r="A9" s="25" t="s">
        <v>83</v>
      </c>
      <c r="B9" s="25" t="s">
        <v>12</v>
      </c>
      <c r="C9" s="26"/>
      <c r="D9" s="27">
        <f>D10+D31</f>
        <v>147607364730</v>
      </c>
      <c r="E9" s="27">
        <f>E10+E31</f>
        <v>150415265940</v>
      </c>
      <c r="G9" s="564"/>
      <c r="I9" s="67"/>
    </row>
    <row r="10" spans="1:9" ht="13.75" customHeight="1">
      <c r="A10" s="28" t="s">
        <v>84</v>
      </c>
      <c r="B10" s="25" t="s">
        <v>547</v>
      </c>
      <c r="C10" s="29"/>
      <c r="D10" s="27">
        <f>+D11+D14+D15+D16+D17+D18+D19+D25+D26+D27+D28+D29+D30</f>
        <v>131883986691</v>
      </c>
      <c r="E10" s="27">
        <f>+E11+E14+E15+E16+E17+E18+E19+E25+E26+E27+E28+E29+E30</f>
        <v>133106759095</v>
      </c>
      <c r="G10" s="564"/>
      <c r="I10" s="67"/>
    </row>
    <row r="11" spans="1:9" ht="13.75" customHeight="1">
      <c r="A11" s="30" t="s">
        <v>201</v>
      </c>
      <c r="B11" s="30" t="s">
        <v>548</v>
      </c>
      <c r="C11" s="29" t="s">
        <v>1968</v>
      </c>
      <c r="D11" s="74">
        <f>+D12+D13</f>
        <v>43265155487</v>
      </c>
      <c r="E11" s="74">
        <f>+E12+E13</f>
        <v>45368928645</v>
      </c>
      <c r="G11" s="564"/>
      <c r="I11" s="67"/>
    </row>
    <row r="12" spans="1:9" ht="13.75" customHeight="1">
      <c r="A12" s="46" t="s">
        <v>202</v>
      </c>
      <c r="B12" s="30" t="s">
        <v>549</v>
      </c>
      <c r="C12" s="29"/>
      <c r="D12" s="74">
        <v>24465155487</v>
      </c>
      <c r="E12" s="74">
        <v>13568928645</v>
      </c>
      <c r="G12" s="564"/>
      <c r="I12" s="67"/>
    </row>
    <row r="13" spans="1:9" ht="13.75" customHeight="1">
      <c r="A13" s="46" t="s">
        <v>203</v>
      </c>
      <c r="B13" s="30" t="s">
        <v>550</v>
      </c>
      <c r="C13" s="29"/>
      <c r="D13" s="74">
        <v>18800000000</v>
      </c>
      <c r="E13" s="74">
        <v>31800000000</v>
      </c>
      <c r="G13" s="564"/>
      <c r="I13" s="67"/>
    </row>
    <row r="14" spans="1:9" ht="13.75" customHeight="1">
      <c r="A14" s="30" t="s">
        <v>204</v>
      </c>
      <c r="B14" s="30" t="s">
        <v>551</v>
      </c>
      <c r="C14" s="29" t="s">
        <v>1969</v>
      </c>
      <c r="D14" s="74">
        <v>39423155818</v>
      </c>
      <c r="E14" s="74">
        <v>39556885057</v>
      </c>
      <c r="G14" s="564"/>
      <c r="I14" s="67"/>
    </row>
    <row r="15" spans="1:9" ht="13.75" customHeight="1">
      <c r="A15" s="30" t="s">
        <v>205</v>
      </c>
      <c r="B15" s="30" t="s">
        <v>552</v>
      </c>
      <c r="C15" s="29"/>
      <c r="D15" s="74">
        <v>0</v>
      </c>
      <c r="E15" s="74">
        <v>0</v>
      </c>
      <c r="G15" s="564"/>
      <c r="I15" s="67"/>
    </row>
    <row r="16" spans="1:9" ht="13.75" customHeight="1">
      <c r="A16" s="30" t="s">
        <v>206</v>
      </c>
      <c r="B16" s="30" t="s">
        <v>553</v>
      </c>
      <c r="C16" s="29" t="s">
        <v>1969</v>
      </c>
      <c r="D16" s="74">
        <v>3006933888</v>
      </c>
      <c r="E16" s="74">
        <v>2317353951</v>
      </c>
      <c r="G16" s="564"/>
      <c r="I16" s="67"/>
    </row>
    <row r="17" spans="1:9" ht="13.75" customHeight="1">
      <c r="A17" s="30" t="s">
        <v>207</v>
      </c>
      <c r="B17" s="30" t="s">
        <v>554</v>
      </c>
      <c r="C17" s="29" t="s">
        <v>1969</v>
      </c>
      <c r="D17" s="74">
        <v>1350000000</v>
      </c>
      <c r="E17" s="74">
        <v>1350000000</v>
      </c>
      <c r="G17" s="564"/>
      <c r="I17" s="67"/>
    </row>
    <row r="18" spans="1:9" ht="25.5" customHeight="1">
      <c r="A18" s="30" t="s">
        <v>208</v>
      </c>
      <c r="B18" s="30" t="s">
        <v>555</v>
      </c>
      <c r="C18" s="29" t="s">
        <v>1970</v>
      </c>
      <c r="D18" s="74">
        <v>-1104372850</v>
      </c>
      <c r="E18" s="74">
        <v>-1193958801</v>
      </c>
      <c r="G18" s="564"/>
      <c r="I18" s="67"/>
    </row>
    <row r="19" spans="1:9" ht="13.75" customHeight="1">
      <c r="A19" s="30" t="s">
        <v>209</v>
      </c>
      <c r="B19" s="30" t="s">
        <v>556</v>
      </c>
      <c r="C19" s="29" t="s">
        <v>1971</v>
      </c>
      <c r="D19" s="74">
        <v>14169615000</v>
      </c>
      <c r="E19" s="74">
        <f>+E20+E21</f>
        <v>14123020000</v>
      </c>
      <c r="G19" s="564"/>
      <c r="I19" s="67"/>
    </row>
    <row r="20" spans="1:9" ht="13.75" customHeight="1">
      <c r="A20" s="46" t="s">
        <v>210</v>
      </c>
      <c r="B20" s="30" t="s">
        <v>557</v>
      </c>
      <c r="C20" s="29"/>
      <c r="D20" s="74">
        <v>14044700000</v>
      </c>
      <c r="E20" s="74">
        <v>14025500000</v>
      </c>
      <c r="G20" s="564"/>
      <c r="I20" s="67"/>
    </row>
    <row r="21" spans="1:9" ht="13.75" customHeight="1">
      <c r="A21" s="46" t="s">
        <v>211</v>
      </c>
      <c r="B21" s="30" t="s">
        <v>558</v>
      </c>
      <c r="C21" s="29"/>
      <c r="D21" s="74">
        <v>124915000</v>
      </c>
      <c r="E21" s="74">
        <v>97520000</v>
      </c>
      <c r="G21" s="564"/>
      <c r="I21" s="67"/>
    </row>
    <row r="22" spans="1:9" ht="13.5" hidden="1" customHeight="1">
      <c r="A22" s="46" t="s">
        <v>212</v>
      </c>
      <c r="B22" s="30" t="s">
        <v>559</v>
      </c>
      <c r="C22" s="29"/>
      <c r="D22" s="27"/>
      <c r="E22" s="27"/>
      <c r="G22" s="564"/>
      <c r="I22" s="67"/>
    </row>
    <row r="23" spans="1:9" ht="30" hidden="1" customHeight="1">
      <c r="A23" s="46" t="s">
        <v>213</v>
      </c>
      <c r="B23" s="30" t="s">
        <v>560</v>
      </c>
      <c r="C23" s="29"/>
      <c r="D23" s="74"/>
      <c r="E23" s="74"/>
      <c r="I23" s="67"/>
    </row>
    <row r="24" spans="1:9" ht="13.75" customHeight="1">
      <c r="A24" s="46" t="s">
        <v>214</v>
      </c>
      <c r="B24" s="30" t="s">
        <v>561</v>
      </c>
      <c r="C24" s="29"/>
      <c r="D24" s="74">
        <v>124915000</v>
      </c>
      <c r="E24" s="74">
        <v>97520000</v>
      </c>
      <c r="G24" s="564"/>
      <c r="I24" s="67"/>
    </row>
    <row r="25" spans="1:9" ht="13.75" customHeight="1">
      <c r="A25" s="30" t="s">
        <v>215</v>
      </c>
      <c r="B25" s="30" t="s">
        <v>562</v>
      </c>
      <c r="C25" s="29"/>
      <c r="D25" s="74">
        <v>0</v>
      </c>
      <c r="E25" s="74"/>
      <c r="G25" s="564"/>
      <c r="I25" s="67"/>
    </row>
    <row r="26" spans="1:9" ht="13.75" customHeight="1">
      <c r="A26" s="30" t="s">
        <v>1981</v>
      </c>
      <c r="B26" s="30" t="s">
        <v>563</v>
      </c>
      <c r="C26" s="29" t="s">
        <v>1972</v>
      </c>
      <c r="D26" s="74">
        <v>32911305476</v>
      </c>
      <c r="E26" s="74">
        <v>33067493297</v>
      </c>
      <c r="G26" s="564"/>
      <c r="I26" s="67"/>
    </row>
    <row r="27" spans="1:9" ht="13.75" hidden="1" customHeight="1">
      <c r="A27" s="30" t="s">
        <v>216</v>
      </c>
      <c r="B27" s="30" t="s">
        <v>564</v>
      </c>
      <c r="C27" s="29"/>
      <c r="D27" s="74"/>
      <c r="E27" s="74">
        <v>0</v>
      </c>
      <c r="G27" s="564"/>
      <c r="I27" s="67"/>
    </row>
    <row r="28" spans="1:9" ht="13.5" hidden="1" customHeight="1">
      <c r="A28" s="30" t="s">
        <v>217</v>
      </c>
      <c r="B28" s="30" t="s">
        <v>565</v>
      </c>
      <c r="C28" s="29"/>
      <c r="D28" s="74"/>
      <c r="E28" s="74">
        <v>0</v>
      </c>
      <c r="G28" s="564"/>
      <c r="I28" s="67"/>
    </row>
    <row r="29" spans="1:9" ht="13.5" hidden="1" customHeight="1">
      <c r="A29" s="30" t="s">
        <v>218</v>
      </c>
      <c r="B29" s="30" t="s">
        <v>566</v>
      </c>
      <c r="C29" s="29"/>
      <c r="D29" s="74">
        <v>0</v>
      </c>
      <c r="E29" s="74">
        <v>0</v>
      </c>
      <c r="G29" s="564"/>
      <c r="I29" s="67"/>
    </row>
    <row r="30" spans="1:9" ht="13.75" customHeight="1">
      <c r="A30" s="30" t="s">
        <v>219</v>
      </c>
      <c r="B30" s="30" t="s">
        <v>567</v>
      </c>
      <c r="C30" s="29"/>
      <c r="D30" s="74">
        <v>-1137806128</v>
      </c>
      <c r="E30" s="74">
        <v>-1482963054</v>
      </c>
      <c r="G30" s="564"/>
      <c r="I30" s="67"/>
    </row>
    <row r="31" spans="1:9" ht="13.75" customHeight="1">
      <c r="A31" s="28" t="s">
        <v>220</v>
      </c>
      <c r="B31" s="25" t="s">
        <v>568</v>
      </c>
      <c r="C31" s="29"/>
      <c r="D31" s="27">
        <f>D32+D33+D34+D35+D36+D37</f>
        <v>15723378039</v>
      </c>
      <c r="E31" s="27">
        <f>E32+E33+E34+E35+E36+E37</f>
        <v>17308506845</v>
      </c>
      <c r="G31" s="564"/>
      <c r="I31" s="67"/>
    </row>
    <row r="32" spans="1:9" ht="13.75" customHeight="1">
      <c r="A32" s="30" t="s">
        <v>221</v>
      </c>
      <c r="B32" s="30" t="s">
        <v>569</v>
      </c>
      <c r="C32" s="29"/>
      <c r="D32" s="74">
        <v>196952964</v>
      </c>
      <c r="E32" s="74">
        <v>13611770</v>
      </c>
      <c r="G32" s="564"/>
      <c r="I32" s="67"/>
    </row>
    <row r="33" spans="1:9" ht="13.75" customHeight="1">
      <c r="A33" s="30" t="s">
        <v>222</v>
      </c>
      <c r="B33" s="30" t="s">
        <v>570</v>
      </c>
      <c r="C33" s="29"/>
      <c r="D33" s="74">
        <v>0</v>
      </c>
      <c r="E33" s="74">
        <v>0</v>
      </c>
      <c r="G33" s="564"/>
      <c r="I33" s="67"/>
    </row>
    <row r="34" spans="1:9" ht="13.75" customHeight="1">
      <c r="A34" s="30" t="s">
        <v>223</v>
      </c>
      <c r="B34" s="30" t="s">
        <v>571</v>
      </c>
      <c r="C34" s="29" t="s">
        <v>1973</v>
      </c>
      <c r="D34" s="74">
        <v>269955000</v>
      </c>
      <c r="E34" s="74">
        <v>37310000</v>
      </c>
      <c r="G34" s="564"/>
      <c r="I34" s="67"/>
    </row>
    <row r="35" spans="1:9" ht="13.75" customHeight="1">
      <c r="A35" s="30" t="s">
        <v>224</v>
      </c>
      <c r="B35" s="30" t="s">
        <v>572</v>
      </c>
      <c r="C35" s="29" t="s">
        <v>22</v>
      </c>
      <c r="D35" s="74">
        <v>14005200000</v>
      </c>
      <c r="E35" s="74">
        <v>5200000</v>
      </c>
      <c r="G35" s="564"/>
      <c r="I35" s="67"/>
    </row>
    <row r="36" spans="1:9" ht="13.75" customHeight="1">
      <c r="A36" s="30" t="s">
        <v>69</v>
      </c>
      <c r="B36" s="30" t="s">
        <v>573</v>
      </c>
      <c r="C36" s="29" t="s">
        <v>23</v>
      </c>
      <c r="D36" s="74">
        <v>1251270075</v>
      </c>
      <c r="E36" s="74">
        <v>17252385075</v>
      </c>
      <c r="F36" s="67"/>
      <c r="G36" s="564"/>
      <c r="I36" s="67"/>
    </row>
    <row r="37" spans="1:9" ht="13.75" customHeight="1">
      <c r="A37" s="30" t="s">
        <v>225</v>
      </c>
      <c r="B37" s="30" t="s">
        <v>574</v>
      </c>
      <c r="C37" s="29"/>
      <c r="D37" s="74">
        <v>0</v>
      </c>
      <c r="E37" s="74"/>
      <c r="F37" s="67"/>
      <c r="G37" s="564"/>
      <c r="I37" s="67"/>
    </row>
    <row r="38" spans="1:9" ht="13.75" customHeight="1">
      <c r="A38" s="25" t="s">
        <v>226</v>
      </c>
      <c r="B38" s="25" t="s">
        <v>13</v>
      </c>
      <c r="C38" s="29"/>
      <c r="D38" s="27">
        <f>+D39+D45+D58+D62+D63+D69</f>
        <v>2544158019</v>
      </c>
      <c r="E38" s="27">
        <f>+E39+E45+E58+E62+E63+E69</f>
        <v>2926169299</v>
      </c>
      <c r="F38" s="67"/>
      <c r="G38" s="564"/>
      <c r="I38" s="67"/>
    </row>
    <row r="39" spans="1:9" ht="13.75" customHeight="1">
      <c r="A39" s="28" t="s">
        <v>227</v>
      </c>
      <c r="B39" s="25" t="s">
        <v>575</v>
      </c>
      <c r="C39" s="29"/>
      <c r="D39" s="27"/>
      <c r="E39" s="27"/>
      <c r="G39" s="564"/>
      <c r="I39" s="67"/>
    </row>
    <row r="40" spans="1:9" ht="13.75" customHeight="1">
      <c r="A40" s="30" t="s">
        <v>228</v>
      </c>
      <c r="B40" s="30" t="s">
        <v>576</v>
      </c>
      <c r="C40" s="29"/>
      <c r="D40" s="27"/>
      <c r="E40" s="27"/>
      <c r="G40" s="564"/>
      <c r="I40" s="67"/>
    </row>
    <row r="41" spans="1:9" ht="13.75" customHeight="1">
      <c r="A41" s="30" t="s">
        <v>229</v>
      </c>
      <c r="B41" s="30" t="s">
        <v>577</v>
      </c>
      <c r="C41" s="29"/>
      <c r="D41" s="27"/>
      <c r="E41" s="27"/>
      <c r="G41" s="564"/>
      <c r="I41" s="67"/>
    </row>
    <row r="42" spans="1:9" ht="13.75" hidden="1" customHeight="1">
      <c r="A42" s="46" t="s">
        <v>230</v>
      </c>
      <c r="B42" s="30" t="s">
        <v>578</v>
      </c>
      <c r="C42" s="29"/>
      <c r="D42" s="27"/>
      <c r="E42" s="27"/>
      <c r="G42" s="564"/>
      <c r="I42" s="67"/>
    </row>
    <row r="43" spans="1:9" ht="13.75" hidden="1" customHeight="1">
      <c r="A43" s="46" t="s">
        <v>231</v>
      </c>
      <c r="B43" s="30" t="s">
        <v>579</v>
      </c>
      <c r="C43" s="29"/>
      <c r="D43" s="27"/>
      <c r="E43" s="27"/>
      <c r="G43" s="564"/>
      <c r="I43" s="67"/>
    </row>
    <row r="44" spans="1:9" ht="13.5" hidden="1" customHeight="1">
      <c r="A44" s="46" t="s">
        <v>232</v>
      </c>
      <c r="B44" s="30" t="s">
        <v>580</v>
      </c>
      <c r="C44" s="29"/>
      <c r="D44" s="27"/>
      <c r="E44" s="27"/>
      <c r="G44" s="564"/>
      <c r="I44" s="67"/>
    </row>
    <row r="45" spans="1:9" ht="13.75" customHeight="1">
      <c r="A45" s="28" t="s">
        <v>0</v>
      </c>
      <c r="B45" s="25" t="s">
        <v>581</v>
      </c>
      <c r="C45" s="29"/>
      <c r="D45" s="27">
        <f>+D46+D54</f>
        <v>737902341</v>
      </c>
      <c r="E45" s="27">
        <f>+E46+E54</f>
        <v>1119913621</v>
      </c>
      <c r="G45" s="564"/>
      <c r="I45" s="67"/>
    </row>
    <row r="46" spans="1:9" ht="13.75" customHeight="1">
      <c r="A46" s="30" t="s">
        <v>6</v>
      </c>
      <c r="B46" s="30" t="s">
        <v>582</v>
      </c>
      <c r="C46" s="29" t="s">
        <v>42</v>
      </c>
      <c r="D46" s="74">
        <f>D47+D48</f>
        <v>439647781</v>
      </c>
      <c r="E46" s="74">
        <f>E47+E48</f>
        <v>699634307</v>
      </c>
      <c r="G46" s="564"/>
      <c r="I46" s="67"/>
    </row>
    <row r="47" spans="1:9" ht="13.75" customHeight="1">
      <c r="A47" s="46" t="s">
        <v>9</v>
      </c>
      <c r="B47" s="30" t="s">
        <v>583</v>
      </c>
      <c r="C47" s="29"/>
      <c r="D47" s="74">
        <v>5090663446</v>
      </c>
      <c r="E47" s="74">
        <v>5052768446</v>
      </c>
      <c r="G47" s="564"/>
      <c r="I47" s="67"/>
    </row>
    <row r="48" spans="1:9" ht="13.75" customHeight="1">
      <c r="A48" s="46" t="s">
        <v>233</v>
      </c>
      <c r="B48" s="30" t="s">
        <v>584</v>
      </c>
      <c r="C48" s="29"/>
      <c r="D48" s="74">
        <v>-4651015665</v>
      </c>
      <c r="E48" s="74">
        <v>-4353134139</v>
      </c>
      <c r="I48" s="67"/>
    </row>
    <row r="49" spans="1:9" ht="13.75" customHeight="1">
      <c r="A49" s="46" t="s">
        <v>234</v>
      </c>
      <c r="B49" s="30" t="s">
        <v>585</v>
      </c>
      <c r="C49" s="29"/>
      <c r="D49" s="74"/>
      <c r="E49" s="74"/>
      <c r="I49" s="67"/>
    </row>
    <row r="50" spans="1:9" ht="13.75" hidden="1" customHeight="1">
      <c r="A50" s="30" t="s">
        <v>7</v>
      </c>
      <c r="B50" s="30" t="s">
        <v>586</v>
      </c>
      <c r="C50" s="29"/>
      <c r="D50" s="74"/>
      <c r="E50" s="74"/>
      <c r="G50" s="564"/>
      <c r="I50" s="67"/>
    </row>
    <row r="51" spans="1:9" ht="13.75" hidden="1" customHeight="1">
      <c r="A51" s="46" t="s">
        <v>9</v>
      </c>
      <c r="B51" s="30" t="s">
        <v>587</v>
      </c>
      <c r="C51" s="29"/>
      <c r="D51" s="74"/>
      <c r="E51" s="74"/>
      <c r="G51" s="564"/>
      <c r="I51" s="67"/>
    </row>
    <row r="52" spans="1:9" ht="13.75" hidden="1" customHeight="1">
      <c r="A52" s="46" t="s">
        <v>233</v>
      </c>
      <c r="B52" s="30" t="s">
        <v>588</v>
      </c>
      <c r="C52" s="29"/>
      <c r="D52" s="74"/>
      <c r="E52" s="74"/>
      <c r="I52" s="67"/>
    </row>
    <row r="53" spans="1:9" ht="13.5" hidden="1" customHeight="1">
      <c r="A53" s="46" t="s">
        <v>235</v>
      </c>
      <c r="B53" s="30" t="s">
        <v>589</v>
      </c>
      <c r="C53" s="29"/>
      <c r="D53" s="74"/>
      <c r="E53" s="74"/>
      <c r="I53" s="67"/>
    </row>
    <row r="54" spans="1:9" ht="13.75" customHeight="1">
      <c r="A54" s="30" t="s">
        <v>8</v>
      </c>
      <c r="B54" s="30" t="s">
        <v>590</v>
      </c>
      <c r="C54" s="29" t="s">
        <v>43</v>
      </c>
      <c r="D54" s="74">
        <f>+D55+D56</f>
        <v>298254560</v>
      </c>
      <c r="E54" s="74">
        <f>+E55+E56</f>
        <v>420279314</v>
      </c>
      <c r="G54" s="564"/>
      <c r="I54" s="67"/>
    </row>
    <row r="55" spans="1:9" ht="13.75" customHeight="1">
      <c r="A55" s="46" t="s">
        <v>9</v>
      </c>
      <c r="B55" s="46" t="s">
        <v>591</v>
      </c>
      <c r="C55" s="29"/>
      <c r="D55" s="74">
        <v>3596296230</v>
      </c>
      <c r="E55" s="74">
        <v>3596296230</v>
      </c>
      <c r="G55" s="564"/>
      <c r="I55" s="67"/>
    </row>
    <row r="56" spans="1:9" ht="13.75" customHeight="1">
      <c r="A56" s="46" t="s">
        <v>233</v>
      </c>
      <c r="B56" s="30" t="s">
        <v>592</v>
      </c>
      <c r="C56" s="29"/>
      <c r="D56" s="74">
        <v>-3298041670</v>
      </c>
      <c r="E56" s="74">
        <v>-3176016916</v>
      </c>
      <c r="I56" s="67"/>
    </row>
    <row r="57" spans="1:9" ht="13.75" customHeight="1">
      <c r="A57" s="46" t="s">
        <v>235</v>
      </c>
      <c r="B57" s="30" t="s">
        <v>593</v>
      </c>
      <c r="C57" s="29"/>
      <c r="D57" s="74"/>
      <c r="E57" s="74"/>
      <c r="I57" s="67"/>
    </row>
    <row r="58" spans="1:9" ht="13.5" customHeight="1">
      <c r="A58" s="28" t="s">
        <v>1</v>
      </c>
      <c r="B58" s="25" t="s">
        <v>594</v>
      </c>
      <c r="C58" s="29"/>
      <c r="D58" s="74"/>
      <c r="E58" s="74"/>
      <c r="G58" s="564"/>
      <c r="I58" s="67"/>
    </row>
    <row r="59" spans="1:9" ht="13.5" hidden="1" customHeight="1">
      <c r="A59" s="46" t="s">
        <v>9</v>
      </c>
      <c r="B59" s="30" t="s">
        <v>595</v>
      </c>
      <c r="C59" s="62"/>
      <c r="D59" s="74"/>
      <c r="E59" s="74"/>
      <c r="G59" s="564"/>
      <c r="I59" s="67"/>
    </row>
    <row r="60" spans="1:9" ht="13.5" hidden="1" customHeight="1">
      <c r="A60" s="46" t="s">
        <v>233</v>
      </c>
      <c r="B60" s="30" t="s">
        <v>596</v>
      </c>
      <c r="C60" s="29"/>
      <c r="D60" s="74"/>
      <c r="E60" s="74"/>
      <c r="I60" s="67"/>
    </row>
    <row r="61" spans="1:9" ht="13.5" hidden="1" customHeight="1">
      <c r="A61" s="46" t="s">
        <v>236</v>
      </c>
      <c r="B61" s="30" t="s">
        <v>597</v>
      </c>
      <c r="C61" s="26"/>
      <c r="D61" s="74"/>
      <c r="E61" s="74"/>
      <c r="I61" s="67"/>
    </row>
    <row r="62" spans="1:9" ht="13.75" customHeight="1">
      <c r="A62" s="28" t="s">
        <v>237</v>
      </c>
      <c r="B62" s="28" t="s">
        <v>598</v>
      </c>
      <c r="C62" s="29"/>
      <c r="D62" s="74"/>
      <c r="E62" s="74"/>
      <c r="G62" s="564"/>
      <c r="I62" s="67"/>
    </row>
    <row r="63" spans="1:9" ht="13.75" customHeight="1">
      <c r="A63" s="30" t="s">
        <v>2</v>
      </c>
      <c r="B63" s="30" t="s">
        <v>599</v>
      </c>
      <c r="C63" s="29"/>
      <c r="D63" s="74">
        <f>SUM(D64:D68)</f>
        <v>1806255678</v>
      </c>
      <c r="E63" s="74">
        <f>SUM(E64:E68)</f>
        <v>1806255678</v>
      </c>
      <c r="G63" s="564"/>
      <c r="I63" s="67"/>
    </row>
    <row r="64" spans="1:9" ht="13.75" customHeight="1">
      <c r="A64" s="30" t="s">
        <v>238</v>
      </c>
      <c r="B64" s="30" t="s">
        <v>600</v>
      </c>
      <c r="C64" s="29" t="s">
        <v>22</v>
      </c>
      <c r="D64" s="74">
        <v>37310000</v>
      </c>
      <c r="E64" s="74">
        <f>[3]CDKT!$D$61</f>
        <v>37310000</v>
      </c>
      <c r="G64" s="564"/>
      <c r="I64" s="67"/>
    </row>
    <row r="65" spans="1:9" ht="13.5" hidden="1" customHeight="1">
      <c r="A65" s="30" t="s">
        <v>239</v>
      </c>
      <c r="B65" s="30" t="s">
        <v>601</v>
      </c>
      <c r="C65" s="29"/>
      <c r="D65" s="74">
        <v>0</v>
      </c>
      <c r="E65" s="74"/>
      <c r="G65" s="564"/>
      <c r="I65" s="67"/>
    </row>
    <row r="66" spans="1:9" ht="13.5" hidden="1" customHeight="1">
      <c r="A66" s="30" t="s">
        <v>240</v>
      </c>
      <c r="B66" s="30" t="s">
        <v>602</v>
      </c>
      <c r="C66" s="29"/>
      <c r="D66" s="74">
        <v>0</v>
      </c>
      <c r="E66" s="74"/>
      <c r="G66" s="564"/>
      <c r="I66" s="67"/>
    </row>
    <row r="67" spans="1:9" ht="13.75" customHeight="1">
      <c r="A67" s="30" t="s">
        <v>241</v>
      </c>
      <c r="B67" s="30" t="s">
        <v>603</v>
      </c>
      <c r="C67" s="29" t="s">
        <v>44</v>
      </c>
      <c r="D67" s="74">
        <v>1768945678</v>
      </c>
      <c r="E67" s="74">
        <v>1768945678</v>
      </c>
      <c r="G67" s="564"/>
      <c r="I67" s="67"/>
    </row>
    <row r="68" spans="1:9" ht="13.5" hidden="1" customHeight="1">
      <c r="A68" s="46" t="s">
        <v>242</v>
      </c>
      <c r="B68" s="46" t="s">
        <v>604</v>
      </c>
      <c r="C68" s="29"/>
      <c r="D68" s="74"/>
      <c r="E68" s="74"/>
      <c r="G68" s="564"/>
      <c r="I68" s="67"/>
    </row>
    <row r="69" spans="1:9" ht="13.75" customHeight="1">
      <c r="A69" s="28" t="s">
        <v>243</v>
      </c>
      <c r="B69" s="25" t="s">
        <v>605</v>
      </c>
      <c r="C69" s="29"/>
      <c r="D69" s="27"/>
      <c r="E69" s="27"/>
      <c r="G69" s="564"/>
      <c r="I69" s="67"/>
    </row>
    <row r="70" spans="1:9" s="76" customFormat="1" ht="13.75" customHeight="1">
      <c r="A70" s="25" t="s">
        <v>244</v>
      </c>
      <c r="B70" s="25" t="s">
        <v>606</v>
      </c>
      <c r="C70" s="26"/>
      <c r="D70" s="27">
        <f>+D9+D38</f>
        <v>150151522749</v>
      </c>
      <c r="E70" s="27">
        <f>+E9+E38</f>
        <v>153341435239</v>
      </c>
      <c r="F70" s="75"/>
      <c r="G70" s="565"/>
      <c r="H70" s="20"/>
      <c r="I70" s="67"/>
    </row>
    <row r="71" spans="1:9" ht="13.75" customHeight="1">
      <c r="A71" s="25" t="s">
        <v>245</v>
      </c>
      <c r="B71" s="25" t="s">
        <v>14</v>
      </c>
      <c r="C71" s="29"/>
      <c r="D71" s="27">
        <f>+D72+D94</f>
        <v>13810545684</v>
      </c>
      <c r="E71" s="27">
        <f>+E72+E94</f>
        <v>17068464505</v>
      </c>
      <c r="F71" s="67"/>
      <c r="G71" s="564"/>
      <c r="I71" s="67"/>
    </row>
    <row r="72" spans="1:9" ht="13.75" customHeight="1">
      <c r="A72" s="28" t="s">
        <v>246</v>
      </c>
      <c r="B72" s="30" t="s">
        <v>607</v>
      </c>
      <c r="C72" s="29"/>
      <c r="D72" s="27">
        <f>D73+D76+D77+D78+D79+D80+D81+D82+D83+D84+D85+D86+D87+D88+D89+D90+D91+D92+D93</f>
        <v>13810545684</v>
      </c>
      <c r="E72" s="27">
        <f>E73+E76+E77+E78+E79+E80+E81+E82+E83+E84+E85+E86+E87+E88+E89+E90+E91+E92+E93</f>
        <v>17068464505</v>
      </c>
      <c r="G72" s="564"/>
      <c r="I72" s="67"/>
    </row>
    <row r="73" spans="1:9" ht="13.75" customHeight="1">
      <c r="A73" s="30" t="s">
        <v>247</v>
      </c>
      <c r="B73" s="30" t="s">
        <v>608</v>
      </c>
      <c r="C73" s="29"/>
      <c r="D73" s="27"/>
      <c r="E73" s="27"/>
      <c r="G73" s="564"/>
      <c r="I73" s="67"/>
    </row>
    <row r="74" spans="1:9" ht="13.75" customHeight="1">
      <c r="A74" s="46" t="s">
        <v>248</v>
      </c>
      <c r="B74" s="30" t="s">
        <v>609</v>
      </c>
      <c r="C74" s="29"/>
      <c r="D74" s="27"/>
      <c r="E74" s="27"/>
      <c r="G74" s="564"/>
      <c r="I74" s="67"/>
    </row>
    <row r="75" spans="1:9" ht="13.75" customHeight="1">
      <c r="A75" s="46" t="s">
        <v>249</v>
      </c>
      <c r="B75" s="30" t="s">
        <v>610</v>
      </c>
      <c r="C75" s="29"/>
      <c r="D75" s="27"/>
      <c r="E75" s="27"/>
      <c r="G75" s="564"/>
      <c r="I75" s="67"/>
    </row>
    <row r="76" spans="1:9" ht="13.75" customHeight="1">
      <c r="A76" s="30" t="s">
        <v>250</v>
      </c>
      <c r="B76" s="30" t="s">
        <v>611</v>
      </c>
      <c r="C76" s="29"/>
      <c r="D76" s="27"/>
      <c r="E76" s="27"/>
      <c r="G76" s="564"/>
      <c r="I76" s="67"/>
    </row>
    <row r="77" spans="1:9" ht="13.75" hidden="1" customHeight="1">
      <c r="A77" s="30" t="s">
        <v>251</v>
      </c>
      <c r="B77" s="30" t="s">
        <v>612</v>
      </c>
      <c r="C77" s="29"/>
      <c r="D77" s="27"/>
      <c r="E77" s="27"/>
      <c r="G77" s="564"/>
      <c r="I77" s="67"/>
    </row>
    <row r="78" spans="1:9" ht="13.75" hidden="1" customHeight="1">
      <c r="A78" s="30" t="s">
        <v>252</v>
      </c>
      <c r="B78" s="30" t="s">
        <v>613</v>
      </c>
      <c r="C78" s="29"/>
      <c r="D78" s="27"/>
      <c r="E78" s="27"/>
      <c r="G78" s="564"/>
      <c r="I78" s="67"/>
    </row>
    <row r="79" spans="1:9" ht="13.75" hidden="1" customHeight="1">
      <c r="A79" s="30" t="s">
        <v>253</v>
      </c>
      <c r="B79" s="46" t="s">
        <v>614</v>
      </c>
      <c r="C79" s="29"/>
      <c r="D79" s="27"/>
      <c r="E79" s="27"/>
      <c r="G79" s="564"/>
      <c r="I79" s="67"/>
    </row>
    <row r="80" spans="1:9" ht="13.75" hidden="1" customHeight="1">
      <c r="A80" s="30" t="s">
        <v>254</v>
      </c>
      <c r="B80" s="30" t="s">
        <v>615</v>
      </c>
      <c r="C80" s="29"/>
      <c r="D80" s="27"/>
      <c r="E80" s="27"/>
      <c r="G80" s="564"/>
      <c r="I80" s="67"/>
    </row>
    <row r="81" spans="1:9" ht="13.5" hidden="1" customHeight="1">
      <c r="A81" s="30" t="s">
        <v>255</v>
      </c>
      <c r="B81" s="30" t="s">
        <v>616</v>
      </c>
      <c r="C81" s="29"/>
      <c r="D81" s="27"/>
      <c r="E81" s="27"/>
      <c r="G81" s="564"/>
      <c r="I81" s="67"/>
    </row>
    <row r="82" spans="1:9" ht="13.5" hidden="1" customHeight="1">
      <c r="A82" s="30" t="s">
        <v>256</v>
      </c>
      <c r="B82" s="46" t="s">
        <v>617</v>
      </c>
      <c r="C82" s="29"/>
      <c r="D82" s="27"/>
      <c r="E82" s="27"/>
      <c r="G82" s="564"/>
      <c r="I82" s="67"/>
    </row>
    <row r="83" spans="1:9" ht="13.75" customHeight="1">
      <c r="A83" s="30" t="s">
        <v>257</v>
      </c>
      <c r="B83" s="30" t="s">
        <v>618</v>
      </c>
      <c r="C83" s="29"/>
      <c r="D83" s="74">
        <v>114000000</v>
      </c>
      <c r="E83" s="74">
        <v>40000000</v>
      </c>
      <c r="G83" s="564"/>
      <c r="I83" s="67"/>
    </row>
    <row r="84" spans="1:9" ht="13.75" customHeight="1">
      <c r="A84" s="30" t="s">
        <v>258</v>
      </c>
      <c r="B84" s="30" t="s">
        <v>619</v>
      </c>
      <c r="C84" s="29" t="s">
        <v>45</v>
      </c>
      <c r="D84" s="74">
        <v>1278839135</v>
      </c>
      <c r="E84" s="74">
        <v>1235542852</v>
      </c>
      <c r="G84" s="564"/>
      <c r="I84" s="67"/>
    </row>
    <row r="85" spans="1:9" ht="13.75" customHeight="1">
      <c r="A85" s="30" t="s">
        <v>259</v>
      </c>
      <c r="B85" s="30" t="s">
        <v>620</v>
      </c>
      <c r="C85" s="29"/>
      <c r="D85" s="74">
        <v>172509000</v>
      </c>
      <c r="E85" s="74">
        <v>177009600</v>
      </c>
      <c r="G85" s="564"/>
      <c r="I85" s="67"/>
    </row>
    <row r="86" spans="1:9" ht="13.75" customHeight="1">
      <c r="A86" s="30" t="s">
        <v>260</v>
      </c>
      <c r="B86" s="30" t="s">
        <v>621</v>
      </c>
      <c r="C86" s="29"/>
      <c r="D86" s="74">
        <v>22900350</v>
      </c>
      <c r="E86" s="74">
        <v>0</v>
      </c>
      <c r="G86" s="564"/>
      <c r="I86" s="67"/>
    </row>
    <row r="87" spans="1:9" ht="13.75" customHeight="1">
      <c r="A87" s="30" t="s">
        <v>261</v>
      </c>
      <c r="B87" s="30" t="s">
        <v>622</v>
      </c>
      <c r="C87" s="29"/>
      <c r="D87" s="27"/>
      <c r="E87" s="27"/>
      <c r="G87" s="564"/>
      <c r="I87" s="67"/>
    </row>
    <row r="88" spans="1:9" ht="13.75" customHeight="1">
      <c r="A88" s="30" t="s">
        <v>262</v>
      </c>
      <c r="B88" s="30" t="s">
        <v>623</v>
      </c>
      <c r="C88" s="29"/>
      <c r="D88" s="27"/>
      <c r="E88" s="27"/>
      <c r="G88" s="564"/>
      <c r="I88" s="67"/>
    </row>
    <row r="89" spans="1:9" ht="13.75" customHeight="1">
      <c r="A89" s="30" t="s">
        <v>263</v>
      </c>
      <c r="B89" s="30" t="s">
        <v>624</v>
      </c>
      <c r="C89" s="29"/>
      <c r="D89" s="27"/>
      <c r="E89" s="27"/>
      <c r="G89" s="564"/>
      <c r="I89" s="67"/>
    </row>
    <row r="90" spans="1:9" ht="13.75" customHeight="1">
      <c r="A90" s="30" t="s">
        <v>264</v>
      </c>
      <c r="B90" s="46" t="s">
        <v>625</v>
      </c>
      <c r="C90" s="29" t="s">
        <v>440</v>
      </c>
      <c r="D90" s="74">
        <v>9646334388</v>
      </c>
      <c r="E90" s="74">
        <v>13646334388</v>
      </c>
      <c r="G90" s="564"/>
      <c r="I90" s="67"/>
    </row>
    <row r="91" spans="1:9" ht="13.75" customHeight="1">
      <c r="A91" s="30" t="s">
        <v>265</v>
      </c>
      <c r="B91" s="30" t="s">
        <v>626</v>
      </c>
      <c r="C91" s="29" t="s">
        <v>442</v>
      </c>
      <c r="D91" s="74">
        <v>2575962811</v>
      </c>
      <c r="E91" s="74">
        <v>1969577665</v>
      </c>
      <c r="G91" s="564"/>
      <c r="I91" s="67"/>
    </row>
    <row r="92" spans="1:9" ht="13.75" customHeight="1">
      <c r="A92" s="30" t="s">
        <v>266</v>
      </c>
      <c r="B92" s="30" t="s">
        <v>627</v>
      </c>
      <c r="C92" s="29"/>
      <c r="D92" s="27"/>
      <c r="E92" s="27"/>
      <c r="G92" s="564"/>
      <c r="I92" s="67"/>
    </row>
    <row r="93" spans="1:9" ht="13.75" customHeight="1">
      <c r="A93" s="30" t="s">
        <v>267</v>
      </c>
      <c r="B93" s="30" t="s">
        <v>628</v>
      </c>
      <c r="C93" s="29"/>
      <c r="D93" s="27"/>
      <c r="E93" s="27"/>
      <c r="G93" s="564"/>
      <c r="I93" s="67"/>
    </row>
    <row r="94" spans="1:9" ht="13.75" customHeight="1">
      <c r="A94" s="28" t="s">
        <v>268</v>
      </c>
      <c r="B94" s="25" t="s">
        <v>629</v>
      </c>
      <c r="C94" s="29"/>
      <c r="D94" s="27"/>
      <c r="E94" s="27"/>
      <c r="G94" s="564"/>
      <c r="I94" s="67"/>
    </row>
    <row r="95" spans="1:9" ht="13.75" customHeight="1">
      <c r="A95" s="30" t="s">
        <v>269</v>
      </c>
      <c r="B95" s="46" t="s">
        <v>630</v>
      </c>
      <c r="C95" s="29"/>
      <c r="D95" s="27"/>
      <c r="E95" s="27"/>
      <c r="G95" s="564"/>
      <c r="I95" s="67"/>
    </row>
    <row r="96" spans="1:9" ht="13.75" customHeight="1">
      <c r="A96" s="46" t="s">
        <v>270</v>
      </c>
      <c r="B96" s="30" t="s">
        <v>631</v>
      </c>
      <c r="C96" s="26"/>
      <c r="D96" s="27"/>
      <c r="E96" s="27"/>
      <c r="G96" s="564"/>
      <c r="I96" s="67"/>
    </row>
    <row r="97" spans="1:9" ht="13.75" customHeight="1">
      <c r="A97" s="46" t="s">
        <v>271</v>
      </c>
      <c r="B97" s="30" t="s">
        <v>632</v>
      </c>
      <c r="C97" s="29"/>
      <c r="D97" s="27"/>
      <c r="E97" s="27"/>
      <c r="G97" s="564"/>
      <c r="I97" s="67"/>
    </row>
    <row r="98" spans="1:9" ht="13.75" customHeight="1">
      <c r="A98" s="30" t="s">
        <v>272</v>
      </c>
      <c r="B98" s="30" t="s">
        <v>633</v>
      </c>
      <c r="C98" s="29"/>
      <c r="D98" s="27"/>
      <c r="E98" s="27"/>
      <c r="G98" s="564"/>
      <c r="I98" s="67"/>
    </row>
    <row r="99" spans="1:9" ht="13.75" customHeight="1">
      <c r="A99" s="30" t="s">
        <v>273</v>
      </c>
      <c r="B99" s="30" t="s">
        <v>634</v>
      </c>
      <c r="C99" s="29"/>
      <c r="D99" s="27"/>
      <c r="E99" s="27"/>
      <c r="G99" s="564"/>
      <c r="I99" s="67"/>
    </row>
    <row r="100" spans="1:9" ht="13.75" customHeight="1">
      <c r="A100" s="30" t="s">
        <v>274</v>
      </c>
      <c r="B100" s="30" t="s">
        <v>635</v>
      </c>
      <c r="C100" s="29"/>
      <c r="D100" s="27"/>
      <c r="E100" s="27"/>
      <c r="G100" s="564"/>
      <c r="I100" s="67"/>
    </row>
    <row r="101" spans="1:9" ht="13.75" customHeight="1">
      <c r="A101" s="30" t="s">
        <v>275</v>
      </c>
      <c r="B101" s="30" t="s">
        <v>636</v>
      </c>
      <c r="C101" s="29"/>
      <c r="D101" s="27"/>
      <c r="E101" s="27"/>
      <c r="G101" s="564"/>
      <c r="I101" s="67"/>
    </row>
    <row r="102" spans="1:9" ht="13.75" customHeight="1">
      <c r="A102" s="30" t="s">
        <v>276</v>
      </c>
      <c r="B102" s="30" t="s">
        <v>637</v>
      </c>
      <c r="C102" s="29"/>
      <c r="D102" s="27"/>
      <c r="E102" s="27"/>
      <c r="G102" s="564"/>
      <c r="I102" s="67"/>
    </row>
    <row r="103" spans="1:9" ht="13.75" customHeight="1">
      <c r="A103" s="30" t="s">
        <v>277</v>
      </c>
      <c r="B103" s="30" t="s">
        <v>638</v>
      </c>
      <c r="C103" s="29"/>
      <c r="D103" s="27"/>
      <c r="E103" s="27"/>
      <c r="G103" s="564"/>
      <c r="I103" s="67"/>
    </row>
    <row r="104" spans="1:9" ht="13.5" hidden="1" customHeight="1">
      <c r="A104" s="30" t="s">
        <v>278</v>
      </c>
      <c r="B104" s="30" t="s">
        <v>639</v>
      </c>
      <c r="C104" s="29"/>
      <c r="D104" s="27"/>
      <c r="E104" s="27"/>
      <c r="G104" s="564"/>
      <c r="I104" s="67"/>
    </row>
    <row r="105" spans="1:9" ht="13.75" hidden="1" customHeight="1">
      <c r="A105" s="30" t="s">
        <v>279</v>
      </c>
      <c r="B105" s="30" t="s">
        <v>640</v>
      </c>
      <c r="C105" s="29"/>
      <c r="D105" s="27"/>
      <c r="E105" s="27"/>
      <c r="G105" s="564"/>
      <c r="I105" s="67"/>
    </row>
    <row r="106" spans="1:9" ht="13.75" hidden="1" customHeight="1">
      <c r="A106" s="30" t="s">
        <v>280</v>
      </c>
      <c r="B106" s="30" t="s">
        <v>641</v>
      </c>
      <c r="C106" s="29"/>
      <c r="D106" s="27"/>
      <c r="E106" s="27"/>
      <c r="G106" s="564"/>
      <c r="I106" s="67"/>
    </row>
    <row r="107" spans="1:9" ht="13.75" hidden="1" customHeight="1">
      <c r="A107" s="30" t="s">
        <v>281</v>
      </c>
      <c r="B107" s="30" t="s">
        <v>642</v>
      </c>
      <c r="C107" s="29"/>
      <c r="D107" s="27"/>
      <c r="E107" s="27"/>
      <c r="G107" s="564"/>
      <c r="I107" s="67"/>
    </row>
    <row r="108" spans="1:9" ht="13.75" hidden="1" customHeight="1">
      <c r="A108" s="30" t="s">
        <v>282</v>
      </c>
      <c r="B108" s="30" t="s">
        <v>643</v>
      </c>
      <c r="C108" s="29"/>
      <c r="D108" s="27"/>
      <c r="E108" s="27"/>
      <c r="G108" s="564"/>
      <c r="I108" s="67"/>
    </row>
    <row r="109" spans="1:9" ht="13.75" hidden="1" customHeight="1">
      <c r="A109" s="30" t="s">
        <v>283</v>
      </c>
      <c r="B109" s="30" t="s">
        <v>644</v>
      </c>
      <c r="C109" s="29"/>
      <c r="D109" s="27"/>
      <c r="E109" s="27"/>
      <c r="G109" s="564"/>
      <c r="I109" s="67"/>
    </row>
    <row r="110" spans="1:9" ht="13.5" hidden="1" customHeight="1">
      <c r="A110" s="30" t="s">
        <v>284</v>
      </c>
      <c r="B110" s="30" t="s">
        <v>645</v>
      </c>
      <c r="C110" s="29"/>
      <c r="D110" s="27"/>
      <c r="E110" s="27"/>
      <c r="G110" s="564"/>
      <c r="I110" s="67"/>
    </row>
    <row r="111" spans="1:9" ht="13.5" hidden="1" customHeight="1">
      <c r="A111" s="30" t="s">
        <v>285</v>
      </c>
      <c r="B111" s="30" t="s">
        <v>646</v>
      </c>
      <c r="C111" s="29"/>
      <c r="D111" s="27"/>
      <c r="E111" s="27"/>
      <c r="G111" s="564"/>
      <c r="I111" s="67"/>
    </row>
    <row r="112" spans="1:9" ht="13.75" customHeight="1">
      <c r="A112" s="25" t="s">
        <v>286</v>
      </c>
      <c r="B112" s="25" t="s">
        <v>15</v>
      </c>
      <c r="C112" s="29"/>
      <c r="D112" s="27">
        <f>+D113+D131</f>
        <v>136340977065</v>
      </c>
      <c r="E112" s="27">
        <f>+E113+E131</f>
        <v>136272970734</v>
      </c>
      <c r="G112" s="564"/>
      <c r="I112" s="67"/>
    </row>
    <row r="113" spans="1:9" ht="13.75" customHeight="1">
      <c r="A113" s="28" t="s">
        <v>3</v>
      </c>
      <c r="B113" s="25" t="s">
        <v>647</v>
      </c>
      <c r="C113" s="29" t="s">
        <v>444</v>
      </c>
      <c r="D113" s="27">
        <f>+D114+D122+D123+D124+D125+D126+D127</f>
        <v>136340977065</v>
      </c>
      <c r="E113" s="27">
        <f>+E114+E122+E123+E124+E125+E126+E127</f>
        <v>136272970734</v>
      </c>
      <c r="G113" s="564"/>
      <c r="I113" s="67"/>
    </row>
    <row r="114" spans="1:9" ht="13.75" customHeight="1">
      <c r="A114" s="30" t="s">
        <v>10</v>
      </c>
      <c r="B114" s="30" t="s">
        <v>648</v>
      </c>
      <c r="C114" s="29"/>
      <c r="D114" s="74">
        <f>+D115+D118</f>
        <v>135289000000</v>
      </c>
      <c r="E114" s="74">
        <f>+E115+E118</f>
        <v>135289000000</v>
      </c>
      <c r="G114" s="564"/>
      <c r="I114" s="67"/>
    </row>
    <row r="115" spans="1:9" ht="13.75" customHeight="1">
      <c r="A115" s="46" t="s">
        <v>287</v>
      </c>
      <c r="B115" s="30" t="s">
        <v>649</v>
      </c>
      <c r="C115" s="29"/>
      <c r="D115" s="74">
        <f>+D116+D117</f>
        <v>135289000000</v>
      </c>
      <c r="E115" s="74">
        <f>+E116+E117</f>
        <v>135289000000</v>
      </c>
      <c r="G115" s="564"/>
      <c r="I115" s="67"/>
    </row>
    <row r="116" spans="1:9" ht="13.75" customHeight="1">
      <c r="A116" s="46" t="s">
        <v>288</v>
      </c>
      <c r="B116" s="30" t="s">
        <v>650</v>
      </c>
      <c r="C116" s="29"/>
      <c r="D116" s="74">
        <v>135000000000</v>
      </c>
      <c r="E116" s="74">
        <v>135000000000</v>
      </c>
      <c r="I116" s="67"/>
    </row>
    <row r="117" spans="1:9" ht="13.75" customHeight="1">
      <c r="A117" s="46" t="s">
        <v>289</v>
      </c>
      <c r="B117" s="30" t="s">
        <v>651</v>
      </c>
      <c r="C117" s="29"/>
      <c r="D117" s="74">
        <v>289000000</v>
      </c>
      <c r="E117" s="74">
        <v>289000000</v>
      </c>
      <c r="I117" s="67"/>
    </row>
    <row r="118" spans="1:9" ht="13.75" customHeight="1">
      <c r="A118" s="46" t="s">
        <v>290</v>
      </c>
      <c r="B118" s="30" t="s">
        <v>652</v>
      </c>
      <c r="C118" s="29"/>
      <c r="D118" s="74"/>
      <c r="E118" s="74"/>
      <c r="G118" s="564"/>
      <c r="I118" s="67"/>
    </row>
    <row r="119" spans="1:9" ht="13.75" hidden="1" customHeight="1">
      <c r="A119" s="46" t="s">
        <v>291</v>
      </c>
      <c r="B119" s="30" t="s">
        <v>653</v>
      </c>
      <c r="C119" s="29"/>
      <c r="D119" s="74"/>
      <c r="E119" s="74"/>
      <c r="G119" s="564"/>
      <c r="I119" s="67"/>
    </row>
    <row r="120" spans="1:9" ht="13.5" hidden="1" customHeight="1">
      <c r="A120" s="46" t="s">
        <v>292</v>
      </c>
      <c r="B120" s="30" t="s">
        <v>654</v>
      </c>
      <c r="C120" s="29"/>
      <c r="D120" s="74"/>
      <c r="E120" s="74"/>
      <c r="G120" s="564"/>
      <c r="I120" s="67"/>
    </row>
    <row r="121" spans="1:9" ht="13.5" hidden="1" customHeight="1">
      <c r="A121" s="46" t="s">
        <v>293</v>
      </c>
      <c r="B121" s="30" t="s">
        <v>655</v>
      </c>
      <c r="C121" s="29"/>
      <c r="D121" s="74"/>
      <c r="E121" s="74"/>
      <c r="G121" s="564"/>
      <c r="I121" s="67"/>
    </row>
    <row r="122" spans="1:9" ht="13.75" customHeight="1">
      <c r="A122" s="30" t="s">
        <v>294</v>
      </c>
      <c r="B122" s="30" t="s">
        <v>656</v>
      </c>
      <c r="C122" s="62"/>
      <c r="D122" s="74"/>
      <c r="E122" s="74"/>
      <c r="G122" s="564"/>
      <c r="I122" s="67"/>
    </row>
    <row r="123" spans="1:9" ht="13.75" customHeight="1">
      <c r="A123" s="30" t="s">
        <v>295</v>
      </c>
      <c r="B123" s="30" t="s">
        <v>657</v>
      </c>
      <c r="C123" s="62"/>
      <c r="D123" s="74"/>
      <c r="E123" s="74"/>
      <c r="G123" s="564"/>
      <c r="I123" s="67"/>
    </row>
    <row r="124" spans="1:9" ht="13.75" customHeight="1">
      <c r="A124" s="30" t="s">
        <v>296</v>
      </c>
      <c r="B124" s="30" t="s">
        <v>658</v>
      </c>
      <c r="C124" s="26"/>
      <c r="D124" s="74">
        <f>E124</f>
        <v>306000000</v>
      </c>
      <c r="E124" s="74">
        <f>[3]CDKT!$D$97</f>
        <v>306000000</v>
      </c>
      <c r="G124" s="564"/>
      <c r="I124" s="67"/>
    </row>
    <row r="125" spans="1:9" ht="13.75" customHeight="1">
      <c r="A125" s="30" t="s">
        <v>297</v>
      </c>
      <c r="B125" s="30" t="s">
        <v>659</v>
      </c>
      <c r="C125" s="29"/>
      <c r="D125" s="74">
        <f>E125</f>
        <v>445000000</v>
      </c>
      <c r="E125" s="74">
        <f>[3]CDKT!$D$98</f>
        <v>445000000</v>
      </c>
      <c r="G125" s="564"/>
      <c r="I125" s="67"/>
    </row>
    <row r="126" spans="1:9" ht="13.75" customHeight="1">
      <c r="A126" s="30" t="s">
        <v>298</v>
      </c>
      <c r="B126" s="30" t="s">
        <v>660</v>
      </c>
      <c r="C126" s="29"/>
      <c r="D126" s="74"/>
      <c r="E126" s="74"/>
      <c r="G126" s="564"/>
      <c r="I126" s="67"/>
    </row>
    <row r="127" spans="1:9" ht="13.75" customHeight="1">
      <c r="A127" s="30" t="s">
        <v>299</v>
      </c>
      <c r="B127" s="30" t="s">
        <v>661</v>
      </c>
      <c r="C127" s="29"/>
      <c r="D127" s="74">
        <f>+D128+D129</f>
        <v>300977065</v>
      </c>
      <c r="E127" s="74">
        <v>232970734</v>
      </c>
      <c r="G127" s="564"/>
      <c r="I127" s="67"/>
    </row>
    <row r="128" spans="1:9" ht="13.75" customHeight="1">
      <c r="A128" s="30" t="s">
        <v>300</v>
      </c>
      <c r="B128" s="30" t="s">
        <v>662</v>
      </c>
      <c r="C128" s="29"/>
      <c r="D128" s="74"/>
      <c r="E128" s="74"/>
      <c r="G128" s="564"/>
      <c r="I128" s="67"/>
    </row>
    <row r="129" spans="1:9" ht="13.75" customHeight="1">
      <c r="A129" s="30" t="s">
        <v>301</v>
      </c>
      <c r="B129" s="30" t="s">
        <v>663</v>
      </c>
      <c r="C129" s="29"/>
      <c r="D129" s="74">
        <v>300977065</v>
      </c>
      <c r="E129" s="74">
        <v>232970734</v>
      </c>
      <c r="G129" s="564"/>
      <c r="I129" s="67"/>
    </row>
    <row r="130" spans="1:9" ht="13.75" customHeight="1">
      <c r="A130" s="30" t="s">
        <v>1982</v>
      </c>
      <c r="B130" s="25" t="s">
        <v>664</v>
      </c>
      <c r="C130" s="29"/>
      <c r="D130" s="74"/>
      <c r="E130" s="74"/>
      <c r="G130" s="564"/>
      <c r="I130" s="67"/>
    </row>
    <row r="131" spans="1:9" ht="13.75" customHeight="1">
      <c r="A131" s="28" t="s">
        <v>302</v>
      </c>
      <c r="B131" s="25" t="s">
        <v>665</v>
      </c>
      <c r="C131" s="29"/>
      <c r="D131" s="27"/>
      <c r="E131" s="27"/>
      <c r="G131" s="564"/>
      <c r="I131" s="67"/>
    </row>
    <row r="132" spans="1:9" ht="13.75" customHeight="1">
      <c r="A132" s="25" t="s">
        <v>303</v>
      </c>
      <c r="B132" s="25" t="s">
        <v>1983</v>
      </c>
      <c r="C132" s="29"/>
      <c r="D132" s="27">
        <f>D113+D131</f>
        <v>136340977065</v>
      </c>
      <c r="E132" s="27">
        <f>E113+E131</f>
        <v>136272970734</v>
      </c>
      <c r="G132" s="564"/>
      <c r="I132" s="67"/>
    </row>
    <row r="133" spans="1:9" ht="13.75" customHeight="1">
      <c r="A133" s="25" t="s">
        <v>304</v>
      </c>
      <c r="B133" s="30" t="s">
        <v>666</v>
      </c>
      <c r="C133" s="29"/>
      <c r="D133" s="27">
        <f>+D71+D112</f>
        <v>150151522749</v>
      </c>
      <c r="E133" s="27">
        <f>+E71+E112</f>
        <v>153341435239</v>
      </c>
      <c r="F133" s="67"/>
      <c r="G133" s="564"/>
      <c r="I133" s="67"/>
    </row>
    <row r="134" spans="1:9" ht="13.75" customHeight="1">
      <c r="A134" s="25" t="s">
        <v>305</v>
      </c>
      <c r="B134" s="30" t="s">
        <v>667</v>
      </c>
      <c r="C134" s="29"/>
      <c r="D134" s="27"/>
      <c r="E134" s="27"/>
      <c r="G134" s="564"/>
      <c r="I134" s="67"/>
    </row>
    <row r="135" spans="1:9" ht="13.75" customHeight="1">
      <c r="A135" s="30" t="s">
        <v>306</v>
      </c>
      <c r="B135" s="30" t="s">
        <v>668</v>
      </c>
      <c r="C135" s="29"/>
      <c r="D135" s="27"/>
      <c r="E135" s="27"/>
      <c r="G135" s="564"/>
      <c r="I135" s="67"/>
    </row>
    <row r="136" spans="1:9" ht="24" customHeight="1">
      <c r="A136" s="576" t="s">
        <v>307</v>
      </c>
      <c r="B136" s="577"/>
      <c r="C136" s="577"/>
      <c r="D136" s="577"/>
      <c r="E136" s="578"/>
      <c r="I136" s="67"/>
    </row>
    <row r="137" spans="1:9" ht="13.75" customHeight="1">
      <c r="A137" s="25" t="s">
        <v>308</v>
      </c>
      <c r="B137" s="30"/>
      <c r="C137" s="29"/>
      <c r="D137" s="27"/>
      <c r="E137" s="27"/>
      <c r="I137" s="67"/>
    </row>
    <row r="138" spans="1:9" ht="13.75" customHeight="1">
      <c r="A138" s="30" t="s">
        <v>4</v>
      </c>
      <c r="B138" s="30" t="s">
        <v>669</v>
      </c>
      <c r="C138" s="29"/>
      <c r="D138" s="27"/>
      <c r="E138" s="27"/>
      <c r="I138" s="67"/>
    </row>
    <row r="139" spans="1:9" ht="13.75" hidden="1" customHeight="1">
      <c r="A139" s="30" t="s">
        <v>309</v>
      </c>
      <c r="B139" s="30" t="s">
        <v>670</v>
      </c>
      <c r="C139" s="29"/>
      <c r="D139" s="27"/>
      <c r="E139" s="27"/>
      <c r="I139" s="67"/>
    </row>
    <row r="140" spans="1:9" ht="13.5" hidden="1" customHeight="1">
      <c r="A140" s="30" t="s">
        <v>310</v>
      </c>
      <c r="B140" s="30" t="s">
        <v>671</v>
      </c>
      <c r="C140" s="29"/>
      <c r="D140" s="27"/>
      <c r="E140" s="27"/>
      <c r="I140" s="67"/>
    </row>
    <row r="141" spans="1:9" ht="13.75" hidden="1" customHeight="1">
      <c r="A141" s="30" t="s">
        <v>5</v>
      </c>
      <c r="B141" s="30" t="s">
        <v>672</v>
      </c>
      <c r="C141" s="29"/>
      <c r="D141" s="27"/>
      <c r="E141" s="27"/>
      <c r="I141" s="67"/>
    </row>
    <row r="142" spans="1:9" hidden="1">
      <c r="A142" s="30" t="s">
        <v>311</v>
      </c>
      <c r="B142" s="30" t="s">
        <v>673</v>
      </c>
      <c r="C142" s="29"/>
      <c r="D142" s="27"/>
      <c r="E142" s="27"/>
      <c r="I142" s="67"/>
    </row>
    <row r="143" spans="1:9" hidden="1">
      <c r="A143" s="30" t="s">
        <v>312</v>
      </c>
      <c r="B143" s="30" t="s">
        <v>674</v>
      </c>
      <c r="C143" s="29"/>
      <c r="D143" s="27"/>
      <c r="E143" s="27"/>
      <c r="I143" s="67"/>
    </row>
    <row r="144" spans="1:9" hidden="1">
      <c r="A144" s="30" t="s">
        <v>313</v>
      </c>
      <c r="B144" s="30" t="s">
        <v>675</v>
      </c>
      <c r="C144" s="29"/>
      <c r="D144" s="27"/>
      <c r="E144" s="27"/>
      <c r="I144" s="67"/>
    </row>
    <row r="145" spans="1:9" ht="23">
      <c r="A145" s="30" t="s">
        <v>314</v>
      </c>
      <c r="B145" s="30" t="s">
        <v>676</v>
      </c>
      <c r="C145" s="29" t="s">
        <v>48</v>
      </c>
      <c r="D145" s="74">
        <f>SUM(D146:D152)</f>
        <v>990840000</v>
      </c>
      <c r="E145" s="74">
        <f>990840000</f>
        <v>990840000</v>
      </c>
      <c r="I145" s="67"/>
    </row>
    <row r="146" spans="1:9" ht="12">
      <c r="A146" s="46" t="s">
        <v>315</v>
      </c>
      <c r="B146" s="30" t="s">
        <v>677</v>
      </c>
      <c r="C146" s="29"/>
      <c r="D146" s="74">
        <v>990840000</v>
      </c>
      <c r="E146" s="74">
        <f>990840000</f>
        <v>990840000</v>
      </c>
      <c r="I146" s="67"/>
    </row>
    <row r="147" spans="1:9" ht="12" hidden="1">
      <c r="A147" s="46" t="s">
        <v>316</v>
      </c>
      <c r="B147" s="30" t="s">
        <v>678</v>
      </c>
      <c r="C147" s="29"/>
      <c r="D147" s="74"/>
      <c r="E147" s="74"/>
      <c r="I147" s="67"/>
    </row>
    <row r="148" spans="1:9" ht="12" hidden="1">
      <c r="A148" s="46" t="s">
        <v>317</v>
      </c>
      <c r="B148" s="30" t="s">
        <v>679</v>
      </c>
      <c r="C148" s="29"/>
      <c r="D148" s="74"/>
      <c r="E148" s="74"/>
      <c r="I148" s="67"/>
    </row>
    <row r="149" spans="1:9" ht="12" hidden="1">
      <c r="A149" s="46" t="s">
        <v>318</v>
      </c>
      <c r="B149" s="30" t="s">
        <v>680</v>
      </c>
      <c r="C149" s="29"/>
      <c r="D149" s="74"/>
      <c r="E149" s="74"/>
      <c r="I149" s="67"/>
    </row>
    <row r="150" spans="1:9" ht="12" hidden="1">
      <c r="A150" s="46" t="s">
        <v>319</v>
      </c>
      <c r="B150" s="30" t="s">
        <v>681</v>
      </c>
      <c r="C150" s="29"/>
      <c r="D150" s="74"/>
      <c r="E150" s="74"/>
      <c r="I150" s="67"/>
    </row>
    <row r="151" spans="1:9" ht="12" hidden="1">
      <c r="A151" s="46" t="s">
        <v>320</v>
      </c>
      <c r="B151" s="30" t="s">
        <v>682</v>
      </c>
      <c r="C151" s="29"/>
      <c r="D151" s="74"/>
      <c r="E151" s="74"/>
      <c r="I151" s="67"/>
    </row>
    <row r="152" spans="1:9" ht="12" hidden="1">
      <c r="A152" s="46" t="s">
        <v>321</v>
      </c>
      <c r="B152" s="30" t="s">
        <v>683</v>
      </c>
      <c r="C152" s="29"/>
      <c r="D152" s="74"/>
      <c r="E152" s="74"/>
      <c r="I152" s="67"/>
    </row>
    <row r="153" spans="1:9" ht="34.5" hidden="1">
      <c r="A153" s="30" t="s">
        <v>322</v>
      </c>
      <c r="B153" s="30" t="s">
        <v>684</v>
      </c>
      <c r="C153" s="29"/>
      <c r="D153" s="74"/>
      <c r="E153" s="74"/>
      <c r="I153" s="67"/>
    </row>
    <row r="154" spans="1:9" ht="24" hidden="1">
      <c r="A154" s="46" t="s">
        <v>323</v>
      </c>
      <c r="B154" s="30" t="s">
        <v>685</v>
      </c>
      <c r="C154" s="29"/>
      <c r="D154" s="74"/>
      <c r="E154" s="74"/>
      <c r="I154" s="67"/>
    </row>
    <row r="155" spans="1:9" ht="24" hidden="1">
      <c r="A155" s="46" t="s">
        <v>324</v>
      </c>
      <c r="B155" s="30" t="s">
        <v>686</v>
      </c>
      <c r="C155" s="29"/>
      <c r="D155" s="74"/>
      <c r="E155" s="74"/>
      <c r="I155" s="67"/>
    </row>
    <row r="156" spans="1:9" ht="24" hidden="1">
      <c r="A156" s="46" t="s">
        <v>325</v>
      </c>
      <c r="B156" s="30" t="s">
        <v>687</v>
      </c>
      <c r="C156" s="29"/>
      <c r="D156" s="74"/>
      <c r="E156" s="74"/>
      <c r="I156" s="67"/>
    </row>
    <row r="157" spans="1:9" ht="24" hidden="1">
      <c r="A157" s="46" t="s">
        <v>326</v>
      </c>
      <c r="B157" s="30" t="s">
        <v>688</v>
      </c>
      <c r="C157" s="29"/>
      <c r="D157" s="74"/>
      <c r="E157" s="74"/>
      <c r="I157" s="67"/>
    </row>
    <row r="158" spans="1:9">
      <c r="A158" s="30" t="s">
        <v>327</v>
      </c>
      <c r="B158" s="30" t="s">
        <v>689</v>
      </c>
      <c r="C158" s="29"/>
      <c r="D158" s="74"/>
      <c r="E158" s="74"/>
      <c r="I158" s="67"/>
    </row>
    <row r="159" spans="1:9">
      <c r="A159" s="30" t="s">
        <v>329</v>
      </c>
      <c r="B159" s="30" t="s">
        <v>690</v>
      </c>
      <c r="C159" s="29"/>
      <c r="D159" s="74"/>
      <c r="E159" s="74"/>
      <c r="I159" s="67"/>
    </row>
    <row r="160" spans="1:9">
      <c r="A160" s="30" t="s">
        <v>328</v>
      </c>
      <c r="B160" s="30" t="s">
        <v>691</v>
      </c>
      <c r="C160" s="29" t="s">
        <v>49</v>
      </c>
      <c r="D160" s="74">
        <v>20421250000</v>
      </c>
      <c r="E160" s="74">
        <v>20440000000</v>
      </c>
      <c r="I160" s="67"/>
    </row>
    <row r="161" spans="1:9">
      <c r="A161" s="30" t="s">
        <v>330</v>
      </c>
      <c r="B161" s="30" t="s">
        <v>692</v>
      </c>
      <c r="C161" s="29"/>
      <c r="D161" s="74"/>
      <c r="E161" s="74"/>
      <c r="I161" s="67"/>
    </row>
    <row r="162" spans="1:9" ht="23">
      <c r="A162" s="25" t="s">
        <v>331</v>
      </c>
      <c r="B162" s="30"/>
      <c r="C162" s="29"/>
      <c r="D162" s="27"/>
      <c r="E162" s="27"/>
      <c r="I162" s="67"/>
    </row>
    <row r="163" spans="1:9">
      <c r="A163" s="47" t="s">
        <v>332</v>
      </c>
      <c r="B163" s="30"/>
      <c r="C163" s="29"/>
      <c r="D163" s="27"/>
      <c r="E163" s="27"/>
      <c r="I163" s="67"/>
    </row>
    <row r="164" spans="1:9" ht="23">
      <c r="A164" s="30" t="s">
        <v>333</v>
      </c>
      <c r="B164" s="30" t="s">
        <v>693</v>
      </c>
      <c r="C164" s="29" t="s">
        <v>50</v>
      </c>
      <c r="D164" s="27">
        <f>SUM(D165:D170)</f>
        <v>161387360000</v>
      </c>
      <c r="E164" s="27">
        <f>SUM(E165:E170)</f>
        <v>197433200000</v>
      </c>
      <c r="I164" s="67"/>
    </row>
    <row r="165" spans="1:9" ht="12">
      <c r="A165" s="46" t="s">
        <v>315</v>
      </c>
      <c r="B165" s="30" t="s">
        <v>694</v>
      </c>
      <c r="C165" s="29"/>
      <c r="D165" s="74">
        <v>160081660000</v>
      </c>
      <c r="E165" s="74">
        <v>196539500000</v>
      </c>
      <c r="I165" s="67"/>
    </row>
    <row r="166" spans="1:9" ht="12">
      <c r="A166" s="46" t="s">
        <v>316</v>
      </c>
      <c r="B166" s="30" t="s">
        <v>695</v>
      </c>
      <c r="C166" s="29"/>
      <c r="D166" s="74"/>
      <c r="E166" s="74"/>
      <c r="I166" s="67"/>
    </row>
    <row r="167" spans="1:9" ht="12">
      <c r="A167" s="46" t="s">
        <v>317</v>
      </c>
      <c r="B167" s="30" t="s">
        <v>696</v>
      </c>
      <c r="C167" s="29"/>
      <c r="D167" s="74"/>
      <c r="E167" s="74"/>
      <c r="I167" s="67"/>
    </row>
    <row r="168" spans="1:9" ht="12">
      <c r="A168" s="46" t="s">
        <v>318</v>
      </c>
      <c r="B168" s="30" t="s">
        <v>697</v>
      </c>
      <c r="C168" s="29"/>
      <c r="D168" s="74"/>
      <c r="E168" s="74"/>
      <c r="I168" s="67"/>
    </row>
    <row r="169" spans="1:9" ht="12">
      <c r="A169" s="46" t="s">
        <v>319</v>
      </c>
      <c r="B169" s="30" t="s">
        <v>698</v>
      </c>
      <c r="C169" s="29"/>
      <c r="D169" s="74">
        <v>1305700000</v>
      </c>
      <c r="E169" s="74">
        <v>893700000</v>
      </c>
      <c r="I169" s="67"/>
    </row>
    <row r="170" spans="1:9" ht="12">
      <c r="A170" s="46" t="s">
        <v>320</v>
      </c>
      <c r="B170" s="30" t="s">
        <v>699</v>
      </c>
      <c r="C170" s="29"/>
      <c r="D170" s="27"/>
      <c r="E170" s="27"/>
      <c r="I170" s="67"/>
    </row>
    <row r="171" spans="1:9" ht="23">
      <c r="A171" s="30" t="s">
        <v>334</v>
      </c>
      <c r="B171" s="30" t="s">
        <v>700</v>
      </c>
      <c r="C171" s="29" t="s">
        <v>51</v>
      </c>
      <c r="D171" s="74">
        <f>SUM(D172:D175)</f>
        <v>26150000</v>
      </c>
      <c r="E171" s="74">
        <v>15150000</v>
      </c>
      <c r="I171" s="67"/>
    </row>
    <row r="172" spans="1:9" ht="24">
      <c r="A172" s="46" t="s">
        <v>323</v>
      </c>
      <c r="B172" s="30" t="s">
        <v>701</v>
      </c>
      <c r="C172" s="29"/>
      <c r="D172" s="74">
        <v>26150000</v>
      </c>
      <c r="E172" s="74">
        <v>15150000</v>
      </c>
      <c r="I172" s="67"/>
    </row>
    <row r="173" spans="1:9" ht="24" hidden="1">
      <c r="A173" s="46" t="s">
        <v>324</v>
      </c>
      <c r="B173" s="30" t="s">
        <v>702</v>
      </c>
      <c r="C173" s="29"/>
      <c r="D173" s="27"/>
      <c r="E173" s="27"/>
      <c r="I173" s="67"/>
    </row>
    <row r="174" spans="1:9" ht="24" hidden="1">
      <c r="A174" s="46" t="s">
        <v>325</v>
      </c>
      <c r="B174" s="30" t="s">
        <v>703</v>
      </c>
      <c r="C174" s="29"/>
      <c r="D174" s="27"/>
      <c r="E174" s="27"/>
      <c r="I174" s="67"/>
    </row>
    <row r="175" spans="1:9" ht="24" hidden="1">
      <c r="A175" s="46" t="s">
        <v>326</v>
      </c>
      <c r="B175" s="30" t="s">
        <v>704</v>
      </c>
      <c r="C175" s="29"/>
      <c r="D175" s="27"/>
      <c r="E175" s="27"/>
      <c r="I175" s="67"/>
    </row>
    <row r="176" spans="1:9">
      <c r="A176" s="30" t="s">
        <v>335</v>
      </c>
      <c r="B176" s="30" t="s">
        <v>705</v>
      </c>
      <c r="C176" s="29" t="s">
        <v>25</v>
      </c>
      <c r="D176" s="74">
        <v>1243000000</v>
      </c>
      <c r="E176" s="74">
        <v>662000000</v>
      </c>
      <c r="I176" s="67"/>
    </row>
    <row r="177" spans="1:9" hidden="1">
      <c r="A177" s="30" t="s">
        <v>337</v>
      </c>
      <c r="B177" s="30" t="s">
        <v>706</v>
      </c>
      <c r="C177" s="29"/>
      <c r="D177" s="74"/>
      <c r="E177" s="74"/>
      <c r="I177" s="67"/>
    </row>
    <row r="178" spans="1:9" hidden="1">
      <c r="A178" s="30" t="s">
        <v>336</v>
      </c>
      <c r="B178" s="30" t="s">
        <v>707</v>
      </c>
      <c r="C178" s="29"/>
      <c r="D178" s="27"/>
      <c r="E178" s="27"/>
      <c r="I178" s="67"/>
    </row>
    <row r="179" spans="1:9" hidden="1">
      <c r="A179" s="47" t="s">
        <v>338</v>
      </c>
      <c r="B179" s="30"/>
      <c r="C179" s="29"/>
      <c r="D179" s="27"/>
      <c r="E179" s="27"/>
      <c r="I179" s="67"/>
    </row>
    <row r="180" spans="1:9">
      <c r="A180" s="30" t="s">
        <v>339</v>
      </c>
      <c r="B180" s="30" t="s">
        <v>708</v>
      </c>
      <c r="C180" s="29" t="s">
        <v>52</v>
      </c>
      <c r="D180" s="74">
        <v>735677490</v>
      </c>
      <c r="E180" s="74">
        <v>711365969</v>
      </c>
      <c r="I180" s="67"/>
    </row>
    <row r="181" spans="1:9">
      <c r="A181" s="30" t="s">
        <v>340</v>
      </c>
      <c r="B181" s="30" t="s">
        <v>709</v>
      </c>
      <c r="C181" s="29"/>
      <c r="D181" s="74">
        <v>735677490</v>
      </c>
      <c r="E181" s="74">
        <v>711365969</v>
      </c>
      <c r="I181" s="67"/>
    </row>
    <row r="182" spans="1:9" ht="24">
      <c r="A182" s="46" t="s">
        <v>341</v>
      </c>
      <c r="B182" s="30" t="s">
        <v>710</v>
      </c>
      <c r="C182" s="29"/>
      <c r="D182" s="74">
        <v>735677490</v>
      </c>
      <c r="E182" s="74">
        <v>711365969</v>
      </c>
      <c r="I182" s="67"/>
    </row>
    <row r="183" spans="1:9" ht="24" hidden="1">
      <c r="A183" s="46" t="s">
        <v>342</v>
      </c>
      <c r="B183" s="30" t="s">
        <v>711</v>
      </c>
      <c r="C183" s="29"/>
      <c r="D183" s="27"/>
      <c r="E183" s="27"/>
      <c r="I183" s="67"/>
    </row>
    <row r="184" spans="1:9">
      <c r="A184" s="30" t="s">
        <v>343</v>
      </c>
      <c r="B184" s="30"/>
      <c r="C184" s="29"/>
      <c r="D184" s="27"/>
      <c r="E184" s="27"/>
      <c r="I184" s="67"/>
    </row>
    <row r="185" spans="1:9" hidden="1">
      <c r="A185" s="30" t="s">
        <v>344</v>
      </c>
      <c r="B185" s="30" t="s">
        <v>712</v>
      </c>
      <c r="C185" s="29"/>
      <c r="D185" s="27"/>
      <c r="E185" s="27"/>
      <c r="I185" s="67"/>
    </row>
    <row r="186" spans="1:9" ht="24" hidden="1">
      <c r="A186" s="46" t="s">
        <v>345</v>
      </c>
      <c r="B186" s="30" t="s">
        <v>713</v>
      </c>
      <c r="C186" s="29"/>
      <c r="D186" s="27"/>
      <c r="E186" s="27"/>
      <c r="I186" s="67"/>
    </row>
    <row r="187" spans="1:9" ht="24" hidden="1">
      <c r="A187" s="46" t="s">
        <v>346</v>
      </c>
      <c r="B187" s="30" t="s">
        <v>714</v>
      </c>
      <c r="C187" s="29"/>
      <c r="D187" s="27"/>
      <c r="E187" s="27"/>
      <c r="I187" s="67"/>
    </row>
    <row r="188" spans="1:9" hidden="1">
      <c r="A188" s="30" t="s">
        <v>347</v>
      </c>
      <c r="B188" s="30" t="s">
        <v>715</v>
      </c>
      <c r="C188" s="29"/>
      <c r="D188" s="27"/>
      <c r="E188" s="27"/>
      <c r="I188" s="67"/>
    </row>
    <row r="189" spans="1:9" ht="23" hidden="1">
      <c r="A189" s="30" t="s">
        <v>348</v>
      </c>
      <c r="B189" s="30" t="s">
        <v>716</v>
      </c>
      <c r="C189" s="29"/>
      <c r="D189" s="27"/>
      <c r="E189" s="27"/>
      <c r="I189" s="67"/>
    </row>
    <row r="190" spans="1:9" ht="24" hidden="1">
      <c r="A190" s="46" t="s">
        <v>349</v>
      </c>
      <c r="B190" s="30" t="s">
        <v>717</v>
      </c>
      <c r="C190" s="29"/>
      <c r="D190" s="27"/>
      <c r="E190" s="27"/>
      <c r="I190" s="67"/>
    </row>
    <row r="191" spans="1:9" ht="24" hidden="1">
      <c r="A191" s="46" t="s">
        <v>350</v>
      </c>
      <c r="B191" s="30" t="s">
        <v>718</v>
      </c>
      <c r="C191" s="29"/>
      <c r="D191" s="27"/>
      <c r="E191" s="27"/>
      <c r="I191" s="67"/>
    </row>
    <row r="192" spans="1:9" ht="23">
      <c r="A192" s="30" t="s">
        <v>351</v>
      </c>
      <c r="B192" s="30" t="s">
        <v>719</v>
      </c>
      <c r="C192" s="29" t="s">
        <v>53</v>
      </c>
      <c r="D192" s="74">
        <v>735677490</v>
      </c>
      <c r="E192" s="74">
        <v>711365969</v>
      </c>
      <c r="I192" s="67"/>
    </row>
    <row r="193" spans="1:12" ht="36">
      <c r="A193" s="46" t="s">
        <v>352</v>
      </c>
      <c r="B193" s="30" t="s">
        <v>720</v>
      </c>
      <c r="C193" s="29"/>
      <c r="D193" s="74">
        <v>735422750</v>
      </c>
      <c r="E193" s="74">
        <f>E192-E194</f>
        <v>701187842</v>
      </c>
      <c r="I193" s="67"/>
    </row>
    <row r="194" spans="1:12" ht="36">
      <c r="A194" s="46" t="s">
        <v>353</v>
      </c>
      <c r="B194" s="30" t="s">
        <v>721</v>
      </c>
      <c r="C194" s="29"/>
      <c r="D194" s="74">
        <v>254740</v>
      </c>
      <c r="E194" s="74">
        <v>10178127</v>
      </c>
      <c r="I194" s="67"/>
    </row>
    <row r="195" spans="1:12">
      <c r="A195" s="30" t="s">
        <v>354</v>
      </c>
      <c r="B195" s="30" t="s">
        <v>722</v>
      </c>
      <c r="C195" s="29"/>
      <c r="D195" s="27"/>
      <c r="E195" s="27"/>
      <c r="I195" s="67"/>
    </row>
    <row r="196" spans="1:12" ht="23" hidden="1">
      <c r="A196" s="30" t="s">
        <v>355</v>
      </c>
      <c r="B196" s="30" t="s">
        <v>723</v>
      </c>
      <c r="C196" s="29"/>
      <c r="D196" s="27"/>
      <c r="E196" s="27"/>
      <c r="I196" s="67"/>
    </row>
    <row r="197" spans="1:12" hidden="1">
      <c r="A197" s="30" t="s">
        <v>356</v>
      </c>
      <c r="B197" s="30" t="s">
        <v>724</v>
      </c>
      <c r="C197" s="29"/>
      <c r="D197" s="27"/>
      <c r="E197" s="27"/>
      <c r="I197" s="67"/>
    </row>
    <row r="198" spans="1:12" hidden="1">
      <c r="A198" s="30" t="s">
        <v>357</v>
      </c>
      <c r="B198" s="30" t="s">
        <v>725</v>
      </c>
      <c r="C198" s="29"/>
      <c r="D198" s="27"/>
      <c r="E198" s="27"/>
      <c r="I198" s="67"/>
    </row>
    <row r="200" spans="1:12" ht="14">
      <c r="A200" s="134"/>
      <c r="B200" s="134"/>
      <c r="C200" s="134"/>
      <c r="D200" s="135" t="s">
        <v>852</v>
      </c>
      <c r="E200" s="135"/>
    </row>
    <row r="201" spans="1:12" s="2" customFormat="1" ht="15" customHeight="1">
      <c r="A201" s="569" t="s">
        <v>1965</v>
      </c>
      <c r="B201" s="569"/>
      <c r="D201" s="569" t="s">
        <v>849</v>
      </c>
      <c r="E201" s="569"/>
    </row>
    <row r="202" spans="1:12" ht="15.5">
      <c r="A202" s="136"/>
      <c r="B202" s="136"/>
      <c r="C202" s="136"/>
      <c r="D202" s="137"/>
      <c r="E202" s="137"/>
    </row>
    <row r="203" spans="1:12" ht="15.5">
      <c r="A203" s="136"/>
      <c r="B203" s="136"/>
      <c r="C203" s="136"/>
      <c r="D203" s="136"/>
      <c r="E203" s="137"/>
      <c r="F203" s="81"/>
      <c r="G203" s="81"/>
    </row>
    <row r="204" spans="1:12" ht="15.5">
      <c r="A204" s="136"/>
      <c r="B204" s="136"/>
      <c r="C204" s="136"/>
      <c r="D204" s="138"/>
      <c r="E204" s="137"/>
      <c r="F204" s="77"/>
      <c r="G204" s="77"/>
    </row>
    <row r="205" spans="1:12" ht="15.5">
      <c r="A205" s="136"/>
      <c r="B205" s="136"/>
      <c r="C205" s="136"/>
      <c r="D205" s="136"/>
      <c r="E205" s="137"/>
      <c r="F205" s="79"/>
      <c r="G205" s="78"/>
      <c r="H205" s="80"/>
      <c r="I205" s="78"/>
      <c r="J205" s="82"/>
      <c r="K205" s="80"/>
      <c r="L205" s="80"/>
    </row>
    <row r="206" spans="1:12" ht="15.5">
      <c r="A206" s="131" t="s">
        <v>1966</v>
      </c>
      <c r="B206" s="131"/>
      <c r="C206" s="131"/>
      <c r="D206" s="131"/>
      <c r="E206" s="131"/>
    </row>
  </sheetData>
  <protectedRanges>
    <protectedRange sqref="E9:E100 D101:D111 D8:D11 D31 D38 D45:D46 D54 D63 D70:D72 D117:D126 D128:D132 E132 E164 D134:D198" name="Range1_1"/>
    <protectedRange sqref="E8 E101:E131 D112:D116 D127 E134:E163 D133:E133 E165:E198" name="Range1_2"/>
  </protectedRanges>
  <mergeCells count="8">
    <mergeCell ref="D201:E201"/>
    <mergeCell ref="A201:B201"/>
    <mergeCell ref="A5:E5"/>
    <mergeCell ref="A6:E6"/>
    <mergeCell ref="A1:E1"/>
    <mergeCell ref="A2:E2"/>
    <mergeCell ref="D3:E3"/>
    <mergeCell ref="A136:E136"/>
  </mergeCells>
  <dataValidations count="1">
    <dataValidation type="whole" operator="lessThanOrEqual" allowBlank="1" showInputMessage="1" showErrorMessage="1" sqref="D70:D72 D101:D135 E9:E135 D63 D9:D11 D31 D45:D46 D38 D54 D137:E198">
      <formula1>1000000000000000</formula1>
    </dataValidation>
  </dataValidations>
  <printOptions horizontalCentered="1"/>
  <pageMargins left="0.7" right="0.45" top="0.75" bottom="0.75" header="0.5" footer="0.5"/>
  <pageSetup paperSize="9" orientation="portrait" horizontalDpi="4294967292"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opLeftCell="A61" workbookViewId="0">
      <selection activeCell="E62" sqref="E62"/>
    </sheetView>
  </sheetViews>
  <sheetFormatPr defaultRowHeight="13"/>
  <cols>
    <col min="1" max="1" width="48.54296875" style="39" customWidth="1"/>
    <col min="2" max="2" width="5" style="44" customWidth="1"/>
    <col min="3" max="3" width="7" customWidth="1"/>
    <col min="4" max="4" width="14" bestFit="1" customWidth="1"/>
    <col min="5" max="5" width="14.1796875" customWidth="1"/>
  </cols>
  <sheetData>
    <row r="1" spans="1:5" s="20" customFormat="1" ht="16.5">
      <c r="A1" s="573" t="s">
        <v>840</v>
      </c>
      <c r="B1" s="573"/>
      <c r="C1" s="573"/>
      <c r="D1" s="573"/>
      <c r="E1" s="573"/>
    </row>
    <row r="2" spans="1:5" s="20" customFormat="1" ht="11.5">
      <c r="A2" s="574" t="s">
        <v>772</v>
      </c>
      <c r="B2" s="574"/>
      <c r="C2" s="574"/>
      <c r="D2" s="574"/>
      <c r="E2" s="574"/>
    </row>
    <row r="3" spans="1:5" s="20" customFormat="1" ht="15.5">
      <c r="A3" s="132"/>
      <c r="B3" s="133"/>
      <c r="C3" s="133"/>
      <c r="D3" s="575" t="s">
        <v>773</v>
      </c>
      <c r="E3" s="575"/>
    </row>
    <row r="4" spans="1:5" s="20" customFormat="1" ht="6.75" customHeight="1">
      <c r="A4" s="555"/>
      <c r="B4" s="556"/>
      <c r="C4" s="556"/>
      <c r="D4" s="557"/>
      <c r="E4" s="557"/>
    </row>
    <row r="5" spans="1:5" ht="22.5" customHeight="1">
      <c r="A5" s="579" t="s">
        <v>85</v>
      </c>
      <c r="B5" s="579"/>
      <c r="C5" s="579"/>
      <c r="D5" s="579"/>
      <c r="E5" s="579"/>
    </row>
    <row r="6" spans="1:5" s="20" customFormat="1" ht="15.75" customHeight="1">
      <c r="A6" s="572" t="s">
        <v>844</v>
      </c>
      <c r="B6" s="572"/>
      <c r="C6" s="572"/>
      <c r="D6" s="572"/>
      <c r="E6" s="572"/>
    </row>
    <row r="7" spans="1:5" s="1" customFormat="1" ht="12.75" customHeight="1">
      <c r="A7" s="580" t="s">
        <v>513</v>
      </c>
      <c r="B7" s="580" t="s">
        <v>11</v>
      </c>
      <c r="C7" s="580" t="s">
        <v>16</v>
      </c>
      <c r="D7" s="582" t="s">
        <v>82</v>
      </c>
      <c r="E7" s="582"/>
    </row>
    <row r="8" spans="1:5" s="1" customFormat="1" ht="26">
      <c r="A8" s="581"/>
      <c r="B8" s="581"/>
      <c r="C8" s="581"/>
      <c r="D8" s="139" t="s">
        <v>86</v>
      </c>
      <c r="E8" s="71" t="s">
        <v>87</v>
      </c>
    </row>
    <row r="9" spans="1:5">
      <c r="A9" s="36" t="s">
        <v>88</v>
      </c>
      <c r="B9" s="33"/>
      <c r="C9" s="13"/>
      <c r="E9" s="14"/>
    </row>
    <row r="10" spans="1:5" ht="25.5">
      <c r="A10" s="38" t="s">
        <v>89</v>
      </c>
      <c r="B10" s="34" t="s">
        <v>17</v>
      </c>
      <c r="C10" s="140"/>
      <c r="D10" s="14">
        <v>12400000</v>
      </c>
      <c r="E10" s="14">
        <v>12000000</v>
      </c>
    </row>
    <row r="11" spans="1:5">
      <c r="A11" s="37" t="s">
        <v>90</v>
      </c>
      <c r="B11" s="33" t="s">
        <v>18</v>
      </c>
      <c r="C11" s="141" t="s">
        <v>841</v>
      </c>
      <c r="D11" s="14">
        <v>9000000</v>
      </c>
      <c r="E11" s="14"/>
    </row>
    <row r="12" spans="1:5" ht="26">
      <c r="A12" s="37" t="s">
        <v>91</v>
      </c>
      <c r="B12" s="33" t="s">
        <v>19</v>
      </c>
      <c r="C12" s="140"/>
      <c r="D12" s="14"/>
      <c r="E12" s="14"/>
    </row>
    <row r="13" spans="1:5">
      <c r="A13" s="37" t="s">
        <v>92</v>
      </c>
      <c r="B13" s="33" t="s">
        <v>20</v>
      </c>
      <c r="C13" s="141" t="s">
        <v>842</v>
      </c>
      <c r="D13" s="14">
        <v>3400000</v>
      </c>
      <c r="E13" s="14">
        <v>12000000</v>
      </c>
    </row>
    <row r="14" spans="1:5" ht="25.5">
      <c r="A14" s="38" t="s">
        <v>93</v>
      </c>
      <c r="B14" s="33" t="s">
        <v>21</v>
      </c>
      <c r="C14" s="140"/>
      <c r="D14" s="14">
        <v>311350667</v>
      </c>
      <c r="E14" s="14">
        <v>386848415</v>
      </c>
    </row>
    <row r="15" spans="1:5">
      <c r="A15" s="38" t="s">
        <v>94</v>
      </c>
      <c r="B15" s="33" t="s">
        <v>79</v>
      </c>
      <c r="C15" s="140"/>
      <c r="D15" s="14">
        <v>2940503041</v>
      </c>
      <c r="E15" s="14">
        <v>526536143</v>
      </c>
    </row>
    <row r="16" spans="1:5">
      <c r="A16" s="38" t="s">
        <v>95</v>
      </c>
      <c r="B16" s="33" t="s">
        <v>81</v>
      </c>
      <c r="C16" s="140"/>
      <c r="D16" s="14"/>
      <c r="E16" s="14"/>
    </row>
    <row r="17" spans="1:5">
      <c r="A17" s="38" t="s">
        <v>96</v>
      </c>
      <c r="B17" s="33" t="s">
        <v>37</v>
      </c>
      <c r="C17" s="140"/>
      <c r="D17" s="14"/>
      <c r="E17" s="14"/>
    </row>
    <row r="18" spans="1:5">
      <c r="A18" s="38" t="s">
        <v>97</v>
      </c>
      <c r="B18" s="33" t="s">
        <v>38</v>
      </c>
      <c r="C18" s="140"/>
      <c r="D18" s="14">
        <v>361715595</v>
      </c>
      <c r="E18" s="14">
        <v>2162149134</v>
      </c>
    </row>
    <row r="19" spans="1:5">
      <c r="A19" s="38" t="s">
        <v>98</v>
      </c>
      <c r="B19" s="33" t="s">
        <v>39</v>
      </c>
      <c r="C19" s="140"/>
      <c r="D19" s="14"/>
      <c r="E19" s="14"/>
    </row>
    <row r="20" spans="1:5">
      <c r="A20" s="38" t="s">
        <v>99</v>
      </c>
      <c r="B20" s="33" t="s">
        <v>40</v>
      </c>
      <c r="C20" s="140"/>
      <c r="D20" s="14"/>
      <c r="E20" s="14"/>
    </row>
    <row r="21" spans="1:5">
      <c r="A21" s="38" t="s">
        <v>100</v>
      </c>
      <c r="B21" s="33" t="s">
        <v>41</v>
      </c>
      <c r="C21" s="140"/>
      <c r="D21" s="14">
        <v>44379759</v>
      </c>
      <c r="E21" s="14">
        <v>8858326</v>
      </c>
    </row>
    <row r="22" spans="1:5">
      <c r="A22" s="38" t="s">
        <v>101</v>
      </c>
      <c r="B22" s="33" t="s">
        <v>22</v>
      </c>
      <c r="C22" s="140"/>
      <c r="D22" s="14">
        <v>20000000</v>
      </c>
      <c r="E22" s="14">
        <v>265454000</v>
      </c>
    </row>
    <row r="23" spans="1:5">
      <c r="A23" s="38" t="s">
        <v>102</v>
      </c>
      <c r="B23" s="33" t="s">
        <v>23</v>
      </c>
      <c r="C23" s="140"/>
      <c r="D23" s="14"/>
      <c r="E23" s="14"/>
    </row>
    <row r="24" spans="1:5">
      <c r="A24" s="36" t="s">
        <v>103</v>
      </c>
      <c r="B24" s="33" t="s">
        <v>24</v>
      </c>
      <c r="C24" s="140"/>
      <c r="D24" s="14">
        <f>+D10+D14+D15+D16+D17+D18+D19+D20+D21+D22+D23</f>
        <v>3690349062</v>
      </c>
      <c r="E24" s="14">
        <f>+E10+E14+E15+E16+E17+E18+E19+E20+E21+E22+E23</f>
        <v>3361846018</v>
      </c>
    </row>
    <row r="25" spans="1:5">
      <c r="A25" s="36" t="s">
        <v>104</v>
      </c>
      <c r="B25" s="33"/>
      <c r="C25" s="140"/>
      <c r="D25" s="14"/>
      <c r="E25" s="14"/>
    </row>
    <row r="26" spans="1:5" ht="25.5">
      <c r="A26" s="38" t="s">
        <v>105</v>
      </c>
      <c r="B26" s="33" t="s">
        <v>48</v>
      </c>
      <c r="C26" s="140"/>
      <c r="D26" s="14">
        <v>115629239</v>
      </c>
      <c r="E26" s="14"/>
    </row>
    <row r="27" spans="1:5">
      <c r="A27" s="37" t="s">
        <v>106</v>
      </c>
      <c r="B27" s="33" t="s">
        <v>107</v>
      </c>
      <c r="C27" s="141" t="s">
        <v>841</v>
      </c>
      <c r="D27" s="14">
        <v>115629239</v>
      </c>
      <c r="E27" s="14"/>
    </row>
    <row r="28" spans="1:5" ht="26">
      <c r="A28" s="37" t="s">
        <v>108</v>
      </c>
      <c r="B28" s="33" t="s">
        <v>109</v>
      </c>
      <c r="C28" s="140"/>
      <c r="D28" s="14"/>
      <c r="E28" s="14"/>
    </row>
    <row r="29" spans="1:5">
      <c r="A29" s="37" t="s">
        <v>110</v>
      </c>
      <c r="B29" s="33" t="s">
        <v>111</v>
      </c>
      <c r="C29" s="140"/>
      <c r="D29" s="14"/>
      <c r="E29" s="14"/>
    </row>
    <row r="30" spans="1:5">
      <c r="A30" s="38" t="s">
        <v>112</v>
      </c>
      <c r="B30" s="33" t="s">
        <v>49</v>
      </c>
      <c r="C30" s="140"/>
      <c r="D30" s="14"/>
      <c r="E30" s="14"/>
    </row>
    <row r="31" spans="1:5">
      <c r="A31" s="38" t="s">
        <v>113</v>
      </c>
      <c r="B31" s="33" t="s">
        <v>50</v>
      </c>
      <c r="C31" s="140"/>
      <c r="D31" s="14"/>
      <c r="E31" s="14"/>
    </row>
    <row r="32" spans="1:5">
      <c r="A32" s="38" t="s">
        <v>114</v>
      </c>
      <c r="B32" s="33" t="s">
        <v>51</v>
      </c>
      <c r="C32" s="140"/>
      <c r="D32" s="14">
        <v>-252831795</v>
      </c>
      <c r="E32" s="14">
        <v>136374500</v>
      </c>
    </row>
    <row r="33" spans="1:5">
      <c r="A33" s="38" t="s">
        <v>115</v>
      </c>
      <c r="B33" s="33" t="s">
        <v>25</v>
      </c>
      <c r="C33" s="140"/>
      <c r="D33" s="14"/>
      <c r="E33" s="14"/>
    </row>
    <row r="34" spans="1:5">
      <c r="A34" s="45" t="s">
        <v>116</v>
      </c>
      <c r="B34" s="33" t="s">
        <v>52</v>
      </c>
      <c r="C34" s="140"/>
      <c r="D34" s="14"/>
      <c r="E34" s="14"/>
    </row>
    <row r="35" spans="1:5">
      <c r="A35" s="45" t="s">
        <v>117</v>
      </c>
      <c r="B35" s="33" t="s">
        <v>53</v>
      </c>
      <c r="C35" s="140"/>
      <c r="D35" s="14">
        <v>522727495</v>
      </c>
      <c r="E35" s="14">
        <v>568550803</v>
      </c>
    </row>
    <row r="36" spans="1:5" ht="25.5">
      <c r="A36" s="45" t="s">
        <v>118</v>
      </c>
      <c r="B36" s="33" t="s">
        <v>119</v>
      </c>
      <c r="C36" s="140"/>
      <c r="D36" s="14"/>
      <c r="E36" s="14"/>
    </row>
    <row r="37" spans="1:5">
      <c r="A37" s="38" t="s">
        <v>120</v>
      </c>
      <c r="B37" s="33" t="s">
        <v>121</v>
      </c>
      <c r="C37" s="140"/>
      <c r="D37" s="14"/>
      <c r="E37" s="14"/>
    </row>
    <row r="38" spans="1:5">
      <c r="A38" s="45" t="s">
        <v>195</v>
      </c>
      <c r="B38" s="33" t="s">
        <v>26</v>
      </c>
      <c r="C38" s="140"/>
      <c r="D38" s="14">
        <v>61027173</v>
      </c>
      <c r="E38" s="14">
        <v>36064744</v>
      </c>
    </row>
    <row r="39" spans="1:5">
      <c r="A39" s="45" t="s">
        <v>122</v>
      </c>
      <c r="B39" s="33" t="s">
        <v>27</v>
      </c>
      <c r="C39" s="140"/>
      <c r="D39" s="14"/>
      <c r="E39" s="14"/>
    </row>
    <row r="40" spans="1:5">
      <c r="A40" s="45" t="s">
        <v>123</v>
      </c>
      <c r="B40" s="33" t="s">
        <v>28</v>
      </c>
      <c r="C40" s="140">
        <v>32</v>
      </c>
      <c r="D40" s="14">
        <v>424474064</v>
      </c>
      <c r="E40" s="14">
        <v>1074728581</v>
      </c>
    </row>
    <row r="41" spans="1:5">
      <c r="A41" s="45" t="s">
        <v>124</v>
      </c>
      <c r="B41" s="33" t="s">
        <v>57</v>
      </c>
      <c r="C41" s="140"/>
      <c r="D41" s="14"/>
      <c r="E41" s="14"/>
    </row>
    <row r="42" spans="1:5">
      <c r="A42" s="40" t="s">
        <v>125</v>
      </c>
      <c r="B42" s="33" t="s">
        <v>29</v>
      </c>
      <c r="C42" s="140"/>
      <c r="D42" s="14">
        <f>+D26+D30+D31+D32+D33+D34+D35+D36+D37+D38+D39+D40</f>
        <v>871026176</v>
      </c>
      <c r="E42" s="14">
        <f>+E26+E30+E31+E32+E33+E34+E35+E36+E37+E38+E39+E40</f>
        <v>1815718628</v>
      </c>
    </row>
    <row r="43" spans="1:5">
      <c r="A43" s="40" t="s">
        <v>135</v>
      </c>
      <c r="B43" s="33"/>
      <c r="C43" s="140">
        <v>33</v>
      </c>
      <c r="D43" s="14"/>
      <c r="E43" s="13"/>
    </row>
    <row r="44" spans="1:5">
      <c r="A44" s="45" t="s">
        <v>126</v>
      </c>
      <c r="B44" s="33" t="s">
        <v>127</v>
      </c>
      <c r="C44" s="140"/>
      <c r="D44" s="14"/>
      <c r="E44" s="14"/>
    </row>
    <row r="45" spans="1:5" ht="25.5">
      <c r="A45" s="45" t="s">
        <v>128</v>
      </c>
      <c r="B45" s="33" t="s">
        <v>129</v>
      </c>
      <c r="C45" s="140"/>
      <c r="D45" s="14">
        <v>2658979</v>
      </c>
      <c r="E45" s="14">
        <v>4928536</v>
      </c>
    </row>
    <row r="46" spans="1:5" ht="25.5">
      <c r="A46" s="45" t="s">
        <v>130</v>
      </c>
      <c r="B46" s="33" t="s">
        <v>131</v>
      </c>
      <c r="C46" s="140"/>
      <c r="D46" s="14"/>
      <c r="E46" s="14"/>
    </row>
    <row r="47" spans="1:5">
      <c r="A47" s="45" t="s">
        <v>132</v>
      </c>
      <c r="B47" s="33" t="s">
        <v>133</v>
      </c>
      <c r="C47" s="140"/>
      <c r="D47" s="14"/>
      <c r="E47" s="14"/>
    </row>
    <row r="48" spans="1:5" s="1" customFormat="1">
      <c r="A48" s="40" t="s">
        <v>134</v>
      </c>
      <c r="B48" s="33" t="s">
        <v>30</v>
      </c>
      <c r="C48" s="142"/>
      <c r="D48" s="72">
        <f>SUM(D44:D47)</f>
        <v>2658979</v>
      </c>
      <c r="E48" s="72">
        <f>SUM(E44:E47)</f>
        <v>4928536</v>
      </c>
    </row>
    <row r="49" spans="1:5">
      <c r="A49" s="40" t="s">
        <v>136</v>
      </c>
      <c r="B49" s="33"/>
      <c r="C49" s="140"/>
      <c r="D49" s="13"/>
      <c r="E49" s="14"/>
    </row>
    <row r="50" spans="1:5">
      <c r="A50" s="45" t="s">
        <v>137</v>
      </c>
      <c r="B50" s="33" t="s">
        <v>31</v>
      </c>
      <c r="C50" s="140"/>
      <c r="D50" s="14"/>
      <c r="E50" s="14"/>
    </row>
    <row r="51" spans="1:5">
      <c r="A51" s="45" t="s">
        <v>138</v>
      </c>
      <c r="B51" s="33" t="s">
        <v>32</v>
      </c>
      <c r="C51" s="140"/>
      <c r="D51" s="14"/>
      <c r="E51" s="14"/>
    </row>
    <row r="52" spans="1:5" ht="25.5">
      <c r="A52" s="45" t="s">
        <v>139</v>
      </c>
      <c r="B52" s="33" t="s">
        <v>140</v>
      </c>
      <c r="C52" s="140"/>
      <c r="D52" s="14"/>
      <c r="E52" s="14"/>
    </row>
    <row r="53" spans="1:5">
      <c r="A53" s="45" t="s">
        <v>141</v>
      </c>
      <c r="B53" s="33" t="s">
        <v>142</v>
      </c>
      <c r="C53" s="140"/>
      <c r="D53" s="14"/>
      <c r="E53" s="14"/>
    </row>
    <row r="54" spans="1:5">
      <c r="A54" s="40" t="s">
        <v>143</v>
      </c>
      <c r="B54" s="33" t="s">
        <v>33</v>
      </c>
      <c r="C54" s="140"/>
      <c r="D54" s="14"/>
      <c r="E54" s="14"/>
    </row>
    <row r="55" spans="1:5">
      <c r="A55" s="40" t="s">
        <v>144</v>
      </c>
      <c r="B55" s="33" t="s">
        <v>64</v>
      </c>
      <c r="C55" s="140"/>
      <c r="D55" s="14"/>
      <c r="E55" s="14"/>
    </row>
    <row r="56" spans="1:5">
      <c r="A56" s="40" t="s">
        <v>145</v>
      </c>
      <c r="B56" s="33" t="s">
        <v>146</v>
      </c>
      <c r="C56" s="140">
        <v>34</v>
      </c>
      <c r="D56" s="14">
        <v>2753975534</v>
      </c>
      <c r="E56" s="14">
        <v>2773506709</v>
      </c>
    </row>
    <row r="57" spans="1:5">
      <c r="A57" s="40" t="s">
        <v>147</v>
      </c>
      <c r="B57" s="33" t="s">
        <v>34</v>
      </c>
      <c r="C57" s="140"/>
      <c r="D57" s="14">
        <f>+D24+D48-D42-D54-D55-D56</f>
        <v>68006331</v>
      </c>
      <c r="E57" s="14">
        <f>+E24+E48-E42-E54-E55-E56</f>
        <v>-1222450783</v>
      </c>
    </row>
    <row r="58" spans="1:5">
      <c r="A58" s="40" t="s">
        <v>148</v>
      </c>
      <c r="B58" s="33"/>
      <c r="C58" s="140"/>
      <c r="D58" s="13">
        <v>0</v>
      </c>
      <c r="E58" s="14">
        <v>0</v>
      </c>
    </row>
    <row r="59" spans="1:5">
      <c r="A59" s="45" t="s">
        <v>149</v>
      </c>
      <c r="B59" s="33" t="s">
        <v>151</v>
      </c>
      <c r="C59" s="140"/>
      <c r="D59" s="14"/>
      <c r="E59" s="14">
        <v>681818181</v>
      </c>
    </row>
    <row r="60" spans="1:5">
      <c r="A60" s="45" t="s">
        <v>150</v>
      </c>
      <c r="B60" s="33" t="s">
        <v>152</v>
      </c>
      <c r="C60" s="140"/>
      <c r="D60" s="14"/>
      <c r="E60" s="14">
        <v>900000000</v>
      </c>
    </row>
    <row r="61" spans="1:5" s="1" customFormat="1">
      <c r="A61" s="40" t="s">
        <v>153</v>
      </c>
      <c r="B61" s="33" t="s">
        <v>154</v>
      </c>
      <c r="C61" s="142"/>
      <c r="D61" s="72"/>
      <c r="E61" s="72">
        <f>+E59-E60</f>
        <v>-218181819</v>
      </c>
    </row>
    <row r="62" spans="1:5" s="1" customFormat="1" ht="26">
      <c r="A62" s="40" t="s">
        <v>155</v>
      </c>
      <c r="B62" s="33" t="s">
        <v>156</v>
      </c>
      <c r="C62" s="142"/>
      <c r="D62" s="72">
        <f>+D57+D61</f>
        <v>68006331</v>
      </c>
      <c r="E62" s="72">
        <f>+E57+E61</f>
        <v>-1440632602</v>
      </c>
    </row>
    <row r="63" spans="1:5">
      <c r="A63" s="45" t="s">
        <v>157</v>
      </c>
      <c r="B63" s="33" t="s">
        <v>158</v>
      </c>
      <c r="C63" s="140"/>
      <c r="D63" s="14"/>
      <c r="E63" s="14"/>
    </row>
    <row r="64" spans="1:5">
      <c r="A64" s="45" t="s">
        <v>159</v>
      </c>
      <c r="B64" s="33" t="s">
        <v>160</v>
      </c>
      <c r="C64" s="140"/>
      <c r="D64" s="14"/>
      <c r="E64" s="14"/>
    </row>
    <row r="65" spans="1:5">
      <c r="A65" s="40" t="s">
        <v>161</v>
      </c>
      <c r="B65" s="33" t="s">
        <v>12</v>
      </c>
      <c r="C65" s="140">
        <v>35</v>
      </c>
      <c r="D65" s="14"/>
      <c r="E65" s="14"/>
    </row>
    <row r="66" spans="1:5">
      <c r="A66" s="38" t="s">
        <v>196</v>
      </c>
      <c r="B66" s="33" t="s">
        <v>163</v>
      </c>
      <c r="C66" s="140"/>
      <c r="D66" s="14"/>
      <c r="E66" s="14"/>
    </row>
    <row r="67" spans="1:5">
      <c r="A67" s="38" t="s">
        <v>197</v>
      </c>
      <c r="B67" s="33" t="s">
        <v>164</v>
      </c>
      <c r="C67" s="140"/>
      <c r="D67" s="14"/>
      <c r="E67" s="14"/>
    </row>
    <row r="68" spans="1:5" ht="26">
      <c r="A68" s="40" t="s">
        <v>162</v>
      </c>
      <c r="B68" s="33" t="s">
        <v>13</v>
      </c>
      <c r="C68" s="140"/>
      <c r="D68" s="14">
        <f>D62-D65</f>
        <v>68006331</v>
      </c>
      <c r="E68" s="14">
        <f>E62-E65</f>
        <v>-1440632602</v>
      </c>
    </row>
    <row r="69" spans="1:5">
      <c r="A69" s="38" t="s">
        <v>198</v>
      </c>
      <c r="B69" s="33" t="s">
        <v>165</v>
      </c>
      <c r="C69" s="140"/>
      <c r="D69" s="14"/>
      <c r="E69" s="14"/>
    </row>
    <row r="70" spans="1:5" ht="38">
      <c r="A70" s="38" t="s">
        <v>199</v>
      </c>
      <c r="B70" s="33" t="s">
        <v>166</v>
      </c>
      <c r="C70" s="140"/>
      <c r="D70" s="14"/>
      <c r="E70" s="14"/>
    </row>
    <row r="71" spans="1:5" ht="26">
      <c r="A71" s="36" t="s">
        <v>167</v>
      </c>
      <c r="B71" s="33" t="s">
        <v>14</v>
      </c>
      <c r="C71" s="140"/>
      <c r="D71" s="14"/>
      <c r="E71" s="14"/>
    </row>
    <row r="72" spans="1:5" ht="25.5" hidden="1">
      <c r="A72" s="38" t="s">
        <v>168</v>
      </c>
      <c r="B72" s="33" t="s">
        <v>169</v>
      </c>
      <c r="C72" s="140"/>
      <c r="D72" s="14"/>
      <c r="E72" s="14"/>
    </row>
    <row r="73" spans="1:5" ht="25.5" hidden="1">
      <c r="A73" s="38" t="s">
        <v>170</v>
      </c>
      <c r="B73" s="33" t="s">
        <v>171</v>
      </c>
      <c r="C73" s="140"/>
      <c r="D73" s="14"/>
      <c r="E73" s="14"/>
    </row>
    <row r="74" spans="1:5" ht="25.5" hidden="1">
      <c r="A74" s="38" t="s">
        <v>172</v>
      </c>
      <c r="B74" s="33" t="s">
        <v>173</v>
      </c>
      <c r="C74" s="140"/>
      <c r="D74" s="14"/>
      <c r="E74" s="14"/>
    </row>
    <row r="75" spans="1:5" hidden="1">
      <c r="A75" s="38" t="s">
        <v>174</v>
      </c>
      <c r="B75" s="33" t="s">
        <v>175</v>
      </c>
      <c r="C75" s="140"/>
      <c r="D75" s="14"/>
      <c r="E75" s="14"/>
    </row>
    <row r="76" spans="1:5" ht="25.5" hidden="1">
      <c r="A76" s="38" t="s">
        <v>176</v>
      </c>
      <c r="B76" s="33" t="s">
        <v>177</v>
      </c>
      <c r="C76" s="140"/>
      <c r="D76" s="14"/>
      <c r="E76" s="14"/>
    </row>
    <row r="77" spans="1:5" ht="25.5" hidden="1">
      <c r="A77" s="38" t="s">
        <v>178</v>
      </c>
      <c r="B77" s="33" t="s">
        <v>179</v>
      </c>
      <c r="C77" s="140"/>
      <c r="D77" s="14"/>
      <c r="E77" s="14"/>
    </row>
    <row r="78" spans="1:5" hidden="1">
      <c r="A78" s="38" t="s">
        <v>180</v>
      </c>
      <c r="B78" s="33" t="s">
        <v>181</v>
      </c>
      <c r="C78" s="140"/>
      <c r="D78" s="14"/>
      <c r="E78" s="14"/>
    </row>
    <row r="79" spans="1:5" ht="25.5" hidden="1">
      <c r="A79" s="38" t="s">
        <v>182</v>
      </c>
      <c r="B79" s="33" t="s">
        <v>183</v>
      </c>
      <c r="C79" s="140"/>
      <c r="D79" s="14"/>
      <c r="E79" s="14"/>
    </row>
    <row r="80" spans="1:5" hidden="1">
      <c r="A80" s="38" t="s">
        <v>184</v>
      </c>
      <c r="B80" s="33" t="s">
        <v>15</v>
      </c>
      <c r="C80" s="140"/>
      <c r="D80" s="14"/>
      <c r="E80" s="14"/>
    </row>
    <row r="81" spans="1:12" hidden="1">
      <c r="A81" s="38" t="s">
        <v>185</v>
      </c>
      <c r="B81" s="33" t="s">
        <v>186</v>
      </c>
      <c r="C81" s="140"/>
      <c r="D81" s="14"/>
      <c r="E81" s="14"/>
    </row>
    <row r="82" spans="1:12" hidden="1">
      <c r="A82" s="38" t="s">
        <v>187</v>
      </c>
      <c r="B82" s="33" t="s">
        <v>188</v>
      </c>
      <c r="C82" s="140"/>
      <c r="D82" s="14"/>
      <c r="E82" s="14"/>
    </row>
    <row r="83" spans="1:12">
      <c r="A83" s="36" t="s">
        <v>189</v>
      </c>
      <c r="B83" s="33" t="s">
        <v>190</v>
      </c>
      <c r="C83" s="140"/>
      <c r="D83" s="14"/>
      <c r="E83" s="14"/>
    </row>
    <row r="84" spans="1:12">
      <c r="A84" s="38" t="s">
        <v>191</v>
      </c>
      <c r="B84" s="33" t="s">
        <v>192</v>
      </c>
      <c r="C84" s="140">
        <v>36</v>
      </c>
      <c r="D84" s="14">
        <v>5</v>
      </c>
      <c r="E84" s="14">
        <v>-106</v>
      </c>
    </row>
    <row r="85" spans="1:12">
      <c r="A85" s="38" t="s">
        <v>193</v>
      </c>
      <c r="B85" s="33" t="s">
        <v>194</v>
      </c>
      <c r="C85" s="140"/>
      <c r="D85" s="14"/>
      <c r="E85" s="14"/>
    </row>
    <row r="86" spans="1:12">
      <c r="A86" s="63"/>
      <c r="B86" s="64"/>
      <c r="C86" s="65"/>
      <c r="D86" s="66"/>
      <c r="E86" s="66"/>
    </row>
    <row r="87" spans="1:12" ht="14">
      <c r="A87" s="134"/>
      <c r="B87" s="134"/>
      <c r="C87" s="134"/>
      <c r="D87" s="135" t="str">
        <f>BCTHTCR_06500!D200</f>
        <v xml:space="preserve"> Ngày 18 tháng 07 năm 2016</v>
      </c>
      <c r="E87" s="135"/>
    </row>
    <row r="88" spans="1:12" s="2" customFormat="1" ht="15" customHeight="1">
      <c r="A88" s="569" t="s">
        <v>1965</v>
      </c>
      <c r="B88" s="569"/>
      <c r="D88" s="569" t="s">
        <v>849</v>
      </c>
      <c r="E88" s="569"/>
    </row>
    <row r="89" spans="1:12" s="20" customFormat="1" ht="15.5">
      <c r="A89" s="136"/>
      <c r="B89" s="136"/>
      <c r="C89" s="136"/>
      <c r="D89" s="137"/>
      <c r="E89" s="137"/>
    </row>
    <row r="90" spans="1:12" s="20" customFormat="1" ht="15.5">
      <c r="A90" s="136"/>
      <c r="B90" s="136"/>
      <c r="C90" s="136"/>
      <c r="D90" s="136"/>
      <c r="E90" s="137"/>
      <c r="F90" s="81"/>
      <c r="G90" s="81"/>
    </row>
    <row r="91" spans="1:12" s="20" customFormat="1" ht="15.5">
      <c r="A91" s="136"/>
      <c r="B91" s="136"/>
      <c r="C91" s="136"/>
      <c r="D91" s="138"/>
      <c r="E91" s="137"/>
      <c r="F91" s="77"/>
      <c r="G91" s="77"/>
    </row>
    <row r="92" spans="1:12" s="20" customFormat="1" ht="15.5">
      <c r="A92" s="136"/>
      <c r="B92" s="136"/>
      <c r="C92" s="136"/>
      <c r="D92" s="136"/>
      <c r="E92" s="137"/>
      <c r="F92" s="79"/>
      <c r="G92" s="78"/>
      <c r="H92" s="80"/>
      <c r="I92" s="78"/>
      <c r="J92" s="82"/>
      <c r="K92" s="80"/>
      <c r="L92" s="80"/>
    </row>
    <row r="93" spans="1:12" s="20" customFormat="1" ht="15.5">
      <c r="A93" s="131" t="s">
        <v>1967</v>
      </c>
      <c r="B93" s="131"/>
      <c r="C93" s="131"/>
      <c r="D93" s="131"/>
      <c r="E93" s="131"/>
    </row>
  </sheetData>
  <protectedRanges>
    <protectedRange sqref="C9:C33" name="Range1_1"/>
    <protectedRange sqref="D10 D86 E62 E68" name="Range1_2"/>
    <protectedRange sqref="E9:E42 E44:E47 E63:E67 E69:E86 E49:E61" name="Range1_3"/>
  </protectedRanges>
  <mergeCells count="11">
    <mergeCell ref="A1:E1"/>
    <mergeCell ref="A2:E2"/>
    <mergeCell ref="D3:E3"/>
    <mergeCell ref="A6:E6"/>
    <mergeCell ref="A88:B88"/>
    <mergeCell ref="D88:E88"/>
    <mergeCell ref="A5:E5"/>
    <mergeCell ref="A7:A8"/>
    <mergeCell ref="B7:B8"/>
    <mergeCell ref="C7:C8"/>
    <mergeCell ref="D7:E7"/>
  </mergeCells>
  <dataValidations count="1">
    <dataValidation type="whole" operator="lessThanOrEqual" allowBlank="1" showInputMessage="1" showErrorMessage="1" sqref="D10:D48 D59:D86 D50:D57 E9:E42 E44:E86">
      <formula1>1000000000000000</formula1>
    </dataValidation>
  </dataValidations>
  <printOptions horizontalCentered="1"/>
  <pageMargins left="0.7" right="0.45" top="0.75" bottom="0.75" header="0.3" footer="0.3"/>
  <pageSetup paperSize="9" firstPageNumber="4"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workbookViewId="0">
      <selection activeCell="C12" sqref="C12"/>
    </sheetView>
  </sheetViews>
  <sheetFormatPr defaultRowHeight="12.5"/>
  <cols>
    <col min="1" max="1" width="56.81640625" style="39" customWidth="1"/>
    <col min="2" max="2" width="9.1796875" style="35"/>
    <col min="3" max="3" width="9.1796875" customWidth="1"/>
    <col min="4" max="4" width="18.26953125" customWidth="1"/>
    <col min="5" max="5" width="19.26953125" customWidth="1"/>
  </cols>
  <sheetData>
    <row r="1" spans="1:5" ht="16.5">
      <c r="A1" s="573" t="s">
        <v>840</v>
      </c>
      <c r="B1" s="573"/>
      <c r="C1" s="573"/>
      <c r="D1" s="573"/>
      <c r="E1" s="573"/>
    </row>
    <row r="2" spans="1:5">
      <c r="A2" s="574" t="s">
        <v>772</v>
      </c>
      <c r="B2" s="574"/>
      <c r="C2" s="574"/>
      <c r="D2" s="574"/>
      <c r="E2" s="574"/>
    </row>
    <row r="3" spans="1:5" ht="15.5">
      <c r="A3" s="132"/>
      <c r="B3" s="133"/>
      <c r="C3" s="133"/>
      <c r="D3" s="575" t="s">
        <v>773</v>
      </c>
      <c r="E3" s="575"/>
    </row>
    <row r="4" spans="1:5" ht="27.75" customHeight="1">
      <c r="A4" s="583" t="s">
        <v>71</v>
      </c>
      <c r="B4" s="583"/>
      <c r="C4" s="583"/>
      <c r="D4" s="583"/>
      <c r="E4" s="583"/>
    </row>
    <row r="5" spans="1:5" ht="27.75" customHeight="1">
      <c r="A5" s="572" t="s">
        <v>844</v>
      </c>
      <c r="B5" s="572"/>
      <c r="C5" s="572"/>
      <c r="D5" s="572"/>
      <c r="E5" s="572"/>
    </row>
    <row r="6" spans="1:5" s="1" customFormat="1" ht="33" customHeight="1">
      <c r="A6" s="139" t="s">
        <v>513</v>
      </c>
      <c r="B6" s="139" t="s">
        <v>11</v>
      </c>
      <c r="C6" s="139" t="s">
        <v>16</v>
      </c>
      <c r="D6" s="139" t="s">
        <v>86</v>
      </c>
      <c r="E6" s="139" t="s">
        <v>87</v>
      </c>
    </row>
    <row r="7" spans="1:5" ht="13">
      <c r="A7" s="36" t="s">
        <v>35</v>
      </c>
      <c r="B7" s="41"/>
      <c r="C7" s="13"/>
      <c r="E7" s="14"/>
    </row>
    <row r="8" spans="1:5">
      <c r="A8" s="38" t="s">
        <v>358</v>
      </c>
      <c r="B8" s="41" t="s">
        <v>17</v>
      </c>
      <c r="C8" s="13"/>
      <c r="D8" s="14"/>
      <c r="E8" s="14"/>
    </row>
    <row r="9" spans="1:5">
      <c r="A9" s="38" t="s">
        <v>359</v>
      </c>
      <c r="B9" s="41" t="s">
        <v>21</v>
      </c>
      <c r="C9" s="13"/>
      <c r="D9" s="14"/>
      <c r="E9" s="14"/>
    </row>
    <row r="10" spans="1:5">
      <c r="A10" s="38" t="s">
        <v>36</v>
      </c>
      <c r="B10" s="43" t="s">
        <v>79</v>
      </c>
      <c r="C10" s="13"/>
      <c r="D10" s="14"/>
      <c r="E10" s="14"/>
    </row>
    <row r="11" spans="1:5">
      <c r="A11" s="38" t="s">
        <v>360</v>
      </c>
      <c r="B11" s="43" t="s">
        <v>81</v>
      </c>
      <c r="C11" s="13"/>
      <c r="D11" s="14"/>
      <c r="E11" s="14"/>
    </row>
    <row r="12" spans="1:5">
      <c r="A12" s="38" t="s">
        <v>361</v>
      </c>
      <c r="B12" s="43" t="s">
        <v>37</v>
      </c>
      <c r="C12" s="15"/>
      <c r="D12" s="14"/>
      <c r="E12" s="14"/>
    </row>
    <row r="13" spans="1:5">
      <c r="A13" s="38" t="s">
        <v>362</v>
      </c>
      <c r="B13" s="43" t="s">
        <v>38</v>
      </c>
      <c r="C13" s="13"/>
      <c r="D13" s="14"/>
      <c r="E13" s="14"/>
    </row>
    <row r="14" spans="1:5">
      <c r="A14" s="38" t="s">
        <v>363</v>
      </c>
      <c r="B14" s="43" t="s">
        <v>39</v>
      </c>
      <c r="C14" s="13"/>
      <c r="D14" s="14"/>
      <c r="E14" s="14"/>
    </row>
    <row r="15" spans="1:5">
      <c r="A15" s="38" t="s">
        <v>364</v>
      </c>
      <c r="B15" s="43" t="s">
        <v>40</v>
      </c>
      <c r="C15" s="13"/>
      <c r="D15" s="14"/>
      <c r="E15" s="14"/>
    </row>
    <row r="16" spans="1:5" ht="25">
      <c r="A16" s="38" t="s">
        <v>365</v>
      </c>
      <c r="B16" s="43" t="s">
        <v>41</v>
      </c>
      <c r="C16" s="13"/>
      <c r="D16" s="14"/>
      <c r="E16" s="14"/>
    </row>
    <row r="17" spans="1:5">
      <c r="A17" s="38" t="s">
        <v>366</v>
      </c>
      <c r="B17" s="43" t="s">
        <v>22</v>
      </c>
      <c r="C17" s="13"/>
      <c r="D17" s="14"/>
      <c r="E17" s="14"/>
    </row>
    <row r="18" spans="1:5">
      <c r="A18" s="38" t="s">
        <v>367</v>
      </c>
      <c r="B18" s="43" t="s">
        <v>23</v>
      </c>
      <c r="C18" s="13"/>
      <c r="D18" s="14"/>
      <c r="E18" s="14"/>
    </row>
    <row r="19" spans="1:5" ht="13">
      <c r="A19" s="42" t="s">
        <v>46</v>
      </c>
      <c r="B19" s="41" t="s">
        <v>24</v>
      </c>
      <c r="C19" s="13"/>
      <c r="D19" s="14"/>
      <c r="E19" s="14"/>
    </row>
    <row r="20" spans="1:5" ht="13">
      <c r="A20" s="36" t="s">
        <v>47</v>
      </c>
      <c r="B20" s="41"/>
      <c r="C20" s="13"/>
      <c r="D20" s="14"/>
      <c r="E20" s="14"/>
    </row>
    <row r="21" spans="1:5">
      <c r="A21" s="38" t="s">
        <v>368</v>
      </c>
      <c r="B21" s="41" t="s">
        <v>48</v>
      </c>
      <c r="C21" s="13"/>
      <c r="D21" s="14"/>
      <c r="E21" s="14"/>
    </row>
    <row r="22" spans="1:5" ht="25">
      <c r="A22" s="38" t="s">
        <v>369</v>
      </c>
      <c r="B22" s="41" t="s">
        <v>49</v>
      </c>
      <c r="C22" s="13"/>
      <c r="D22" s="14"/>
      <c r="E22" s="14"/>
    </row>
    <row r="23" spans="1:5" ht="25">
      <c r="A23" s="38" t="s">
        <v>370</v>
      </c>
      <c r="B23" s="41" t="s">
        <v>50</v>
      </c>
      <c r="C23" s="13"/>
      <c r="D23" s="14"/>
      <c r="E23" s="14"/>
    </row>
    <row r="24" spans="1:5" ht="25">
      <c r="A24" s="38" t="s">
        <v>371</v>
      </c>
      <c r="B24" s="41" t="s">
        <v>51</v>
      </c>
      <c r="C24" s="13"/>
      <c r="D24" s="14"/>
      <c r="E24" s="14"/>
    </row>
    <row r="25" spans="1:5">
      <c r="A25" s="38" t="s">
        <v>372</v>
      </c>
      <c r="B25" s="41" t="s">
        <v>25</v>
      </c>
      <c r="C25" s="13"/>
      <c r="D25" s="14"/>
      <c r="E25" s="14"/>
    </row>
    <row r="26" spans="1:5" ht="13">
      <c r="A26" s="42" t="s">
        <v>54</v>
      </c>
      <c r="B26" s="41" t="s">
        <v>26</v>
      </c>
      <c r="C26" s="13"/>
      <c r="D26" s="14"/>
      <c r="E26" s="14"/>
    </row>
    <row r="27" spans="1:5" ht="13">
      <c r="A27" s="36" t="s">
        <v>55</v>
      </c>
      <c r="B27" s="41"/>
      <c r="C27" s="13"/>
      <c r="D27" s="14"/>
      <c r="E27" s="14"/>
    </row>
    <row r="28" spans="1:5">
      <c r="A28" s="38" t="s">
        <v>56</v>
      </c>
      <c r="B28" s="41" t="s">
        <v>27</v>
      </c>
      <c r="C28" s="13"/>
      <c r="D28" s="14"/>
      <c r="E28" s="14"/>
    </row>
    <row r="29" spans="1:5">
      <c r="A29" s="38" t="s">
        <v>373</v>
      </c>
      <c r="B29" s="41" t="s">
        <v>28</v>
      </c>
      <c r="C29" s="13"/>
      <c r="D29" s="14"/>
      <c r="E29" s="14"/>
    </row>
    <row r="30" spans="1:5">
      <c r="A30" s="38" t="s">
        <v>374</v>
      </c>
      <c r="B30" s="41" t="s">
        <v>57</v>
      </c>
      <c r="C30" s="13"/>
      <c r="D30" s="14"/>
      <c r="E30" s="14"/>
    </row>
    <row r="31" spans="1:5" ht="13">
      <c r="A31" s="37" t="s">
        <v>375</v>
      </c>
      <c r="B31" s="43" t="s">
        <v>376</v>
      </c>
      <c r="C31" s="13"/>
      <c r="D31" s="14"/>
      <c r="E31" s="14"/>
    </row>
    <row r="32" spans="1:5" ht="13">
      <c r="A32" s="37" t="s">
        <v>377</v>
      </c>
      <c r="B32" s="43" t="s">
        <v>378</v>
      </c>
      <c r="C32" s="13"/>
      <c r="D32" s="14"/>
      <c r="E32" s="14"/>
    </row>
    <row r="33" spans="1:5">
      <c r="A33" s="38" t="s">
        <v>379</v>
      </c>
      <c r="B33" s="43" t="s">
        <v>58</v>
      </c>
      <c r="C33" s="13"/>
      <c r="D33" s="14"/>
      <c r="E33" s="14"/>
    </row>
    <row r="34" spans="1:5" ht="13">
      <c r="A34" s="37" t="s">
        <v>380</v>
      </c>
      <c r="B34" s="43" t="s">
        <v>59</v>
      </c>
      <c r="C34" s="13"/>
      <c r="D34" s="14"/>
      <c r="E34" s="14"/>
    </row>
    <row r="35" spans="1:5" ht="13">
      <c r="A35" s="37" t="s">
        <v>381</v>
      </c>
      <c r="B35" s="43" t="s">
        <v>61</v>
      </c>
      <c r="C35" s="13"/>
      <c r="D35" s="14"/>
      <c r="E35" s="14"/>
    </row>
    <row r="36" spans="1:5" ht="13">
      <c r="A36" s="37" t="s">
        <v>382</v>
      </c>
      <c r="B36" s="43" t="s">
        <v>383</v>
      </c>
      <c r="C36" s="13"/>
      <c r="D36" s="14"/>
      <c r="E36" s="14"/>
    </row>
    <row r="37" spans="1:5">
      <c r="A37" s="38" t="s">
        <v>384</v>
      </c>
      <c r="B37" s="43" t="s">
        <v>385</v>
      </c>
      <c r="C37" s="13"/>
      <c r="D37" s="14"/>
      <c r="E37" s="14"/>
    </row>
    <row r="38" spans="1:5">
      <c r="A38" s="38" t="s">
        <v>60</v>
      </c>
      <c r="B38" s="43" t="s">
        <v>386</v>
      </c>
      <c r="C38" s="13"/>
      <c r="D38" s="14"/>
      <c r="E38" s="14"/>
    </row>
    <row r="39" spans="1:5" ht="13">
      <c r="A39" s="42" t="s">
        <v>62</v>
      </c>
      <c r="B39" s="41" t="s">
        <v>29</v>
      </c>
      <c r="C39" s="13"/>
      <c r="D39" s="14"/>
      <c r="E39" s="14"/>
    </row>
    <row r="40" spans="1:5" ht="13">
      <c r="A40" s="36" t="s">
        <v>387</v>
      </c>
      <c r="B40" s="41" t="s">
        <v>30</v>
      </c>
      <c r="C40" s="13"/>
      <c r="D40" s="14"/>
      <c r="E40" s="14"/>
    </row>
    <row r="41" spans="1:5" ht="13">
      <c r="A41" s="36" t="s">
        <v>388</v>
      </c>
      <c r="B41" s="41" t="s">
        <v>33</v>
      </c>
      <c r="C41" s="15"/>
      <c r="D41" s="14"/>
      <c r="E41" s="14"/>
    </row>
    <row r="42" spans="1:5">
      <c r="A42" s="38" t="s">
        <v>389</v>
      </c>
      <c r="B42" s="43" t="s">
        <v>64</v>
      </c>
      <c r="C42" s="13"/>
      <c r="D42" s="14"/>
      <c r="E42" s="14"/>
    </row>
    <row r="43" spans="1:5">
      <c r="A43" s="48" t="s">
        <v>390</v>
      </c>
      <c r="B43" s="43" t="s">
        <v>146</v>
      </c>
      <c r="C43" s="13"/>
      <c r="D43" s="14"/>
      <c r="E43" s="14"/>
    </row>
    <row r="44" spans="1:5">
      <c r="A44" s="38" t="s">
        <v>391</v>
      </c>
      <c r="B44" s="43" t="s">
        <v>392</v>
      </c>
      <c r="C44" s="13"/>
      <c r="D44" s="14"/>
      <c r="E44" s="14"/>
    </row>
    <row r="45" spans="1:5">
      <c r="A45" s="38" t="s">
        <v>63</v>
      </c>
      <c r="B45" s="43" t="s">
        <v>393</v>
      </c>
      <c r="C45" s="13"/>
      <c r="D45" s="14"/>
      <c r="E45" s="14"/>
    </row>
    <row r="46" spans="1:5" ht="13">
      <c r="A46" s="36" t="s">
        <v>394</v>
      </c>
      <c r="B46" s="43" t="s">
        <v>34</v>
      </c>
      <c r="C46" s="13"/>
      <c r="D46" s="14"/>
      <c r="E46" s="14"/>
    </row>
    <row r="47" spans="1:5">
      <c r="A47" s="38" t="s">
        <v>395</v>
      </c>
      <c r="B47" s="43" t="s">
        <v>151</v>
      </c>
      <c r="C47" s="13"/>
      <c r="D47" s="14"/>
      <c r="E47" s="14"/>
    </row>
    <row r="48" spans="1:5">
      <c r="A48" s="48" t="s">
        <v>390</v>
      </c>
      <c r="B48" s="41" t="s">
        <v>152</v>
      </c>
      <c r="C48" s="13"/>
      <c r="D48" s="14"/>
      <c r="E48" s="14"/>
    </row>
    <row r="49" spans="1:5">
      <c r="A49" s="38" t="s">
        <v>391</v>
      </c>
      <c r="B49" s="41" t="s">
        <v>396</v>
      </c>
    </row>
    <row r="50" spans="1:5">
      <c r="A50" s="38" t="s">
        <v>63</v>
      </c>
      <c r="B50" s="41" t="s">
        <v>397</v>
      </c>
      <c r="C50" s="13"/>
      <c r="D50" s="13"/>
      <c r="E50" s="13"/>
    </row>
    <row r="51" spans="1:5" ht="25.5" customHeight="1">
      <c r="A51" s="584" t="s">
        <v>398</v>
      </c>
      <c r="B51" s="584"/>
      <c r="C51" s="584"/>
      <c r="D51" s="584"/>
      <c r="E51" s="584"/>
    </row>
    <row r="52" spans="1:5" ht="13">
      <c r="A52" s="36" t="s">
        <v>399</v>
      </c>
      <c r="B52" s="41"/>
      <c r="C52" s="13"/>
      <c r="D52" s="14"/>
      <c r="E52" s="14"/>
    </row>
    <row r="53" spans="1:5">
      <c r="A53" s="38" t="s">
        <v>400</v>
      </c>
      <c r="B53" s="41" t="s">
        <v>726</v>
      </c>
      <c r="C53" s="13"/>
      <c r="D53" s="14"/>
      <c r="E53" s="14"/>
    </row>
    <row r="54" spans="1:5">
      <c r="A54" s="38" t="s">
        <v>401</v>
      </c>
      <c r="B54" s="41" t="s">
        <v>727</v>
      </c>
      <c r="C54" s="13"/>
      <c r="D54" s="14"/>
      <c r="E54" s="14"/>
    </row>
    <row r="55" spans="1:5">
      <c r="A55" s="38" t="s">
        <v>402</v>
      </c>
      <c r="B55" s="41" t="s">
        <v>728</v>
      </c>
      <c r="C55" s="13"/>
      <c r="D55" s="14"/>
      <c r="E55" s="14"/>
    </row>
    <row r="56" spans="1:5">
      <c r="A56" s="38" t="s">
        <v>403</v>
      </c>
      <c r="B56" s="41" t="s">
        <v>729</v>
      </c>
      <c r="C56" s="13"/>
      <c r="D56" s="14"/>
      <c r="E56" s="14"/>
    </row>
    <row r="57" spans="1:5">
      <c r="A57" s="38" t="s">
        <v>404</v>
      </c>
      <c r="B57" s="41" t="s">
        <v>730</v>
      </c>
      <c r="C57" s="13"/>
      <c r="D57" s="14"/>
      <c r="E57" s="14"/>
    </row>
    <row r="58" spans="1:5">
      <c r="A58" s="38" t="s">
        <v>405</v>
      </c>
      <c r="B58" s="41" t="s">
        <v>731</v>
      </c>
      <c r="C58" s="13"/>
      <c r="D58" s="14"/>
      <c r="E58" s="14"/>
    </row>
    <row r="59" spans="1:5">
      <c r="A59" s="38" t="s">
        <v>406</v>
      </c>
      <c r="B59" s="41" t="s">
        <v>732</v>
      </c>
      <c r="C59" s="13"/>
      <c r="D59" s="14"/>
      <c r="E59" s="14"/>
    </row>
    <row r="60" spans="1:5">
      <c r="A60" s="38" t="s">
        <v>407</v>
      </c>
      <c r="B60" s="41" t="s">
        <v>733</v>
      </c>
      <c r="C60" s="13"/>
      <c r="D60" s="14"/>
      <c r="E60" s="14"/>
    </row>
    <row r="61" spans="1:5" ht="25">
      <c r="A61" s="38" t="s">
        <v>408</v>
      </c>
      <c r="B61" s="41" t="s">
        <v>734</v>
      </c>
      <c r="C61" s="13"/>
      <c r="D61" s="14"/>
      <c r="E61" s="14"/>
    </row>
    <row r="62" spans="1:5" ht="25">
      <c r="A62" s="38" t="s">
        <v>409</v>
      </c>
      <c r="B62" s="41" t="s">
        <v>735</v>
      </c>
      <c r="C62" s="13"/>
      <c r="D62" s="14"/>
      <c r="E62" s="14"/>
    </row>
    <row r="63" spans="1:5">
      <c r="A63" s="38" t="s">
        <v>410</v>
      </c>
      <c r="B63" s="41" t="s">
        <v>736</v>
      </c>
      <c r="C63" s="13"/>
      <c r="D63" s="14"/>
      <c r="E63" s="14"/>
    </row>
    <row r="64" spans="1:5">
      <c r="A64" s="38" t="s">
        <v>411</v>
      </c>
      <c r="B64" s="41" t="s">
        <v>737</v>
      </c>
      <c r="C64" s="13"/>
      <c r="D64" s="14"/>
      <c r="E64" s="14"/>
    </row>
    <row r="65" spans="1:5">
      <c r="A65" s="38" t="s">
        <v>412</v>
      </c>
      <c r="B65" s="41" t="s">
        <v>738</v>
      </c>
      <c r="C65" s="13"/>
      <c r="D65" s="14"/>
      <c r="E65" s="14"/>
    </row>
    <row r="66" spans="1:5">
      <c r="A66" s="38" t="s">
        <v>413</v>
      </c>
      <c r="B66" s="41" t="s">
        <v>739</v>
      </c>
      <c r="C66" s="13"/>
      <c r="D66" s="14"/>
      <c r="E66" s="14"/>
    </row>
    <row r="67" spans="1:5">
      <c r="A67" s="38" t="s">
        <v>414</v>
      </c>
      <c r="B67" s="41" t="s">
        <v>740</v>
      </c>
      <c r="C67" s="13"/>
      <c r="D67" s="14"/>
      <c r="E67" s="14"/>
    </row>
    <row r="68" spans="1:5" ht="13">
      <c r="A68" s="42" t="s">
        <v>415</v>
      </c>
      <c r="B68" s="41" t="s">
        <v>741</v>
      </c>
      <c r="C68" s="13"/>
      <c r="D68" s="14"/>
      <c r="E68" s="14"/>
    </row>
    <row r="69" spans="1:5" ht="13">
      <c r="A69" s="36" t="s">
        <v>416</v>
      </c>
      <c r="B69" s="41" t="s">
        <v>742</v>
      </c>
      <c r="C69" s="13"/>
      <c r="D69" s="14"/>
      <c r="E69" s="14"/>
    </row>
    <row r="70" spans="1:5">
      <c r="A70" s="38" t="s">
        <v>417</v>
      </c>
      <c r="B70" s="41" t="s">
        <v>743</v>
      </c>
      <c r="C70" s="13"/>
      <c r="D70" s="14"/>
      <c r="E70" s="14"/>
    </row>
    <row r="71" spans="1:5" ht="37.5">
      <c r="A71" s="48" t="s">
        <v>418</v>
      </c>
      <c r="B71" s="41" t="s">
        <v>744</v>
      </c>
      <c r="C71" s="13"/>
      <c r="D71" s="14"/>
      <c r="E71" s="14"/>
    </row>
    <row r="72" spans="1:5" ht="37.5">
      <c r="A72" s="48" t="s">
        <v>419</v>
      </c>
      <c r="B72" s="41" t="s">
        <v>745</v>
      </c>
      <c r="C72" s="13"/>
      <c r="D72" s="14"/>
      <c r="E72" s="14"/>
    </row>
    <row r="73" spans="1:5">
      <c r="A73" s="48" t="s">
        <v>420</v>
      </c>
      <c r="B73" s="41" t="s">
        <v>746</v>
      </c>
      <c r="C73" s="13"/>
      <c r="D73" s="14"/>
      <c r="E73" s="14"/>
    </row>
    <row r="74" spans="1:5">
      <c r="A74" s="48" t="s">
        <v>421</v>
      </c>
      <c r="B74" s="41" t="s">
        <v>747</v>
      </c>
      <c r="C74" s="13"/>
      <c r="D74" s="14"/>
      <c r="E74" s="14"/>
    </row>
    <row r="75" spans="1:5" ht="25">
      <c r="A75" s="48" t="s">
        <v>422</v>
      </c>
      <c r="B75" s="41" t="s">
        <v>748</v>
      </c>
      <c r="C75" s="13"/>
      <c r="D75" s="14"/>
      <c r="E75" s="14"/>
    </row>
    <row r="76" spans="1:5">
      <c r="A76" s="38" t="s">
        <v>391</v>
      </c>
      <c r="B76" s="41" t="s">
        <v>749</v>
      </c>
      <c r="C76" s="13"/>
      <c r="D76" s="14"/>
      <c r="E76" s="14"/>
    </row>
    <row r="77" spans="1:5">
      <c r="A77" s="38" t="s">
        <v>63</v>
      </c>
      <c r="B77" s="41" t="s">
        <v>750</v>
      </c>
      <c r="C77" s="13"/>
      <c r="D77" s="14"/>
      <c r="E77" s="14"/>
    </row>
    <row r="78" spans="1:5" ht="26">
      <c r="A78" s="36" t="s">
        <v>423</v>
      </c>
      <c r="B78" s="41" t="s">
        <v>751</v>
      </c>
      <c r="C78" s="13"/>
      <c r="D78" s="14"/>
      <c r="E78" s="14"/>
    </row>
    <row r="79" spans="1:5">
      <c r="A79" s="38" t="s">
        <v>395</v>
      </c>
      <c r="B79" s="41" t="s">
        <v>752</v>
      </c>
      <c r="C79" s="13"/>
      <c r="D79" s="14"/>
      <c r="E79" s="14"/>
    </row>
    <row r="80" spans="1:5" ht="37.5">
      <c r="A80" s="48" t="s">
        <v>418</v>
      </c>
      <c r="B80" s="41" t="s">
        <v>753</v>
      </c>
      <c r="C80" s="13"/>
      <c r="D80" s="14"/>
      <c r="E80" s="14"/>
    </row>
    <row r="81" spans="1:5" ht="37.5">
      <c r="A81" s="48" t="s">
        <v>419</v>
      </c>
      <c r="B81" s="41" t="s">
        <v>754</v>
      </c>
      <c r="C81" s="13"/>
      <c r="D81" s="14"/>
      <c r="E81" s="14"/>
    </row>
    <row r="82" spans="1:5">
      <c r="A82" s="48" t="s">
        <v>420</v>
      </c>
      <c r="B82" s="41" t="s">
        <v>755</v>
      </c>
      <c r="C82" s="13"/>
      <c r="D82" s="14"/>
      <c r="E82" s="14"/>
    </row>
    <row r="83" spans="1:5">
      <c r="A83" s="48" t="s">
        <v>421</v>
      </c>
      <c r="B83" s="41" t="s">
        <v>756</v>
      </c>
      <c r="C83" s="13"/>
      <c r="D83" s="14"/>
      <c r="E83" s="14"/>
    </row>
    <row r="84" spans="1:5" ht="25">
      <c r="A84" s="48" t="s">
        <v>422</v>
      </c>
      <c r="B84" s="41" t="s">
        <v>757</v>
      </c>
      <c r="C84" s="13"/>
      <c r="D84" s="14"/>
      <c r="E84" s="14"/>
    </row>
    <row r="85" spans="1:5">
      <c r="A85" s="38" t="s">
        <v>391</v>
      </c>
      <c r="B85" s="41" t="s">
        <v>758</v>
      </c>
      <c r="C85" s="13"/>
      <c r="D85" s="13"/>
      <c r="E85" s="13"/>
    </row>
    <row r="86" spans="1:5">
      <c r="A86" s="38" t="s">
        <v>63</v>
      </c>
      <c r="B86" s="41" t="s">
        <v>759</v>
      </c>
      <c r="C86" s="13"/>
      <c r="D86" s="13"/>
      <c r="E86" s="13"/>
    </row>
    <row r="88" spans="1:5" ht="14">
      <c r="A88" s="134"/>
      <c r="B88" s="134"/>
      <c r="C88" s="134"/>
      <c r="D88" s="135" t="str">
        <f>BCTHTCR_06500!D200</f>
        <v xml:space="preserve"> Ngày 18 tháng 07 năm 2016</v>
      </c>
      <c r="E88" s="135"/>
    </row>
    <row r="89" spans="1:5" ht="14">
      <c r="A89" s="569" t="s">
        <v>850</v>
      </c>
      <c r="B89" s="569"/>
      <c r="C89" s="2"/>
      <c r="D89" s="569" t="s">
        <v>849</v>
      </c>
      <c r="E89" s="569"/>
    </row>
    <row r="90" spans="1:5" ht="15.5">
      <c r="A90" s="136"/>
      <c r="B90" s="136"/>
      <c r="C90" s="136"/>
      <c r="D90" s="137"/>
      <c r="E90" s="137"/>
    </row>
    <row r="91" spans="1:5" ht="15.5">
      <c r="A91" s="136"/>
      <c r="B91" s="136"/>
      <c r="C91" s="136"/>
      <c r="D91" s="136"/>
      <c r="E91" s="137"/>
    </row>
    <row r="92" spans="1:5" ht="15.5">
      <c r="A92" s="136"/>
      <c r="B92" s="136"/>
      <c r="C92" s="136"/>
      <c r="D92" s="138"/>
      <c r="E92" s="137"/>
    </row>
    <row r="93" spans="1:5" ht="15.5">
      <c r="A93" s="136"/>
      <c r="B93" s="136"/>
      <c r="C93" s="136"/>
      <c r="D93" s="136"/>
      <c r="E93" s="137"/>
    </row>
    <row r="94" spans="1:5" ht="15.5">
      <c r="A94" s="131" t="s">
        <v>851</v>
      </c>
      <c r="B94" s="131"/>
      <c r="C94" s="131"/>
      <c r="D94" s="131"/>
      <c r="E94" s="131"/>
    </row>
  </sheetData>
  <protectedRanges>
    <protectedRange sqref="E7:E48 E51:E84" name="Range1_1"/>
    <protectedRange sqref="D8:D48 D51:D84" name="Range1_2"/>
    <protectedRange sqref="C7:C41" name="Range1_3"/>
  </protectedRanges>
  <mergeCells count="8">
    <mergeCell ref="A89:B89"/>
    <mergeCell ref="D89:E89"/>
    <mergeCell ref="A4:E4"/>
    <mergeCell ref="A51:E51"/>
    <mergeCell ref="A1:E1"/>
    <mergeCell ref="A2:E2"/>
    <mergeCell ref="D3:E3"/>
    <mergeCell ref="A5:E5"/>
  </mergeCells>
  <dataValidations count="1">
    <dataValidation type="whole" operator="lessThanOrEqual" allowBlank="1" showInputMessage="1" showErrorMessage="1" sqref="D51:E84 E7:E48 D8:D48">
      <formula1>1000000000000000</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topLeftCell="A59" workbookViewId="0">
      <selection activeCell="E118" sqref="E118"/>
    </sheetView>
  </sheetViews>
  <sheetFormatPr defaultRowHeight="12.5"/>
  <cols>
    <col min="1" max="1" width="48.26953125" customWidth="1"/>
    <col min="2" max="2" width="5" style="50" customWidth="1"/>
    <col min="3" max="3" width="7.1796875" bestFit="1" customWidth="1"/>
    <col min="4" max="5" width="15.54296875" customWidth="1"/>
    <col min="6" max="6" width="15" bestFit="1" customWidth="1"/>
  </cols>
  <sheetData>
    <row r="1" spans="1:5" s="20" customFormat="1" ht="16.5">
      <c r="A1" s="573" t="s">
        <v>840</v>
      </c>
      <c r="B1" s="573"/>
      <c r="C1" s="573"/>
      <c r="D1" s="573"/>
      <c r="E1" s="573"/>
    </row>
    <row r="2" spans="1:5" s="20" customFormat="1" ht="11.5">
      <c r="A2" s="574" t="s">
        <v>772</v>
      </c>
      <c r="B2" s="574"/>
      <c r="C2" s="574"/>
      <c r="D2" s="574"/>
      <c r="E2" s="574"/>
    </row>
    <row r="3" spans="1:5" s="20" customFormat="1" ht="15.5">
      <c r="A3" s="132"/>
      <c r="B3" s="133"/>
      <c r="C3" s="133"/>
      <c r="D3" s="575" t="s">
        <v>773</v>
      </c>
      <c r="E3" s="575"/>
    </row>
    <row r="4" spans="1:5" s="20" customFormat="1" ht="6.75" customHeight="1">
      <c r="A4" s="555"/>
      <c r="B4" s="556"/>
      <c r="C4" s="556"/>
      <c r="D4" s="557"/>
      <c r="E4" s="557"/>
    </row>
    <row r="5" spans="1:5" ht="27" customHeight="1">
      <c r="A5" s="579" t="s">
        <v>75</v>
      </c>
      <c r="B5" s="579"/>
      <c r="C5" s="579"/>
      <c r="D5" s="579"/>
      <c r="E5" s="579"/>
    </row>
    <row r="6" spans="1:5" ht="18" customHeight="1">
      <c r="A6" s="585" t="s">
        <v>844</v>
      </c>
      <c r="B6" s="585"/>
      <c r="C6" s="585"/>
      <c r="D6" s="585"/>
      <c r="E6" s="585"/>
    </row>
    <row r="7" spans="1:5" s="1" customFormat="1" ht="45.75" customHeight="1">
      <c r="A7" s="139" t="s">
        <v>513</v>
      </c>
      <c r="B7" s="139" t="s">
        <v>11</v>
      </c>
      <c r="C7" s="139" t="s">
        <v>16</v>
      </c>
      <c r="D7" s="139" t="s">
        <v>86</v>
      </c>
      <c r="E7" s="139" t="s">
        <v>87</v>
      </c>
    </row>
    <row r="8" spans="1:5" ht="16.5" customHeight="1">
      <c r="A8" s="16" t="s">
        <v>35</v>
      </c>
      <c r="B8" s="49"/>
      <c r="C8" s="13"/>
      <c r="D8" s="14"/>
      <c r="E8" s="14"/>
    </row>
    <row r="9" spans="1:5" ht="16.5" customHeight="1">
      <c r="A9" s="17" t="s">
        <v>428</v>
      </c>
      <c r="B9" s="49" t="s">
        <v>17</v>
      </c>
      <c r="C9" s="13"/>
      <c r="D9" s="14">
        <v>68006331</v>
      </c>
      <c r="E9" s="14">
        <v>-1440632602</v>
      </c>
    </row>
    <row r="10" spans="1:5" ht="16.5" customHeight="1">
      <c r="A10" s="17" t="s">
        <v>76</v>
      </c>
      <c r="B10" s="49" t="s">
        <v>21</v>
      </c>
      <c r="C10" s="13"/>
      <c r="D10" s="14"/>
      <c r="E10" s="14"/>
    </row>
    <row r="11" spans="1:5" ht="16.5" customHeight="1">
      <c r="A11" s="18" t="s">
        <v>77</v>
      </c>
      <c r="B11" s="49" t="s">
        <v>79</v>
      </c>
      <c r="C11" s="13"/>
      <c r="D11" s="14">
        <v>419906280</v>
      </c>
      <c r="E11" s="14">
        <v>522549070</v>
      </c>
    </row>
    <row r="12" spans="1:5" ht="16.5" customHeight="1">
      <c r="A12" s="18" t="s">
        <v>78</v>
      </c>
      <c r="B12" s="49" t="s">
        <v>81</v>
      </c>
      <c r="C12" s="13"/>
      <c r="D12" s="14"/>
      <c r="E12" s="14">
        <v>136374500</v>
      </c>
    </row>
    <row r="13" spans="1:5" ht="16.5" hidden="1" customHeight="1">
      <c r="A13" s="18" t="s">
        <v>80</v>
      </c>
      <c r="B13" s="49" t="s">
        <v>37</v>
      </c>
      <c r="C13" s="13"/>
      <c r="D13" s="14"/>
      <c r="E13" s="14"/>
    </row>
    <row r="14" spans="1:5" ht="16.5" hidden="1" customHeight="1">
      <c r="A14" s="18" t="s">
        <v>429</v>
      </c>
      <c r="B14" s="49" t="s">
        <v>38</v>
      </c>
      <c r="C14" s="13"/>
      <c r="D14" s="14"/>
      <c r="E14" s="14"/>
    </row>
    <row r="15" spans="1:5" ht="25.5" customHeight="1">
      <c r="A15" s="73" t="s">
        <v>430</v>
      </c>
      <c r="B15" s="49" t="s">
        <v>39</v>
      </c>
      <c r="C15" s="13"/>
      <c r="D15" s="14">
        <v>-2658979</v>
      </c>
      <c r="E15" s="14">
        <v>-712131275</v>
      </c>
    </row>
    <row r="16" spans="1:5" ht="15" hidden="1" customHeight="1">
      <c r="A16" s="51" t="s">
        <v>431</v>
      </c>
      <c r="B16" s="49" t="s">
        <v>40</v>
      </c>
      <c r="C16" s="13"/>
      <c r="D16" s="14"/>
      <c r="E16" s="14"/>
    </row>
    <row r="17" spans="1:5" ht="16.5" hidden="1" customHeight="1">
      <c r="A17" s="18" t="s">
        <v>432</v>
      </c>
      <c r="B17" s="49" t="s">
        <v>41</v>
      </c>
      <c r="C17" s="13"/>
      <c r="D17" s="14"/>
      <c r="E17" s="14"/>
    </row>
    <row r="18" spans="1:5" ht="16.5" hidden="1" customHeight="1">
      <c r="A18" s="19" t="s">
        <v>433</v>
      </c>
      <c r="B18" s="49" t="s">
        <v>22</v>
      </c>
      <c r="C18" s="13"/>
      <c r="D18" s="14"/>
      <c r="E18" s="14"/>
    </row>
    <row r="19" spans="1:5" ht="16.5" hidden="1" customHeight="1">
      <c r="A19" s="51" t="s">
        <v>434</v>
      </c>
      <c r="B19" s="49" t="s">
        <v>23</v>
      </c>
      <c r="C19" s="13"/>
      <c r="D19" s="14"/>
      <c r="E19" s="14"/>
    </row>
    <row r="20" spans="1:5" ht="16.5" hidden="1" customHeight="1">
      <c r="A20" s="52" t="s">
        <v>435</v>
      </c>
      <c r="B20" s="49" t="s">
        <v>42</v>
      </c>
      <c r="C20" s="13"/>
      <c r="D20" s="14"/>
      <c r="E20" s="14"/>
    </row>
    <row r="21" spans="1:5" ht="16.5" hidden="1" customHeight="1">
      <c r="A21" s="51" t="s">
        <v>436</v>
      </c>
      <c r="B21" s="49" t="s">
        <v>43</v>
      </c>
      <c r="C21" s="13"/>
      <c r="D21" s="14"/>
      <c r="E21" s="14"/>
    </row>
    <row r="22" spans="1:5" ht="16.5" hidden="1" customHeight="1">
      <c r="A22" s="51" t="s">
        <v>437</v>
      </c>
      <c r="B22" s="49" t="s">
        <v>44</v>
      </c>
      <c r="C22" s="13"/>
      <c r="D22" s="14"/>
      <c r="E22" s="14"/>
    </row>
    <row r="23" spans="1:5" ht="16.5" hidden="1" customHeight="1">
      <c r="A23" s="51" t="s">
        <v>438</v>
      </c>
      <c r="B23" s="49" t="s">
        <v>45</v>
      </c>
      <c r="C23" s="13"/>
      <c r="D23" s="14"/>
      <c r="E23" s="14"/>
    </row>
    <row r="24" spans="1:5" ht="16.5" hidden="1" customHeight="1">
      <c r="A24" s="53" t="s">
        <v>439</v>
      </c>
      <c r="B24" s="49" t="s">
        <v>440</v>
      </c>
      <c r="C24" s="13"/>
      <c r="D24" s="14"/>
      <c r="E24" s="14"/>
    </row>
    <row r="25" spans="1:5" ht="16.5" hidden="1" customHeight="1">
      <c r="A25" s="53" t="s">
        <v>441</v>
      </c>
      <c r="B25" s="49" t="s">
        <v>442</v>
      </c>
      <c r="C25" s="13"/>
      <c r="D25" s="14"/>
      <c r="E25" s="14"/>
    </row>
    <row r="26" spans="1:5" ht="16.5" hidden="1" customHeight="1">
      <c r="A26" s="51" t="s">
        <v>443</v>
      </c>
      <c r="B26" s="49" t="s">
        <v>444</v>
      </c>
      <c r="C26" s="13"/>
      <c r="D26" s="14"/>
      <c r="E26" s="14"/>
    </row>
    <row r="27" spans="1:5" ht="16.5" hidden="1" customHeight="1">
      <c r="A27" s="51" t="s">
        <v>445</v>
      </c>
      <c r="B27" s="49" t="s">
        <v>446</v>
      </c>
      <c r="C27" s="13"/>
      <c r="D27" s="14"/>
      <c r="E27" s="14"/>
    </row>
    <row r="28" spans="1:5" ht="16.5" customHeight="1">
      <c r="A28" s="17" t="s">
        <v>447</v>
      </c>
      <c r="B28" s="49" t="s">
        <v>24</v>
      </c>
      <c r="C28" s="13"/>
      <c r="D28" s="14"/>
      <c r="E28" s="14"/>
    </row>
    <row r="29" spans="1:5" ht="16.5" hidden="1" customHeight="1">
      <c r="A29" s="51" t="s">
        <v>448</v>
      </c>
      <c r="B29" s="49" t="s">
        <v>48</v>
      </c>
      <c r="C29" s="13"/>
      <c r="D29" s="14"/>
      <c r="E29" s="14"/>
    </row>
    <row r="30" spans="1:5" ht="16.5" hidden="1" customHeight="1">
      <c r="A30" s="51" t="s">
        <v>449</v>
      </c>
      <c r="B30" s="49" t="s">
        <v>49</v>
      </c>
      <c r="C30" s="13"/>
      <c r="D30" s="14"/>
      <c r="E30" s="14"/>
    </row>
    <row r="31" spans="1:5" ht="16.5" hidden="1" customHeight="1">
      <c r="A31" s="53" t="s">
        <v>450</v>
      </c>
      <c r="B31" s="49" t="s">
        <v>50</v>
      </c>
      <c r="C31" s="13"/>
      <c r="D31" s="14"/>
      <c r="E31" s="14"/>
    </row>
    <row r="32" spans="1:5" ht="16.5" hidden="1" customHeight="1">
      <c r="A32" s="51" t="s">
        <v>451</v>
      </c>
      <c r="B32" s="49" t="s">
        <v>51</v>
      </c>
      <c r="C32" s="13"/>
      <c r="D32" s="14"/>
      <c r="E32" s="14"/>
    </row>
    <row r="33" spans="1:5" ht="16.5" hidden="1" customHeight="1">
      <c r="A33" s="51" t="s">
        <v>452</v>
      </c>
      <c r="B33" s="49" t="s">
        <v>25</v>
      </c>
      <c r="C33" s="13"/>
      <c r="D33" s="14"/>
      <c r="E33" s="14"/>
    </row>
    <row r="34" spans="1:5" ht="16.5" hidden="1" customHeight="1">
      <c r="A34" s="51" t="s">
        <v>453</v>
      </c>
      <c r="B34" s="49" t="s">
        <v>52</v>
      </c>
      <c r="C34" s="13"/>
      <c r="D34" s="14"/>
      <c r="E34" s="14"/>
    </row>
    <row r="35" spans="1:5" ht="16.5" customHeight="1">
      <c r="A35" s="51" t="s">
        <v>454</v>
      </c>
      <c r="B35" s="49" t="s">
        <v>53</v>
      </c>
      <c r="C35" s="13"/>
      <c r="D35" s="14">
        <v>-434742877</v>
      </c>
      <c r="E35" s="14"/>
    </row>
    <row r="36" spans="1:5" ht="16.5" hidden="1" customHeight="1">
      <c r="A36" s="51" t="s">
        <v>455</v>
      </c>
      <c r="B36" s="49" t="s">
        <v>119</v>
      </c>
      <c r="C36" s="13"/>
      <c r="D36" s="14"/>
      <c r="E36" s="14"/>
    </row>
    <row r="37" spans="1:5" ht="16.5" hidden="1" customHeight="1">
      <c r="A37" s="51" t="s">
        <v>456</v>
      </c>
      <c r="B37" s="49" t="s">
        <v>121</v>
      </c>
      <c r="C37" s="13"/>
      <c r="D37" s="14"/>
      <c r="E37" s="14"/>
    </row>
    <row r="38" spans="1:5" ht="16.5" customHeight="1">
      <c r="A38" s="17" t="s">
        <v>457</v>
      </c>
      <c r="B38" s="49" t="s">
        <v>26</v>
      </c>
      <c r="C38" s="13"/>
      <c r="D38" s="14"/>
      <c r="E38" s="14"/>
    </row>
    <row r="39" spans="1:5" ht="16.5" customHeight="1">
      <c r="A39" s="51" t="s">
        <v>458</v>
      </c>
      <c r="B39" s="49" t="s">
        <v>27</v>
      </c>
      <c r="C39" s="13"/>
      <c r="D39" s="14">
        <v>133729239</v>
      </c>
      <c r="E39" s="14">
        <v>-217920000</v>
      </c>
    </row>
    <row r="40" spans="1:5" ht="16.5" hidden="1" customHeight="1">
      <c r="A40" s="51" t="s">
        <v>459</v>
      </c>
      <c r="B40" s="49" t="s">
        <v>28</v>
      </c>
      <c r="C40" s="13"/>
      <c r="D40" s="14"/>
      <c r="E40" s="14"/>
    </row>
    <row r="41" spans="1:5" ht="16.5" customHeight="1">
      <c r="A41" s="51" t="s">
        <v>460</v>
      </c>
      <c r="B41" s="49" t="s">
        <v>57</v>
      </c>
      <c r="C41" s="13"/>
      <c r="D41" s="14">
        <v>-689579937</v>
      </c>
      <c r="E41" s="14">
        <v>3879270910</v>
      </c>
    </row>
    <row r="42" spans="1:5" ht="16.5" hidden="1" customHeight="1">
      <c r="A42" s="51" t="s">
        <v>461</v>
      </c>
      <c r="B42" s="49" t="s">
        <v>58</v>
      </c>
      <c r="C42" s="13"/>
      <c r="D42" s="14"/>
      <c r="E42" s="14"/>
    </row>
    <row r="43" spans="1:5" ht="16.5" customHeight="1">
      <c r="A43" s="53" t="s">
        <v>462</v>
      </c>
      <c r="B43" s="49" t="s">
        <v>59</v>
      </c>
      <c r="C43" s="13"/>
      <c r="D43" s="14">
        <v>-415986194</v>
      </c>
      <c r="E43" s="14">
        <v>-123062756</v>
      </c>
    </row>
    <row r="44" spans="1:5" ht="16.5" hidden="1" customHeight="1">
      <c r="A44" s="51" t="s">
        <v>463</v>
      </c>
      <c r="B44" s="49" t="s">
        <v>61</v>
      </c>
      <c r="C44" s="13"/>
      <c r="D44" s="14"/>
      <c r="E44" s="14"/>
    </row>
    <row r="45" spans="1:5" ht="16.5" hidden="1" customHeight="1">
      <c r="A45" s="51" t="s">
        <v>464</v>
      </c>
      <c r="B45" s="49" t="s">
        <v>383</v>
      </c>
      <c r="C45" s="13"/>
      <c r="D45" s="14"/>
      <c r="E45" s="14"/>
    </row>
    <row r="46" spans="1:5" ht="16.5" hidden="1" customHeight="1">
      <c r="A46" s="51" t="s">
        <v>465</v>
      </c>
      <c r="B46" s="49" t="s">
        <v>385</v>
      </c>
      <c r="C46" s="13"/>
      <c r="D46" s="14"/>
      <c r="E46" s="14"/>
    </row>
    <row r="47" spans="1:5" ht="16.5" hidden="1" customHeight="1">
      <c r="A47" s="51" t="s">
        <v>466</v>
      </c>
      <c r="B47" s="49" t="s">
        <v>386</v>
      </c>
      <c r="C47" s="13"/>
      <c r="D47" s="14"/>
      <c r="E47" s="14"/>
    </row>
    <row r="48" spans="1:5" ht="16.5" hidden="1" customHeight="1">
      <c r="A48" s="51" t="s">
        <v>467</v>
      </c>
      <c r="B48" s="54" t="s">
        <v>29</v>
      </c>
      <c r="C48" s="13"/>
      <c r="D48" s="14"/>
      <c r="E48" s="14"/>
    </row>
    <row r="49" spans="1:5" ht="16.5" hidden="1" customHeight="1">
      <c r="A49" s="51" t="s">
        <v>468</v>
      </c>
      <c r="B49" s="54" t="s">
        <v>127</v>
      </c>
      <c r="C49" s="13"/>
      <c r="D49" s="14"/>
      <c r="E49" s="14"/>
    </row>
    <row r="50" spans="1:5" ht="16.5" customHeight="1">
      <c r="A50" s="55" t="s">
        <v>469</v>
      </c>
      <c r="B50" s="54" t="s">
        <v>129</v>
      </c>
      <c r="C50" s="13"/>
      <c r="D50" s="14">
        <f>D9+D11+D15+D35+D39+D41+D43</f>
        <v>-921326137</v>
      </c>
      <c r="E50" s="14">
        <f>E9+E11+E15+E35+E39+E41+E43+E12</f>
        <v>2044447847</v>
      </c>
    </row>
    <row r="51" spans="1:5" ht="13">
      <c r="A51" s="56" t="s">
        <v>470</v>
      </c>
      <c r="B51" s="57" t="s">
        <v>131</v>
      </c>
      <c r="C51" s="13"/>
      <c r="D51" s="14">
        <v>-19200000</v>
      </c>
      <c r="E51" s="14"/>
    </row>
    <row r="52" spans="1:5" ht="13">
      <c r="A52" s="56" t="s">
        <v>471</v>
      </c>
      <c r="B52" s="57" t="s">
        <v>133</v>
      </c>
      <c r="C52" s="13"/>
      <c r="D52" s="14">
        <v>-27395000</v>
      </c>
      <c r="E52" s="14"/>
    </row>
    <row r="53" spans="1:5">
      <c r="A53" s="13" t="s">
        <v>472</v>
      </c>
      <c r="B53" s="57" t="s">
        <v>424</v>
      </c>
      <c r="C53" s="13"/>
      <c r="D53" s="14">
        <v>230187821</v>
      </c>
      <c r="E53" s="14">
        <v>5264589</v>
      </c>
    </row>
    <row r="54" spans="1:5" ht="16.5" hidden="1" customHeight="1">
      <c r="A54" s="13" t="s">
        <v>473</v>
      </c>
      <c r="B54" s="57" t="s">
        <v>425</v>
      </c>
      <c r="C54" s="13"/>
      <c r="D54" s="14"/>
      <c r="E54" s="14"/>
    </row>
    <row r="55" spans="1:5" ht="16.5" hidden="1" customHeight="1">
      <c r="A55" s="13" t="s">
        <v>474</v>
      </c>
      <c r="B55" s="57" t="s">
        <v>426</v>
      </c>
      <c r="C55" s="13"/>
      <c r="D55" s="14"/>
      <c r="E55" s="14"/>
    </row>
    <row r="56" spans="1:5" ht="16.5" customHeight="1">
      <c r="A56" s="13" t="s">
        <v>475</v>
      </c>
      <c r="B56" s="57" t="s">
        <v>427</v>
      </c>
      <c r="C56" s="13"/>
      <c r="D56" s="14">
        <v>16000000000</v>
      </c>
      <c r="E56" s="14">
        <v>-5000000000</v>
      </c>
    </row>
    <row r="57" spans="1:5" ht="16.5" hidden="1" customHeight="1">
      <c r="A57" s="13" t="s">
        <v>476</v>
      </c>
      <c r="B57" s="57" t="s">
        <v>477</v>
      </c>
      <c r="C57" s="13"/>
      <c r="D57" s="14"/>
      <c r="E57" s="14"/>
    </row>
    <row r="58" spans="1:5" ht="16.5" customHeight="1">
      <c r="A58" s="13" t="s">
        <v>478</v>
      </c>
      <c r="B58" s="57" t="s">
        <v>30</v>
      </c>
      <c r="C58" s="13"/>
      <c r="D58" s="14">
        <v>43296283</v>
      </c>
      <c r="E58" s="14">
        <v>189921202</v>
      </c>
    </row>
    <row r="59" spans="1:5" ht="16.5" customHeight="1">
      <c r="A59" s="13" t="s">
        <v>479</v>
      </c>
      <c r="B59" s="57" t="s">
        <v>31</v>
      </c>
      <c r="C59" s="13"/>
      <c r="D59" s="14">
        <v>625899896</v>
      </c>
      <c r="E59" s="14">
        <v>-1910468485</v>
      </c>
    </row>
    <row r="60" spans="1:5" ht="16.5" hidden="1" customHeight="1">
      <c r="A60" s="13" t="s">
        <v>480</v>
      </c>
      <c r="B60" s="57" t="s">
        <v>32</v>
      </c>
      <c r="C60" s="13"/>
      <c r="D60" s="14"/>
      <c r="E60" s="14"/>
    </row>
    <row r="61" spans="1:5" ht="16.5" hidden="1" customHeight="1">
      <c r="A61" s="58" t="s">
        <v>481</v>
      </c>
      <c r="B61" s="57" t="s">
        <v>140</v>
      </c>
      <c r="C61" s="13"/>
      <c r="D61" s="14"/>
      <c r="E61" s="14"/>
    </row>
    <row r="62" spans="1:5" ht="16.5" customHeight="1">
      <c r="A62" s="58" t="s">
        <v>482</v>
      </c>
      <c r="B62" s="57" t="s">
        <v>142</v>
      </c>
      <c r="C62" s="13"/>
      <c r="D62" s="14">
        <v>-18000000000</v>
      </c>
      <c r="E62" s="14"/>
    </row>
    <row r="63" spans="1:5" ht="16.5" customHeight="1">
      <c r="A63" s="59" t="s">
        <v>46</v>
      </c>
      <c r="B63" s="57" t="s">
        <v>33</v>
      </c>
      <c r="C63" s="13"/>
      <c r="D63" s="14">
        <f>+D50+D51+D53+D56+D58+D59+D62+D52</f>
        <v>-2068537137</v>
      </c>
      <c r="E63" s="14">
        <f>+E50+E51+E53+E56+E58+E59+E62</f>
        <v>-4670834847</v>
      </c>
    </row>
    <row r="64" spans="1:5" ht="16.5" customHeight="1">
      <c r="A64" s="60" t="s">
        <v>47</v>
      </c>
      <c r="B64" s="57"/>
      <c r="C64" s="13"/>
      <c r="D64" s="13"/>
      <c r="E64" s="13"/>
    </row>
    <row r="65" spans="1:5" ht="16.5" customHeight="1">
      <c r="A65" s="13" t="s">
        <v>483</v>
      </c>
      <c r="B65" s="57" t="s">
        <v>64</v>
      </c>
      <c r="C65" s="13"/>
      <c r="D65" s="14">
        <v>-37895000</v>
      </c>
      <c r="E65" s="14"/>
    </row>
    <row r="66" spans="1:5" ht="16.5" customHeight="1">
      <c r="A66" s="13" t="s">
        <v>484</v>
      </c>
      <c r="B66" s="57" t="s">
        <v>146</v>
      </c>
      <c r="C66" s="13"/>
      <c r="D66" s="14"/>
      <c r="E66" s="14">
        <v>681818181</v>
      </c>
    </row>
    <row r="67" spans="1:5" ht="16.5" hidden="1" customHeight="1">
      <c r="A67" s="13" t="s">
        <v>485</v>
      </c>
      <c r="B67" s="57" t="s">
        <v>392</v>
      </c>
      <c r="C67" s="13"/>
      <c r="D67" s="14"/>
      <c r="E67" s="14"/>
    </row>
    <row r="68" spans="1:5" ht="16.5" hidden="1" customHeight="1">
      <c r="A68" s="13" t="s">
        <v>486</v>
      </c>
      <c r="B68" s="57" t="s">
        <v>393</v>
      </c>
      <c r="C68" s="13"/>
      <c r="D68" s="14"/>
      <c r="E68" s="14"/>
    </row>
    <row r="69" spans="1:5" ht="16.5" customHeight="1">
      <c r="A69" s="13" t="s">
        <v>487</v>
      </c>
      <c r="B69" s="57" t="s">
        <v>488</v>
      </c>
      <c r="C69" s="13"/>
      <c r="D69" s="14">
        <v>2658979</v>
      </c>
      <c r="E69" s="14">
        <v>930313094</v>
      </c>
    </row>
    <row r="70" spans="1:5" ht="16.5" customHeight="1">
      <c r="A70" s="59" t="s">
        <v>54</v>
      </c>
      <c r="B70" s="57" t="s">
        <v>34</v>
      </c>
      <c r="C70" s="13"/>
      <c r="D70" s="14">
        <f>SUM(D65:D69)</f>
        <v>-35236021</v>
      </c>
      <c r="E70" s="14">
        <f>SUM(E65:E69)</f>
        <v>1612131275</v>
      </c>
    </row>
    <row r="71" spans="1:5" ht="16.5" customHeight="1">
      <c r="A71" s="60" t="s">
        <v>55</v>
      </c>
      <c r="B71" s="57"/>
      <c r="C71" s="13"/>
      <c r="D71" s="13"/>
      <c r="E71" s="13"/>
    </row>
    <row r="72" spans="1:5" ht="16.5" hidden="1" customHeight="1">
      <c r="A72" s="13" t="s">
        <v>489</v>
      </c>
      <c r="B72" s="57" t="s">
        <v>151</v>
      </c>
      <c r="C72" s="13"/>
      <c r="D72" s="14"/>
      <c r="E72" s="14"/>
    </row>
    <row r="73" spans="1:5" ht="16.5" hidden="1" customHeight="1">
      <c r="A73" s="13" t="s">
        <v>490</v>
      </c>
      <c r="B73" s="57" t="s">
        <v>152</v>
      </c>
      <c r="C73" s="13"/>
      <c r="D73" s="14"/>
      <c r="E73" s="14"/>
    </row>
    <row r="74" spans="1:5" ht="16.5" hidden="1" customHeight="1">
      <c r="A74" s="13" t="s">
        <v>374</v>
      </c>
      <c r="B74" s="57" t="s">
        <v>396</v>
      </c>
      <c r="C74" s="13"/>
      <c r="D74" s="14"/>
      <c r="E74" s="14"/>
    </row>
    <row r="75" spans="1:5" ht="16.5" hidden="1" customHeight="1">
      <c r="A75" s="61" t="s">
        <v>491</v>
      </c>
      <c r="B75" s="57" t="s">
        <v>492</v>
      </c>
      <c r="C75" s="13"/>
      <c r="D75" s="14"/>
      <c r="E75" s="14"/>
    </row>
    <row r="76" spans="1:5" ht="16.5" hidden="1" customHeight="1">
      <c r="A76" s="61" t="s">
        <v>377</v>
      </c>
      <c r="B76" s="57" t="s">
        <v>493</v>
      </c>
      <c r="C76" s="13"/>
      <c r="D76" s="14"/>
      <c r="E76" s="14"/>
    </row>
    <row r="77" spans="1:5" ht="16.5" hidden="1" customHeight="1">
      <c r="A77" s="13" t="s">
        <v>379</v>
      </c>
      <c r="B77" s="57" t="s">
        <v>397</v>
      </c>
      <c r="C77" s="13"/>
      <c r="D77" s="14"/>
      <c r="E77" s="14"/>
    </row>
    <row r="78" spans="1:5" ht="16.5" hidden="1" customHeight="1">
      <c r="A78" s="61" t="s">
        <v>380</v>
      </c>
      <c r="B78" s="57" t="s">
        <v>494</v>
      </c>
      <c r="C78" s="13"/>
      <c r="D78" s="14"/>
      <c r="E78" s="14"/>
    </row>
    <row r="79" spans="1:5" ht="16.5" hidden="1" customHeight="1">
      <c r="A79" s="61" t="s">
        <v>381</v>
      </c>
      <c r="B79" s="57" t="s">
        <v>495</v>
      </c>
      <c r="C79" s="13"/>
      <c r="D79" s="14"/>
      <c r="E79" s="14"/>
    </row>
    <row r="80" spans="1:5" ht="16.5" hidden="1" customHeight="1">
      <c r="A80" s="61" t="s">
        <v>382</v>
      </c>
      <c r="B80" s="57" t="s">
        <v>496</v>
      </c>
      <c r="C80" s="13"/>
      <c r="D80" s="14"/>
      <c r="E80" s="14"/>
    </row>
    <row r="81" spans="1:6" ht="16.5" hidden="1" customHeight="1">
      <c r="A81" s="13" t="s">
        <v>384</v>
      </c>
      <c r="B81" s="57" t="s">
        <v>497</v>
      </c>
      <c r="C81" s="13"/>
      <c r="D81" s="14"/>
      <c r="E81" s="14"/>
    </row>
    <row r="82" spans="1:6" ht="16.5" hidden="1" customHeight="1">
      <c r="A82" s="13" t="s">
        <v>60</v>
      </c>
      <c r="B82" s="57" t="s">
        <v>498</v>
      </c>
      <c r="C82" s="13"/>
      <c r="D82" s="14"/>
      <c r="E82" s="14"/>
    </row>
    <row r="83" spans="1:6" ht="16.5" customHeight="1">
      <c r="A83" s="59" t="s">
        <v>62</v>
      </c>
      <c r="B83" s="57" t="s">
        <v>154</v>
      </c>
      <c r="C83" s="13"/>
      <c r="D83" s="14"/>
      <c r="E83" s="14"/>
    </row>
    <row r="84" spans="1:6" ht="16.5" customHeight="1">
      <c r="A84" s="60" t="s">
        <v>505</v>
      </c>
      <c r="B84" s="57" t="s">
        <v>156</v>
      </c>
      <c r="C84" s="13"/>
      <c r="D84" s="14">
        <f>++D63+D70</f>
        <v>-2103773158</v>
      </c>
      <c r="E84" s="14">
        <f>++E63+E70</f>
        <v>-3058703572</v>
      </c>
    </row>
    <row r="85" spans="1:6" ht="16.5" customHeight="1">
      <c r="A85" s="60" t="s">
        <v>388</v>
      </c>
      <c r="B85" s="57" t="s">
        <v>499</v>
      </c>
      <c r="C85" s="13"/>
      <c r="D85" s="14">
        <f>D86</f>
        <v>45368928645</v>
      </c>
      <c r="E85" s="14">
        <f>E86</f>
        <v>40388150808</v>
      </c>
    </row>
    <row r="86" spans="1:6" ht="16.5" customHeight="1">
      <c r="A86" s="13" t="s">
        <v>417</v>
      </c>
      <c r="B86" s="57" t="s">
        <v>500</v>
      </c>
      <c r="C86" s="13"/>
      <c r="D86" s="14">
        <f>D87</f>
        <v>45368928645</v>
      </c>
      <c r="E86" s="14">
        <f>E87</f>
        <v>40388150808</v>
      </c>
    </row>
    <row r="87" spans="1:6" ht="16.5" customHeight="1">
      <c r="A87" s="58" t="s">
        <v>390</v>
      </c>
      <c r="B87" s="57" t="s">
        <v>501</v>
      </c>
      <c r="C87" s="13"/>
      <c r="D87" s="14">
        <v>45368928645</v>
      </c>
      <c r="E87" s="14">
        <v>40388150808</v>
      </c>
      <c r="F87" s="68"/>
    </row>
    <row r="88" spans="1:6" ht="16.5" customHeight="1">
      <c r="A88" s="13" t="s">
        <v>391</v>
      </c>
      <c r="B88" s="57" t="s">
        <v>502</v>
      </c>
      <c r="C88" s="13"/>
      <c r="D88" s="14"/>
      <c r="E88" s="14"/>
    </row>
    <row r="89" spans="1:6" ht="16.5" customHeight="1">
      <c r="A89" s="13" t="s">
        <v>503</v>
      </c>
      <c r="B89" s="57" t="s">
        <v>504</v>
      </c>
      <c r="C89" s="13"/>
      <c r="D89" s="14"/>
      <c r="E89" s="14"/>
    </row>
    <row r="90" spans="1:6" ht="16.5" customHeight="1">
      <c r="A90" s="60" t="s">
        <v>506</v>
      </c>
      <c r="B90" s="57" t="s">
        <v>507</v>
      </c>
      <c r="C90" s="13"/>
      <c r="D90" s="14">
        <f>+D84+D85</f>
        <v>43265155487</v>
      </c>
      <c r="E90" s="14">
        <f>+E84+E85</f>
        <v>37329447236</v>
      </c>
    </row>
    <row r="91" spans="1:6" ht="16.5" customHeight="1">
      <c r="A91" s="13" t="s">
        <v>395</v>
      </c>
      <c r="B91" s="57" t="s">
        <v>508</v>
      </c>
      <c r="C91" s="13"/>
      <c r="D91" s="14">
        <f>D90</f>
        <v>43265155487</v>
      </c>
      <c r="E91" s="14">
        <f>E90-E93</f>
        <v>37329447236</v>
      </c>
    </row>
    <row r="92" spans="1:6" ht="16.5" customHeight="1">
      <c r="A92" s="58" t="s">
        <v>509</v>
      </c>
      <c r="B92" s="57" t="s">
        <v>510</v>
      </c>
      <c r="C92" s="13"/>
      <c r="D92" s="14">
        <f>D91</f>
        <v>43265155487</v>
      </c>
      <c r="E92" s="14">
        <f>E91</f>
        <v>37329447236</v>
      </c>
      <c r="F92" s="68"/>
    </row>
    <row r="93" spans="1:6" ht="16.5" hidden="1" customHeight="1">
      <c r="A93" s="13" t="s">
        <v>391</v>
      </c>
      <c r="B93" s="57" t="s">
        <v>511</v>
      </c>
      <c r="C93" s="13"/>
      <c r="D93" s="14"/>
      <c r="E93" s="14"/>
    </row>
    <row r="94" spans="1:6" ht="16.5" hidden="1" customHeight="1">
      <c r="A94" s="13" t="s">
        <v>503</v>
      </c>
      <c r="B94" s="57" t="s">
        <v>512</v>
      </c>
      <c r="C94" s="13"/>
      <c r="D94" s="14"/>
      <c r="E94" s="14"/>
    </row>
    <row r="95" spans="1:6" ht="16.5" customHeight="1">
      <c r="A95" s="584" t="s">
        <v>398</v>
      </c>
      <c r="B95" s="584"/>
      <c r="C95" s="584"/>
      <c r="D95" s="584"/>
      <c r="E95" s="584"/>
    </row>
    <row r="96" spans="1:6" ht="26">
      <c r="A96" s="36" t="s">
        <v>399</v>
      </c>
      <c r="B96" s="41"/>
      <c r="C96" s="13"/>
      <c r="D96" s="13"/>
      <c r="E96" s="13"/>
    </row>
    <row r="97" spans="1:5" ht="16.5" customHeight="1">
      <c r="A97" s="38" t="s">
        <v>400</v>
      </c>
      <c r="B97" s="41" t="s">
        <v>726</v>
      </c>
      <c r="C97" s="13"/>
      <c r="D97" s="14">
        <v>120888196300</v>
      </c>
      <c r="E97" s="14">
        <v>60082691727</v>
      </c>
    </row>
    <row r="98" spans="1:5" ht="16.5" customHeight="1">
      <c r="A98" s="38" t="s">
        <v>401</v>
      </c>
      <c r="B98" s="41" t="s">
        <v>727</v>
      </c>
      <c r="C98" s="13"/>
      <c r="D98" s="14">
        <v>-95620395000</v>
      </c>
      <c r="E98" s="14">
        <v>-73444194200</v>
      </c>
    </row>
    <row r="99" spans="1:5" ht="16.5" customHeight="1">
      <c r="A99" s="38" t="s">
        <v>402</v>
      </c>
      <c r="B99" s="41" t="s">
        <v>728</v>
      </c>
      <c r="C99" s="13"/>
      <c r="D99" s="14"/>
      <c r="E99" s="14"/>
    </row>
    <row r="100" spans="1:5" ht="16.5" hidden="1" customHeight="1">
      <c r="A100" s="38" t="s">
        <v>403</v>
      </c>
      <c r="B100" s="41" t="s">
        <v>729</v>
      </c>
      <c r="C100" s="13"/>
      <c r="D100" s="14"/>
      <c r="E100" s="14"/>
    </row>
    <row r="101" spans="1:5" ht="16.5" hidden="1" customHeight="1">
      <c r="A101" s="38" t="s">
        <v>404</v>
      </c>
      <c r="B101" s="41" t="s">
        <v>730</v>
      </c>
      <c r="C101" s="13"/>
      <c r="D101" s="14"/>
      <c r="E101" s="14"/>
    </row>
    <row r="102" spans="1:5" ht="16.5" hidden="1" customHeight="1">
      <c r="A102" s="38" t="s">
        <v>405</v>
      </c>
      <c r="B102" s="41" t="s">
        <v>731</v>
      </c>
      <c r="C102" s="13"/>
      <c r="D102" s="14"/>
      <c r="E102" s="14"/>
    </row>
    <row r="103" spans="1:5" ht="16.5" hidden="1" customHeight="1">
      <c r="A103" s="38" t="s">
        <v>406</v>
      </c>
      <c r="B103" s="41" t="s">
        <v>732</v>
      </c>
      <c r="C103" s="13"/>
      <c r="D103" s="14"/>
      <c r="E103" s="14"/>
    </row>
    <row r="104" spans="1:5" ht="16.5" hidden="1" customHeight="1">
      <c r="A104" s="38" t="s">
        <v>407</v>
      </c>
      <c r="B104" s="41" t="s">
        <v>733</v>
      </c>
      <c r="C104" s="13"/>
      <c r="D104" s="14"/>
      <c r="E104" s="14"/>
    </row>
    <row r="105" spans="1:5" ht="25">
      <c r="A105" s="38" t="s">
        <v>408</v>
      </c>
      <c r="B105" s="41" t="s">
        <v>734</v>
      </c>
      <c r="C105" s="13"/>
      <c r="D105" s="14">
        <v>-24613489779</v>
      </c>
      <c r="E105" s="14">
        <v>12509544516</v>
      </c>
    </row>
    <row r="106" spans="1:5" ht="16.5" hidden="1" customHeight="1">
      <c r="A106" s="38" t="s">
        <v>409</v>
      </c>
      <c r="B106" s="41" t="s">
        <v>735</v>
      </c>
      <c r="C106" s="13"/>
      <c r="D106" s="14"/>
      <c r="E106" s="14"/>
    </row>
    <row r="107" spans="1:5" ht="16.5" hidden="1" customHeight="1">
      <c r="A107" s="38" t="s">
        <v>410</v>
      </c>
      <c r="B107" s="41" t="s">
        <v>736</v>
      </c>
      <c r="C107" s="13"/>
      <c r="D107" s="14"/>
      <c r="E107" s="14"/>
    </row>
    <row r="108" spans="1:5" ht="16.5" customHeight="1">
      <c r="A108" s="38" t="s">
        <v>411</v>
      </c>
      <c r="B108" s="41" t="s">
        <v>737</v>
      </c>
      <c r="C108" s="13"/>
      <c r="D108" s="14"/>
      <c r="E108" s="14"/>
    </row>
    <row r="109" spans="1:5" ht="16.5" customHeight="1">
      <c r="A109" s="38" t="s">
        <v>412</v>
      </c>
      <c r="B109" s="41" t="s">
        <v>738</v>
      </c>
      <c r="C109" s="13"/>
      <c r="D109" s="14">
        <v>-630000000</v>
      </c>
      <c r="E109" s="14"/>
    </row>
    <row r="110" spans="1:5" ht="16.5" customHeight="1">
      <c r="A110" s="38" t="s">
        <v>413</v>
      </c>
      <c r="B110" s="41" t="s">
        <v>739</v>
      </c>
      <c r="C110" s="13"/>
      <c r="D110" s="14"/>
      <c r="E110" s="14"/>
    </row>
    <row r="111" spans="1:5" ht="16.5" customHeight="1">
      <c r="A111" s="38" t="s">
        <v>414</v>
      </c>
      <c r="B111" s="41" t="s">
        <v>740</v>
      </c>
      <c r="C111" s="13"/>
      <c r="D111" s="14"/>
      <c r="E111" s="14"/>
    </row>
    <row r="112" spans="1:5" ht="16.5" customHeight="1">
      <c r="A112" s="42" t="s">
        <v>415</v>
      </c>
      <c r="B112" s="41" t="s">
        <v>741</v>
      </c>
      <c r="C112" s="13"/>
      <c r="D112" s="72">
        <f>SUM(D97:D111)</f>
        <v>24311521</v>
      </c>
      <c r="E112" s="72">
        <f>SUM(E97:E111)</f>
        <v>-851957957</v>
      </c>
    </row>
    <row r="113" spans="1:6" ht="26">
      <c r="A113" s="558" t="s">
        <v>416</v>
      </c>
      <c r="B113" s="41" t="s">
        <v>742</v>
      </c>
      <c r="C113" s="13"/>
      <c r="D113" s="14">
        <v>711365969</v>
      </c>
      <c r="E113" s="14">
        <v>1354103514</v>
      </c>
    </row>
    <row r="114" spans="1:6">
      <c r="A114" s="38" t="s">
        <v>417</v>
      </c>
      <c r="B114" s="41" t="s">
        <v>743</v>
      </c>
      <c r="C114" s="13"/>
      <c r="D114" s="14">
        <v>711365969</v>
      </c>
      <c r="E114" s="14">
        <v>1354103514</v>
      </c>
    </row>
    <row r="115" spans="1:6" ht="37.5">
      <c r="A115" s="48" t="s">
        <v>418</v>
      </c>
      <c r="B115" s="41" t="s">
        <v>744</v>
      </c>
      <c r="C115" s="13"/>
      <c r="D115" s="14">
        <v>711365969</v>
      </c>
      <c r="E115" s="14">
        <v>1354103514</v>
      </c>
    </row>
    <row r="116" spans="1:6" ht="37.5">
      <c r="A116" s="48" t="s">
        <v>419</v>
      </c>
      <c r="B116" s="41" t="s">
        <v>745</v>
      </c>
      <c r="C116" s="13"/>
      <c r="D116" s="14"/>
      <c r="E116" s="14"/>
    </row>
    <row r="117" spans="1:6">
      <c r="A117" s="48" t="s">
        <v>420</v>
      </c>
      <c r="B117" s="41" t="s">
        <v>746</v>
      </c>
      <c r="C117" s="13"/>
      <c r="D117" s="14"/>
      <c r="E117" s="14"/>
    </row>
    <row r="118" spans="1:6" ht="16.5" customHeight="1">
      <c r="A118" s="48" t="s">
        <v>421</v>
      </c>
      <c r="B118" s="41" t="s">
        <v>747</v>
      </c>
      <c r="C118" s="13"/>
      <c r="D118" s="14"/>
      <c r="E118" s="14"/>
    </row>
    <row r="119" spans="1:6" ht="16.5" customHeight="1">
      <c r="A119" s="48" t="s">
        <v>422</v>
      </c>
      <c r="B119" s="41" t="s">
        <v>748</v>
      </c>
      <c r="C119" s="13"/>
      <c r="D119" s="14"/>
      <c r="E119" s="14"/>
    </row>
    <row r="120" spans="1:6" ht="16.5" customHeight="1">
      <c r="A120" s="38" t="s">
        <v>391</v>
      </c>
      <c r="B120" s="41" t="s">
        <v>749</v>
      </c>
      <c r="C120" s="13"/>
      <c r="D120" s="14"/>
      <c r="E120" s="14"/>
    </row>
    <row r="121" spans="1:6" ht="16.5" customHeight="1">
      <c r="A121" s="38" t="s">
        <v>63</v>
      </c>
      <c r="B121" s="41" t="s">
        <v>750</v>
      </c>
      <c r="C121" s="13"/>
      <c r="D121" s="14"/>
      <c r="E121" s="14"/>
      <c r="F121" s="68"/>
    </row>
    <row r="122" spans="1:6" ht="26">
      <c r="A122" s="36" t="s">
        <v>423</v>
      </c>
      <c r="B122" s="41" t="s">
        <v>751</v>
      </c>
      <c r="C122" s="13"/>
      <c r="D122" s="72">
        <f>D113+D112</f>
        <v>735677490</v>
      </c>
      <c r="E122" s="72">
        <f>E113+E112</f>
        <v>502145557</v>
      </c>
    </row>
    <row r="123" spans="1:6" ht="16.5" customHeight="1">
      <c r="A123" s="38" t="s">
        <v>395</v>
      </c>
      <c r="B123" s="41" t="s">
        <v>752</v>
      </c>
      <c r="C123" s="13"/>
      <c r="D123" s="14">
        <f>D122</f>
        <v>735677490</v>
      </c>
      <c r="E123" s="14">
        <f>E122</f>
        <v>502145557</v>
      </c>
      <c r="F123" s="68"/>
    </row>
    <row r="124" spans="1:6" ht="16.5" customHeight="1">
      <c r="A124" s="48" t="s">
        <v>418</v>
      </c>
      <c r="B124" s="41" t="s">
        <v>753</v>
      </c>
      <c r="C124" s="13"/>
      <c r="D124" s="14">
        <f>D123</f>
        <v>735677490</v>
      </c>
      <c r="E124" s="14">
        <f>E123</f>
        <v>502145557</v>
      </c>
    </row>
    <row r="125" spans="1:6" ht="16.5" customHeight="1">
      <c r="A125" s="48" t="s">
        <v>419</v>
      </c>
      <c r="B125" s="41" t="s">
        <v>754</v>
      </c>
      <c r="C125" s="13"/>
      <c r="D125" s="14"/>
      <c r="E125" s="14"/>
    </row>
    <row r="126" spans="1:6" ht="16.5" customHeight="1">
      <c r="A126" s="48" t="s">
        <v>420</v>
      </c>
      <c r="B126" s="41" t="s">
        <v>755</v>
      </c>
      <c r="C126" s="13"/>
      <c r="D126" s="14"/>
      <c r="E126" s="14"/>
    </row>
    <row r="127" spans="1:6" ht="16.5" hidden="1" customHeight="1">
      <c r="A127" s="48" t="s">
        <v>421</v>
      </c>
      <c r="B127" s="41" t="s">
        <v>756</v>
      </c>
      <c r="C127" s="13"/>
      <c r="D127" s="14"/>
      <c r="E127" s="14"/>
      <c r="F127" s="68"/>
    </row>
    <row r="128" spans="1:6" ht="16.5" hidden="1" customHeight="1">
      <c r="A128" s="48" t="s">
        <v>422</v>
      </c>
      <c r="B128" s="41" t="s">
        <v>757</v>
      </c>
      <c r="C128" s="13"/>
      <c r="D128" s="14"/>
      <c r="E128" s="14"/>
      <c r="F128" s="68"/>
    </row>
    <row r="129" spans="1:5" ht="16.5" hidden="1" customHeight="1">
      <c r="A129" s="38" t="s">
        <v>391</v>
      </c>
      <c r="B129" s="41" t="s">
        <v>758</v>
      </c>
      <c r="C129" s="13"/>
      <c r="D129" s="14"/>
      <c r="E129" s="14"/>
    </row>
    <row r="130" spans="1:5" ht="16.5" hidden="1" customHeight="1">
      <c r="A130" s="38" t="s">
        <v>63</v>
      </c>
      <c r="B130" s="41" t="s">
        <v>759</v>
      </c>
      <c r="C130" s="13"/>
      <c r="D130" s="14"/>
      <c r="E130" s="14"/>
    </row>
    <row r="132" spans="1:5" ht="14">
      <c r="A132" s="134"/>
      <c r="B132" s="134"/>
      <c r="C132" s="134"/>
      <c r="D132" s="135" t="str">
        <f>BCTHTCR_06500!D200</f>
        <v xml:space="preserve"> Ngày 18 tháng 07 năm 2016</v>
      </c>
      <c r="E132" s="135"/>
    </row>
    <row r="133" spans="1:5" ht="14">
      <c r="A133" s="569" t="s">
        <v>1965</v>
      </c>
      <c r="B133" s="569"/>
      <c r="C133" s="2"/>
      <c r="D133" s="569" t="s">
        <v>849</v>
      </c>
      <c r="E133" s="569"/>
    </row>
    <row r="134" spans="1:5" ht="15.5">
      <c r="A134" s="136"/>
      <c r="B134" s="136"/>
      <c r="C134" s="136"/>
      <c r="D134" s="137"/>
      <c r="E134" s="137"/>
    </row>
    <row r="135" spans="1:5" ht="15.5">
      <c r="A135" s="136"/>
      <c r="B135" s="136"/>
      <c r="C135" s="136"/>
      <c r="D135" s="136"/>
      <c r="E135" s="137"/>
    </row>
    <row r="136" spans="1:5" ht="15.5">
      <c r="A136" s="136"/>
      <c r="B136" s="136"/>
      <c r="C136" s="136"/>
      <c r="D136" s="138"/>
      <c r="E136" s="137"/>
    </row>
    <row r="137" spans="1:5" ht="15.5">
      <c r="A137" s="136"/>
      <c r="B137" s="136"/>
      <c r="C137" s="136"/>
      <c r="D137" s="136"/>
      <c r="E137" s="137"/>
    </row>
    <row r="138" spans="1:5" ht="15.5">
      <c r="A138" s="131" t="s">
        <v>1974</v>
      </c>
      <c r="B138" s="131"/>
      <c r="C138" s="131"/>
      <c r="D138" s="131"/>
      <c r="E138" s="131"/>
    </row>
  </sheetData>
  <protectedRanges>
    <protectedRange sqref="E8:E49 E65:E69 E72:E84 E97:E111 D10 D38 D63 D65 D84 D90:D91 E125 E127:E130 E51:E63 D70:E70 E87:E94 E113:E121" name="Range1_1"/>
    <protectedRange sqref="D8:D9 D66:D69 D72:D83 D11:D37 D39:D62 D85:D89 D92:D94 E126 E50 E85:E86 E112 D97:D130 E122:E124" name="Range1_1_1"/>
  </protectedRanges>
  <mergeCells count="8">
    <mergeCell ref="A1:E1"/>
    <mergeCell ref="A2:E2"/>
    <mergeCell ref="D3:E3"/>
    <mergeCell ref="A133:B133"/>
    <mergeCell ref="D133:E133"/>
    <mergeCell ref="A5:E5"/>
    <mergeCell ref="A95:E95"/>
    <mergeCell ref="A6:E6"/>
  </mergeCells>
  <dataValidations count="1">
    <dataValidation type="whole" operator="lessThanOrEqual" allowBlank="1" showInputMessage="1" showErrorMessage="1" sqref="D65:E70 D8:E63 D72:E94 D97:E130">
      <formula1>1000000000000000</formula1>
    </dataValidation>
  </dataValidations>
  <printOptions horizontalCentered="1"/>
  <pageMargins left="0.7" right="0.45" top="0.75" bottom="0.75" header="0.3" footer="0.3"/>
  <pageSetup paperSize="9" firstPageNumber="6" orientation="portrait" useFirstPageNumber="1"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H25" sqref="H25"/>
    </sheetView>
  </sheetViews>
  <sheetFormatPr defaultRowHeight="12.5"/>
  <cols>
    <col min="1" max="1" width="37.54296875" style="39" customWidth="1"/>
    <col min="2" max="2" width="5" style="39" customWidth="1"/>
    <col min="3" max="3" width="7" customWidth="1"/>
    <col min="4" max="4" width="14.453125" customWidth="1"/>
    <col min="5" max="5" width="14.54296875" customWidth="1"/>
    <col min="6" max="6" width="13.453125" bestFit="1" customWidth="1"/>
    <col min="7" max="7" width="5.7265625" style="32" customWidth="1"/>
    <col min="8" max="8" width="10.1796875" bestFit="1" customWidth="1"/>
    <col min="9" max="9" width="6.1796875" customWidth="1"/>
    <col min="10" max="11" width="14.7265625" customWidth="1"/>
  </cols>
  <sheetData>
    <row r="1" spans="1:12" ht="16.5">
      <c r="A1" s="573" t="s">
        <v>840</v>
      </c>
      <c r="B1" s="573"/>
      <c r="C1" s="573"/>
      <c r="D1" s="573"/>
      <c r="E1" s="573"/>
      <c r="F1" s="573"/>
      <c r="G1" s="573"/>
      <c r="H1" s="573"/>
      <c r="I1" s="573"/>
      <c r="J1" s="573"/>
      <c r="K1" s="573"/>
    </row>
    <row r="2" spans="1:12">
      <c r="A2" s="574" t="s">
        <v>772</v>
      </c>
      <c r="B2" s="574"/>
      <c r="C2" s="574"/>
      <c r="D2" s="574"/>
      <c r="E2" s="574"/>
      <c r="F2" s="574"/>
      <c r="G2" s="574"/>
      <c r="H2" s="574"/>
      <c r="I2" s="574"/>
      <c r="J2" s="574"/>
      <c r="K2" s="574"/>
    </row>
    <row r="3" spans="1:12" ht="15.5">
      <c r="A3" s="132"/>
      <c r="B3" s="133"/>
      <c r="C3" s="133"/>
      <c r="G3"/>
      <c r="K3" s="552" t="s">
        <v>773</v>
      </c>
      <c r="L3" s="559"/>
    </row>
    <row r="4" spans="1:12" ht="6.75" customHeight="1">
      <c r="A4" s="555"/>
      <c r="B4" s="556"/>
      <c r="C4" s="556"/>
      <c r="D4" s="557"/>
      <c r="E4" s="557"/>
      <c r="F4" s="560"/>
      <c r="G4" s="560"/>
      <c r="H4" s="560"/>
      <c r="I4" s="560"/>
      <c r="J4" s="560"/>
      <c r="K4" s="560"/>
    </row>
    <row r="5" spans="1:12" ht="27" customHeight="1">
      <c r="A5" s="591" t="s">
        <v>519</v>
      </c>
      <c r="B5" s="591"/>
      <c r="C5" s="591"/>
      <c r="D5" s="591"/>
      <c r="E5" s="591"/>
      <c r="F5" s="591"/>
      <c r="G5" s="591"/>
      <c r="H5" s="591"/>
      <c r="I5" s="591"/>
      <c r="J5" s="591"/>
      <c r="K5" s="591"/>
    </row>
    <row r="6" spans="1:12" ht="14.5">
      <c r="A6" s="589" t="s">
        <v>844</v>
      </c>
      <c r="B6" s="589"/>
      <c r="C6" s="589"/>
      <c r="D6" s="589"/>
      <c r="E6" s="589"/>
      <c r="F6" s="589"/>
      <c r="G6" s="589"/>
      <c r="H6" s="589"/>
      <c r="I6" s="589"/>
      <c r="J6" s="589"/>
      <c r="K6" s="589"/>
    </row>
    <row r="7" spans="1:12" ht="6" customHeight="1">
      <c r="A7" s="563"/>
      <c r="B7" s="563"/>
      <c r="C7" s="563"/>
      <c r="D7" s="563"/>
      <c r="E7" s="563"/>
      <c r="F7" s="563"/>
      <c r="G7" s="563"/>
      <c r="H7" s="563"/>
      <c r="I7" s="563"/>
      <c r="J7" s="563"/>
      <c r="K7" s="563"/>
    </row>
    <row r="8" spans="1:12" ht="12.75" customHeight="1">
      <c r="A8" s="590" t="s">
        <v>513</v>
      </c>
      <c r="B8" s="586" t="s">
        <v>11</v>
      </c>
      <c r="C8" s="586" t="s">
        <v>16</v>
      </c>
      <c r="D8" s="592" t="s">
        <v>514</v>
      </c>
      <c r="E8" s="592"/>
      <c r="F8" s="592" t="s">
        <v>515</v>
      </c>
      <c r="G8" s="592"/>
      <c r="H8" s="592"/>
      <c r="I8" s="592"/>
      <c r="J8" s="592" t="s">
        <v>518</v>
      </c>
      <c r="K8" s="592"/>
    </row>
    <row r="9" spans="1:12" ht="12.75" customHeight="1">
      <c r="A9" s="590"/>
      <c r="B9" s="588"/>
      <c r="C9" s="588"/>
      <c r="D9" s="586" t="s">
        <v>87</v>
      </c>
      <c r="E9" s="586" t="s">
        <v>86</v>
      </c>
      <c r="F9" s="592" t="s">
        <v>87</v>
      </c>
      <c r="G9" s="592"/>
      <c r="H9" s="592" t="s">
        <v>86</v>
      </c>
      <c r="I9" s="592"/>
      <c r="J9" s="586" t="s">
        <v>87</v>
      </c>
      <c r="K9" s="586" t="s">
        <v>86</v>
      </c>
    </row>
    <row r="10" spans="1:12" ht="13">
      <c r="A10" s="590"/>
      <c r="B10" s="587"/>
      <c r="C10" s="587"/>
      <c r="D10" s="587"/>
      <c r="E10" s="587"/>
      <c r="F10" s="554" t="s">
        <v>516</v>
      </c>
      <c r="G10" s="554" t="s">
        <v>517</v>
      </c>
      <c r="H10" s="554" t="s">
        <v>516</v>
      </c>
      <c r="I10" s="554" t="s">
        <v>517</v>
      </c>
      <c r="J10" s="587"/>
      <c r="K10" s="587"/>
    </row>
    <row r="11" spans="1:12" ht="15" customHeight="1">
      <c r="A11" s="36" t="s">
        <v>520</v>
      </c>
      <c r="B11" s="36">
        <v>7001</v>
      </c>
      <c r="C11" s="13"/>
      <c r="D11" s="69">
        <f>+D12+D18+D19+D20+D21+D22+D23+D24</f>
        <v>112006611815</v>
      </c>
      <c r="E11" s="69">
        <f>+E12+E18+E19+E20+E21+E22+E23+E24</f>
        <v>136272970734</v>
      </c>
      <c r="F11" s="69">
        <f>+F12+F18+F19+F20+F21+F22+F23+F24</f>
        <v>-1440632602</v>
      </c>
      <c r="G11" s="70"/>
      <c r="H11" s="69">
        <f>+H12+H18+H19+H20+H21+H22+H23+H24</f>
        <v>68006331</v>
      </c>
      <c r="I11" s="69"/>
      <c r="J11" s="69">
        <f>+J12+J18+J19+J20+J21+J22+J23+J24</f>
        <v>110565979213</v>
      </c>
      <c r="K11" s="69">
        <f>+K12+K18+K19+K20+K21+K22+K23+K24</f>
        <v>136340977065</v>
      </c>
    </row>
    <row r="12" spans="1:12" ht="15" customHeight="1">
      <c r="A12" s="38" t="s">
        <v>10</v>
      </c>
      <c r="B12" s="36">
        <v>7002</v>
      </c>
      <c r="C12" s="13"/>
      <c r="D12" s="69">
        <f>+D13+D14+D15+D16</f>
        <v>135289000000</v>
      </c>
      <c r="E12" s="69">
        <f>+E13+E14+E15+E16</f>
        <v>135289000000</v>
      </c>
      <c r="F12" s="69"/>
      <c r="G12" s="70"/>
      <c r="H12" s="69"/>
      <c r="I12" s="69"/>
      <c r="J12" s="69">
        <f t="shared" ref="J12:J23" si="0">D12</f>
        <v>135289000000</v>
      </c>
      <c r="K12" s="69">
        <f t="shared" ref="K12:K23" si="1">E12</f>
        <v>135289000000</v>
      </c>
    </row>
    <row r="13" spans="1:12" ht="15" customHeight="1">
      <c r="A13" s="37" t="s">
        <v>521</v>
      </c>
      <c r="B13" s="36">
        <v>7003</v>
      </c>
      <c r="C13" s="13"/>
      <c r="D13" s="69">
        <v>135000000000</v>
      </c>
      <c r="E13" s="69">
        <v>135000000000</v>
      </c>
      <c r="F13" s="69"/>
      <c r="G13" s="70"/>
      <c r="H13" s="69"/>
      <c r="I13" s="69"/>
      <c r="J13" s="69">
        <f t="shared" si="0"/>
        <v>135000000000</v>
      </c>
      <c r="K13" s="69">
        <f t="shared" si="1"/>
        <v>135000000000</v>
      </c>
    </row>
    <row r="14" spans="1:12" ht="15" customHeight="1">
      <c r="A14" s="37" t="s">
        <v>522</v>
      </c>
      <c r="B14" s="36">
        <v>7004</v>
      </c>
      <c r="C14" s="13"/>
      <c r="D14" s="69">
        <v>289000000</v>
      </c>
      <c r="E14" s="69">
        <v>289000000</v>
      </c>
      <c r="F14" s="69"/>
      <c r="G14" s="70"/>
      <c r="H14" s="69"/>
      <c r="I14" s="69"/>
      <c r="J14" s="69">
        <f t="shared" si="0"/>
        <v>289000000</v>
      </c>
      <c r="K14" s="69">
        <f t="shared" si="1"/>
        <v>289000000</v>
      </c>
    </row>
    <row r="15" spans="1:12" ht="15" customHeight="1">
      <c r="A15" s="37" t="s">
        <v>523</v>
      </c>
      <c r="B15" s="36">
        <v>7005</v>
      </c>
      <c r="C15" s="13"/>
      <c r="D15" s="69"/>
      <c r="E15" s="69"/>
      <c r="F15" s="69"/>
      <c r="G15" s="70"/>
      <c r="H15" s="69"/>
      <c r="I15" s="69"/>
      <c r="J15" s="69">
        <f t="shared" si="0"/>
        <v>0</v>
      </c>
      <c r="K15" s="69">
        <f t="shared" si="1"/>
        <v>0</v>
      </c>
    </row>
    <row r="16" spans="1:12" ht="13" hidden="1">
      <c r="A16" s="37" t="s">
        <v>524</v>
      </c>
      <c r="B16" s="36">
        <v>7006</v>
      </c>
      <c r="C16" s="13"/>
      <c r="D16" s="69"/>
      <c r="E16" s="69"/>
      <c r="F16" s="69"/>
      <c r="G16" s="70"/>
      <c r="H16" s="69"/>
      <c r="I16" s="69"/>
      <c r="J16" s="69">
        <f t="shared" si="0"/>
        <v>0</v>
      </c>
      <c r="K16" s="69">
        <f t="shared" si="1"/>
        <v>0</v>
      </c>
    </row>
    <row r="17" spans="1:11" ht="13" hidden="1">
      <c r="A17" s="37" t="s">
        <v>525</v>
      </c>
      <c r="B17" s="36">
        <v>7007</v>
      </c>
      <c r="C17" s="13"/>
      <c r="D17" s="69"/>
      <c r="E17" s="69"/>
      <c r="F17" s="69"/>
      <c r="G17" s="70"/>
      <c r="H17" s="69"/>
      <c r="I17" s="69"/>
      <c r="J17" s="69">
        <f t="shared" si="0"/>
        <v>0</v>
      </c>
      <c r="K17" s="69">
        <f t="shared" si="1"/>
        <v>0</v>
      </c>
    </row>
    <row r="18" spans="1:11" ht="15" customHeight="1">
      <c r="A18" s="38" t="s">
        <v>526</v>
      </c>
      <c r="B18" s="36">
        <v>7008</v>
      </c>
      <c r="C18" s="13"/>
      <c r="D18" s="69"/>
      <c r="E18" s="69"/>
      <c r="F18" s="69"/>
      <c r="G18" s="70"/>
      <c r="H18" s="69"/>
      <c r="I18" s="69"/>
      <c r="J18" s="69">
        <f t="shared" si="0"/>
        <v>0</v>
      </c>
      <c r="K18" s="69">
        <f t="shared" si="1"/>
        <v>0</v>
      </c>
    </row>
    <row r="19" spans="1:11" ht="15" customHeight="1">
      <c r="A19" s="38" t="s">
        <v>527</v>
      </c>
      <c r="B19" s="36">
        <v>7009</v>
      </c>
      <c r="C19" s="13"/>
      <c r="D19" s="69">
        <v>306000000</v>
      </c>
      <c r="E19" s="69">
        <v>306000000</v>
      </c>
      <c r="F19" s="69"/>
      <c r="G19" s="70"/>
      <c r="H19" s="69"/>
      <c r="I19" s="69"/>
      <c r="J19" s="69">
        <f t="shared" si="0"/>
        <v>306000000</v>
      </c>
      <c r="K19" s="69">
        <f t="shared" si="1"/>
        <v>306000000</v>
      </c>
    </row>
    <row r="20" spans="1:11" ht="15" customHeight="1">
      <c r="A20" s="38" t="s">
        <v>528</v>
      </c>
      <c r="B20" s="36">
        <v>7010</v>
      </c>
      <c r="C20" s="13"/>
      <c r="D20" s="69">
        <v>445000000</v>
      </c>
      <c r="E20" s="69">
        <v>445000000</v>
      </c>
      <c r="F20" s="69"/>
      <c r="G20" s="70"/>
      <c r="H20" s="69"/>
      <c r="I20" s="69"/>
      <c r="J20" s="69">
        <f t="shared" si="0"/>
        <v>445000000</v>
      </c>
      <c r="K20" s="69">
        <f t="shared" si="1"/>
        <v>445000000</v>
      </c>
    </row>
    <row r="21" spans="1:11" ht="25.5" hidden="1">
      <c r="A21" s="38" t="s">
        <v>529</v>
      </c>
      <c r="B21" s="36">
        <v>7011</v>
      </c>
      <c r="C21" s="13"/>
      <c r="D21" s="69"/>
      <c r="E21" s="69"/>
      <c r="F21" s="69"/>
      <c r="G21" s="70"/>
      <c r="H21" s="69"/>
      <c r="I21" s="69"/>
      <c r="J21" s="69">
        <f t="shared" si="0"/>
        <v>0</v>
      </c>
      <c r="K21" s="69">
        <f t="shared" si="1"/>
        <v>0</v>
      </c>
    </row>
    <row r="22" spans="1:11" ht="15" customHeight="1">
      <c r="A22" s="38" t="s">
        <v>530</v>
      </c>
      <c r="B22" s="36">
        <v>7012</v>
      </c>
      <c r="C22" s="13"/>
      <c r="D22" s="69"/>
      <c r="E22" s="69"/>
      <c r="F22" s="69"/>
      <c r="G22" s="70"/>
      <c r="H22" s="69"/>
      <c r="I22" s="69"/>
      <c r="J22" s="69">
        <f t="shared" si="0"/>
        <v>0</v>
      </c>
      <c r="K22" s="69">
        <f t="shared" si="1"/>
        <v>0</v>
      </c>
    </row>
    <row r="23" spans="1:11" ht="15" customHeight="1">
      <c r="A23" s="38" t="s">
        <v>531</v>
      </c>
      <c r="B23" s="36">
        <v>7013</v>
      </c>
      <c r="C23" s="13"/>
      <c r="D23" s="69"/>
      <c r="E23" s="69"/>
      <c r="F23" s="69"/>
      <c r="G23" s="70"/>
      <c r="H23" s="69"/>
      <c r="I23" s="69"/>
      <c r="J23" s="69">
        <f t="shared" si="0"/>
        <v>0</v>
      </c>
      <c r="K23" s="69">
        <f t="shared" si="1"/>
        <v>0</v>
      </c>
    </row>
    <row r="24" spans="1:11" ht="15" customHeight="1">
      <c r="A24" s="38" t="s">
        <v>532</v>
      </c>
      <c r="B24" s="36">
        <v>7014</v>
      </c>
      <c r="C24" s="13"/>
      <c r="D24" s="69">
        <f>D25</f>
        <v>-24033388185</v>
      </c>
      <c r="E24" s="69">
        <v>232970734</v>
      </c>
      <c r="F24" s="69">
        <f>F25</f>
        <v>-1440632602</v>
      </c>
      <c r="G24" s="70"/>
      <c r="H24" s="69">
        <f>H25</f>
        <v>68006331</v>
      </c>
      <c r="I24" s="69"/>
      <c r="J24" s="69">
        <f>D24+F24</f>
        <v>-25474020787</v>
      </c>
      <c r="K24" s="69">
        <f>E24+H24</f>
        <v>300977065</v>
      </c>
    </row>
    <row r="25" spans="1:11" ht="15" customHeight="1">
      <c r="A25" s="37" t="s">
        <v>533</v>
      </c>
      <c r="B25" s="36">
        <v>7015</v>
      </c>
      <c r="C25" s="13"/>
      <c r="D25" s="69">
        <v>-24033388185</v>
      </c>
      <c r="E25" s="69">
        <v>232970734</v>
      </c>
      <c r="F25" s="69">
        <v>-1440632602</v>
      </c>
      <c r="G25" s="70"/>
      <c r="H25" s="69">
        <v>68006331</v>
      </c>
      <c r="I25" s="69"/>
      <c r="J25" s="69">
        <f>D25+F25</f>
        <v>-25474020787</v>
      </c>
      <c r="K25" s="69">
        <f>E25+H25</f>
        <v>300977065</v>
      </c>
    </row>
    <row r="26" spans="1:11" ht="15" customHeight="1">
      <c r="A26" s="37" t="s">
        <v>534</v>
      </c>
      <c r="B26" s="36">
        <v>7016</v>
      </c>
      <c r="C26" s="13"/>
      <c r="D26" s="69"/>
      <c r="E26" s="69"/>
      <c r="F26" s="69"/>
      <c r="G26" s="70"/>
      <c r="H26" s="69"/>
      <c r="I26" s="69"/>
      <c r="J26" s="69"/>
      <c r="K26" s="69">
        <f>E26+H26</f>
        <v>0</v>
      </c>
    </row>
    <row r="27" spans="1:11" ht="15" customHeight="1">
      <c r="A27" s="553" t="s">
        <v>535</v>
      </c>
      <c r="B27" s="36">
        <v>7017</v>
      </c>
      <c r="C27" s="13"/>
      <c r="D27" s="69"/>
      <c r="E27" s="69"/>
      <c r="F27" s="69"/>
      <c r="G27" s="70"/>
      <c r="H27" s="69"/>
      <c r="I27" s="69"/>
      <c r="J27" s="69"/>
      <c r="K27" s="69"/>
    </row>
    <row r="28" spans="1:11" ht="15" customHeight="1">
      <c r="A28" s="36" t="s">
        <v>536</v>
      </c>
      <c r="B28" s="36">
        <v>7018</v>
      </c>
      <c r="C28" s="13"/>
      <c r="D28" s="69"/>
      <c r="E28" s="69"/>
      <c r="F28" s="69"/>
      <c r="G28" s="70"/>
      <c r="H28" s="69"/>
      <c r="I28" s="69"/>
      <c r="J28" s="69"/>
      <c r="K28" s="69"/>
    </row>
    <row r="29" spans="1:11" ht="25.5" hidden="1">
      <c r="A29" s="38" t="s">
        <v>537</v>
      </c>
      <c r="B29" s="36">
        <v>7019</v>
      </c>
      <c r="C29" s="13"/>
      <c r="D29" s="69"/>
      <c r="E29" s="69"/>
      <c r="F29" s="69"/>
      <c r="G29" s="70"/>
      <c r="H29" s="69"/>
      <c r="I29" s="69"/>
      <c r="J29" s="69"/>
      <c r="K29" s="69"/>
    </row>
    <row r="30" spans="1:11" ht="25.5" hidden="1">
      <c r="A30" s="38" t="s">
        <v>538</v>
      </c>
      <c r="B30" s="36">
        <v>7020</v>
      </c>
      <c r="C30" s="13"/>
      <c r="D30" s="69"/>
      <c r="E30" s="69"/>
      <c r="F30" s="69"/>
      <c r="G30" s="70"/>
      <c r="H30" s="69"/>
      <c r="I30" s="69"/>
      <c r="J30" s="69"/>
      <c r="K30" s="69"/>
    </row>
    <row r="31" spans="1:11" ht="13" hidden="1">
      <c r="A31" s="38" t="s">
        <v>539</v>
      </c>
      <c r="B31" s="36">
        <v>7021</v>
      </c>
      <c r="C31" s="13"/>
      <c r="D31" s="69"/>
      <c r="E31" s="69"/>
      <c r="F31" s="69"/>
      <c r="G31" s="70"/>
      <c r="H31" s="69"/>
      <c r="I31" s="69"/>
      <c r="J31" s="69"/>
      <c r="K31" s="69"/>
    </row>
    <row r="32" spans="1:11" ht="13" hidden="1">
      <c r="A32" s="38" t="s">
        <v>540</v>
      </c>
      <c r="B32" s="36">
        <v>7022</v>
      </c>
      <c r="C32" s="13"/>
      <c r="D32" s="69"/>
      <c r="E32" s="69"/>
      <c r="F32" s="69"/>
      <c r="G32" s="70"/>
      <c r="H32" s="69"/>
      <c r="I32" s="69"/>
      <c r="J32" s="69"/>
      <c r="K32" s="69"/>
    </row>
    <row r="33" spans="1:11" ht="25.5" hidden="1">
      <c r="A33" s="38" t="s">
        <v>541</v>
      </c>
      <c r="B33" s="36">
        <v>7023</v>
      </c>
      <c r="C33" s="13"/>
      <c r="D33" s="69"/>
      <c r="E33" s="69"/>
      <c r="F33" s="69"/>
      <c r="G33" s="70"/>
      <c r="H33" s="69"/>
      <c r="I33" s="69"/>
      <c r="J33" s="69"/>
      <c r="K33" s="69"/>
    </row>
    <row r="34" spans="1:11" ht="13" hidden="1">
      <c r="A34" s="38" t="s">
        <v>542</v>
      </c>
      <c r="B34" s="36">
        <v>7024</v>
      </c>
      <c r="C34" s="13"/>
      <c r="D34" s="69"/>
      <c r="E34" s="69"/>
      <c r="F34" s="69"/>
      <c r="G34" s="70"/>
      <c r="H34" s="69"/>
      <c r="I34" s="69"/>
      <c r="J34" s="69"/>
      <c r="K34" s="69"/>
    </row>
    <row r="35" spans="1:11" ht="25.5" hidden="1">
      <c r="A35" s="38" t="s">
        <v>543</v>
      </c>
      <c r="B35" s="36">
        <v>7025</v>
      </c>
      <c r="C35" s="13"/>
      <c r="D35" s="69"/>
      <c r="E35" s="69"/>
      <c r="F35" s="69"/>
      <c r="G35" s="70"/>
      <c r="H35" s="69"/>
      <c r="I35" s="69"/>
      <c r="J35" s="69"/>
      <c r="K35" s="69"/>
    </row>
    <row r="36" spans="1:11" ht="13" hidden="1">
      <c r="A36" s="38" t="s">
        <v>544</v>
      </c>
      <c r="B36" s="36">
        <v>7026</v>
      </c>
      <c r="C36" s="13"/>
      <c r="D36" s="69"/>
      <c r="E36" s="69"/>
      <c r="F36" s="69"/>
      <c r="G36" s="70"/>
      <c r="H36" s="69"/>
      <c r="I36" s="69"/>
      <c r="J36" s="69"/>
      <c r="K36" s="69"/>
    </row>
    <row r="37" spans="1:11" ht="13" hidden="1">
      <c r="A37" s="38" t="s">
        <v>545</v>
      </c>
      <c r="B37" s="36">
        <v>7027</v>
      </c>
      <c r="C37" s="13"/>
      <c r="D37" s="69"/>
      <c r="E37" s="69"/>
      <c r="F37" s="69"/>
      <c r="G37" s="70"/>
      <c r="H37" s="69"/>
      <c r="I37" s="69"/>
      <c r="J37" s="69"/>
      <c r="K37" s="69"/>
    </row>
    <row r="38" spans="1:11" ht="25.5" hidden="1">
      <c r="A38" s="38" t="s">
        <v>546</v>
      </c>
      <c r="B38" s="36">
        <v>7028</v>
      </c>
      <c r="C38" s="13"/>
      <c r="D38" s="69"/>
      <c r="E38" s="69"/>
      <c r="F38" s="69"/>
      <c r="G38" s="70"/>
      <c r="H38" s="69"/>
      <c r="I38" s="69"/>
      <c r="J38" s="69"/>
      <c r="K38" s="69"/>
    </row>
    <row r="39" spans="1:11" s="1" customFormat="1" ht="15" customHeight="1">
      <c r="A39" s="553" t="s">
        <v>535</v>
      </c>
      <c r="B39" s="36">
        <v>7029</v>
      </c>
      <c r="C39" s="60"/>
      <c r="D39" s="562">
        <f>+D12+D19+D20+D24</f>
        <v>112006611815</v>
      </c>
      <c r="E39" s="562">
        <f t="shared" ref="E39:K39" si="2">+E12+E19+E20+E24</f>
        <v>136272970734</v>
      </c>
      <c r="F39" s="562">
        <f t="shared" si="2"/>
        <v>-1440632602</v>
      </c>
      <c r="G39" s="562">
        <f t="shared" si="2"/>
        <v>0</v>
      </c>
      <c r="H39" s="562">
        <f t="shared" si="2"/>
        <v>68006331</v>
      </c>
      <c r="I39" s="562">
        <f t="shared" si="2"/>
        <v>0</v>
      </c>
      <c r="J39" s="562">
        <f t="shared" si="2"/>
        <v>110565979213</v>
      </c>
      <c r="K39" s="562">
        <f t="shared" si="2"/>
        <v>136340977065</v>
      </c>
    </row>
    <row r="41" spans="1:11" ht="14">
      <c r="A41" s="134"/>
      <c r="B41" s="134"/>
      <c r="C41" s="134"/>
      <c r="E41" s="135"/>
      <c r="G41"/>
      <c r="I41" s="135" t="str">
        <f>BCTHTCR_06500!D200</f>
        <v xml:space="preserve"> Ngày 18 tháng 07 năm 2016</v>
      </c>
    </row>
    <row r="42" spans="1:11" ht="14">
      <c r="A42" s="569" t="s">
        <v>1979</v>
      </c>
      <c r="B42" s="569"/>
      <c r="C42" s="2"/>
      <c r="D42" s="569" t="s">
        <v>1978</v>
      </c>
      <c r="E42" s="569"/>
      <c r="G42"/>
      <c r="I42" s="569" t="s">
        <v>849</v>
      </c>
      <c r="J42" s="569"/>
    </row>
    <row r="43" spans="1:11" ht="15.5">
      <c r="A43" s="136"/>
      <c r="B43" s="136"/>
      <c r="C43" s="136"/>
      <c r="D43" s="137"/>
      <c r="E43" s="137"/>
      <c r="G43"/>
    </row>
    <row r="44" spans="1:11" ht="15.5">
      <c r="A44" s="136"/>
      <c r="B44" s="136"/>
      <c r="C44" s="136"/>
      <c r="D44" s="136"/>
      <c r="E44" s="137"/>
      <c r="G44"/>
    </row>
    <row r="45" spans="1:11" ht="15.5">
      <c r="A45" s="136"/>
      <c r="B45" s="136"/>
      <c r="C45" s="136"/>
      <c r="D45" s="138"/>
      <c r="E45" s="137"/>
      <c r="G45"/>
    </row>
    <row r="46" spans="1:11" ht="15.5">
      <c r="A46" s="136"/>
      <c r="B46" s="136"/>
      <c r="C46" s="136"/>
      <c r="D46" s="136"/>
      <c r="E46" s="137"/>
      <c r="G46"/>
    </row>
    <row r="47" spans="1:11" ht="15.5">
      <c r="A47" s="131" t="s">
        <v>1975</v>
      </c>
      <c r="B47" s="131"/>
      <c r="C47" s="131"/>
      <c r="D47" s="131" t="s">
        <v>1976</v>
      </c>
      <c r="E47" s="131"/>
      <c r="G47"/>
      <c r="I47" s="131" t="s">
        <v>1977</v>
      </c>
      <c r="J47" s="131"/>
      <c r="K47" s="561"/>
    </row>
  </sheetData>
  <mergeCells count="19">
    <mergeCell ref="A1:K1"/>
    <mergeCell ref="A2:K2"/>
    <mergeCell ref="K9:K10"/>
    <mergeCell ref="B8:B10"/>
    <mergeCell ref="A6:K6"/>
    <mergeCell ref="C8:C10"/>
    <mergeCell ref="A8:A10"/>
    <mergeCell ref="A5:K5"/>
    <mergeCell ref="F9:G9"/>
    <mergeCell ref="H9:I9"/>
    <mergeCell ref="J8:K8"/>
    <mergeCell ref="D8:E8"/>
    <mergeCell ref="F8:I8"/>
    <mergeCell ref="D9:D10"/>
    <mergeCell ref="E9:E10"/>
    <mergeCell ref="J9:J10"/>
    <mergeCell ref="A42:B42"/>
    <mergeCell ref="I42:J42"/>
    <mergeCell ref="D42:E42"/>
  </mergeCells>
  <printOptions horizontalCentered="1"/>
  <pageMargins left="0.2" right="0.2" top="0.75" bottom="0.75" header="0.3" footer="0.3"/>
  <pageSetup paperSize="9" firstPageNumber="8" orientation="landscape" useFirstPageNumber="1"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tabColor rgb="FF0000CC"/>
  </sheetPr>
  <dimension ref="A1:CR1705"/>
  <sheetViews>
    <sheetView showGridLines="0" view="pageBreakPreview" topLeftCell="A1516" zoomScaleSheetLayoutView="100" workbookViewId="0">
      <selection activeCell="W1526" sqref="W1526"/>
    </sheetView>
  </sheetViews>
  <sheetFormatPr defaultColWidth="2.54296875" defaultRowHeight="15" customHeight="1" outlineLevelRow="1" outlineLevelCol="1"/>
  <cols>
    <col min="1" max="1" width="3.81640625" style="88" customWidth="1"/>
    <col min="2" max="2" width="1" style="88" customWidth="1"/>
    <col min="3" max="3" width="2.81640625" style="90" customWidth="1"/>
    <col min="4" max="5" width="2.453125" style="89" customWidth="1"/>
    <col min="6" max="8" width="2.54296875" style="89" customWidth="1"/>
    <col min="9" max="12" width="2.453125" style="89" customWidth="1"/>
    <col min="13" max="13" width="2.54296875" style="89" customWidth="1"/>
    <col min="14" max="14" width="2.453125" style="89" customWidth="1"/>
    <col min="15" max="18" width="2.54296875" style="89" customWidth="1"/>
    <col min="19" max="20" width="2.453125" style="89" customWidth="1"/>
    <col min="21" max="21" width="2.54296875" style="89" customWidth="1"/>
    <col min="22" max="22" width="2.26953125" style="89" customWidth="1"/>
    <col min="23" max="23" width="2.453125" style="189" customWidth="1"/>
    <col min="24" max="24" width="2.54296875" style="189" customWidth="1"/>
    <col min="25" max="25" width="2.453125" style="189" customWidth="1"/>
    <col min="26" max="35" width="2.54296875" style="189" customWidth="1"/>
    <col min="36" max="36" width="3.81640625" style="88" hidden="1" customWidth="1" outlineLevel="1"/>
    <col min="37" max="37" width="1" style="267" hidden="1" customWidth="1" outlineLevel="1"/>
    <col min="38" max="38" width="2.81640625" style="90" hidden="1" customWidth="1" outlineLevel="1"/>
    <col min="39" max="40" width="2.54296875" style="89" hidden="1" customWidth="1" outlineLevel="1"/>
    <col min="41" max="44" width="2.453125" style="89" hidden="1" customWidth="1" outlineLevel="1"/>
    <col min="45" max="45" width="2.54296875" style="89" hidden="1" customWidth="1" outlineLevel="1"/>
    <col min="46" max="46" width="2.453125" style="89" hidden="1" customWidth="1" outlineLevel="1"/>
    <col min="47" max="47" width="2.54296875" style="89" hidden="1" customWidth="1" outlineLevel="1"/>
    <col min="48" max="52" width="2.453125" style="89" hidden="1" customWidth="1" outlineLevel="1"/>
    <col min="53" max="53" width="2.54296875" style="89" hidden="1" customWidth="1" outlineLevel="1"/>
    <col min="54" max="54" width="2.453125" style="89" hidden="1" customWidth="1" outlineLevel="1"/>
    <col min="55" max="55" width="2.54296875" style="89" hidden="1" customWidth="1" outlineLevel="1"/>
    <col min="56" max="57" width="2.453125" style="89" hidden="1" customWidth="1" outlineLevel="1"/>
    <col min="58" max="70" width="2.54296875" style="189" hidden="1" customWidth="1" outlineLevel="1"/>
    <col min="71" max="71" width="2.54296875" style="189" customWidth="1" collapsed="1"/>
    <col min="72" max="75" width="16.453125" style="155" hidden="1" customWidth="1" outlineLevel="1"/>
    <col min="76" max="76" width="2.54296875" style="156" hidden="1" customWidth="1" outlineLevel="1"/>
    <col min="77" max="77" width="16.453125" style="156" customWidth="1" collapsed="1"/>
    <col min="78" max="78" width="16.453125" style="156" hidden="1" customWidth="1" outlineLevel="1"/>
    <col min="79" max="79" width="2.54296875" style="156" customWidth="1" collapsed="1"/>
    <col min="80" max="83" width="16.453125" style="252" hidden="1" customWidth="1" outlineLevel="1"/>
    <col min="84" max="84" width="2.54296875" style="89" customWidth="1" collapsed="1"/>
    <col min="85" max="94" width="2.54296875" style="253" customWidth="1"/>
    <col min="95" max="256" width="2.54296875" style="89"/>
    <col min="257" max="257" width="3.81640625" style="89" customWidth="1"/>
    <col min="258" max="258" width="1" style="89" customWidth="1"/>
    <col min="259" max="259" width="2.81640625" style="89" customWidth="1"/>
    <col min="260" max="261" width="2.453125" style="89" customWidth="1"/>
    <col min="262" max="264" width="2.54296875" style="89" customWidth="1"/>
    <col min="265" max="268" width="2.453125" style="89" customWidth="1"/>
    <col min="269" max="269" width="2.54296875" style="89" customWidth="1"/>
    <col min="270" max="270" width="2.453125" style="89" customWidth="1"/>
    <col min="271" max="274" width="2.54296875" style="89" customWidth="1"/>
    <col min="275" max="276" width="2.453125" style="89" customWidth="1"/>
    <col min="277" max="277" width="2.54296875" style="89" customWidth="1"/>
    <col min="278" max="278" width="2.26953125" style="89" customWidth="1"/>
    <col min="279" max="279" width="2.453125" style="89" customWidth="1"/>
    <col min="280" max="280" width="2.54296875" style="89" customWidth="1"/>
    <col min="281" max="281" width="2.453125" style="89" customWidth="1"/>
    <col min="282" max="291" width="2.54296875" style="89" customWidth="1"/>
    <col min="292" max="326" width="0" style="89" hidden="1" customWidth="1"/>
    <col min="327" max="327" width="2.54296875" style="89" customWidth="1"/>
    <col min="328" max="332" width="0" style="89" hidden="1" customWidth="1"/>
    <col min="333" max="333" width="16.453125" style="89" customWidth="1"/>
    <col min="334" max="334" width="0" style="89" hidden="1" customWidth="1"/>
    <col min="335" max="335" width="2.54296875" style="89" customWidth="1"/>
    <col min="336" max="339" width="0" style="89" hidden="1" customWidth="1"/>
    <col min="340" max="350" width="2.54296875" style="89" customWidth="1"/>
    <col min="351" max="512" width="2.54296875" style="89"/>
    <col min="513" max="513" width="3.81640625" style="89" customWidth="1"/>
    <col min="514" max="514" width="1" style="89" customWidth="1"/>
    <col min="515" max="515" width="2.81640625" style="89" customWidth="1"/>
    <col min="516" max="517" width="2.453125" style="89" customWidth="1"/>
    <col min="518" max="520" width="2.54296875" style="89" customWidth="1"/>
    <col min="521" max="524" width="2.453125" style="89" customWidth="1"/>
    <col min="525" max="525" width="2.54296875" style="89" customWidth="1"/>
    <col min="526" max="526" width="2.453125" style="89" customWidth="1"/>
    <col min="527" max="530" width="2.54296875" style="89" customWidth="1"/>
    <col min="531" max="532" width="2.453125" style="89" customWidth="1"/>
    <col min="533" max="533" width="2.54296875" style="89" customWidth="1"/>
    <col min="534" max="534" width="2.26953125" style="89" customWidth="1"/>
    <col min="535" max="535" width="2.453125" style="89" customWidth="1"/>
    <col min="536" max="536" width="2.54296875" style="89" customWidth="1"/>
    <col min="537" max="537" width="2.453125" style="89" customWidth="1"/>
    <col min="538" max="547" width="2.54296875" style="89" customWidth="1"/>
    <col min="548" max="582" width="0" style="89" hidden="1" customWidth="1"/>
    <col min="583" max="583" width="2.54296875" style="89" customWidth="1"/>
    <col min="584" max="588" width="0" style="89" hidden="1" customWidth="1"/>
    <col min="589" max="589" width="16.453125" style="89" customWidth="1"/>
    <col min="590" max="590" width="0" style="89" hidden="1" customWidth="1"/>
    <col min="591" max="591" width="2.54296875" style="89" customWidth="1"/>
    <col min="592" max="595" width="0" style="89" hidden="1" customWidth="1"/>
    <col min="596" max="606" width="2.54296875" style="89" customWidth="1"/>
    <col min="607" max="768" width="2.54296875" style="89"/>
    <col min="769" max="769" width="3.81640625" style="89" customWidth="1"/>
    <col min="770" max="770" width="1" style="89" customWidth="1"/>
    <col min="771" max="771" width="2.81640625" style="89" customWidth="1"/>
    <col min="772" max="773" width="2.453125" style="89" customWidth="1"/>
    <col min="774" max="776" width="2.54296875" style="89" customWidth="1"/>
    <col min="777" max="780" width="2.453125" style="89" customWidth="1"/>
    <col min="781" max="781" width="2.54296875" style="89" customWidth="1"/>
    <col min="782" max="782" width="2.453125" style="89" customWidth="1"/>
    <col min="783" max="786" width="2.54296875" style="89" customWidth="1"/>
    <col min="787" max="788" width="2.453125" style="89" customWidth="1"/>
    <col min="789" max="789" width="2.54296875" style="89" customWidth="1"/>
    <col min="790" max="790" width="2.26953125" style="89" customWidth="1"/>
    <col min="791" max="791" width="2.453125" style="89" customWidth="1"/>
    <col min="792" max="792" width="2.54296875" style="89" customWidth="1"/>
    <col min="793" max="793" width="2.453125" style="89" customWidth="1"/>
    <col min="794" max="803" width="2.54296875" style="89" customWidth="1"/>
    <col min="804" max="838" width="0" style="89" hidden="1" customWidth="1"/>
    <col min="839" max="839" width="2.54296875" style="89" customWidth="1"/>
    <col min="840" max="844" width="0" style="89" hidden="1" customWidth="1"/>
    <col min="845" max="845" width="16.453125" style="89" customWidth="1"/>
    <col min="846" max="846" width="0" style="89" hidden="1" customWidth="1"/>
    <col min="847" max="847" width="2.54296875" style="89" customWidth="1"/>
    <col min="848" max="851" width="0" style="89" hidden="1" customWidth="1"/>
    <col min="852" max="862" width="2.54296875" style="89" customWidth="1"/>
    <col min="863" max="1024" width="2.54296875" style="89"/>
    <col min="1025" max="1025" width="3.81640625" style="89" customWidth="1"/>
    <col min="1026" max="1026" width="1" style="89" customWidth="1"/>
    <col min="1027" max="1027" width="2.81640625" style="89" customWidth="1"/>
    <col min="1028" max="1029" width="2.453125" style="89" customWidth="1"/>
    <col min="1030" max="1032" width="2.54296875" style="89" customWidth="1"/>
    <col min="1033" max="1036" width="2.453125" style="89" customWidth="1"/>
    <col min="1037" max="1037" width="2.54296875" style="89" customWidth="1"/>
    <col min="1038" max="1038" width="2.453125" style="89" customWidth="1"/>
    <col min="1039" max="1042" width="2.54296875" style="89" customWidth="1"/>
    <col min="1043" max="1044" width="2.453125" style="89" customWidth="1"/>
    <col min="1045" max="1045" width="2.54296875" style="89" customWidth="1"/>
    <col min="1046" max="1046" width="2.26953125" style="89" customWidth="1"/>
    <col min="1047" max="1047" width="2.453125" style="89" customWidth="1"/>
    <col min="1048" max="1048" width="2.54296875" style="89" customWidth="1"/>
    <col min="1049" max="1049" width="2.453125" style="89" customWidth="1"/>
    <col min="1050" max="1059" width="2.54296875" style="89" customWidth="1"/>
    <col min="1060" max="1094" width="0" style="89" hidden="1" customWidth="1"/>
    <col min="1095" max="1095" width="2.54296875" style="89" customWidth="1"/>
    <col min="1096" max="1100" width="0" style="89" hidden="1" customWidth="1"/>
    <col min="1101" max="1101" width="16.453125" style="89" customWidth="1"/>
    <col min="1102" max="1102" width="0" style="89" hidden="1" customWidth="1"/>
    <col min="1103" max="1103" width="2.54296875" style="89" customWidth="1"/>
    <col min="1104" max="1107" width="0" style="89" hidden="1" customWidth="1"/>
    <col min="1108" max="1118" width="2.54296875" style="89" customWidth="1"/>
    <col min="1119" max="1280" width="2.54296875" style="89"/>
    <col min="1281" max="1281" width="3.81640625" style="89" customWidth="1"/>
    <col min="1282" max="1282" width="1" style="89" customWidth="1"/>
    <col min="1283" max="1283" width="2.81640625" style="89" customWidth="1"/>
    <col min="1284" max="1285" width="2.453125" style="89" customWidth="1"/>
    <col min="1286" max="1288" width="2.54296875" style="89" customWidth="1"/>
    <col min="1289" max="1292" width="2.453125" style="89" customWidth="1"/>
    <col min="1293" max="1293" width="2.54296875" style="89" customWidth="1"/>
    <col min="1294" max="1294" width="2.453125" style="89" customWidth="1"/>
    <col min="1295" max="1298" width="2.54296875" style="89" customWidth="1"/>
    <col min="1299" max="1300" width="2.453125" style="89" customWidth="1"/>
    <col min="1301" max="1301" width="2.54296875" style="89" customWidth="1"/>
    <col min="1302" max="1302" width="2.26953125" style="89" customWidth="1"/>
    <col min="1303" max="1303" width="2.453125" style="89" customWidth="1"/>
    <col min="1304" max="1304" width="2.54296875" style="89" customWidth="1"/>
    <col min="1305" max="1305" width="2.453125" style="89" customWidth="1"/>
    <col min="1306" max="1315" width="2.54296875" style="89" customWidth="1"/>
    <col min="1316" max="1350" width="0" style="89" hidden="1" customWidth="1"/>
    <col min="1351" max="1351" width="2.54296875" style="89" customWidth="1"/>
    <col min="1352" max="1356" width="0" style="89" hidden="1" customWidth="1"/>
    <col min="1357" max="1357" width="16.453125" style="89" customWidth="1"/>
    <col min="1358" max="1358" width="0" style="89" hidden="1" customWidth="1"/>
    <col min="1359" max="1359" width="2.54296875" style="89" customWidth="1"/>
    <col min="1360" max="1363" width="0" style="89" hidden="1" customWidth="1"/>
    <col min="1364" max="1374" width="2.54296875" style="89" customWidth="1"/>
    <col min="1375" max="1536" width="2.54296875" style="89"/>
    <col min="1537" max="1537" width="3.81640625" style="89" customWidth="1"/>
    <col min="1538" max="1538" width="1" style="89" customWidth="1"/>
    <col min="1539" max="1539" width="2.81640625" style="89" customWidth="1"/>
    <col min="1540" max="1541" width="2.453125" style="89" customWidth="1"/>
    <col min="1542" max="1544" width="2.54296875" style="89" customWidth="1"/>
    <col min="1545" max="1548" width="2.453125" style="89" customWidth="1"/>
    <col min="1549" max="1549" width="2.54296875" style="89" customWidth="1"/>
    <col min="1550" max="1550" width="2.453125" style="89" customWidth="1"/>
    <col min="1551" max="1554" width="2.54296875" style="89" customWidth="1"/>
    <col min="1555" max="1556" width="2.453125" style="89" customWidth="1"/>
    <col min="1557" max="1557" width="2.54296875" style="89" customWidth="1"/>
    <col min="1558" max="1558" width="2.26953125" style="89" customWidth="1"/>
    <col min="1559" max="1559" width="2.453125" style="89" customWidth="1"/>
    <col min="1560" max="1560" width="2.54296875" style="89" customWidth="1"/>
    <col min="1561" max="1561" width="2.453125" style="89" customWidth="1"/>
    <col min="1562" max="1571" width="2.54296875" style="89" customWidth="1"/>
    <col min="1572" max="1606" width="0" style="89" hidden="1" customWidth="1"/>
    <col min="1607" max="1607" width="2.54296875" style="89" customWidth="1"/>
    <col min="1608" max="1612" width="0" style="89" hidden="1" customWidth="1"/>
    <col min="1613" max="1613" width="16.453125" style="89" customWidth="1"/>
    <col min="1614" max="1614" width="0" style="89" hidden="1" customWidth="1"/>
    <col min="1615" max="1615" width="2.54296875" style="89" customWidth="1"/>
    <col min="1616" max="1619" width="0" style="89" hidden="1" customWidth="1"/>
    <col min="1620" max="1630" width="2.54296875" style="89" customWidth="1"/>
    <col min="1631" max="1792" width="2.54296875" style="89"/>
    <col min="1793" max="1793" width="3.81640625" style="89" customWidth="1"/>
    <col min="1794" max="1794" width="1" style="89" customWidth="1"/>
    <col min="1795" max="1795" width="2.81640625" style="89" customWidth="1"/>
    <col min="1796" max="1797" width="2.453125" style="89" customWidth="1"/>
    <col min="1798" max="1800" width="2.54296875" style="89" customWidth="1"/>
    <col min="1801" max="1804" width="2.453125" style="89" customWidth="1"/>
    <col min="1805" max="1805" width="2.54296875" style="89" customWidth="1"/>
    <col min="1806" max="1806" width="2.453125" style="89" customWidth="1"/>
    <col min="1807" max="1810" width="2.54296875" style="89" customWidth="1"/>
    <col min="1811" max="1812" width="2.453125" style="89" customWidth="1"/>
    <col min="1813" max="1813" width="2.54296875" style="89" customWidth="1"/>
    <col min="1814" max="1814" width="2.26953125" style="89" customWidth="1"/>
    <col min="1815" max="1815" width="2.453125" style="89" customWidth="1"/>
    <col min="1816" max="1816" width="2.54296875" style="89" customWidth="1"/>
    <col min="1817" max="1817" width="2.453125" style="89" customWidth="1"/>
    <col min="1818" max="1827" width="2.54296875" style="89" customWidth="1"/>
    <col min="1828" max="1862" width="0" style="89" hidden="1" customWidth="1"/>
    <col min="1863" max="1863" width="2.54296875" style="89" customWidth="1"/>
    <col min="1864" max="1868" width="0" style="89" hidden="1" customWidth="1"/>
    <col min="1869" max="1869" width="16.453125" style="89" customWidth="1"/>
    <col min="1870" max="1870" width="0" style="89" hidden="1" customWidth="1"/>
    <col min="1871" max="1871" width="2.54296875" style="89" customWidth="1"/>
    <col min="1872" max="1875" width="0" style="89" hidden="1" customWidth="1"/>
    <col min="1876" max="1886" width="2.54296875" style="89" customWidth="1"/>
    <col min="1887" max="2048" width="2.54296875" style="89"/>
    <col min="2049" max="2049" width="3.81640625" style="89" customWidth="1"/>
    <col min="2050" max="2050" width="1" style="89" customWidth="1"/>
    <col min="2051" max="2051" width="2.81640625" style="89" customWidth="1"/>
    <col min="2052" max="2053" width="2.453125" style="89" customWidth="1"/>
    <col min="2054" max="2056" width="2.54296875" style="89" customWidth="1"/>
    <col min="2057" max="2060" width="2.453125" style="89" customWidth="1"/>
    <col min="2061" max="2061" width="2.54296875" style="89" customWidth="1"/>
    <col min="2062" max="2062" width="2.453125" style="89" customWidth="1"/>
    <col min="2063" max="2066" width="2.54296875" style="89" customWidth="1"/>
    <col min="2067" max="2068" width="2.453125" style="89" customWidth="1"/>
    <col min="2069" max="2069" width="2.54296875" style="89" customWidth="1"/>
    <col min="2070" max="2070" width="2.26953125" style="89" customWidth="1"/>
    <col min="2071" max="2071" width="2.453125" style="89" customWidth="1"/>
    <col min="2072" max="2072" width="2.54296875" style="89" customWidth="1"/>
    <col min="2073" max="2073" width="2.453125" style="89" customWidth="1"/>
    <col min="2074" max="2083" width="2.54296875" style="89" customWidth="1"/>
    <col min="2084" max="2118" width="0" style="89" hidden="1" customWidth="1"/>
    <col min="2119" max="2119" width="2.54296875" style="89" customWidth="1"/>
    <col min="2120" max="2124" width="0" style="89" hidden="1" customWidth="1"/>
    <col min="2125" max="2125" width="16.453125" style="89" customWidth="1"/>
    <col min="2126" max="2126" width="0" style="89" hidden="1" customWidth="1"/>
    <col min="2127" max="2127" width="2.54296875" style="89" customWidth="1"/>
    <col min="2128" max="2131" width="0" style="89" hidden="1" customWidth="1"/>
    <col min="2132" max="2142" width="2.54296875" style="89" customWidth="1"/>
    <col min="2143" max="2304" width="2.54296875" style="89"/>
    <col min="2305" max="2305" width="3.81640625" style="89" customWidth="1"/>
    <col min="2306" max="2306" width="1" style="89" customWidth="1"/>
    <col min="2307" max="2307" width="2.81640625" style="89" customWidth="1"/>
    <col min="2308" max="2309" width="2.453125" style="89" customWidth="1"/>
    <col min="2310" max="2312" width="2.54296875" style="89" customWidth="1"/>
    <col min="2313" max="2316" width="2.453125" style="89" customWidth="1"/>
    <col min="2317" max="2317" width="2.54296875" style="89" customWidth="1"/>
    <col min="2318" max="2318" width="2.453125" style="89" customWidth="1"/>
    <col min="2319" max="2322" width="2.54296875" style="89" customWidth="1"/>
    <col min="2323" max="2324" width="2.453125" style="89" customWidth="1"/>
    <col min="2325" max="2325" width="2.54296875" style="89" customWidth="1"/>
    <col min="2326" max="2326" width="2.26953125" style="89" customWidth="1"/>
    <col min="2327" max="2327" width="2.453125" style="89" customWidth="1"/>
    <col min="2328" max="2328" width="2.54296875" style="89" customWidth="1"/>
    <col min="2329" max="2329" width="2.453125" style="89" customWidth="1"/>
    <col min="2330" max="2339" width="2.54296875" style="89" customWidth="1"/>
    <col min="2340" max="2374" width="0" style="89" hidden="1" customWidth="1"/>
    <col min="2375" max="2375" width="2.54296875" style="89" customWidth="1"/>
    <col min="2376" max="2380" width="0" style="89" hidden="1" customWidth="1"/>
    <col min="2381" max="2381" width="16.453125" style="89" customWidth="1"/>
    <col min="2382" max="2382" width="0" style="89" hidden="1" customWidth="1"/>
    <col min="2383" max="2383" width="2.54296875" style="89" customWidth="1"/>
    <col min="2384" max="2387" width="0" style="89" hidden="1" customWidth="1"/>
    <col min="2388" max="2398" width="2.54296875" style="89" customWidth="1"/>
    <col min="2399" max="2560" width="2.54296875" style="89"/>
    <col min="2561" max="2561" width="3.81640625" style="89" customWidth="1"/>
    <col min="2562" max="2562" width="1" style="89" customWidth="1"/>
    <col min="2563" max="2563" width="2.81640625" style="89" customWidth="1"/>
    <col min="2564" max="2565" width="2.453125" style="89" customWidth="1"/>
    <col min="2566" max="2568" width="2.54296875" style="89" customWidth="1"/>
    <col min="2569" max="2572" width="2.453125" style="89" customWidth="1"/>
    <col min="2573" max="2573" width="2.54296875" style="89" customWidth="1"/>
    <col min="2574" max="2574" width="2.453125" style="89" customWidth="1"/>
    <col min="2575" max="2578" width="2.54296875" style="89" customWidth="1"/>
    <col min="2579" max="2580" width="2.453125" style="89" customWidth="1"/>
    <col min="2581" max="2581" width="2.54296875" style="89" customWidth="1"/>
    <col min="2582" max="2582" width="2.26953125" style="89" customWidth="1"/>
    <col min="2583" max="2583" width="2.453125" style="89" customWidth="1"/>
    <col min="2584" max="2584" width="2.54296875" style="89" customWidth="1"/>
    <col min="2585" max="2585" width="2.453125" style="89" customWidth="1"/>
    <col min="2586" max="2595" width="2.54296875" style="89" customWidth="1"/>
    <col min="2596" max="2630" width="0" style="89" hidden="1" customWidth="1"/>
    <col min="2631" max="2631" width="2.54296875" style="89" customWidth="1"/>
    <col min="2632" max="2636" width="0" style="89" hidden="1" customWidth="1"/>
    <col min="2637" max="2637" width="16.453125" style="89" customWidth="1"/>
    <col min="2638" max="2638" width="0" style="89" hidden="1" customWidth="1"/>
    <col min="2639" max="2639" width="2.54296875" style="89" customWidth="1"/>
    <col min="2640" max="2643" width="0" style="89" hidden="1" customWidth="1"/>
    <col min="2644" max="2654" width="2.54296875" style="89" customWidth="1"/>
    <col min="2655" max="2816" width="2.54296875" style="89"/>
    <col min="2817" max="2817" width="3.81640625" style="89" customWidth="1"/>
    <col min="2818" max="2818" width="1" style="89" customWidth="1"/>
    <col min="2819" max="2819" width="2.81640625" style="89" customWidth="1"/>
    <col min="2820" max="2821" width="2.453125" style="89" customWidth="1"/>
    <col min="2822" max="2824" width="2.54296875" style="89" customWidth="1"/>
    <col min="2825" max="2828" width="2.453125" style="89" customWidth="1"/>
    <col min="2829" max="2829" width="2.54296875" style="89" customWidth="1"/>
    <col min="2830" max="2830" width="2.453125" style="89" customWidth="1"/>
    <col min="2831" max="2834" width="2.54296875" style="89" customWidth="1"/>
    <col min="2835" max="2836" width="2.453125" style="89" customWidth="1"/>
    <col min="2837" max="2837" width="2.54296875" style="89" customWidth="1"/>
    <col min="2838" max="2838" width="2.26953125" style="89" customWidth="1"/>
    <col min="2839" max="2839" width="2.453125" style="89" customWidth="1"/>
    <col min="2840" max="2840" width="2.54296875" style="89" customWidth="1"/>
    <col min="2841" max="2841" width="2.453125" style="89" customWidth="1"/>
    <col min="2842" max="2851" width="2.54296875" style="89" customWidth="1"/>
    <col min="2852" max="2886" width="0" style="89" hidden="1" customWidth="1"/>
    <col min="2887" max="2887" width="2.54296875" style="89" customWidth="1"/>
    <col min="2888" max="2892" width="0" style="89" hidden="1" customWidth="1"/>
    <col min="2893" max="2893" width="16.453125" style="89" customWidth="1"/>
    <col min="2894" max="2894" width="0" style="89" hidden="1" customWidth="1"/>
    <col min="2895" max="2895" width="2.54296875" style="89" customWidth="1"/>
    <col min="2896" max="2899" width="0" style="89" hidden="1" customWidth="1"/>
    <col min="2900" max="2910" width="2.54296875" style="89" customWidth="1"/>
    <col min="2911" max="3072" width="2.54296875" style="89"/>
    <col min="3073" max="3073" width="3.81640625" style="89" customWidth="1"/>
    <col min="3074" max="3074" width="1" style="89" customWidth="1"/>
    <col min="3075" max="3075" width="2.81640625" style="89" customWidth="1"/>
    <col min="3076" max="3077" width="2.453125" style="89" customWidth="1"/>
    <col min="3078" max="3080" width="2.54296875" style="89" customWidth="1"/>
    <col min="3081" max="3084" width="2.453125" style="89" customWidth="1"/>
    <col min="3085" max="3085" width="2.54296875" style="89" customWidth="1"/>
    <col min="3086" max="3086" width="2.453125" style="89" customWidth="1"/>
    <col min="3087" max="3090" width="2.54296875" style="89" customWidth="1"/>
    <col min="3091" max="3092" width="2.453125" style="89" customWidth="1"/>
    <col min="3093" max="3093" width="2.54296875" style="89" customWidth="1"/>
    <col min="3094" max="3094" width="2.26953125" style="89" customWidth="1"/>
    <col min="3095" max="3095" width="2.453125" style="89" customWidth="1"/>
    <col min="3096" max="3096" width="2.54296875" style="89" customWidth="1"/>
    <col min="3097" max="3097" width="2.453125" style="89" customWidth="1"/>
    <col min="3098" max="3107" width="2.54296875" style="89" customWidth="1"/>
    <col min="3108" max="3142" width="0" style="89" hidden="1" customWidth="1"/>
    <col min="3143" max="3143" width="2.54296875" style="89" customWidth="1"/>
    <col min="3144" max="3148" width="0" style="89" hidden="1" customWidth="1"/>
    <col min="3149" max="3149" width="16.453125" style="89" customWidth="1"/>
    <col min="3150" max="3150" width="0" style="89" hidden="1" customWidth="1"/>
    <col min="3151" max="3151" width="2.54296875" style="89" customWidth="1"/>
    <col min="3152" max="3155" width="0" style="89" hidden="1" customWidth="1"/>
    <col min="3156" max="3166" width="2.54296875" style="89" customWidth="1"/>
    <col min="3167" max="3328" width="2.54296875" style="89"/>
    <col min="3329" max="3329" width="3.81640625" style="89" customWidth="1"/>
    <col min="3330" max="3330" width="1" style="89" customWidth="1"/>
    <col min="3331" max="3331" width="2.81640625" style="89" customWidth="1"/>
    <col min="3332" max="3333" width="2.453125" style="89" customWidth="1"/>
    <col min="3334" max="3336" width="2.54296875" style="89" customWidth="1"/>
    <col min="3337" max="3340" width="2.453125" style="89" customWidth="1"/>
    <col min="3341" max="3341" width="2.54296875" style="89" customWidth="1"/>
    <col min="3342" max="3342" width="2.453125" style="89" customWidth="1"/>
    <col min="3343" max="3346" width="2.54296875" style="89" customWidth="1"/>
    <col min="3347" max="3348" width="2.453125" style="89" customWidth="1"/>
    <col min="3349" max="3349" width="2.54296875" style="89" customWidth="1"/>
    <col min="3350" max="3350" width="2.26953125" style="89" customWidth="1"/>
    <col min="3351" max="3351" width="2.453125" style="89" customWidth="1"/>
    <col min="3352" max="3352" width="2.54296875" style="89" customWidth="1"/>
    <col min="3353" max="3353" width="2.453125" style="89" customWidth="1"/>
    <col min="3354" max="3363" width="2.54296875" style="89" customWidth="1"/>
    <col min="3364" max="3398" width="0" style="89" hidden="1" customWidth="1"/>
    <col min="3399" max="3399" width="2.54296875" style="89" customWidth="1"/>
    <col min="3400" max="3404" width="0" style="89" hidden="1" customWidth="1"/>
    <col min="3405" max="3405" width="16.453125" style="89" customWidth="1"/>
    <col min="3406" max="3406" width="0" style="89" hidden="1" customWidth="1"/>
    <col min="3407" max="3407" width="2.54296875" style="89" customWidth="1"/>
    <col min="3408" max="3411" width="0" style="89" hidden="1" customWidth="1"/>
    <col min="3412" max="3422" width="2.54296875" style="89" customWidth="1"/>
    <col min="3423" max="3584" width="2.54296875" style="89"/>
    <col min="3585" max="3585" width="3.81640625" style="89" customWidth="1"/>
    <col min="3586" max="3586" width="1" style="89" customWidth="1"/>
    <col min="3587" max="3587" width="2.81640625" style="89" customWidth="1"/>
    <col min="3588" max="3589" width="2.453125" style="89" customWidth="1"/>
    <col min="3590" max="3592" width="2.54296875" style="89" customWidth="1"/>
    <col min="3593" max="3596" width="2.453125" style="89" customWidth="1"/>
    <col min="3597" max="3597" width="2.54296875" style="89" customWidth="1"/>
    <col min="3598" max="3598" width="2.453125" style="89" customWidth="1"/>
    <col min="3599" max="3602" width="2.54296875" style="89" customWidth="1"/>
    <col min="3603" max="3604" width="2.453125" style="89" customWidth="1"/>
    <col min="3605" max="3605" width="2.54296875" style="89" customWidth="1"/>
    <col min="3606" max="3606" width="2.26953125" style="89" customWidth="1"/>
    <col min="3607" max="3607" width="2.453125" style="89" customWidth="1"/>
    <col min="3608" max="3608" width="2.54296875" style="89" customWidth="1"/>
    <col min="3609" max="3609" width="2.453125" style="89" customWidth="1"/>
    <col min="3610" max="3619" width="2.54296875" style="89" customWidth="1"/>
    <col min="3620" max="3654" width="0" style="89" hidden="1" customWidth="1"/>
    <col min="3655" max="3655" width="2.54296875" style="89" customWidth="1"/>
    <col min="3656" max="3660" width="0" style="89" hidden="1" customWidth="1"/>
    <col min="3661" max="3661" width="16.453125" style="89" customWidth="1"/>
    <col min="3662" max="3662" width="0" style="89" hidden="1" customWidth="1"/>
    <col min="3663" max="3663" width="2.54296875" style="89" customWidth="1"/>
    <col min="3664" max="3667" width="0" style="89" hidden="1" customWidth="1"/>
    <col min="3668" max="3678" width="2.54296875" style="89" customWidth="1"/>
    <col min="3679" max="3840" width="2.54296875" style="89"/>
    <col min="3841" max="3841" width="3.81640625" style="89" customWidth="1"/>
    <col min="3842" max="3842" width="1" style="89" customWidth="1"/>
    <col min="3843" max="3843" width="2.81640625" style="89" customWidth="1"/>
    <col min="3844" max="3845" width="2.453125" style="89" customWidth="1"/>
    <col min="3846" max="3848" width="2.54296875" style="89" customWidth="1"/>
    <col min="3849" max="3852" width="2.453125" style="89" customWidth="1"/>
    <col min="3853" max="3853" width="2.54296875" style="89" customWidth="1"/>
    <col min="3854" max="3854" width="2.453125" style="89" customWidth="1"/>
    <col min="3855" max="3858" width="2.54296875" style="89" customWidth="1"/>
    <col min="3859" max="3860" width="2.453125" style="89" customWidth="1"/>
    <col min="3861" max="3861" width="2.54296875" style="89" customWidth="1"/>
    <col min="3862" max="3862" width="2.26953125" style="89" customWidth="1"/>
    <col min="3863" max="3863" width="2.453125" style="89" customWidth="1"/>
    <col min="3864" max="3864" width="2.54296875" style="89" customWidth="1"/>
    <col min="3865" max="3865" width="2.453125" style="89" customWidth="1"/>
    <col min="3866" max="3875" width="2.54296875" style="89" customWidth="1"/>
    <col min="3876" max="3910" width="0" style="89" hidden="1" customWidth="1"/>
    <col min="3911" max="3911" width="2.54296875" style="89" customWidth="1"/>
    <col min="3912" max="3916" width="0" style="89" hidden="1" customWidth="1"/>
    <col min="3917" max="3917" width="16.453125" style="89" customWidth="1"/>
    <col min="3918" max="3918" width="0" style="89" hidden="1" customWidth="1"/>
    <col min="3919" max="3919" width="2.54296875" style="89" customWidth="1"/>
    <col min="3920" max="3923" width="0" style="89" hidden="1" customWidth="1"/>
    <col min="3924" max="3934" width="2.54296875" style="89" customWidth="1"/>
    <col min="3935" max="4096" width="2.54296875" style="89"/>
    <col min="4097" max="4097" width="3.81640625" style="89" customWidth="1"/>
    <col min="4098" max="4098" width="1" style="89" customWidth="1"/>
    <col min="4099" max="4099" width="2.81640625" style="89" customWidth="1"/>
    <col min="4100" max="4101" width="2.453125" style="89" customWidth="1"/>
    <col min="4102" max="4104" width="2.54296875" style="89" customWidth="1"/>
    <col min="4105" max="4108" width="2.453125" style="89" customWidth="1"/>
    <col min="4109" max="4109" width="2.54296875" style="89" customWidth="1"/>
    <col min="4110" max="4110" width="2.453125" style="89" customWidth="1"/>
    <col min="4111" max="4114" width="2.54296875" style="89" customWidth="1"/>
    <col min="4115" max="4116" width="2.453125" style="89" customWidth="1"/>
    <col min="4117" max="4117" width="2.54296875" style="89" customWidth="1"/>
    <col min="4118" max="4118" width="2.26953125" style="89" customWidth="1"/>
    <col min="4119" max="4119" width="2.453125" style="89" customWidth="1"/>
    <col min="4120" max="4120" width="2.54296875" style="89" customWidth="1"/>
    <col min="4121" max="4121" width="2.453125" style="89" customWidth="1"/>
    <col min="4122" max="4131" width="2.54296875" style="89" customWidth="1"/>
    <col min="4132" max="4166" width="0" style="89" hidden="1" customWidth="1"/>
    <col min="4167" max="4167" width="2.54296875" style="89" customWidth="1"/>
    <col min="4168" max="4172" width="0" style="89" hidden="1" customWidth="1"/>
    <col min="4173" max="4173" width="16.453125" style="89" customWidth="1"/>
    <col min="4174" max="4174" width="0" style="89" hidden="1" customWidth="1"/>
    <col min="4175" max="4175" width="2.54296875" style="89" customWidth="1"/>
    <col min="4176" max="4179" width="0" style="89" hidden="1" customWidth="1"/>
    <col min="4180" max="4190" width="2.54296875" style="89" customWidth="1"/>
    <col min="4191" max="4352" width="2.54296875" style="89"/>
    <col min="4353" max="4353" width="3.81640625" style="89" customWidth="1"/>
    <col min="4354" max="4354" width="1" style="89" customWidth="1"/>
    <col min="4355" max="4355" width="2.81640625" style="89" customWidth="1"/>
    <col min="4356" max="4357" width="2.453125" style="89" customWidth="1"/>
    <col min="4358" max="4360" width="2.54296875" style="89" customWidth="1"/>
    <col min="4361" max="4364" width="2.453125" style="89" customWidth="1"/>
    <col min="4365" max="4365" width="2.54296875" style="89" customWidth="1"/>
    <col min="4366" max="4366" width="2.453125" style="89" customWidth="1"/>
    <col min="4367" max="4370" width="2.54296875" style="89" customWidth="1"/>
    <col min="4371" max="4372" width="2.453125" style="89" customWidth="1"/>
    <col min="4373" max="4373" width="2.54296875" style="89" customWidth="1"/>
    <col min="4374" max="4374" width="2.26953125" style="89" customWidth="1"/>
    <col min="4375" max="4375" width="2.453125" style="89" customWidth="1"/>
    <col min="4376" max="4376" width="2.54296875" style="89" customWidth="1"/>
    <col min="4377" max="4377" width="2.453125" style="89" customWidth="1"/>
    <col min="4378" max="4387" width="2.54296875" style="89" customWidth="1"/>
    <col min="4388" max="4422" width="0" style="89" hidden="1" customWidth="1"/>
    <col min="4423" max="4423" width="2.54296875" style="89" customWidth="1"/>
    <col min="4424" max="4428" width="0" style="89" hidden="1" customWidth="1"/>
    <col min="4429" max="4429" width="16.453125" style="89" customWidth="1"/>
    <col min="4430" max="4430" width="0" style="89" hidden="1" customWidth="1"/>
    <col min="4431" max="4431" width="2.54296875" style="89" customWidth="1"/>
    <col min="4432" max="4435" width="0" style="89" hidden="1" customWidth="1"/>
    <col min="4436" max="4446" width="2.54296875" style="89" customWidth="1"/>
    <col min="4447" max="4608" width="2.54296875" style="89"/>
    <col min="4609" max="4609" width="3.81640625" style="89" customWidth="1"/>
    <col min="4610" max="4610" width="1" style="89" customWidth="1"/>
    <col min="4611" max="4611" width="2.81640625" style="89" customWidth="1"/>
    <col min="4612" max="4613" width="2.453125" style="89" customWidth="1"/>
    <col min="4614" max="4616" width="2.54296875" style="89" customWidth="1"/>
    <col min="4617" max="4620" width="2.453125" style="89" customWidth="1"/>
    <col min="4621" max="4621" width="2.54296875" style="89" customWidth="1"/>
    <col min="4622" max="4622" width="2.453125" style="89" customWidth="1"/>
    <col min="4623" max="4626" width="2.54296875" style="89" customWidth="1"/>
    <col min="4627" max="4628" width="2.453125" style="89" customWidth="1"/>
    <col min="4629" max="4629" width="2.54296875" style="89" customWidth="1"/>
    <col min="4630" max="4630" width="2.26953125" style="89" customWidth="1"/>
    <col min="4631" max="4631" width="2.453125" style="89" customWidth="1"/>
    <col min="4632" max="4632" width="2.54296875" style="89" customWidth="1"/>
    <col min="4633" max="4633" width="2.453125" style="89" customWidth="1"/>
    <col min="4634" max="4643" width="2.54296875" style="89" customWidth="1"/>
    <col min="4644" max="4678" width="0" style="89" hidden="1" customWidth="1"/>
    <col min="4679" max="4679" width="2.54296875" style="89" customWidth="1"/>
    <col min="4680" max="4684" width="0" style="89" hidden="1" customWidth="1"/>
    <col min="4685" max="4685" width="16.453125" style="89" customWidth="1"/>
    <col min="4686" max="4686" width="0" style="89" hidden="1" customWidth="1"/>
    <col min="4687" max="4687" width="2.54296875" style="89" customWidth="1"/>
    <col min="4688" max="4691" width="0" style="89" hidden="1" customWidth="1"/>
    <col min="4692" max="4702" width="2.54296875" style="89" customWidth="1"/>
    <col min="4703" max="4864" width="2.54296875" style="89"/>
    <col min="4865" max="4865" width="3.81640625" style="89" customWidth="1"/>
    <col min="4866" max="4866" width="1" style="89" customWidth="1"/>
    <col min="4867" max="4867" width="2.81640625" style="89" customWidth="1"/>
    <col min="4868" max="4869" width="2.453125" style="89" customWidth="1"/>
    <col min="4870" max="4872" width="2.54296875" style="89" customWidth="1"/>
    <col min="4873" max="4876" width="2.453125" style="89" customWidth="1"/>
    <col min="4877" max="4877" width="2.54296875" style="89" customWidth="1"/>
    <col min="4878" max="4878" width="2.453125" style="89" customWidth="1"/>
    <col min="4879" max="4882" width="2.54296875" style="89" customWidth="1"/>
    <col min="4883" max="4884" width="2.453125" style="89" customWidth="1"/>
    <col min="4885" max="4885" width="2.54296875" style="89" customWidth="1"/>
    <col min="4886" max="4886" width="2.26953125" style="89" customWidth="1"/>
    <col min="4887" max="4887" width="2.453125" style="89" customWidth="1"/>
    <col min="4888" max="4888" width="2.54296875" style="89" customWidth="1"/>
    <col min="4889" max="4889" width="2.453125" style="89" customWidth="1"/>
    <col min="4890" max="4899" width="2.54296875" style="89" customWidth="1"/>
    <col min="4900" max="4934" width="0" style="89" hidden="1" customWidth="1"/>
    <col min="4935" max="4935" width="2.54296875" style="89" customWidth="1"/>
    <col min="4936" max="4940" width="0" style="89" hidden="1" customWidth="1"/>
    <col min="4941" max="4941" width="16.453125" style="89" customWidth="1"/>
    <col min="4942" max="4942" width="0" style="89" hidden="1" customWidth="1"/>
    <col min="4943" max="4943" width="2.54296875" style="89" customWidth="1"/>
    <col min="4944" max="4947" width="0" style="89" hidden="1" customWidth="1"/>
    <col min="4948" max="4958" width="2.54296875" style="89" customWidth="1"/>
    <col min="4959" max="5120" width="2.54296875" style="89"/>
    <col min="5121" max="5121" width="3.81640625" style="89" customWidth="1"/>
    <col min="5122" max="5122" width="1" style="89" customWidth="1"/>
    <col min="5123" max="5123" width="2.81640625" style="89" customWidth="1"/>
    <col min="5124" max="5125" width="2.453125" style="89" customWidth="1"/>
    <col min="5126" max="5128" width="2.54296875" style="89" customWidth="1"/>
    <col min="5129" max="5132" width="2.453125" style="89" customWidth="1"/>
    <col min="5133" max="5133" width="2.54296875" style="89" customWidth="1"/>
    <col min="5134" max="5134" width="2.453125" style="89" customWidth="1"/>
    <col min="5135" max="5138" width="2.54296875" style="89" customWidth="1"/>
    <col min="5139" max="5140" width="2.453125" style="89" customWidth="1"/>
    <col min="5141" max="5141" width="2.54296875" style="89" customWidth="1"/>
    <col min="5142" max="5142" width="2.26953125" style="89" customWidth="1"/>
    <col min="5143" max="5143" width="2.453125" style="89" customWidth="1"/>
    <col min="5144" max="5144" width="2.54296875" style="89" customWidth="1"/>
    <col min="5145" max="5145" width="2.453125" style="89" customWidth="1"/>
    <col min="5146" max="5155" width="2.54296875" style="89" customWidth="1"/>
    <col min="5156" max="5190" width="0" style="89" hidden="1" customWidth="1"/>
    <col min="5191" max="5191" width="2.54296875" style="89" customWidth="1"/>
    <col min="5192" max="5196" width="0" style="89" hidden="1" customWidth="1"/>
    <col min="5197" max="5197" width="16.453125" style="89" customWidth="1"/>
    <col min="5198" max="5198" width="0" style="89" hidden="1" customWidth="1"/>
    <col min="5199" max="5199" width="2.54296875" style="89" customWidth="1"/>
    <col min="5200" max="5203" width="0" style="89" hidden="1" customWidth="1"/>
    <col min="5204" max="5214" width="2.54296875" style="89" customWidth="1"/>
    <col min="5215" max="5376" width="2.54296875" style="89"/>
    <col min="5377" max="5377" width="3.81640625" style="89" customWidth="1"/>
    <col min="5378" max="5378" width="1" style="89" customWidth="1"/>
    <col min="5379" max="5379" width="2.81640625" style="89" customWidth="1"/>
    <col min="5380" max="5381" width="2.453125" style="89" customWidth="1"/>
    <col min="5382" max="5384" width="2.54296875" style="89" customWidth="1"/>
    <col min="5385" max="5388" width="2.453125" style="89" customWidth="1"/>
    <col min="5389" max="5389" width="2.54296875" style="89" customWidth="1"/>
    <col min="5390" max="5390" width="2.453125" style="89" customWidth="1"/>
    <col min="5391" max="5394" width="2.54296875" style="89" customWidth="1"/>
    <col min="5395" max="5396" width="2.453125" style="89" customWidth="1"/>
    <col min="5397" max="5397" width="2.54296875" style="89" customWidth="1"/>
    <col min="5398" max="5398" width="2.26953125" style="89" customWidth="1"/>
    <col min="5399" max="5399" width="2.453125" style="89" customWidth="1"/>
    <col min="5400" max="5400" width="2.54296875" style="89" customWidth="1"/>
    <col min="5401" max="5401" width="2.453125" style="89" customWidth="1"/>
    <col min="5402" max="5411" width="2.54296875" style="89" customWidth="1"/>
    <col min="5412" max="5446" width="0" style="89" hidden="1" customWidth="1"/>
    <col min="5447" max="5447" width="2.54296875" style="89" customWidth="1"/>
    <col min="5448" max="5452" width="0" style="89" hidden="1" customWidth="1"/>
    <col min="5453" max="5453" width="16.453125" style="89" customWidth="1"/>
    <col min="5454" max="5454" width="0" style="89" hidden="1" customWidth="1"/>
    <col min="5455" max="5455" width="2.54296875" style="89" customWidth="1"/>
    <col min="5456" max="5459" width="0" style="89" hidden="1" customWidth="1"/>
    <col min="5460" max="5470" width="2.54296875" style="89" customWidth="1"/>
    <col min="5471" max="5632" width="2.54296875" style="89"/>
    <col min="5633" max="5633" width="3.81640625" style="89" customWidth="1"/>
    <col min="5634" max="5634" width="1" style="89" customWidth="1"/>
    <col min="5635" max="5635" width="2.81640625" style="89" customWidth="1"/>
    <col min="5636" max="5637" width="2.453125" style="89" customWidth="1"/>
    <col min="5638" max="5640" width="2.54296875" style="89" customWidth="1"/>
    <col min="5641" max="5644" width="2.453125" style="89" customWidth="1"/>
    <col min="5645" max="5645" width="2.54296875" style="89" customWidth="1"/>
    <col min="5646" max="5646" width="2.453125" style="89" customWidth="1"/>
    <col min="5647" max="5650" width="2.54296875" style="89" customWidth="1"/>
    <col min="5651" max="5652" width="2.453125" style="89" customWidth="1"/>
    <col min="5653" max="5653" width="2.54296875" style="89" customWidth="1"/>
    <col min="5654" max="5654" width="2.26953125" style="89" customWidth="1"/>
    <col min="5655" max="5655" width="2.453125" style="89" customWidth="1"/>
    <col min="5656" max="5656" width="2.54296875" style="89" customWidth="1"/>
    <col min="5657" max="5657" width="2.453125" style="89" customWidth="1"/>
    <col min="5658" max="5667" width="2.54296875" style="89" customWidth="1"/>
    <col min="5668" max="5702" width="0" style="89" hidden="1" customWidth="1"/>
    <col min="5703" max="5703" width="2.54296875" style="89" customWidth="1"/>
    <col min="5704" max="5708" width="0" style="89" hidden="1" customWidth="1"/>
    <col min="5709" max="5709" width="16.453125" style="89" customWidth="1"/>
    <col min="5710" max="5710" width="0" style="89" hidden="1" customWidth="1"/>
    <col min="5711" max="5711" width="2.54296875" style="89" customWidth="1"/>
    <col min="5712" max="5715" width="0" style="89" hidden="1" customWidth="1"/>
    <col min="5716" max="5726" width="2.54296875" style="89" customWidth="1"/>
    <col min="5727" max="5888" width="2.54296875" style="89"/>
    <col min="5889" max="5889" width="3.81640625" style="89" customWidth="1"/>
    <col min="5890" max="5890" width="1" style="89" customWidth="1"/>
    <col min="5891" max="5891" width="2.81640625" style="89" customWidth="1"/>
    <col min="5892" max="5893" width="2.453125" style="89" customWidth="1"/>
    <col min="5894" max="5896" width="2.54296875" style="89" customWidth="1"/>
    <col min="5897" max="5900" width="2.453125" style="89" customWidth="1"/>
    <col min="5901" max="5901" width="2.54296875" style="89" customWidth="1"/>
    <col min="5902" max="5902" width="2.453125" style="89" customWidth="1"/>
    <col min="5903" max="5906" width="2.54296875" style="89" customWidth="1"/>
    <col min="5907" max="5908" width="2.453125" style="89" customWidth="1"/>
    <col min="5909" max="5909" width="2.54296875" style="89" customWidth="1"/>
    <col min="5910" max="5910" width="2.26953125" style="89" customWidth="1"/>
    <col min="5911" max="5911" width="2.453125" style="89" customWidth="1"/>
    <col min="5912" max="5912" width="2.54296875" style="89" customWidth="1"/>
    <col min="5913" max="5913" width="2.453125" style="89" customWidth="1"/>
    <col min="5914" max="5923" width="2.54296875" style="89" customWidth="1"/>
    <col min="5924" max="5958" width="0" style="89" hidden="1" customWidth="1"/>
    <col min="5959" max="5959" width="2.54296875" style="89" customWidth="1"/>
    <col min="5960" max="5964" width="0" style="89" hidden="1" customWidth="1"/>
    <col min="5965" max="5965" width="16.453125" style="89" customWidth="1"/>
    <col min="5966" max="5966" width="0" style="89" hidden="1" customWidth="1"/>
    <col min="5967" max="5967" width="2.54296875" style="89" customWidth="1"/>
    <col min="5968" max="5971" width="0" style="89" hidden="1" customWidth="1"/>
    <col min="5972" max="5982" width="2.54296875" style="89" customWidth="1"/>
    <col min="5983" max="6144" width="2.54296875" style="89"/>
    <col min="6145" max="6145" width="3.81640625" style="89" customWidth="1"/>
    <col min="6146" max="6146" width="1" style="89" customWidth="1"/>
    <col min="6147" max="6147" width="2.81640625" style="89" customWidth="1"/>
    <col min="6148" max="6149" width="2.453125" style="89" customWidth="1"/>
    <col min="6150" max="6152" width="2.54296875" style="89" customWidth="1"/>
    <col min="6153" max="6156" width="2.453125" style="89" customWidth="1"/>
    <col min="6157" max="6157" width="2.54296875" style="89" customWidth="1"/>
    <col min="6158" max="6158" width="2.453125" style="89" customWidth="1"/>
    <col min="6159" max="6162" width="2.54296875" style="89" customWidth="1"/>
    <col min="6163" max="6164" width="2.453125" style="89" customWidth="1"/>
    <col min="6165" max="6165" width="2.54296875" style="89" customWidth="1"/>
    <col min="6166" max="6166" width="2.26953125" style="89" customWidth="1"/>
    <col min="6167" max="6167" width="2.453125" style="89" customWidth="1"/>
    <col min="6168" max="6168" width="2.54296875" style="89" customWidth="1"/>
    <col min="6169" max="6169" width="2.453125" style="89" customWidth="1"/>
    <col min="6170" max="6179" width="2.54296875" style="89" customWidth="1"/>
    <col min="6180" max="6214" width="0" style="89" hidden="1" customWidth="1"/>
    <col min="6215" max="6215" width="2.54296875" style="89" customWidth="1"/>
    <col min="6216" max="6220" width="0" style="89" hidden="1" customWidth="1"/>
    <col min="6221" max="6221" width="16.453125" style="89" customWidth="1"/>
    <col min="6222" max="6222" width="0" style="89" hidden="1" customWidth="1"/>
    <col min="6223" max="6223" width="2.54296875" style="89" customWidth="1"/>
    <col min="6224" max="6227" width="0" style="89" hidden="1" customWidth="1"/>
    <col min="6228" max="6238" width="2.54296875" style="89" customWidth="1"/>
    <col min="6239" max="6400" width="2.54296875" style="89"/>
    <col min="6401" max="6401" width="3.81640625" style="89" customWidth="1"/>
    <col min="6402" max="6402" width="1" style="89" customWidth="1"/>
    <col min="6403" max="6403" width="2.81640625" style="89" customWidth="1"/>
    <col min="6404" max="6405" width="2.453125" style="89" customWidth="1"/>
    <col min="6406" max="6408" width="2.54296875" style="89" customWidth="1"/>
    <col min="6409" max="6412" width="2.453125" style="89" customWidth="1"/>
    <col min="6413" max="6413" width="2.54296875" style="89" customWidth="1"/>
    <col min="6414" max="6414" width="2.453125" style="89" customWidth="1"/>
    <col min="6415" max="6418" width="2.54296875" style="89" customWidth="1"/>
    <col min="6419" max="6420" width="2.453125" style="89" customWidth="1"/>
    <col min="6421" max="6421" width="2.54296875" style="89" customWidth="1"/>
    <col min="6422" max="6422" width="2.26953125" style="89" customWidth="1"/>
    <col min="6423" max="6423" width="2.453125" style="89" customWidth="1"/>
    <col min="6424" max="6424" width="2.54296875" style="89" customWidth="1"/>
    <col min="6425" max="6425" width="2.453125" style="89" customWidth="1"/>
    <col min="6426" max="6435" width="2.54296875" style="89" customWidth="1"/>
    <col min="6436" max="6470" width="0" style="89" hidden="1" customWidth="1"/>
    <col min="6471" max="6471" width="2.54296875" style="89" customWidth="1"/>
    <col min="6472" max="6476" width="0" style="89" hidden="1" customWidth="1"/>
    <col min="6477" max="6477" width="16.453125" style="89" customWidth="1"/>
    <col min="6478" max="6478" width="0" style="89" hidden="1" customWidth="1"/>
    <col min="6479" max="6479" width="2.54296875" style="89" customWidth="1"/>
    <col min="6480" max="6483" width="0" style="89" hidden="1" customWidth="1"/>
    <col min="6484" max="6494" width="2.54296875" style="89" customWidth="1"/>
    <col min="6495" max="6656" width="2.54296875" style="89"/>
    <col min="6657" max="6657" width="3.81640625" style="89" customWidth="1"/>
    <col min="6658" max="6658" width="1" style="89" customWidth="1"/>
    <col min="6659" max="6659" width="2.81640625" style="89" customWidth="1"/>
    <col min="6660" max="6661" width="2.453125" style="89" customWidth="1"/>
    <col min="6662" max="6664" width="2.54296875" style="89" customWidth="1"/>
    <col min="6665" max="6668" width="2.453125" style="89" customWidth="1"/>
    <col min="6669" max="6669" width="2.54296875" style="89" customWidth="1"/>
    <col min="6670" max="6670" width="2.453125" style="89" customWidth="1"/>
    <col min="6671" max="6674" width="2.54296875" style="89" customWidth="1"/>
    <col min="6675" max="6676" width="2.453125" style="89" customWidth="1"/>
    <col min="6677" max="6677" width="2.54296875" style="89" customWidth="1"/>
    <col min="6678" max="6678" width="2.26953125" style="89" customWidth="1"/>
    <col min="6679" max="6679" width="2.453125" style="89" customWidth="1"/>
    <col min="6680" max="6680" width="2.54296875" style="89" customWidth="1"/>
    <col min="6681" max="6681" width="2.453125" style="89" customWidth="1"/>
    <col min="6682" max="6691" width="2.54296875" style="89" customWidth="1"/>
    <col min="6692" max="6726" width="0" style="89" hidden="1" customWidth="1"/>
    <col min="6727" max="6727" width="2.54296875" style="89" customWidth="1"/>
    <col min="6728" max="6732" width="0" style="89" hidden="1" customWidth="1"/>
    <col min="6733" max="6733" width="16.453125" style="89" customWidth="1"/>
    <col min="6734" max="6734" width="0" style="89" hidden="1" customWidth="1"/>
    <col min="6735" max="6735" width="2.54296875" style="89" customWidth="1"/>
    <col min="6736" max="6739" width="0" style="89" hidden="1" customWidth="1"/>
    <col min="6740" max="6750" width="2.54296875" style="89" customWidth="1"/>
    <col min="6751" max="6912" width="2.54296875" style="89"/>
    <col min="6913" max="6913" width="3.81640625" style="89" customWidth="1"/>
    <col min="6914" max="6914" width="1" style="89" customWidth="1"/>
    <col min="6915" max="6915" width="2.81640625" style="89" customWidth="1"/>
    <col min="6916" max="6917" width="2.453125" style="89" customWidth="1"/>
    <col min="6918" max="6920" width="2.54296875" style="89" customWidth="1"/>
    <col min="6921" max="6924" width="2.453125" style="89" customWidth="1"/>
    <col min="6925" max="6925" width="2.54296875" style="89" customWidth="1"/>
    <col min="6926" max="6926" width="2.453125" style="89" customWidth="1"/>
    <col min="6927" max="6930" width="2.54296875" style="89" customWidth="1"/>
    <col min="6931" max="6932" width="2.453125" style="89" customWidth="1"/>
    <col min="6933" max="6933" width="2.54296875" style="89" customWidth="1"/>
    <col min="6934" max="6934" width="2.26953125" style="89" customWidth="1"/>
    <col min="6935" max="6935" width="2.453125" style="89" customWidth="1"/>
    <col min="6936" max="6936" width="2.54296875" style="89" customWidth="1"/>
    <col min="6937" max="6937" width="2.453125" style="89" customWidth="1"/>
    <col min="6938" max="6947" width="2.54296875" style="89" customWidth="1"/>
    <col min="6948" max="6982" width="0" style="89" hidden="1" customWidth="1"/>
    <col min="6983" max="6983" width="2.54296875" style="89" customWidth="1"/>
    <col min="6984" max="6988" width="0" style="89" hidden="1" customWidth="1"/>
    <col min="6989" max="6989" width="16.453125" style="89" customWidth="1"/>
    <col min="6990" max="6990" width="0" style="89" hidden="1" customWidth="1"/>
    <col min="6991" max="6991" width="2.54296875" style="89" customWidth="1"/>
    <col min="6992" max="6995" width="0" style="89" hidden="1" customWidth="1"/>
    <col min="6996" max="7006" width="2.54296875" style="89" customWidth="1"/>
    <col min="7007" max="7168" width="2.54296875" style="89"/>
    <col min="7169" max="7169" width="3.81640625" style="89" customWidth="1"/>
    <col min="7170" max="7170" width="1" style="89" customWidth="1"/>
    <col min="7171" max="7171" width="2.81640625" style="89" customWidth="1"/>
    <col min="7172" max="7173" width="2.453125" style="89" customWidth="1"/>
    <col min="7174" max="7176" width="2.54296875" style="89" customWidth="1"/>
    <col min="7177" max="7180" width="2.453125" style="89" customWidth="1"/>
    <col min="7181" max="7181" width="2.54296875" style="89" customWidth="1"/>
    <col min="7182" max="7182" width="2.453125" style="89" customWidth="1"/>
    <col min="7183" max="7186" width="2.54296875" style="89" customWidth="1"/>
    <col min="7187" max="7188" width="2.453125" style="89" customWidth="1"/>
    <col min="7189" max="7189" width="2.54296875" style="89" customWidth="1"/>
    <col min="7190" max="7190" width="2.26953125" style="89" customWidth="1"/>
    <col min="7191" max="7191" width="2.453125" style="89" customWidth="1"/>
    <col min="7192" max="7192" width="2.54296875" style="89" customWidth="1"/>
    <col min="7193" max="7193" width="2.453125" style="89" customWidth="1"/>
    <col min="7194" max="7203" width="2.54296875" style="89" customWidth="1"/>
    <col min="7204" max="7238" width="0" style="89" hidden="1" customWidth="1"/>
    <col min="7239" max="7239" width="2.54296875" style="89" customWidth="1"/>
    <col min="7240" max="7244" width="0" style="89" hidden="1" customWidth="1"/>
    <col min="7245" max="7245" width="16.453125" style="89" customWidth="1"/>
    <col min="7246" max="7246" width="0" style="89" hidden="1" customWidth="1"/>
    <col min="7247" max="7247" width="2.54296875" style="89" customWidth="1"/>
    <col min="7248" max="7251" width="0" style="89" hidden="1" customWidth="1"/>
    <col min="7252" max="7262" width="2.54296875" style="89" customWidth="1"/>
    <col min="7263" max="7424" width="2.54296875" style="89"/>
    <col min="7425" max="7425" width="3.81640625" style="89" customWidth="1"/>
    <col min="7426" max="7426" width="1" style="89" customWidth="1"/>
    <col min="7427" max="7427" width="2.81640625" style="89" customWidth="1"/>
    <col min="7428" max="7429" width="2.453125" style="89" customWidth="1"/>
    <col min="7430" max="7432" width="2.54296875" style="89" customWidth="1"/>
    <col min="7433" max="7436" width="2.453125" style="89" customWidth="1"/>
    <col min="7437" max="7437" width="2.54296875" style="89" customWidth="1"/>
    <col min="7438" max="7438" width="2.453125" style="89" customWidth="1"/>
    <col min="7439" max="7442" width="2.54296875" style="89" customWidth="1"/>
    <col min="7443" max="7444" width="2.453125" style="89" customWidth="1"/>
    <col min="7445" max="7445" width="2.54296875" style="89" customWidth="1"/>
    <col min="7446" max="7446" width="2.26953125" style="89" customWidth="1"/>
    <col min="7447" max="7447" width="2.453125" style="89" customWidth="1"/>
    <col min="7448" max="7448" width="2.54296875" style="89" customWidth="1"/>
    <col min="7449" max="7449" width="2.453125" style="89" customWidth="1"/>
    <col min="7450" max="7459" width="2.54296875" style="89" customWidth="1"/>
    <col min="7460" max="7494" width="0" style="89" hidden="1" customWidth="1"/>
    <col min="7495" max="7495" width="2.54296875" style="89" customWidth="1"/>
    <col min="7496" max="7500" width="0" style="89" hidden="1" customWidth="1"/>
    <col min="7501" max="7501" width="16.453125" style="89" customWidth="1"/>
    <col min="7502" max="7502" width="0" style="89" hidden="1" customWidth="1"/>
    <col min="7503" max="7503" width="2.54296875" style="89" customWidth="1"/>
    <col min="7504" max="7507" width="0" style="89" hidden="1" customWidth="1"/>
    <col min="7508" max="7518" width="2.54296875" style="89" customWidth="1"/>
    <col min="7519" max="7680" width="2.54296875" style="89"/>
    <col min="7681" max="7681" width="3.81640625" style="89" customWidth="1"/>
    <col min="7682" max="7682" width="1" style="89" customWidth="1"/>
    <col min="7683" max="7683" width="2.81640625" style="89" customWidth="1"/>
    <col min="7684" max="7685" width="2.453125" style="89" customWidth="1"/>
    <col min="7686" max="7688" width="2.54296875" style="89" customWidth="1"/>
    <col min="7689" max="7692" width="2.453125" style="89" customWidth="1"/>
    <col min="7693" max="7693" width="2.54296875" style="89" customWidth="1"/>
    <col min="7694" max="7694" width="2.453125" style="89" customWidth="1"/>
    <col min="7695" max="7698" width="2.54296875" style="89" customWidth="1"/>
    <col min="7699" max="7700" width="2.453125" style="89" customWidth="1"/>
    <col min="7701" max="7701" width="2.54296875" style="89" customWidth="1"/>
    <col min="7702" max="7702" width="2.26953125" style="89" customWidth="1"/>
    <col min="7703" max="7703" width="2.453125" style="89" customWidth="1"/>
    <col min="7704" max="7704" width="2.54296875" style="89" customWidth="1"/>
    <col min="7705" max="7705" width="2.453125" style="89" customWidth="1"/>
    <col min="7706" max="7715" width="2.54296875" style="89" customWidth="1"/>
    <col min="7716" max="7750" width="0" style="89" hidden="1" customWidth="1"/>
    <col min="7751" max="7751" width="2.54296875" style="89" customWidth="1"/>
    <col min="7752" max="7756" width="0" style="89" hidden="1" customWidth="1"/>
    <col min="7757" max="7757" width="16.453125" style="89" customWidth="1"/>
    <col min="7758" max="7758" width="0" style="89" hidden="1" customWidth="1"/>
    <col min="7759" max="7759" width="2.54296875" style="89" customWidth="1"/>
    <col min="7760" max="7763" width="0" style="89" hidden="1" customWidth="1"/>
    <col min="7764" max="7774" width="2.54296875" style="89" customWidth="1"/>
    <col min="7775" max="7936" width="2.54296875" style="89"/>
    <col min="7937" max="7937" width="3.81640625" style="89" customWidth="1"/>
    <col min="7938" max="7938" width="1" style="89" customWidth="1"/>
    <col min="7939" max="7939" width="2.81640625" style="89" customWidth="1"/>
    <col min="7940" max="7941" width="2.453125" style="89" customWidth="1"/>
    <col min="7942" max="7944" width="2.54296875" style="89" customWidth="1"/>
    <col min="7945" max="7948" width="2.453125" style="89" customWidth="1"/>
    <col min="7949" max="7949" width="2.54296875" style="89" customWidth="1"/>
    <col min="7950" max="7950" width="2.453125" style="89" customWidth="1"/>
    <col min="7951" max="7954" width="2.54296875" style="89" customWidth="1"/>
    <col min="7955" max="7956" width="2.453125" style="89" customWidth="1"/>
    <col min="7957" max="7957" width="2.54296875" style="89" customWidth="1"/>
    <col min="7958" max="7958" width="2.26953125" style="89" customWidth="1"/>
    <col min="7959" max="7959" width="2.453125" style="89" customWidth="1"/>
    <col min="7960" max="7960" width="2.54296875" style="89" customWidth="1"/>
    <col min="7961" max="7961" width="2.453125" style="89" customWidth="1"/>
    <col min="7962" max="7971" width="2.54296875" style="89" customWidth="1"/>
    <col min="7972" max="8006" width="0" style="89" hidden="1" customWidth="1"/>
    <col min="8007" max="8007" width="2.54296875" style="89" customWidth="1"/>
    <col min="8008" max="8012" width="0" style="89" hidden="1" customWidth="1"/>
    <col min="8013" max="8013" width="16.453125" style="89" customWidth="1"/>
    <col min="8014" max="8014" width="0" style="89" hidden="1" customWidth="1"/>
    <col min="8015" max="8015" width="2.54296875" style="89" customWidth="1"/>
    <col min="8016" max="8019" width="0" style="89" hidden="1" customWidth="1"/>
    <col min="8020" max="8030" width="2.54296875" style="89" customWidth="1"/>
    <col min="8031" max="8192" width="2.54296875" style="89"/>
    <col min="8193" max="8193" width="3.81640625" style="89" customWidth="1"/>
    <col min="8194" max="8194" width="1" style="89" customWidth="1"/>
    <col min="8195" max="8195" width="2.81640625" style="89" customWidth="1"/>
    <col min="8196" max="8197" width="2.453125" style="89" customWidth="1"/>
    <col min="8198" max="8200" width="2.54296875" style="89" customWidth="1"/>
    <col min="8201" max="8204" width="2.453125" style="89" customWidth="1"/>
    <col min="8205" max="8205" width="2.54296875" style="89" customWidth="1"/>
    <col min="8206" max="8206" width="2.453125" style="89" customWidth="1"/>
    <col min="8207" max="8210" width="2.54296875" style="89" customWidth="1"/>
    <col min="8211" max="8212" width="2.453125" style="89" customWidth="1"/>
    <col min="8213" max="8213" width="2.54296875" style="89" customWidth="1"/>
    <col min="8214" max="8214" width="2.26953125" style="89" customWidth="1"/>
    <col min="8215" max="8215" width="2.453125" style="89" customWidth="1"/>
    <col min="8216" max="8216" width="2.54296875" style="89" customWidth="1"/>
    <col min="8217" max="8217" width="2.453125" style="89" customWidth="1"/>
    <col min="8218" max="8227" width="2.54296875" style="89" customWidth="1"/>
    <col min="8228" max="8262" width="0" style="89" hidden="1" customWidth="1"/>
    <col min="8263" max="8263" width="2.54296875" style="89" customWidth="1"/>
    <col min="8264" max="8268" width="0" style="89" hidden="1" customWidth="1"/>
    <col min="8269" max="8269" width="16.453125" style="89" customWidth="1"/>
    <col min="8270" max="8270" width="0" style="89" hidden="1" customWidth="1"/>
    <col min="8271" max="8271" width="2.54296875" style="89" customWidth="1"/>
    <col min="8272" max="8275" width="0" style="89" hidden="1" customWidth="1"/>
    <col min="8276" max="8286" width="2.54296875" style="89" customWidth="1"/>
    <col min="8287" max="8448" width="2.54296875" style="89"/>
    <col min="8449" max="8449" width="3.81640625" style="89" customWidth="1"/>
    <col min="8450" max="8450" width="1" style="89" customWidth="1"/>
    <col min="8451" max="8451" width="2.81640625" style="89" customWidth="1"/>
    <col min="8452" max="8453" width="2.453125" style="89" customWidth="1"/>
    <col min="8454" max="8456" width="2.54296875" style="89" customWidth="1"/>
    <col min="8457" max="8460" width="2.453125" style="89" customWidth="1"/>
    <col min="8461" max="8461" width="2.54296875" style="89" customWidth="1"/>
    <col min="8462" max="8462" width="2.453125" style="89" customWidth="1"/>
    <col min="8463" max="8466" width="2.54296875" style="89" customWidth="1"/>
    <col min="8467" max="8468" width="2.453125" style="89" customWidth="1"/>
    <col min="8469" max="8469" width="2.54296875" style="89" customWidth="1"/>
    <col min="8470" max="8470" width="2.26953125" style="89" customWidth="1"/>
    <col min="8471" max="8471" width="2.453125" style="89" customWidth="1"/>
    <col min="8472" max="8472" width="2.54296875" style="89" customWidth="1"/>
    <col min="8473" max="8473" width="2.453125" style="89" customWidth="1"/>
    <col min="8474" max="8483" width="2.54296875" style="89" customWidth="1"/>
    <col min="8484" max="8518" width="0" style="89" hidden="1" customWidth="1"/>
    <col min="8519" max="8519" width="2.54296875" style="89" customWidth="1"/>
    <col min="8520" max="8524" width="0" style="89" hidden="1" customWidth="1"/>
    <col min="8525" max="8525" width="16.453125" style="89" customWidth="1"/>
    <col min="8526" max="8526" width="0" style="89" hidden="1" customWidth="1"/>
    <col min="8527" max="8527" width="2.54296875" style="89" customWidth="1"/>
    <col min="8528" max="8531" width="0" style="89" hidden="1" customWidth="1"/>
    <col min="8532" max="8542" width="2.54296875" style="89" customWidth="1"/>
    <col min="8543" max="8704" width="2.54296875" style="89"/>
    <col min="8705" max="8705" width="3.81640625" style="89" customWidth="1"/>
    <col min="8706" max="8706" width="1" style="89" customWidth="1"/>
    <col min="8707" max="8707" width="2.81640625" style="89" customWidth="1"/>
    <col min="8708" max="8709" width="2.453125" style="89" customWidth="1"/>
    <col min="8710" max="8712" width="2.54296875" style="89" customWidth="1"/>
    <col min="8713" max="8716" width="2.453125" style="89" customWidth="1"/>
    <col min="8717" max="8717" width="2.54296875" style="89" customWidth="1"/>
    <col min="8718" max="8718" width="2.453125" style="89" customWidth="1"/>
    <col min="8719" max="8722" width="2.54296875" style="89" customWidth="1"/>
    <col min="8723" max="8724" width="2.453125" style="89" customWidth="1"/>
    <col min="8725" max="8725" width="2.54296875" style="89" customWidth="1"/>
    <col min="8726" max="8726" width="2.26953125" style="89" customWidth="1"/>
    <col min="8727" max="8727" width="2.453125" style="89" customWidth="1"/>
    <col min="8728" max="8728" width="2.54296875" style="89" customWidth="1"/>
    <col min="8729" max="8729" width="2.453125" style="89" customWidth="1"/>
    <col min="8730" max="8739" width="2.54296875" style="89" customWidth="1"/>
    <col min="8740" max="8774" width="0" style="89" hidden="1" customWidth="1"/>
    <col min="8775" max="8775" width="2.54296875" style="89" customWidth="1"/>
    <col min="8776" max="8780" width="0" style="89" hidden="1" customWidth="1"/>
    <col min="8781" max="8781" width="16.453125" style="89" customWidth="1"/>
    <col min="8782" max="8782" width="0" style="89" hidden="1" customWidth="1"/>
    <col min="8783" max="8783" width="2.54296875" style="89" customWidth="1"/>
    <col min="8784" max="8787" width="0" style="89" hidden="1" customWidth="1"/>
    <col min="8788" max="8798" width="2.54296875" style="89" customWidth="1"/>
    <col min="8799" max="8960" width="2.54296875" style="89"/>
    <col min="8961" max="8961" width="3.81640625" style="89" customWidth="1"/>
    <col min="8962" max="8962" width="1" style="89" customWidth="1"/>
    <col min="8963" max="8963" width="2.81640625" style="89" customWidth="1"/>
    <col min="8964" max="8965" width="2.453125" style="89" customWidth="1"/>
    <col min="8966" max="8968" width="2.54296875" style="89" customWidth="1"/>
    <col min="8969" max="8972" width="2.453125" style="89" customWidth="1"/>
    <col min="8973" max="8973" width="2.54296875" style="89" customWidth="1"/>
    <col min="8974" max="8974" width="2.453125" style="89" customWidth="1"/>
    <col min="8975" max="8978" width="2.54296875" style="89" customWidth="1"/>
    <col min="8979" max="8980" width="2.453125" style="89" customWidth="1"/>
    <col min="8981" max="8981" width="2.54296875" style="89" customWidth="1"/>
    <col min="8982" max="8982" width="2.26953125" style="89" customWidth="1"/>
    <col min="8983" max="8983" width="2.453125" style="89" customWidth="1"/>
    <col min="8984" max="8984" width="2.54296875" style="89" customWidth="1"/>
    <col min="8985" max="8985" width="2.453125" style="89" customWidth="1"/>
    <col min="8986" max="8995" width="2.54296875" style="89" customWidth="1"/>
    <col min="8996" max="9030" width="0" style="89" hidden="1" customWidth="1"/>
    <col min="9031" max="9031" width="2.54296875" style="89" customWidth="1"/>
    <col min="9032" max="9036" width="0" style="89" hidden="1" customWidth="1"/>
    <col min="9037" max="9037" width="16.453125" style="89" customWidth="1"/>
    <col min="9038" max="9038" width="0" style="89" hidden="1" customWidth="1"/>
    <col min="9039" max="9039" width="2.54296875" style="89" customWidth="1"/>
    <col min="9040" max="9043" width="0" style="89" hidden="1" customWidth="1"/>
    <col min="9044" max="9054" width="2.54296875" style="89" customWidth="1"/>
    <col min="9055" max="9216" width="2.54296875" style="89"/>
    <col min="9217" max="9217" width="3.81640625" style="89" customWidth="1"/>
    <col min="9218" max="9218" width="1" style="89" customWidth="1"/>
    <col min="9219" max="9219" width="2.81640625" style="89" customWidth="1"/>
    <col min="9220" max="9221" width="2.453125" style="89" customWidth="1"/>
    <col min="9222" max="9224" width="2.54296875" style="89" customWidth="1"/>
    <col min="9225" max="9228" width="2.453125" style="89" customWidth="1"/>
    <col min="9229" max="9229" width="2.54296875" style="89" customWidth="1"/>
    <col min="9230" max="9230" width="2.453125" style="89" customWidth="1"/>
    <col min="9231" max="9234" width="2.54296875" style="89" customWidth="1"/>
    <col min="9235" max="9236" width="2.453125" style="89" customWidth="1"/>
    <col min="9237" max="9237" width="2.54296875" style="89" customWidth="1"/>
    <col min="9238" max="9238" width="2.26953125" style="89" customWidth="1"/>
    <col min="9239" max="9239" width="2.453125" style="89" customWidth="1"/>
    <col min="9240" max="9240" width="2.54296875" style="89" customWidth="1"/>
    <col min="9241" max="9241" width="2.453125" style="89" customWidth="1"/>
    <col min="9242" max="9251" width="2.54296875" style="89" customWidth="1"/>
    <col min="9252" max="9286" width="0" style="89" hidden="1" customWidth="1"/>
    <col min="9287" max="9287" width="2.54296875" style="89" customWidth="1"/>
    <col min="9288" max="9292" width="0" style="89" hidden="1" customWidth="1"/>
    <col min="9293" max="9293" width="16.453125" style="89" customWidth="1"/>
    <col min="9294" max="9294" width="0" style="89" hidden="1" customWidth="1"/>
    <col min="9295" max="9295" width="2.54296875" style="89" customWidth="1"/>
    <col min="9296" max="9299" width="0" style="89" hidden="1" customWidth="1"/>
    <col min="9300" max="9310" width="2.54296875" style="89" customWidth="1"/>
    <col min="9311" max="9472" width="2.54296875" style="89"/>
    <col min="9473" max="9473" width="3.81640625" style="89" customWidth="1"/>
    <col min="9474" max="9474" width="1" style="89" customWidth="1"/>
    <col min="9475" max="9475" width="2.81640625" style="89" customWidth="1"/>
    <col min="9476" max="9477" width="2.453125" style="89" customWidth="1"/>
    <col min="9478" max="9480" width="2.54296875" style="89" customWidth="1"/>
    <col min="9481" max="9484" width="2.453125" style="89" customWidth="1"/>
    <col min="9485" max="9485" width="2.54296875" style="89" customWidth="1"/>
    <col min="9486" max="9486" width="2.453125" style="89" customWidth="1"/>
    <col min="9487" max="9490" width="2.54296875" style="89" customWidth="1"/>
    <col min="9491" max="9492" width="2.453125" style="89" customWidth="1"/>
    <col min="9493" max="9493" width="2.54296875" style="89" customWidth="1"/>
    <col min="9494" max="9494" width="2.26953125" style="89" customWidth="1"/>
    <col min="9495" max="9495" width="2.453125" style="89" customWidth="1"/>
    <col min="9496" max="9496" width="2.54296875" style="89" customWidth="1"/>
    <col min="9497" max="9497" width="2.453125" style="89" customWidth="1"/>
    <col min="9498" max="9507" width="2.54296875" style="89" customWidth="1"/>
    <col min="9508" max="9542" width="0" style="89" hidden="1" customWidth="1"/>
    <col min="9543" max="9543" width="2.54296875" style="89" customWidth="1"/>
    <col min="9544" max="9548" width="0" style="89" hidden="1" customWidth="1"/>
    <col min="9549" max="9549" width="16.453125" style="89" customWidth="1"/>
    <col min="9550" max="9550" width="0" style="89" hidden="1" customWidth="1"/>
    <col min="9551" max="9551" width="2.54296875" style="89" customWidth="1"/>
    <col min="9552" max="9555" width="0" style="89" hidden="1" customWidth="1"/>
    <col min="9556" max="9566" width="2.54296875" style="89" customWidth="1"/>
    <col min="9567" max="9728" width="2.54296875" style="89"/>
    <col min="9729" max="9729" width="3.81640625" style="89" customWidth="1"/>
    <col min="9730" max="9730" width="1" style="89" customWidth="1"/>
    <col min="9731" max="9731" width="2.81640625" style="89" customWidth="1"/>
    <col min="9732" max="9733" width="2.453125" style="89" customWidth="1"/>
    <col min="9734" max="9736" width="2.54296875" style="89" customWidth="1"/>
    <col min="9737" max="9740" width="2.453125" style="89" customWidth="1"/>
    <col min="9741" max="9741" width="2.54296875" style="89" customWidth="1"/>
    <col min="9742" max="9742" width="2.453125" style="89" customWidth="1"/>
    <col min="9743" max="9746" width="2.54296875" style="89" customWidth="1"/>
    <col min="9747" max="9748" width="2.453125" style="89" customWidth="1"/>
    <col min="9749" max="9749" width="2.54296875" style="89" customWidth="1"/>
    <col min="9750" max="9750" width="2.26953125" style="89" customWidth="1"/>
    <col min="9751" max="9751" width="2.453125" style="89" customWidth="1"/>
    <col min="9752" max="9752" width="2.54296875" style="89" customWidth="1"/>
    <col min="9753" max="9753" width="2.453125" style="89" customWidth="1"/>
    <col min="9754" max="9763" width="2.54296875" style="89" customWidth="1"/>
    <col min="9764" max="9798" width="0" style="89" hidden="1" customWidth="1"/>
    <col min="9799" max="9799" width="2.54296875" style="89" customWidth="1"/>
    <col min="9800" max="9804" width="0" style="89" hidden="1" customWidth="1"/>
    <col min="9805" max="9805" width="16.453125" style="89" customWidth="1"/>
    <col min="9806" max="9806" width="0" style="89" hidden="1" customWidth="1"/>
    <col min="9807" max="9807" width="2.54296875" style="89" customWidth="1"/>
    <col min="9808" max="9811" width="0" style="89" hidden="1" customWidth="1"/>
    <col min="9812" max="9822" width="2.54296875" style="89" customWidth="1"/>
    <col min="9823" max="9984" width="2.54296875" style="89"/>
    <col min="9985" max="9985" width="3.81640625" style="89" customWidth="1"/>
    <col min="9986" max="9986" width="1" style="89" customWidth="1"/>
    <col min="9987" max="9987" width="2.81640625" style="89" customWidth="1"/>
    <col min="9988" max="9989" width="2.453125" style="89" customWidth="1"/>
    <col min="9990" max="9992" width="2.54296875" style="89" customWidth="1"/>
    <col min="9993" max="9996" width="2.453125" style="89" customWidth="1"/>
    <col min="9997" max="9997" width="2.54296875" style="89" customWidth="1"/>
    <col min="9998" max="9998" width="2.453125" style="89" customWidth="1"/>
    <col min="9999" max="10002" width="2.54296875" style="89" customWidth="1"/>
    <col min="10003" max="10004" width="2.453125" style="89" customWidth="1"/>
    <col min="10005" max="10005" width="2.54296875" style="89" customWidth="1"/>
    <col min="10006" max="10006" width="2.26953125" style="89" customWidth="1"/>
    <col min="10007" max="10007" width="2.453125" style="89" customWidth="1"/>
    <col min="10008" max="10008" width="2.54296875" style="89" customWidth="1"/>
    <col min="10009" max="10009" width="2.453125" style="89" customWidth="1"/>
    <col min="10010" max="10019" width="2.54296875" style="89" customWidth="1"/>
    <col min="10020" max="10054" width="0" style="89" hidden="1" customWidth="1"/>
    <col min="10055" max="10055" width="2.54296875" style="89" customWidth="1"/>
    <col min="10056" max="10060" width="0" style="89" hidden="1" customWidth="1"/>
    <col min="10061" max="10061" width="16.453125" style="89" customWidth="1"/>
    <col min="10062" max="10062" width="0" style="89" hidden="1" customWidth="1"/>
    <col min="10063" max="10063" width="2.54296875" style="89" customWidth="1"/>
    <col min="10064" max="10067" width="0" style="89" hidden="1" customWidth="1"/>
    <col min="10068" max="10078" width="2.54296875" style="89" customWidth="1"/>
    <col min="10079" max="10240" width="2.54296875" style="89"/>
    <col min="10241" max="10241" width="3.81640625" style="89" customWidth="1"/>
    <col min="10242" max="10242" width="1" style="89" customWidth="1"/>
    <col min="10243" max="10243" width="2.81640625" style="89" customWidth="1"/>
    <col min="10244" max="10245" width="2.453125" style="89" customWidth="1"/>
    <col min="10246" max="10248" width="2.54296875" style="89" customWidth="1"/>
    <col min="10249" max="10252" width="2.453125" style="89" customWidth="1"/>
    <col min="10253" max="10253" width="2.54296875" style="89" customWidth="1"/>
    <col min="10254" max="10254" width="2.453125" style="89" customWidth="1"/>
    <col min="10255" max="10258" width="2.54296875" style="89" customWidth="1"/>
    <col min="10259" max="10260" width="2.453125" style="89" customWidth="1"/>
    <col min="10261" max="10261" width="2.54296875" style="89" customWidth="1"/>
    <col min="10262" max="10262" width="2.26953125" style="89" customWidth="1"/>
    <col min="10263" max="10263" width="2.453125" style="89" customWidth="1"/>
    <col min="10264" max="10264" width="2.54296875" style="89" customWidth="1"/>
    <col min="10265" max="10265" width="2.453125" style="89" customWidth="1"/>
    <col min="10266" max="10275" width="2.54296875" style="89" customWidth="1"/>
    <col min="10276" max="10310" width="0" style="89" hidden="1" customWidth="1"/>
    <col min="10311" max="10311" width="2.54296875" style="89" customWidth="1"/>
    <col min="10312" max="10316" width="0" style="89" hidden="1" customWidth="1"/>
    <col min="10317" max="10317" width="16.453125" style="89" customWidth="1"/>
    <col min="10318" max="10318" width="0" style="89" hidden="1" customWidth="1"/>
    <col min="10319" max="10319" width="2.54296875" style="89" customWidth="1"/>
    <col min="10320" max="10323" width="0" style="89" hidden="1" customWidth="1"/>
    <col min="10324" max="10334" width="2.54296875" style="89" customWidth="1"/>
    <col min="10335" max="10496" width="2.54296875" style="89"/>
    <col min="10497" max="10497" width="3.81640625" style="89" customWidth="1"/>
    <col min="10498" max="10498" width="1" style="89" customWidth="1"/>
    <col min="10499" max="10499" width="2.81640625" style="89" customWidth="1"/>
    <col min="10500" max="10501" width="2.453125" style="89" customWidth="1"/>
    <col min="10502" max="10504" width="2.54296875" style="89" customWidth="1"/>
    <col min="10505" max="10508" width="2.453125" style="89" customWidth="1"/>
    <col min="10509" max="10509" width="2.54296875" style="89" customWidth="1"/>
    <col min="10510" max="10510" width="2.453125" style="89" customWidth="1"/>
    <col min="10511" max="10514" width="2.54296875" style="89" customWidth="1"/>
    <col min="10515" max="10516" width="2.453125" style="89" customWidth="1"/>
    <col min="10517" max="10517" width="2.54296875" style="89" customWidth="1"/>
    <col min="10518" max="10518" width="2.26953125" style="89" customWidth="1"/>
    <col min="10519" max="10519" width="2.453125" style="89" customWidth="1"/>
    <col min="10520" max="10520" width="2.54296875" style="89" customWidth="1"/>
    <col min="10521" max="10521" width="2.453125" style="89" customWidth="1"/>
    <col min="10522" max="10531" width="2.54296875" style="89" customWidth="1"/>
    <col min="10532" max="10566" width="0" style="89" hidden="1" customWidth="1"/>
    <col min="10567" max="10567" width="2.54296875" style="89" customWidth="1"/>
    <col min="10568" max="10572" width="0" style="89" hidden="1" customWidth="1"/>
    <col min="10573" max="10573" width="16.453125" style="89" customWidth="1"/>
    <col min="10574" max="10574" width="0" style="89" hidden="1" customWidth="1"/>
    <col min="10575" max="10575" width="2.54296875" style="89" customWidth="1"/>
    <col min="10576" max="10579" width="0" style="89" hidden="1" customWidth="1"/>
    <col min="10580" max="10590" width="2.54296875" style="89" customWidth="1"/>
    <col min="10591" max="10752" width="2.54296875" style="89"/>
    <col min="10753" max="10753" width="3.81640625" style="89" customWidth="1"/>
    <col min="10754" max="10754" width="1" style="89" customWidth="1"/>
    <col min="10755" max="10755" width="2.81640625" style="89" customWidth="1"/>
    <col min="10756" max="10757" width="2.453125" style="89" customWidth="1"/>
    <col min="10758" max="10760" width="2.54296875" style="89" customWidth="1"/>
    <col min="10761" max="10764" width="2.453125" style="89" customWidth="1"/>
    <col min="10765" max="10765" width="2.54296875" style="89" customWidth="1"/>
    <col min="10766" max="10766" width="2.453125" style="89" customWidth="1"/>
    <col min="10767" max="10770" width="2.54296875" style="89" customWidth="1"/>
    <col min="10771" max="10772" width="2.453125" style="89" customWidth="1"/>
    <col min="10773" max="10773" width="2.54296875" style="89" customWidth="1"/>
    <col min="10774" max="10774" width="2.26953125" style="89" customWidth="1"/>
    <col min="10775" max="10775" width="2.453125" style="89" customWidth="1"/>
    <col min="10776" max="10776" width="2.54296875" style="89" customWidth="1"/>
    <col min="10777" max="10777" width="2.453125" style="89" customWidth="1"/>
    <col min="10778" max="10787" width="2.54296875" style="89" customWidth="1"/>
    <col min="10788" max="10822" width="0" style="89" hidden="1" customWidth="1"/>
    <col min="10823" max="10823" width="2.54296875" style="89" customWidth="1"/>
    <col min="10824" max="10828" width="0" style="89" hidden="1" customWidth="1"/>
    <col min="10829" max="10829" width="16.453125" style="89" customWidth="1"/>
    <col min="10830" max="10830" width="0" style="89" hidden="1" customWidth="1"/>
    <col min="10831" max="10831" width="2.54296875" style="89" customWidth="1"/>
    <col min="10832" max="10835" width="0" style="89" hidden="1" customWidth="1"/>
    <col min="10836" max="10846" width="2.54296875" style="89" customWidth="1"/>
    <col min="10847" max="11008" width="2.54296875" style="89"/>
    <col min="11009" max="11009" width="3.81640625" style="89" customWidth="1"/>
    <col min="11010" max="11010" width="1" style="89" customWidth="1"/>
    <col min="11011" max="11011" width="2.81640625" style="89" customWidth="1"/>
    <col min="11012" max="11013" width="2.453125" style="89" customWidth="1"/>
    <col min="11014" max="11016" width="2.54296875" style="89" customWidth="1"/>
    <col min="11017" max="11020" width="2.453125" style="89" customWidth="1"/>
    <col min="11021" max="11021" width="2.54296875" style="89" customWidth="1"/>
    <col min="11022" max="11022" width="2.453125" style="89" customWidth="1"/>
    <col min="11023" max="11026" width="2.54296875" style="89" customWidth="1"/>
    <col min="11027" max="11028" width="2.453125" style="89" customWidth="1"/>
    <col min="11029" max="11029" width="2.54296875" style="89" customWidth="1"/>
    <col min="11030" max="11030" width="2.26953125" style="89" customWidth="1"/>
    <col min="11031" max="11031" width="2.453125" style="89" customWidth="1"/>
    <col min="11032" max="11032" width="2.54296875" style="89" customWidth="1"/>
    <col min="11033" max="11033" width="2.453125" style="89" customWidth="1"/>
    <col min="11034" max="11043" width="2.54296875" style="89" customWidth="1"/>
    <col min="11044" max="11078" width="0" style="89" hidden="1" customWidth="1"/>
    <col min="11079" max="11079" width="2.54296875" style="89" customWidth="1"/>
    <col min="11080" max="11084" width="0" style="89" hidden="1" customWidth="1"/>
    <col min="11085" max="11085" width="16.453125" style="89" customWidth="1"/>
    <col min="11086" max="11086" width="0" style="89" hidden="1" customWidth="1"/>
    <col min="11087" max="11087" width="2.54296875" style="89" customWidth="1"/>
    <col min="11088" max="11091" width="0" style="89" hidden="1" customWidth="1"/>
    <col min="11092" max="11102" width="2.54296875" style="89" customWidth="1"/>
    <col min="11103" max="11264" width="2.54296875" style="89"/>
    <col min="11265" max="11265" width="3.81640625" style="89" customWidth="1"/>
    <col min="11266" max="11266" width="1" style="89" customWidth="1"/>
    <col min="11267" max="11267" width="2.81640625" style="89" customWidth="1"/>
    <col min="11268" max="11269" width="2.453125" style="89" customWidth="1"/>
    <col min="11270" max="11272" width="2.54296875" style="89" customWidth="1"/>
    <col min="11273" max="11276" width="2.453125" style="89" customWidth="1"/>
    <col min="11277" max="11277" width="2.54296875" style="89" customWidth="1"/>
    <col min="11278" max="11278" width="2.453125" style="89" customWidth="1"/>
    <col min="11279" max="11282" width="2.54296875" style="89" customWidth="1"/>
    <col min="11283" max="11284" width="2.453125" style="89" customWidth="1"/>
    <col min="11285" max="11285" width="2.54296875" style="89" customWidth="1"/>
    <col min="11286" max="11286" width="2.26953125" style="89" customWidth="1"/>
    <col min="11287" max="11287" width="2.453125" style="89" customWidth="1"/>
    <col min="11288" max="11288" width="2.54296875" style="89" customWidth="1"/>
    <col min="11289" max="11289" width="2.453125" style="89" customWidth="1"/>
    <col min="11290" max="11299" width="2.54296875" style="89" customWidth="1"/>
    <col min="11300" max="11334" width="0" style="89" hidden="1" customWidth="1"/>
    <col min="11335" max="11335" width="2.54296875" style="89" customWidth="1"/>
    <col min="11336" max="11340" width="0" style="89" hidden="1" customWidth="1"/>
    <col min="11341" max="11341" width="16.453125" style="89" customWidth="1"/>
    <col min="11342" max="11342" width="0" style="89" hidden="1" customWidth="1"/>
    <col min="11343" max="11343" width="2.54296875" style="89" customWidth="1"/>
    <col min="11344" max="11347" width="0" style="89" hidden="1" customWidth="1"/>
    <col min="11348" max="11358" width="2.54296875" style="89" customWidth="1"/>
    <col min="11359" max="11520" width="2.54296875" style="89"/>
    <col min="11521" max="11521" width="3.81640625" style="89" customWidth="1"/>
    <col min="11522" max="11522" width="1" style="89" customWidth="1"/>
    <col min="11523" max="11523" width="2.81640625" style="89" customWidth="1"/>
    <col min="11524" max="11525" width="2.453125" style="89" customWidth="1"/>
    <col min="11526" max="11528" width="2.54296875" style="89" customWidth="1"/>
    <col min="11529" max="11532" width="2.453125" style="89" customWidth="1"/>
    <col min="11533" max="11533" width="2.54296875" style="89" customWidth="1"/>
    <col min="11534" max="11534" width="2.453125" style="89" customWidth="1"/>
    <col min="11535" max="11538" width="2.54296875" style="89" customWidth="1"/>
    <col min="11539" max="11540" width="2.453125" style="89" customWidth="1"/>
    <col min="11541" max="11541" width="2.54296875" style="89" customWidth="1"/>
    <col min="11542" max="11542" width="2.26953125" style="89" customWidth="1"/>
    <col min="11543" max="11543" width="2.453125" style="89" customWidth="1"/>
    <col min="11544" max="11544" width="2.54296875" style="89" customWidth="1"/>
    <col min="11545" max="11545" width="2.453125" style="89" customWidth="1"/>
    <col min="11546" max="11555" width="2.54296875" style="89" customWidth="1"/>
    <col min="11556" max="11590" width="0" style="89" hidden="1" customWidth="1"/>
    <col min="11591" max="11591" width="2.54296875" style="89" customWidth="1"/>
    <col min="11592" max="11596" width="0" style="89" hidden="1" customWidth="1"/>
    <col min="11597" max="11597" width="16.453125" style="89" customWidth="1"/>
    <col min="11598" max="11598" width="0" style="89" hidden="1" customWidth="1"/>
    <col min="11599" max="11599" width="2.54296875" style="89" customWidth="1"/>
    <col min="11600" max="11603" width="0" style="89" hidden="1" customWidth="1"/>
    <col min="11604" max="11614" width="2.54296875" style="89" customWidth="1"/>
    <col min="11615" max="11776" width="2.54296875" style="89"/>
    <col min="11777" max="11777" width="3.81640625" style="89" customWidth="1"/>
    <col min="11778" max="11778" width="1" style="89" customWidth="1"/>
    <col min="11779" max="11779" width="2.81640625" style="89" customWidth="1"/>
    <col min="11780" max="11781" width="2.453125" style="89" customWidth="1"/>
    <col min="11782" max="11784" width="2.54296875" style="89" customWidth="1"/>
    <col min="11785" max="11788" width="2.453125" style="89" customWidth="1"/>
    <col min="11789" max="11789" width="2.54296875" style="89" customWidth="1"/>
    <col min="11790" max="11790" width="2.453125" style="89" customWidth="1"/>
    <col min="11791" max="11794" width="2.54296875" style="89" customWidth="1"/>
    <col min="11795" max="11796" width="2.453125" style="89" customWidth="1"/>
    <col min="11797" max="11797" width="2.54296875" style="89" customWidth="1"/>
    <col min="11798" max="11798" width="2.26953125" style="89" customWidth="1"/>
    <col min="11799" max="11799" width="2.453125" style="89" customWidth="1"/>
    <col min="11800" max="11800" width="2.54296875" style="89" customWidth="1"/>
    <col min="11801" max="11801" width="2.453125" style="89" customWidth="1"/>
    <col min="11802" max="11811" width="2.54296875" style="89" customWidth="1"/>
    <col min="11812" max="11846" width="0" style="89" hidden="1" customWidth="1"/>
    <col min="11847" max="11847" width="2.54296875" style="89" customWidth="1"/>
    <col min="11848" max="11852" width="0" style="89" hidden="1" customWidth="1"/>
    <col min="11853" max="11853" width="16.453125" style="89" customWidth="1"/>
    <col min="11854" max="11854" width="0" style="89" hidden="1" customWidth="1"/>
    <col min="11855" max="11855" width="2.54296875" style="89" customWidth="1"/>
    <col min="11856" max="11859" width="0" style="89" hidden="1" customWidth="1"/>
    <col min="11860" max="11870" width="2.54296875" style="89" customWidth="1"/>
    <col min="11871" max="12032" width="2.54296875" style="89"/>
    <col min="12033" max="12033" width="3.81640625" style="89" customWidth="1"/>
    <col min="12034" max="12034" width="1" style="89" customWidth="1"/>
    <col min="12035" max="12035" width="2.81640625" style="89" customWidth="1"/>
    <col min="12036" max="12037" width="2.453125" style="89" customWidth="1"/>
    <col min="12038" max="12040" width="2.54296875" style="89" customWidth="1"/>
    <col min="12041" max="12044" width="2.453125" style="89" customWidth="1"/>
    <col min="12045" max="12045" width="2.54296875" style="89" customWidth="1"/>
    <col min="12046" max="12046" width="2.453125" style="89" customWidth="1"/>
    <col min="12047" max="12050" width="2.54296875" style="89" customWidth="1"/>
    <col min="12051" max="12052" width="2.453125" style="89" customWidth="1"/>
    <col min="12053" max="12053" width="2.54296875" style="89" customWidth="1"/>
    <col min="12054" max="12054" width="2.26953125" style="89" customWidth="1"/>
    <col min="12055" max="12055" width="2.453125" style="89" customWidth="1"/>
    <col min="12056" max="12056" width="2.54296875" style="89" customWidth="1"/>
    <col min="12057" max="12057" width="2.453125" style="89" customWidth="1"/>
    <col min="12058" max="12067" width="2.54296875" style="89" customWidth="1"/>
    <col min="12068" max="12102" width="0" style="89" hidden="1" customWidth="1"/>
    <col min="12103" max="12103" width="2.54296875" style="89" customWidth="1"/>
    <col min="12104" max="12108" width="0" style="89" hidden="1" customWidth="1"/>
    <col min="12109" max="12109" width="16.453125" style="89" customWidth="1"/>
    <col min="12110" max="12110" width="0" style="89" hidden="1" customWidth="1"/>
    <col min="12111" max="12111" width="2.54296875" style="89" customWidth="1"/>
    <col min="12112" max="12115" width="0" style="89" hidden="1" customWidth="1"/>
    <col min="12116" max="12126" width="2.54296875" style="89" customWidth="1"/>
    <col min="12127" max="12288" width="2.54296875" style="89"/>
    <col min="12289" max="12289" width="3.81640625" style="89" customWidth="1"/>
    <col min="12290" max="12290" width="1" style="89" customWidth="1"/>
    <col min="12291" max="12291" width="2.81640625" style="89" customWidth="1"/>
    <col min="12292" max="12293" width="2.453125" style="89" customWidth="1"/>
    <col min="12294" max="12296" width="2.54296875" style="89" customWidth="1"/>
    <col min="12297" max="12300" width="2.453125" style="89" customWidth="1"/>
    <col min="12301" max="12301" width="2.54296875" style="89" customWidth="1"/>
    <col min="12302" max="12302" width="2.453125" style="89" customWidth="1"/>
    <col min="12303" max="12306" width="2.54296875" style="89" customWidth="1"/>
    <col min="12307" max="12308" width="2.453125" style="89" customWidth="1"/>
    <col min="12309" max="12309" width="2.54296875" style="89" customWidth="1"/>
    <col min="12310" max="12310" width="2.26953125" style="89" customWidth="1"/>
    <col min="12311" max="12311" width="2.453125" style="89" customWidth="1"/>
    <col min="12312" max="12312" width="2.54296875" style="89" customWidth="1"/>
    <col min="12313" max="12313" width="2.453125" style="89" customWidth="1"/>
    <col min="12314" max="12323" width="2.54296875" style="89" customWidth="1"/>
    <col min="12324" max="12358" width="0" style="89" hidden="1" customWidth="1"/>
    <col min="12359" max="12359" width="2.54296875" style="89" customWidth="1"/>
    <col min="12360" max="12364" width="0" style="89" hidden="1" customWidth="1"/>
    <col min="12365" max="12365" width="16.453125" style="89" customWidth="1"/>
    <col min="12366" max="12366" width="0" style="89" hidden="1" customWidth="1"/>
    <col min="12367" max="12367" width="2.54296875" style="89" customWidth="1"/>
    <col min="12368" max="12371" width="0" style="89" hidden="1" customWidth="1"/>
    <col min="12372" max="12382" width="2.54296875" style="89" customWidth="1"/>
    <col min="12383" max="12544" width="2.54296875" style="89"/>
    <col min="12545" max="12545" width="3.81640625" style="89" customWidth="1"/>
    <col min="12546" max="12546" width="1" style="89" customWidth="1"/>
    <col min="12547" max="12547" width="2.81640625" style="89" customWidth="1"/>
    <col min="12548" max="12549" width="2.453125" style="89" customWidth="1"/>
    <col min="12550" max="12552" width="2.54296875" style="89" customWidth="1"/>
    <col min="12553" max="12556" width="2.453125" style="89" customWidth="1"/>
    <col min="12557" max="12557" width="2.54296875" style="89" customWidth="1"/>
    <col min="12558" max="12558" width="2.453125" style="89" customWidth="1"/>
    <col min="12559" max="12562" width="2.54296875" style="89" customWidth="1"/>
    <col min="12563" max="12564" width="2.453125" style="89" customWidth="1"/>
    <col min="12565" max="12565" width="2.54296875" style="89" customWidth="1"/>
    <col min="12566" max="12566" width="2.26953125" style="89" customWidth="1"/>
    <col min="12567" max="12567" width="2.453125" style="89" customWidth="1"/>
    <col min="12568" max="12568" width="2.54296875" style="89" customWidth="1"/>
    <col min="12569" max="12569" width="2.453125" style="89" customWidth="1"/>
    <col min="12570" max="12579" width="2.54296875" style="89" customWidth="1"/>
    <col min="12580" max="12614" width="0" style="89" hidden="1" customWidth="1"/>
    <col min="12615" max="12615" width="2.54296875" style="89" customWidth="1"/>
    <col min="12616" max="12620" width="0" style="89" hidden="1" customWidth="1"/>
    <col min="12621" max="12621" width="16.453125" style="89" customWidth="1"/>
    <col min="12622" max="12622" width="0" style="89" hidden="1" customWidth="1"/>
    <col min="12623" max="12623" width="2.54296875" style="89" customWidth="1"/>
    <col min="12624" max="12627" width="0" style="89" hidden="1" customWidth="1"/>
    <col min="12628" max="12638" width="2.54296875" style="89" customWidth="1"/>
    <col min="12639" max="12800" width="2.54296875" style="89"/>
    <col min="12801" max="12801" width="3.81640625" style="89" customWidth="1"/>
    <col min="12802" max="12802" width="1" style="89" customWidth="1"/>
    <col min="12803" max="12803" width="2.81640625" style="89" customWidth="1"/>
    <col min="12804" max="12805" width="2.453125" style="89" customWidth="1"/>
    <col min="12806" max="12808" width="2.54296875" style="89" customWidth="1"/>
    <col min="12809" max="12812" width="2.453125" style="89" customWidth="1"/>
    <col min="12813" max="12813" width="2.54296875" style="89" customWidth="1"/>
    <col min="12814" max="12814" width="2.453125" style="89" customWidth="1"/>
    <col min="12815" max="12818" width="2.54296875" style="89" customWidth="1"/>
    <col min="12819" max="12820" width="2.453125" style="89" customWidth="1"/>
    <col min="12821" max="12821" width="2.54296875" style="89" customWidth="1"/>
    <col min="12822" max="12822" width="2.26953125" style="89" customWidth="1"/>
    <col min="12823" max="12823" width="2.453125" style="89" customWidth="1"/>
    <col min="12824" max="12824" width="2.54296875" style="89" customWidth="1"/>
    <col min="12825" max="12825" width="2.453125" style="89" customWidth="1"/>
    <col min="12826" max="12835" width="2.54296875" style="89" customWidth="1"/>
    <col min="12836" max="12870" width="0" style="89" hidden="1" customWidth="1"/>
    <col min="12871" max="12871" width="2.54296875" style="89" customWidth="1"/>
    <col min="12872" max="12876" width="0" style="89" hidden="1" customWidth="1"/>
    <col min="12877" max="12877" width="16.453125" style="89" customWidth="1"/>
    <col min="12878" max="12878" width="0" style="89" hidden="1" customWidth="1"/>
    <col min="12879" max="12879" width="2.54296875" style="89" customWidth="1"/>
    <col min="12880" max="12883" width="0" style="89" hidden="1" customWidth="1"/>
    <col min="12884" max="12894" width="2.54296875" style="89" customWidth="1"/>
    <col min="12895" max="13056" width="2.54296875" style="89"/>
    <col min="13057" max="13057" width="3.81640625" style="89" customWidth="1"/>
    <col min="13058" max="13058" width="1" style="89" customWidth="1"/>
    <col min="13059" max="13059" width="2.81640625" style="89" customWidth="1"/>
    <col min="13060" max="13061" width="2.453125" style="89" customWidth="1"/>
    <col min="13062" max="13064" width="2.54296875" style="89" customWidth="1"/>
    <col min="13065" max="13068" width="2.453125" style="89" customWidth="1"/>
    <col min="13069" max="13069" width="2.54296875" style="89" customWidth="1"/>
    <col min="13070" max="13070" width="2.453125" style="89" customWidth="1"/>
    <col min="13071" max="13074" width="2.54296875" style="89" customWidth="1"/>
    <col min="13075" max="13076" width="2.453125" style="89" customWidth="1"/>
    <col min="13077" max="13077" width="2.54296875" style="89" customWidth="1"/>
    <col min="13078" max="13078" width="2.26953125" style="89" customWidth="1"/>
    <col min="13079" max="13079" width="2.453125" style="89" customWidth="1"/>
    <col min="13080" max="13080" width="2.54296875" style="89" customWidth="1"/>
    <col min="13081" max="13081" width="2.453125" style="89" customWidth="1"/>
    <col min="13082" max="13091" width="2.54296875" style="89" customWidth="1"/>
    <col min="13092" max="13126" width="0" style="89" hidden="1" customWidth="1"/>
    <col min="13127" max="13127" width="2.54296875" style="89" customWidth="1"/>
    <col min="13128" max="13132" width="0" style="89" hidden="1" customWidth="1"/>
    <col min="13133" max="13133" width="16.453125" style="89" customWidth="1"/>
    <col min="13134" max="13134" width="0" style="89" hidden="1" customWidth="1"/>
    <col min="13135" max="13135" width="2.54296875" style="89" customWidth="1"/>
    <col min="13136" max="13139" width="0" style="89" hidden="1" customWidth="1"/>
    <col min="13140" max="13150" width="2.54296875" style="89" customWidth="1"/>
    <col min="13151" max="13312" width="2.54296875" style="89"/>
    <col min="13313" max="13313" width="3.81640625" style="89" customWidth="1"/>
    <col min="13314" max="13314" width="1" style="89" customWidth="1"/>
    <col min="13315" max="13315" width="2.81640625" style="89" customWidth="1"/>
    <col min="13316" max="13317" width="2.453125" style="89" customWidth="1"/>
    <col min="13318" max="13320" width="2.54296875" style="89" customWidth="1"/>
    <col min="13321" max="13324" width="2.453125" style="89" customWidth="1"/>
    <col min="13325" max="13325" width="2.54296875" style="89" customWidth="1"/>
    <col min="13326" max="13326" width="2.453125" style="89" customWidth="1"/>
    <col min="13327" max="13330" width="2.54296875" style="89" customWidth="1"/>
    <col min="13331" max="13332" width="2.453125" style="89" customWidth="1"/>
    <col min="13333" max="13333" width="2.54296875" style="89" customWidth="1"/>
    <col min="13334" max="13334" width="2.26953125" style="89" customWidth="1"/>
    <col min="13335" max="13335" width="2.453125" style="89" customWidth="1"/>
    <col min="13336" max="13336" width="2.54296875" style="89" customWidth="1"/>
    <col min="13337" max="13337" width="2.453125" style="89" customWidth="1"/>
    <col min="13338" max="13347" width="2.54296875" style="89" customWidth="1"/>
    <col min="13348" max="13382" width="0" style="89" hidden="1" customWidth="1"/>
    <col min="13383" max="13383" width="2.54296875" style="89" customWidth="1"/>
    <col min="13384" max="13388" width="0" style="89" hidden="1" customWidth="1"/>
    <col min="13389" max="13389" width="16.453125" style="89" customWidth="1"/>
    <col min="13390" max="13390" width="0" style="89" hidden="1" customWidth="1"/>
    <col min="13391" max="13391" width="2.54296875" style="89" customWidth="1"/>
    <col min="13392" max="13395" width="0" style="89" hidden="1" customWidth="1"/>
    <col min="13396" max="13406" width="2.54296875" style="89" customWidth="1"/>
    <col min="13407" max="13568" width="2.54296875" style="89"/>
    <col min="13569" max="13569" width="3.81640625" style="89" customWidth="1"/>
    <col min="13570" max="13570" width="1" style="89" customWidth="1"/>
    <col min="13571" max="13571" width="2.81640625" style="89" customWidth="1"/>
    <col min="13572" max="13573" width="2.453125" style="89" customWidth="1"/>
    <col min="13574" max="13576" width="2.54296875" style="89" customWidth="1"/>
    <col min="13577" max="13580" width="2.453125" style="89" customWidth="1"/>
    <col min="13581" max="13581" width="2.54296875" style="89" customWidth="1"/>
    <col min="13582" max="13582" width="2.453125" style="89" customWidth="1"/>
    <col min="13583" max="13586" width="2.54296875" style="89" customWidth="1"/>
    <col min="13587" max="13588" width="2.453125" style="89" customWidth="1"/>
    <col min="13589" max="13589" width="2.54296875" style="89" customWidth="1"/>
    <col min="13590" max="13590" width="2.26953125" style="89" customWidth="1"/>
    <col min="13591" max="13591" width="2.453125" style="89" customWidth="1"/>
    <col min="13592" max="13592" width="2.54296875" style="89" customWidth="1"/>
    <col min="13593" max="13593" width="2.453125" style="89" customWidth="1"/>
    <col min="13594" max="13603" width="2.54296875" style="89" customWidth="1"/>
    <col min="13604" max="13638" width="0" style="89" hidden="1" customWidth="1"/>
    <col min="13639" max="13639" width="2.54296875" style="89" customWidth="1"/>
    <col min="13640" max="13644" width="0" style="89" hidden="1" customWidth="1"/>
    <col min="13645" max="13645" width="16.453125" style="89" customWidth="1"/>
    <col min="13646" max="13646" width="0" style="89" hidden="1" customWidth="1"/>
    <col min="13647" max="13647" width="2.54296875" style="89" customWidth="1"/>
    <col min="13648" max="13651" width="0" style="89" hidden="1" customWidth="1"/>
    <col min="13652" max="13662" width="2.54296875" style="89" customWidth="1"/>
    <col min="13663" max="13824" width="2.54296875" style="89"/>
    <col min="13825" max="13825" width="3.81640625" style="89" customWidth="1"/>
    <col min="13826" max="13826" width="1" style="89" customWidth="1"/>
    <col min="13827" max="13827" width="2.81640625" style="89" customWidth="1"/>
    <col min="13828" max="13829" width="2.453125" style="89" customWidth="1"/>
    <col min="13830" max="13832" width="2.54296875" style="89" customWidth="1"/>
    <col min="13833" max="13836" width="2.453125" style="89" customWidth="1"/>
    <col min="13837" max="13837" width="2.54296875" style="89" customWidth="1"/>
    <col min="13838" max="13838" width="2.453125" style="89" customWidth="1"/>
    <col min="13839" max="13842" width="2.54296875" style="89" customWidth="1"/>
    <col min="13843" max="13844" width="2.453125" style="89" customWidth="1"/>
    <col min="13845" max="13845" width="2.54296875" style="89" customWidth="1"/>
    <col min="13846" max="13846" width="2.26953125" style="89" customWidth="1"/>
    <col min="13847" max="13847" width="2.453125" style="89" customWidth="1"/>
    <col min="13848" max="13848" width="2.54296875" style="89" customWidth="1"/>
    <col min="13849" max="13849" width="2.453125" style="89" customWidth="1"/>
    <col min="13850" max="13859" width="2.54296875" style="89" customWidth="1"/>
    <col min="13860" max="13894" width="0" style="89" hidden="1" customWidth="1"/>
    <col min="13895" max="13895" width="2.54296875" style="89" customWidth="1"/>
    <col min="13896" max="13900" width="0" style="89" hidden="1" customWidth="1"/>
    <col min="13901" max="13901" width="16.453125" style="89" customWidth="1"/>
    <col min="13902" max="13902" width="0" style="89" hidden="1" customWidth="1"/>
    <col min="13903" max="13903" width="2.54296875" style="89" customWidth="1"/>
    <col min="13904" max="13907" width="0" style="89" hidden="1" customWidth="1"/>
    <col min="13908" max="13918" width="2.54296875" style="89" customWidth="1"/>
    <col min="13919" max="14080" width="2.54296875" style="89"/>
    <col min="14081" max="14081" width="3.81640625" style="89" customWidth="1"/>
    <col min="14082" max="14082" width="1" style="89" customWidth="1"/>
    <col min="14083" max="14083" width="2.81640625" style="89" customWidth="1"/>
    <col min="14084" max="14085" width="2.453125" style="89" customWidth="1"/>
    <col min="14086" max="14088" width="2.54296875" style="89" customWidth="1"/>
    <col min="14089" max="14092" width="2.453125" style="89" customWidth="1"/>
    <col min="14093" max="14093" width="2.54296875" style="89" customWidth="1"/>
    <col min="14094" max="14094" width="2.453125" style="89" customWidth="1"/>
    <col min="14095" max="14098" width="2.54296875" style="89" customWidth="1"/>
    <col min="14099" max="14100" width="2.453125" style="89" customWidth="1"/>
    <col min="14101" max="14101" width="2.54296875" style="89" customWidth="1"/>
    <col min="14102" max="14102" width="2.26953125" style="89" customWidth="1"/>
    <col min="14103" max="14103" width="2.453125" style="89" customWidth="1"/>
    <col min="14104" max="14104" width="2.54296875" style="89" customWidth="1"/>
    <col min="14105" max="14105" width="2.453125" style="89" customWidth="1"/>
    <col min="14106" max="14115" width="2.54296875" style="89" customWidth="1"/>
    <col min="14116" max="14150" width="0" style="89" hidden="1" customWidth="1"/>
    <col min="14151" max="14151" width="2.54296875" style="89" customWidth="1"/>
    <col min="14152" max="14156" width="0" style="89" hidden="1" customWidth="1"/>
    <col min="14157" max="14157" width="16.453125" style="89" customWidth="1"/>
    <col min="14158" max="14158" width="0" style="89" hidden="1" customWidth="1"/>
    <col min="14159" max="14159" width="2.54296875" style="89" customWidth="1"/>
    <col min="14160" max="14163" width="0" style="89" hidden="1" customWidth="1"/>
    <col min="14164" max="14174" width="2.54296875" style="89" customWidth="1"/>
    <col min="14175" max="14336" width="2.54296875" style="89"/>
    <col min="14337" max="14337" width="3.81640625" style="89" customWidth="1"/>
    <col min="14338" max="14338" width="1" style="89" customWidth="1"/>
    <col min="14339" max="14339" width="2.81640625" style="89" customWidth="1"/>
    <col min="14340" max="14341" width="2.453125" style="89" customWidth="1"/>
    <col min="14342" max="14344" width="2.54296875" style="89" customWidth="1"/>
    <col min="14345" max="14348" width="2.453125" style="89" customWidth="1"/>
    <col min="14349" max="14349" width="2.54296875" style="89" customWidth="1"/>
    <col min="14350" max="14350" width="2.453125" style="89" customWidth="1"/>
    <col min="14351" max="14354" width="2.54296875" style="89" customWidth="1"/>
    <col min="14355" max="14356" width="2.453125" style="89" customWidth="1"/>
    <col min="14357" max="14357" width="2.54296875" style="89" customWidth="1"/>
    <col min="14358" max="14358" width="2.26953125" style="89" customWidth="1"/>
    <col min="14359" max="14359" width="2.453125" style="89" customWidth="1"/>
    <col min="14360" max="14360" width="2.54296875" style="89" customWidth="1"/>
    <col min="14361" max="14361" width="2.453125" style="89" customWidth="1"/>
    <col min="14362" max="14371" width="2.54296875" style="89" customWidth="1"/>
    <col min="14372" max="14406" width="0" style="89" hidden="1" customWidth="1"/>
    <col min="14407" max="14407" width="2.54296875" style="89" customWidth="1"/>
    <col min="14408" max="14412" width="0" style="89" hidden="1" customWidth="1"/>
    <col min="14413" max="14413" width="16.453125" style="89" customWidth="1"/>
    <col min="14414" max="14414" width="0" style="89" hidden="1" customWidth="1"/>
    <col min="14415" max="14415" width="2.54296875" style="89" customWidth="1"/>
    <col min="14416" max="14419" width="0" style="89" hidden="1" customWidth="1"/>
    <col min="14420" max="14430" width="2.54296875" style="89" customWidth="1"/>
    <col min="14431" max="14592" width="2.54296875" style="89"/>
    <col min="14593" max="14593" width="3.81640625" style="89" customWidth="1"/>
    <col min="14594" max="14594" width="1" style="89" customWidth="1"/>
    <col min="14595" max="14595" width="2.81640625" style="89" customWidth="1"/>
    <col min="14596" max="14597" width="2.453125" style="89" customWidth="1"/>
    <col min="14598" max="14600" width="2.54296875" style="89" customWidth="1"/>
    <col min="14601" max="14604" width="2.453125" style="89" customWidth="1"/>
    <col min="14605" max="14605" width="2.54296875" style="89" customWidth="1"/>
    <col min="14606" max="14606" width="2.453125" style="89" customWidth="1"/>
    <col min="14607" max="14610" width="2.54296875" style="89" customWidth="1"/>
    <col min="14611" max="14612" width="2.453125" style="89" customWidth="1"/>
    <col min="14613" max="14613" width="2.54296875" style="89" customWidth="1"/>
    <col min="14614" max="14614" width="2.26953125" style="89" customWidth="1"/>
    <col min="14615" max="14615" width="2.453125" style="89" customWidth="1"/>
    <col min="14616" max="14616" width="2.54296875" style="89" customWidth="1"/>
    <col min="14617" max="14617" width="2.453125" style="89" customWidth="1"/>
    <col min="14618" max="14627" width="2.54296875" style="89" customWidth="1"/>
    <col min="14628" max="14662" width="0" style="89" hidden="1" customWidth="1"/>
    <col min="14663" max="14663" width="2.54296875" style="89" customWidth="1"/>
    <col min="14664" max="14668" width="0" style="89" hidden="1" customWidth="1"/>
    <col min="14669" max="14669" width="16.453125" style="89" customWidth="1"/>
    <col min="14670" max="14670" width="0" style="89" hidden="1" customWidth="1"/>
    <col min="14671" max="14671" width="2.54296875" style="89" customWidth="1"/>
    <col min="14672" max="14675" width="0" style="89" hidden="1" customWidth="1"/>
    <col min="14676" max="14686" width="2.54296875" style="89" customWidth="1"/>
    <col min="14687" max="14848" width="2.54296875" style="89"/>
    <col min="14849" max="14849" width="3.81640625" style="89" customWidth="1"/>
    <col min="14850" max="14850" width="1" style="89" customWidth="1"/>
    <col min="14851" max="14851" width="2.81640625" style="89" customWidth="1"/>
    <col min="14852" max="14853" width="2.453125" style="89" customWidth="1"/>
    <col min="14854" max="14856" width="2.54296875" style="89" customWidth="1"/>
    <col min="14857" max="14860" width="2.453125" style="89" customWidth="1"/>
    <col min="14861" max="14861" width="2.54296875" style="89" customWidth="1"/>
    <col min="14862" max="14862" width="2.453125" style="89" customWidth="1"/>
    <col min="14863" max="14866" width="2.54296875" style="89" customWidth="1"/>
    <col min="14867" max="14868" width="2.453125" style="89" customWidth="1"/>
    <col min="14869" max="14869" width="2.54296875" style="89" customWidth="1"/>
    <col min="14870" max="14870" width="2.26953125" style="89" customWidth="1"/>
    <col min="14871" max="14871" width="2.453125" style="89" customWidth="1"/>
    <col min="14872" max="14872" width="2.54296875" style="89" customWidth="1"/>
    <col min="14873" max="14873" width="2.453125" style="89" customWidth="1"/>
    <col min="14874" max="14883" width="2.54296875" style="89" customWidth="1"/>
    <col min="14884" max="14918" width="0" style="89" hidden="1" customWidth="1"/>
    <col min="14919" max="14919" width="2.54296875" style="89" customWidth="1"/>
    <col min="14920" max="14924" width="0" style="89" hidden="1" customWidth="1"/>
    <col min="14925" max="14925" width="16.453125" style="89" customWidth="1"/>
    <col min="14926" max="14926" width="0" style="89" hidden="1" customWidth="1"/>
    <col min="14927" max="14927" width="2.54296875" style="89" customWidth="1"/>
    <col min="14928" max="14931" width="0" style="89" hidden="1" customWidth="1"/>
    <col min="14932" max="14942" width="2.54296875" style="89" customWidth="1"/>
    <col min="14943" max="15104" width="2.54296875" style="89"/>
    <col min="15105" max="15105" width="3.81640625" style="89" customWidth="1"/>
    <col min="15106" max="15106" width="1" style="89" customWidth="1"/>
    <col min="15107" max="15107" width="2.81640625" style="89" customWidth="1"/>
    <col min="15108" max="15109" width="2.453125" style="89" customWidth="1"/>
    <col min="15110" max="15112" width="2.54296875" style="89" customWidth="1"/>
    <col min="15113" max="15116" width="2.453125" style="89" customWidth="1"/>
    <col min="15117" max="15117" width="2.54296875" style="89" customWidth="1"/>
    <col min="15118" max="15118" width="2.453125" style="89" customWidth="1"/>
    <col min="15119" max="15122" width="2.54296875" style="89" customWidth="1"/>
    <col min="15123" max="15124" width="2.453125" style="89" customWidth="1"/>
    <col min="15125" max="15125" width="2.54296875" style="89" customWidth="1"/>
    <col min="15126" max="15126" width="2.26953125" style="89" customWidth="1"/>
    <col min="15127" max="15127" width="2.453125" style="89" customWidth="1"/>
    <col min="15128" max="15128" width="2.54296875" style="89" customWidth="1"/>
    <col min="15129" max="15129" width="2.453125" style="89" customWidth="1"/>
    <col min="15130" max="15139" width="2.54296875" style="89" customWidth="1"/>
    <col min="15140" max="15174" width="0" style="89" hidden="1" customWidth="1"/>
    <col min="15175" max="15175" width="2.54296875" style="89" customWidth="1"/>
    <col min="15176" max="15180" width="0" style="89" hidden="1" customWidth="1"/>
    <col min="15181" max="15181" width="16.453125" style="89" customWidth="1"/>
    <col min="15182" max="15182" width="0" style="89" hidden="1" customWidth="1"/>
    <col min="15183" max="15183" width="2.54296875" style="89" customWidth="1"/>
    <col min="15184" max="15187" width="0" style="89" hidden="1" customWidth="1"/>
    <col min="15188" max="15198" width="2.54296875" style="89" customWidth="1"/>
    <col min="15199" max="15360" width="2.54296875" style="89"/>
    <col min="15361" max="15361" width="3.81640625" style="89" customWidth="1"/>
    <col min="15362" max="15362" width="1" style="89" customWidth="1"/>
    <col min="15363" max="15363" width="2.81640625" style="89" customWidth="1"/>
    <col min="15364" max="15365" width="2.453125" style="89" customWidth="1"/>
    <col min="15366" max="15368" width="2.54296875" style="89" customWidth="1"/>
    <col min="15369" max="15372" width="2.453125" style="89" customWidth="1"/>
    <col min="15373" max="15373" width="2.54296875" style="89" customWidth="1"/>
    <col min="15374" max="15374" width="2.453125" style="89" customWidth="1"/>
    <col min="15375" max="15378" width="2.54296875" style="89" customWidth="1"/>
    <col min="15379" max="15380" width="2.453125" style="89" customWidth="1"/>
    <col min="15381" max="15381" width="2.54296875" style="89" customWidth="1"/>
    <col min="15382" max="15382" width="2.26953125" style="89" customWidth="1"/>
    <col min="15383" max="15383" width="2.453125" style="89" customWidth="1"/>
    <col min="15384" max="15384" width="2.54296875" style="89" customWidth="1"/>
    <col min="15385" max="15385" width="2.453125" style="89" customWidth="1"/>
    <col min="15386" max="15395" width="2.54296875" style="89" customWidth="1"/>
    <col min="15396" max="15430" width="0" style="89" hidden="1" customWidth="1"/>
    <col min="15431" max="15431" width="2.54296875" style="89" customWidth="1"/>
    <col min="15432" max="15436" width="0" style="89" hidden="1" customWidth="1"/>
    <col min="15437" max="15437" width="16.453125" style="89" customWidth="1"/>
    <col min="15438" max="15438" width="0" style="89" hidden="1" customWidth="1"/>
    <col min="15439" max="15439" width="2.54296875" style="89" customWidth="1"/>
    <col min="15440" max="15443" width="0" style="89" hidden="1" customWidth="1"/>
    <col min="15444" max="15454" width="2.54296875" style="89" customWidth="1"/>
    <col min="15455" max="15616" width="2.54296875" style="89"/>
    <col min="15617" max="15617" width="3.81640625" style="89" customWidth="1"/>
    <col min="15618" max="15618" width="1" style="89" customWidth="1"/>
    <col min="15619" max="15619" width="2.81640625" style="89" customWidth="1"/>
    <col min="15620" max="15621" width="2.453125" style="89" customWidth="1"/>
    <col min="15622" max="15624" width="2.54296875" style="89" customWidth="1"/>
    <col min="15625" max="15628" width="2.453125" style="89" customWidth="1"/>
    <col min="15629" max="15629" width="2.54296875" style="89" customWidth="1"/>
    <col min="15630" max="15630" width="2.453125" style="89" customWidth="1"/>
    <col min="15631" max="15634" width="2.54296875" style="89" customWidth="1"/>
    <col min="15635" max="15636" width="2.453125" style="89" customWidth="1"/>
    <col min="15637" max="15637" width="2.54296875" style="89" customWidth="1"/>
    <col min="15638" max="15638" width="2.26953125" style="89" customWidth="1"/>
    <col min="15639" max="15639" width="2.453125" style="89" customWidth="1"/>
    <col min="15640" max="15640" width="2.54296875" style="89" customWidth="1"/>
    <col min="15641" max="15641" width="2.453125" style="89" customWidth="1"/>
    <col min="15642" max="15651" width="2.54296875" style="89" customWidth="1"/>
    <col min="15652" max="15686" width="0" style="89" hidden="1" customWidth="1"/>
    <col min="15687" max="15687" width="2.54296875" style="89" customWidth="1"/>
    <col min="15688" max="15692" width="0" style="89" hidden="1" customWidth="1"/>
    <col min="15693" max="15693" width="16.453125" style="89" customWidth="1"/>
    <col min="15694" max="15694" width="0" style="89" hidden="1" customWidth="1"/>
    <col min="15695" max="15695" width="2.54296875" style="89" customWidth="1"/>
    <col min="15696" max="15699" width="0" style="89" hidden="1" customWidth="1"/>
    <col min="15700" max="15710" width="2.54296875" style="89" customWidth="1"/>
    <col min="15711" max="15872" width="2.54296875" style="89"/>
    <col min="15873" max="15873" width="3.81640625" style="89" customWidth="1"/>
    <col min="15874" max="15874" width="1" style="89" customWidth="1"/>
    <col min="15875" max="15875" width="2.81640625" style="89" customWidth="1"/>
    <col min="15876" max="15877" width="2.453125" style="89" customWidth="1"/>
    <col min="15878" max="15880" width="2.54296875" style="89" customWidth="1"/>
    <col min="15881" max="15884" width="2.453125" style="89" customWidth="1"/>
    <col min="15885" max="15885" width="2.54296875" style="89" customWidth="1"/>
    <col min="15886" max="15886" width="2.453125" style="89" customWidth="1"/>
    <col min="15887" max="15890" width="2.54296875" style="89" customWidth="1"/>
    <col min="15891" max="15892" width="2.453125" style="89" customWidth="1"/>
    <col min="15893" max="15893" width="2.54296875" style="89" customWidth="1"/>
    <col min="15894" max="15894" width="2.26953125" style="89" customWidth="1"/>
    <col min="15895" max="15895" width="2.453125" style="89" customWidth="1"/>
    <col min="15896" max="15896" width="2.54296875" style="89" customWidth="1"/>
    <col min="15897" max="15897" width="2.453125" style="89" customWidth="1"/>
    <col min="15898" max="15907" width="2.54296875" style="89" customWidth="1"/>
    <col min="15908" max="15942" width="0" style="89" hidden="1" customWidth="1"/>
    <col min="15943" max="15943" width="2.54296875" style="89" customWidth="1"/>
    <col min="15944" max="15948" width="0" style="89" hidden="1" customWidth="1"/>
    <col min="15949" max="15949" width="16.453125" style="89" customWidth="1"/>
    <col min="15950" max="15950" width="0" style="89" hidden="1" customWidth="1"/>
    <col min="15951" max="15951" width="2.54296875" style="89" customWidth="1"/>
    <col min="15952" max="15955" width="0" style="89" hidden="1" customWidth="1"/>
    <col min="15956" max="15966" width="2.54296875" style="89" customWidth="1"/>
    <col min="15967" max="16128" width="2.54296875" style="89"/>
    <col min="16129" max="16129" width="3.81640625" style="89" customWidth="1"/>
    <col min="16130" max="16130" width="1" style="89" customWidth="1"/>
    <col min="16131" max="16131" width="2.81640625" style="89" customWidth="1"/>
    <col min="16132" max="16133" width="2.453125" style="89" customWidth="1"/>
    <col min="16134" max="16136" width="2.54296875" style="89" customWidth="1"/>
    <col min="16137" max="16140" width="2.453125" style="89" customWidth="1"/>
    <col min="16141" max="16141" width="2.54296875" style="89" customWidth="1"/>
    <col min="16142" max="16142" width="2.453125" style="89" customWidth="1"/>
    <col min="16143" max="16146" width="2.54296875" style="89" customWidth="1"/>
    <col min="16147" max="16148" width="2.453125" style="89" customWidth="1"/>
    <col min="16149" max="16149" width="2.54296875" style="89" customWidth="1"/>
    <col min="16150" max="16150" width="2.26953125" style="89" customWidth="1"/>
    <col min="16151" max="16151" width="2.453125" style="89" customWidth="1"/>
    <col min="16152" max="16152" width="2.54296875" style="89" customWidth="1"/>
    <col min="16153" max="16153" width="2.453125" style="89" customWidth="1"/>
    <col min="16154" max="16163" width="2.54296875" style="89" customWidth="1"/>
    <col min="16164" max="16198" width="0" style="89" hidden="1" customWidth="1"/>
    <col min="16199" max="16199" width="2.54296875" style="89" customWidth="1"/>
    <col min="16200" max="16204" width="0" style="89" hidden="1" customWidth="1"/>
    <col min="16205" max="16205" width="16.453125" style="89" customWidth="1"/>
    <col min="16206" max="16206" width="0" style="89" hidden="1" customWidth="1"/>
    <col min="16207" max="16207" width="2.54296875" style="89" customWidth="1"/>
    <col min="16208" max="16211" width="0" style="89" hidden="1" customWidth="1"/>
    <col min="16212" max="16222" width="2.54296875" style="89" customWidth="1"/>
    <col min="16223" max="16384" width="2.54296875" style="89"/>
  </cols>
  <sheetData>
    <row r="1" spans="1:94" customFormat="1" ht="16.5">
      <c r="A1" s="88"/>
      <c r="B1" s="88"/>
      <c r="C1" s="90"/>
      <c r="D1" s="89"/>
      <c r="E1" s="89"/>
      <c r="K1" s="549" t="s">
        <v>843</v>
      </c>
      <c r="L1" s="549"/>
      <c r="M1" s="549"/>
      <c r="N1" s="549"/>
      <c r="O1" s="549"/>
      <c r="P1" s="550"/>
      <c r="Q1" s="550"/>
      <c r="R1" s="550"/>
      <c r="S1" s="550"/>
      <c r="T1" s="550"/>
      <c r="U1" s="550"/>
      <c r="V1" s="550"/>
      <c r="W1" s="550"/>
      <c r="X1" s="550"/>
      <c r="Y1" s="550"/>
      <c r="Z1" s="550"/>
      <c r="AA1" s="550"/>
      <c r="AB1" s="550"/>
      <c r="AC1" s="550"/>
      <c r="AD1" s="550"/>
      <c r="AE1" s="550"/>
      <c r="AF1" s="550"/>
      <c r="AG1" s="550"/>
      <c r="AH1" s="550"/>
      <c r="AI1" s="550"/>
    </row>
    <row r="2" spans="1:94" customFormat="1" ht="13">
      <c r="A2" s="574" t="s">
        <v>1960</v>
      </c>
      <c r="B2" s="574"/>
      <c r="C2" s="574"/>
      <c r="D2" s="574"/>
      <c r="E2" s="574"/>
      <c r="L2" s="145" t="s">
        <v>1961</v>
      </c>
    </row>
    <row r="3" spans="1:94" customFormat="1" ht="15.5">
      <c r="A3" s="132"/>
      <c r="B3" s="133"/>
      <c r="C3" s="133"/>
      <c r="D3" s="575"/>
      <c r="E3" s="575"/>
      <c r="AI3" s="551" t="s">
        <v>773</v>
      </c>
    </row>
    <row r="4" spans="1:94" s="85" customFormat="1" ht="13">
      <c r="A4" s="84"/>
      <c r="B4" s="84"/>
      <c r="C4" s="84"/>
      <c r="W4" s="148"/>
      <c r="X4" s="148"/>
      <c r="Y4" s="148"/>
      <c r="Z4" s="148"/>
      <c r="AA4" s="148"/>
      <c r="AB4" s="148"/>
      <c r="AC4" s="148"/>
      <c r="AD4" s="148"/>
      <c r="AE4" s="148"/>
      <c r="AF4" s="148"/>
      <c r="AG4" s="148"/>
      <c r="AH4" s="148"/>
      <c r="AI4" s="148"/>
      <c r="AJ4" s="84"/>
      <c r="AK4" s="157"/>
      <c r="AL4" s="84"/>
      <c r="BF4" s="148"/>
      <c r="BG4" s="148"/>
      <c r="BH4" s="148"/>
      <c r="BI4" s="148"/>
      <c r="BJ4" s="148"/>
      <c r="BK4" s="148"/>
      <c r="BL4" s="148"/>
      <c r="BM4" s="148"/>
      <c r="BN4" s="148"/>
      <c r="BO4" s="148"/>
      <c r="BP4" s="148"/>
      <c r="BQ4" s="148"/>
      <c r="BR4" s="148"/>
      <c r="BS4" s="148"/>
      <c r="BT4" s="150"/>
      <c r="BU4" s="150"/>
      <c r="BV4" s="150"/>
      <c r="BW4" s="150"/>
      <c r="BX4" s="151"/>
      <c r="BY4" s="151"/>
      <c r="BZ4" s="151"/>
      <c r="CA4" s="151"/>
      <c r="CB4" s="152"/>
      <c r="CC4" s="152"/>
      <c r="CD4" s="152"/>
      <c r="CE4" s="152"/>
      <c r="CG4" s="153"/>
      <c r="CH4" s="153"/>
      <c r="CI4" s="153"/>
      <c r="CJ4" s="153"/>
      <c r="CK4" s="153"/>
      <c r="CL4" s="153"/>
      <c r="CM4" s="153"/>
      <c r="CN4" s="153"/>
      <c r="CO4" s="153"/>
      <c r="CP4" s="153"/>
    </row>
    <row r="5" spans="1:94" s="86" customFormat="1" ht="18">
      <c r="A5" s="599" t="s">
        <v>774</v>
      </c>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t="s">
        <v>855</v>
      </c>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599"/>
      <c r="BO5" s="599"/>
      <c r="BP5" s="599"/>
      <c r="BQ5" s="599"/>
      <c r="BR5" s="599"/>
      <c r="BS5" s="158"/>
      <c r="BT5" s="159"/>
      <c r="BU5" s="159"/>
      <c r="BV5" s="159"/>
      <c r="BW5" s="159"/>
      <c r="BX5" s="160"/>
      <c r="BY5" s="160"/>
      <c r="BZ5" s="160"/>
      <c r="CA5" s="160"/>
      <c r="CB5" s="161"/>
      <c r="CC5" s="161"/>
      <c r="CD5" s="161"/>
      <c r="CE5" s="161"/>
      <c r="CG5" s="162"/>
      <c r="CH5" s="162"/>
      <c r="CI5" s="162"/>
      <c r="CJ5" s="162"/>
      <c r="CK5" s="162"/>
      <c r="CL5" s="162"/>
      <c r="CM5" s="162"/>
      <c r="CN5" s="162"/>
      <c r="CO5" s="162"/>
      <c r="CP5" s="162"/>
    </row>
    <row r="6" spans="1:94" s="167" customFormat="1" ht="13.5">
      <c r="A6" s="600" t="str">
        <f>[4]KQKD!B6</f>
        <v>Kỳ kế toán từ ngày 01/01/2016 đến ngày 30/06/2016</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t="e">
        <f>#REF!</f>
        <v>#REF!</v>
      </c>
      <c r="AK6" s="600"/>
      <c r="AL6" s="600"/>
      <c r="AM6" s="600"/>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0"/>
      <c r="BL6" s="600"/>
      <c r="BM6" s="600"/>
      <c r="BN6" s="600"/>
      <c r="BO6" s="600"/>
      <c r="BP6" s="600"/>
      <c r="BQ6" s="600"/>
      <c r="BR6" s="600"/>
      <c r="BS6" s="163"/>
      <c r="BT6" s="164"/>
      <c r="BU6" s="164"/>
      <c r="BV6" s="164"/>
      <c r="BW6" s="164"/>
      <c r="BX6" s="165"/>
      <c r="BY6" s="151"/>
      <c r="BZ6" s="165"/>
      <c r="CA6" s="165"/>
      <c r="CB6" s="166"/>
      <c r="CC6" s="166"/>
      <c r="CD6" s="166"/>
      <c r="CE6" s="166"/>
      <c r="CG6" s="168"/>
      <c r="CH6" s="168"/>
      <c r="CI6" s="168"/>
      <c r="CJ6" s="168"/>
      <c r="CK6" s="168"/>
      <c r="CL6" s="168"/>
      <c r="CM6" s="168"/>
      <c r="CN6" s="168"/>
      <c r="CO6" s="168"/>
      <c r="CP6" s="168"/>
    </row>
    <row r="7" spans="1:94" s="85" customFormat="1" ht="15" customHeight="1">
      <c r="A7" s="147"/>
      <c r="B7" s="84"/>
      <c r="C7" s="84"/>
      <c r="W7" s="148"/>
      <c r="X7" s="148"/>
      <c r="Y7" s="148"/>
      <c r="Z7" s="148"/>
      <c r="AA7" s="148"/>
      <c r="AB7" s="148"/>
      <c r="AC7" s="148"/>
      <c r="AD7" s="148"/>
      <c r="AE7" s="148"/>
      <c r="AF7" s="148"/>
      <c r="AG7" s="148"/>
      <c r="AH7" s="148"/>
      <c r="AI7" s="148"/>
      <c r="AJ7" s="147"/>
      <c r="AK7" s="157"/>
      <c r="AL7" s="84"/>
      <c r="BF7" s="148"/>
      <c r="BG7" s="148"/>
      <c r="BH7" s="148"/>
      <c r="BI7" s="148"/>
      <c r="BJ7" s="148"/>
      <c r="BK7" s="148"/>
      <c r="BL7" s="148"/>
      <c r="BM7" s="148"/>
      <c r="BN7" s="148"/>
      <c r="BO7" s="148"/>
      <c r="BP7" s="148"/>
      <c r="BQ7" s="148"/>
      <c r="BR7" s="148"/>
      <c r="BS7" s="148"/>
      <c r="BT7" s="150"/>
      <c r="BU7" s="150"/>
      <c r="BV7" s="150"/>
      <c r="BW7" s="150"/>
      <c r="BX7" s="151"/>
      <c r="BY7" s="151"/>
      <c r="BZ7" s="151"/>
      <c r="CA7" s="151"/>
      <c r="CB7" s="152"/>
      <c r="CC7" s="152"/>
      <c r="CD7" s="152"/>
      <c r="CE7" s="152"/>
      <c r="CG7" s="153"/>
      <c r="CH7" s="153"/>
      <c r="CI7" s="153"/>
      <c r="CJ7" s="153"/>
      <c r="CK7" s="153"/>
      <c r="CL7" s="153"/>
      <c r="CM7" s="153"/>
      <c r="CN7" s="153"/>
      <c r="CO7" s="153"/>
      <c r="CP7" s="153"/>
    </row>
    <row r="8" spans="1:94" s="172" customFormat="1" ht="15" customHeight="1">
      <c r="A8" s="169">
        <f>IF(B8&lt;&gt;"",SUBTOTAL(103,$B$8:B8),"")</f>
        <v>1</v>
      </c>
      <c r="B8" s="170" t="s">
        <v>794</v>
      </c>
      <c r="C8" s="171" t="s">
        <v>856</v>
      </c>
      <c r="W8" s="173"/>
      <c r="X8" s="173"/>
      <c r="Y8" s="173"/>
      <c r="Z8" s="173"/>
      <c r="AA8" s="173"/>
      <c r="AB8" s="173"/>
      <c r="AC8" s="173"/>
      <c r="AD8" s="173"/>
      <c r="AE8" s="173"/>
      <c r="AF8" s="173"/>
      <c r="AG8" s="173"/>
      <c r="AH8" s="173"/>
      <c r="AI8" s="173"/>
      <c r="AJ8" s="169">
        <f>A8</f>
        <v>1</v>
      </c>
      <c r="AK8" s="174" t="str">
        <f>B8</f>
        <v>.</v>
      </c>
      <c r="AL8" s="171" t="s">
        <v>857</v>
      </c>
      <c r="BF8" s="173"/>
      <c r="BG8" s="173"/>
      <c r="BH8" s="173"/>
      <c r="BI8" s="173"/>
      <c r="BJ8" s="173"/>
      <c r="BK8" s="173"/>
      <c r="BL8" s="173"/>
      <c r="BM8" s="173"/>
      <c r="BN8" s="173"/>
      <c r="BO8" s="173"/>
      <c r="BP8" s="173"/>
      <c r="BQ8" s="173"/>
      <c r="BR8" s="173"/>
      <c r="BS8" s="173"/>
      <c r="BT8" s="175"/>
      <c r="BU8" s="175"/>
      <c r="BV8" s="175"/>
      <c r="BW8" s="175"/>
      <c r="BX8" s="176"/>
      <c r="BY8" s="176"/>
      <c r="BZ8" s="176"/>
      <c r="CA8" s="176"/>
      <c r="CB8" s="177"/>
      <c r="CC8" s="177"/>
      <c r="CD8" s="177"/>
      <c r="CE8" s="177"/>
      <c r="CG8" s="178"/>
      <c r="CH8" s="178"/>
      <c r="CI8" s="178"/>
      <c r="CJ8" s="178"/>
      <c r="CK8" s="178"/>
      <c r="CL8" s="178"/>
      <c r="CM8" s="178"/>
      <c r="CN8" s="178"/>
      <c r="CO8" s="178"/>
      <c r="CP8" s="178"/>
    </row>
    <row r="9" spans="1:94" s="172" customFormat="1" ht="13">
      <c r="A9" s="169" t="str">
        <f>IF(B9&lt;&gt;"",$A$8&amp;"."&amp;SUBTOTAL(103,$B$9:B9),"")</f>
        <v/>
      </c>
      <c r="B9" s="170"/>
      <c r="C9" s="171"/>
      <c r="W9" s="173"/>
      <c r="X9" s="173"/>
      <c r="Y9" s="173"/>
      <c r="Z9" s="173"/>
      <c r="AA9" s="173"/>
      <c r="AB9" s="173"/>
      <c r="AC9" s="173"/>
      <c r="AD9" s="173"/>
      <c r="AE9" s="173"/>
      <c r="AF9" s="173"/>
      <c r="AG9" s="173"/>
      <c r="AH9" s="173"/>
      <c r="AI9" s="173"/>
      <c r="AJ9" s="169" t="str">
        <f t="shared" ref="AJ9:AK27" si="0">A9</f>
        <v/>
      </c>
      <c r="AK9" s="174">
        <f t="shared" si="0"/>
        <v>0</v>
      </c>
      <c r="AL9" s="171"/>
      <c r="BF9" s="173"/>
      <c r="BG9" s="173"/>
      <c r="BH9" s="173"/>
      <c r="BI9" s="173"/>
      <c r="BJ9" s="173"/>
      <c r="BK9" s="173"/>
      <c r="BL9" s="173"/>
      <c r="BM9" s="173"/>
      <c r="BN9" s="173"/>
      <c r="BO9" s="173"/>
      <c r="BP9" s="173"/>
      <c r="BQ9" s="173"/>
      <c r="BR9" s="173"/>
      <c r="BS9" s="173"/>
      <c r="BT9" s="175"/>
      <c r="BU9" s="175"/>
      <c r="BV9" s="175"/>
      <c r="BW9" s="175"/>
      <c r="BX9" s="176"/>
      <c r="BY9" s="176"/>
      <c r="BZ9" s="176"/>
      <c r="CA9" s="176"/>
      <c r="CB9" s="177"/>
      <c r="CC9" s="177"/>
      <c r="CD9" s="177"/>
      <c r="CE9" s="177"/>
      <c r="CG9" s="178"/>
      <c r="CH9" s="178"/>
      <c r="CI9" s="178"/>
      <c r="CJ9" s="178"/>
      <c r="CK9" s="178"/>
      <c r="CL9" s="178"/>
      <c r="CM9" s="178"/>
      <c r="CN9" s="178"/>
      <c r="CO9" s="178"/>
      <c r="CP9" s="178"/>
    </row>
    <row r="10" spans="1:94" s="172" customFormat="1" ht="15" customHeight="1">
      <c r="A10" s="169" t="str">
        <f>IF(B10&lt;&gt;"",$A$8&amp;"."&amp;SUBTOTAL(103,$B$9:B10),"")</f>
        <v>1.1</v>
      </c>
      <c r="B10" s="171" t="s">
        <v>794</v>
      </c>
      <c r="C10" s="169" t="s">
        <v>858</v>
      </c>
      <c r="W10" s="173"/>
      <c r="X10" s="173"/>
      <c r="Y10" s="173"/>
      <c r="Z10" s="173"/>
      <c r="AA10" s="173"/>
      <c r="AB10" s="173"/>
      <c r="AC10" s="173"/>
      <c r="AD10" s="173"/>
      <c r="AE10" s="173"/>
      <c r="AF10" s="173"/>
      <c r="AG10" s="173"/>
      <c r="AH10" s="173"/>
      <c r="AI10" s="173"/>
      <c r="AJ10" s="169" t="str">
        <f t="shared" si="0"/>
        <v>1.1</v>
      </c>
      <c r="AK10" s="174" t="str">
        <f t="shared" si="0"/>
        <v>.</v>
      </c>
      <c r="AL10" s="169" t="s">
        <v>859</v>
      </c>
      <c r="BF10" s="173"/>
      <c r="BG10" s="173"/>
      <c r="BH10" s="173"/>
      <c r="BI10" s="173"/>
      <c r="BJ10" s="173"/>
      <c r="BK10" s="173"/>
      <c r="BL10" s="173"/>
      <c r="BM10" s="173"/>
      <c r="BN10" s="173"/>
      <c r="BO10" s="173"/>
      <c r="BP10" s="173"/>
      <c r="BQ10" s="173"/>
      <c r="BR10" s="173"/>
      <c r="BS10" s="173"/>
      <c r="BT10" s="175"/>
      <c r="BU10" s="175"/>
      <c r="BV10" s="175"/>
      <c r="BW10" s="175"/>
      <c r="BX10" s="176"/>
      <c r="BY10" s="176"/>
      <c r="BZ10" s="176"/>
      <c r="CA10" s="176"/>
      <c r="CB10" s="177"/>
      <c r="CC10" s="177"/>
      <c r="CD10" s="177"/>
      <c r="CE10" s="177"/>
      <c r="CG10" s="178"/>
      <c r="CH10" s="178"/>
      <c r="CI10" s="178"/>
      <c r="CJ10" s="178"/>
      <c r="CK10" s="178"/>
      <c r="CL10" s="178"/>
      <c r="CM10" s="178"/>
      <c r="CN10" s="178"/>
      <c r="CO10" s="178"/>
      <c r="CP10" s="178"/>
    </row>
    <row r="11" spans="1:94" s="172" customFormat="1" ht="13">
      <c r="A11" s="169" t="str">
        <f>IF(B11&lt;&gt;"",$A$8&amp;"."&amp;SUBTOTAL(103,$B$9:B11),"")</f>
        <v/>
      </c>
      <c r="B11" s="171"/>
      <c r="C11" s="169"/>
      <c r="W11" s="173"/>
      <c r="X11" s="173"/>
      <c r="Y11" s="173"/>
      <c r="Z11" s="173"/>
      <c r="AA11" s="173"/>
      <c r="AB11" s="173"/>
      <c r="AC11" s="173"/>
      <c r="AD11" s="173"/>
      <c r="AE11" s="173"/>
      <c r="AF11" s="173"/>
      <c r="AG11" s="173"/>
      <c r="AH11" s="173"/>
      <c r="AI11" s="173"/>
      <c r="AJ11" s="169" t="str">
        <f t="shared" si="0"/>
        <v/>
      </c>
      <c r="AK11" s="174">
        <f t="shared" si="0"/>
        <v>0</v>
      </c>
      <c r="AL11" s="169"/>
      <c r="BF11" s="173"/>
      <c r="BG11" s="173"/>
      <c r="BH11" s="173"/>
      <c r="BI11" s="173"/>
      <c r="BJ11" s="173"/>
      <c r="BK11" s="173"/>
      <c r="BL11" s="173"/>
      <c r="BM11" s="173"/>
      <c r="BN11" s="173"/>
      <c r="BO11" s="173"/>
      <c r="BP11" s="173"/>
      <c r="BQ11" s="173"/>
      <c r="BR11" s="173"/>
      <c r="BS11" s="173"/>
      <c r="BT11" s="175"/>
      <c r="BU11" s="175"/>
      <c r="BV11" s="175"/>
      <c r="BW11" s="175"/>
      <c r="BX11" s="176"/>
      <c r="BY11" s="176"/>
      <c r="BZ11" s="176"/>
      <c r="CA11" s="176"/>
      <c r="CB11" s="177"/>
      <c r="CC11" s="177"/>
      <c r="CD11" s="177"/>
      <c r="CE11" s="177"/>
      <c r="CG11" s="178"/>
      <c r="CH11" s="178"/>
      <c r="CI11" s="178"/>
      <c r="CJ11" s="178"/>
      <c r="CK11" s="178"/>
      <c r="CL11" s="178"/>
      <c r="CM11" s="178"/>
      <c r="CN11" s="178"/>
      <c r="CO11" s="178"/>
      <c r="CP11" s="178"/>
    </row>
    <row r="12" spans="1:94" s="172" customFormat="1" ht="41.25" customHeight="1">
      <c r="A12" s="169" t="str">
        <f>IF(B12&lt;&gt;"",$A$8&amp;"."&amp;SUBTOTAL(103,$B$9:B12),"")</f>
        <v/>
      </c>
      <c r="B12" s="171"/>
      <c r="C12" s="593" t="str">
        <f>[4]BCaoBGD!A11</f>
        <v>Công ty Cổ phần Chứng khoán An Phát thành lập và hoạt động theo Giấy phép thành lập và hoạt động kinh doanh Chứng khoán số 63/UBCK-GP ngày 15/11/2007 và giấy phép điều chỉnh Giấy phép thành lập và hoạt động Công ty Chứng khoán số 06/GPĐC-UBCK ngày 10/01/2013 của Ủy ban Chứng khoán Nhà nước.</v>
      </c>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169" t="str">
        <f t="shared" si="0"/>
        <v/>
      </c>
      <c r="AK12" s="174">
        <f t="shared" si="0"/>
        <v>0</v>
      </c>
      <c r="AL12" s="593" t="str">
        <f>[4]BCaoBGD!P11</f>
        <v>ABC Securities Joint Stock Company which was established and operating activities based on License of securities operating activities No 10/UBCK-GPHDKD dated 01 January 2010 and Amended License of securities operating activities No.358/UBCK-GP dated 10 October 2010 issued by the State Securities Committee.</v>
      </c>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593"/>
      <c r="BS12" s="94"/>
      <c r="BT12" s="179"/>
      <c r="BU12" s="179"/>
      <c r="BV12" s="179"/>
      <c r="BW12" s="179"/>
      <c r="BX12" s="180"/>
      <c r="BY12" s="180"/>
      <c r="BZ12" s="180"/>
      <c r="CA12" s="180"/>
      <c r="CB12" s="177"/>
      <c r="CC12" s="177"/>
      <c r="CD12" s="177"/>
      <c r="CE12" s="177"/>
      <c r="CG12" s="178"/>
      <c r="CH12" s="178"/>
      <c r="CI12" s="178"/>
      <c r="CJ12" s="178"/>
      <c r="CK12" s="178"/>
      <c r="CL12" s="178"/>
      <c r="CM12" s="178"/>
      <c r="CN12" s="178"/>
      <c r="CO12" s="178"/>
      <c r="CP12" s="178"/>
    </row>
    <row r="13" spans="1:94" s="172" customFormat="1" ht="13">
      <c r="A13" s="169" t="str">
        <f>IF(B13&lt;&gt;"",$A$8&amp;"."&amp;SUBTOTAL(103,$B$9:B13),"")</f>
        <v/>
      </c>
      <c r="B13" s="171"/>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169" t="str">
        <f t="shared" si="0"/>
        <v/>
      </c>
      <c r="AK13" s="174">
        <f t="shared" si="0"/>
        <v>0</v>
      </c>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179"/>
      <c r="BU13" s="179"/>
      <c r="BV13" s="179"/>
      <c r="BW13" s="179"/>
      <c r="BX13" s="180"/>
      <c r="BY13" s="180"/>
      <c r="BZ13" s="180"/>
      <c r="CA13" s="180"/>
      <c r="CB13" s="177"/>
      <c r="CC13" s="177"/>
      <c r="CD13" s="177"/>
      <c r="CE13" s="177"/>
      <c r="CG13" s="178"/>
      <c r="CH13" s="178"/>
      <c r="CI13" s="178"/>
      <c r="CJ13" s="178"/>
      <c r="CK13" s="178"/>
      <c r="CL13" s="178"/>
      <c r="CM13" s="178"/>
      <c r="CN13" s="178"/>
      <c r="CO13" s="178"/>
      <c r="CP13" s="178"/>
    </row>
    <row r="14" spans="1:94" s="172" customFormat="1" ht="15" customHeight="1">
      <c r="A14" s="169" t="str">
        <f>IF(B14&lt;&gt;"",$A$8&amp;"."&amp;SUBTOTAL(103,$B$9:B14),"")</f>
        <v/>
      </c>
      <c r="B14" s="171"/>
      <c r="C14" s="593" t="str">
        <f>[4]BCaoBGD!A13</f>
        <v>Trụ sở của Công ty tại: Tầng 5, Tòa nhà Grand Building, Số 32 Hòa Mã, Quận Hai Bà Trưng, Hà Nội.</v>
      </c>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169" t="str">
        <f t="shared" si="0"/>
        <v/>
      </c>
      <c r="AK14" s="174">
        <f t="shared" si="0"/>
        <v>0</v>
      </c>
      <c r="AL14" s="598" t="str">
        <f>[4]BCaoBGD!P13</f>
        <v>The Company’s head office is located at: No.24, Cu Chinh Lan  Street, Hong Bang District, Hai Phong City.</v>
      </c>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146"/>
      <c r="BT14" s="179"/>
      <c r="BU14" s="179"/>
      <c r="BV14" s="179"/>
      <c r="BW14" s="179"/>
      <c r="BX14" s="180"/>
      <c r="BY14" s="180"/>
      <c r="BZ14" s="180"/>
      <c r="CA14" s="180"/>
      <c r="CB14" s="175"/>
      <c r="CC14" s="177"/>
      <c r="CD14" s="177"/>
      <c r="CE14" s="177"/>
      <c r="CG14" s="178"/>
      <c r="CH14" s="178"/>
      <c r="CI14" s="178"/>
      <c r="CJ14" s="178"/>
      <c r="CK14" s="178"/>
      <c r="CL14" s="178"/>
      <c r="CM14" s="178"/>
      <c r="CN14" s="178"/>
      <c r="CO14" s="178"/>
      <c r="CP14" s="178"/>
    </row>
    <row r="15" spans="1:94" s="172" customFormat="1" ht="13">
      <c r="A15" s="169" t="str">
        <f>IF(B15&lt;&gt;"",$A$8&amp;"."&amp;SUBTOTAL(103,$B$9:B15),"")</f>
        <v/>
      </c>
      <c r="B15" s="171"/>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169" t="str">
        <f t="shared" si="0"/>
        <v/>
      </c>
      <c r="AK15" s="174">
        <f t="shared" si="0"/>
        <v>0</v>
      </c>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79"/>
      <c r="BU15" s="179"/>
      <c r="BV15" s="179"/>
      <c r="BW15" s="179"/>
      <c r="BX15" s="180"/>
      <c r="BY15" s="180"/>
      <c r="BZ15" s="180"/>
      <c r="CA15" s="180"/>
      <c r="CB15" s="175"/>
      <c r="CC15" s="177"/>
      <c r="CD15" s="177"/>
      <c r="CE15" s="177"/>
      <c r="CG15" s="178"/>
      <c r="CH15" s="178"/>
      <c r="CI15" s="178"/>
      <c r="CJ15" s="178"/>
      <c r="CK15" s="178"/>
      <c r="CL15" s="178"/>
      <c r="CM15" s="178"/>
      <c r="CN15" s="178"/>
      <c r="CO15" s="178"/>
      <c r="CP15" s="178"/>
    </row>
    <row r="16" spans="1:94" s="172" customFormat="1" ht="15" customHeight="1">
      <c r="A16" s="169" t="str">
        <f>IF(B16&lt;&gt;"",$A$8&amp;"."&amp;SUBTOTAL(103,$B$9:B16),"")</f>
        <v/>
      </c>
      <c r="B16" s="171"/>
      <c r="C16" s="593" t="s">
        <v>860</v>
      </c>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169" t="str">
        <f>A16</f>
        <v/>
      </c>
      <c r="AK16" s="174">
        <f>B16</f>
        <v>0</v>
      </c>
      <c r="AL16" s="594" t="e">
        <f>"Company's Legal capital: VND "&amp;FIXED(#REF!,0,FALSE)&amp;". Equivalent to "&amp;FIXED(BF1113,0,FALSE)&amp;" shares with the price of VND "&amp;FIXED(BF1123,0,FALSE)&amp;" per share."</f>
        <v>#REF!</v>
      </c>
      <c r="AM16" s="594"/>
      <c r="AN16" s="594"/>
      <c r="AO16" s="594"/>
      <c r="AP16" s="594"/>
      <c r="AQ16" s="594"/>
      <c r="AR16" s="594"/>
      <c r="AS16" s="594"/>
      <c r="AT16" s="594"/>
      <c r="AU16" s="594"/>
      <c r="AV16" s="594"/>
      <c r="AW16" s="594"/>
      <c r="AX16" s="594"/>
      <c r="AY16" s="594"/>
      <c r="AZ16" s="594"/>
      <c r="BA16" s="594"/>
      <c r="BB16" s="594"/>
      <c r="BC16" s="594"/>
      <c r="BD16" s="594"/>
      <c r="BE16" s="594"/>
      <c r="BF16" s="594"/>
      <c r="BG16" s="594"/>
      <c r="BH16" s="594"/>
      <c r="BI16" s="594"/>
      <c r="BJ16" s="594"/>
      <c r="BK16" s="594"/>
      <c r="BL16" s="594"/>
      <c r="BM16" s="594"/>
      <c r="BN16" s="594"/>
      <c r="BO16" s="594"/>
      <c r="BP16" s="594"/>
      <c r="BQ16" s="594"/>
      <c r="BR16" s="594"/>
      <c r="BS16" s="146"/>
      <c r="BT16" s="179"/>
      <c r="BU16" s="179"/>
      <c r="BV16" s="179"/>
      <c r="BW16" s="179"/>
      <c r="BX16" s="180"/>
      <c r="BY16" s="180"/>
      <c r="BZ16" s="180"/>
      <c r="CA16" s="180"/>
      <c r="CB16" s="175"/>
      <c r="CC16" s="177"/>
      <c r="CD16" s="177"/>
      <c r="CE16" s="177"/>
      <c r="CG16" s="178"/>
      <c r="CH16" s="178"/>
      <c r="CI16" s="178"/>
      <c r="CJ16" s="178"/>
      <c r="CK16" s="178"/>
      <c r="CL16" s="178"/>
      <c r="CM16" s="178"/>
      <c r="CN16" s="178"/>
      <c r="CO16" s="178"/>
      <c r="CP16" s="178"/>
    </row>
    <row r="17" spans="1:94" s="172" customFormat="1" ht="13">
      <c r="A17" s="169"/>
      <c r="B17" s="171"/>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169"/>
      <c r="AK17" s="17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146"/>
      <c r="BT17" s="179"/>
      <c r="BU17" s="179"/>
      <c r="BV17" s="179"/>
      <c r="BW17" s="179"/>
      <c r="BX17" s="180"/>
      <c r="BY17" s="180"/>
      <c r="BZ17" s="180"/>
      <c r="CA17" s="180"/>
      <c r="CB17" s="175"/>
      <c r="CC17" s="177"/>
      <c r="CD17" s="177"/>
      <c r="CE17" s="177"/>
      <c r="CG17" s="178"/>
      <c r="CH17" s="178"/>
      <c r="CI17" s="178"/>
      <c r="CJ17" s="178"/>
      <c r="CK17" s="178"/>
      <c r="CL17" s="178"/>
      <c r="CM17" s="178"/>
      <c r="CN17" s="178"/>
      <c r="CO17" s="178"/>
      <c r="CP17" s="178"/>
    </row>
    <row r="18" spans="1:94" s="172" customFormat="1" ht="27.75" customHeight="1">
      <c r="A18" s="169" t="str">
        <f>IF(B18&lt;&gt;"",$A$8&amp;"."&amp;SUBTOTAL(103,$B$9:B18),"")</f>
        <v/>
      </c>
      <c r="B18" s="171"/>
      <c r="C18" s="593" t="str">
        <f>"Vốn điều lệ của Công ty theo đăng ký là 135.289.000.000 đồng, vốn điều lệ thực góp đến "&amp;'[4]Khai bao'!C14&amp;" là "&amp;FIXED([4]CDKT!P232,0,FALSE)&amp;" đồng; tương đương "&amp;FIXED(W1115,0,FALSE)&amp;" cổ phần, mệnh giá một cổ phần là "&amp;FIXED(W1125,0,FALSE)&amp;" đồng."</f>
        <v>Vốn điều lệ của Công ty theo đăng ký là 135.289.000.000 đồng, vốn điều lệ thực góp đến ngày 30 tháng 06 năm 2016 là 135,289,000,000 đồng; tương đương 13,528,900 cổ phần, mệnh giá một cổ phần là 10,000 đồng.</v>
      </c>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169" t="str">
        <f t="shared" si="0"/>
        <v/>
      </c>
      <c r="AK18" s="174">
        <f t="shared" si="0"/>
        <v>0</v>
      </c>
      <c r="AL18" s="594" t="e">
        <f>"Company's Legal capital: VND "&amp;FIXED(#REF!,0,FALSE)&amp;". Equivalent to "&amp;FIXED(BF1115,0,FALSE)&amp;" shares with the price of VND "&amp;FIXED(BF1125,0,FALSE)&amp;" per share."</f>
        <v>#REF!</v>
      </c>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4"/>
      <c r="BI18" s="594"/>
      <c r="BJ18" s="594"/>
      <c r="BK18" s="594"/>
      <c r="BL18" s="594"/>
      <c r="BM18" s="594"/>
      <c r="BN18" s="594"/>
      <c r="BO18" s="594"/>
      <c r="BP18" s="594"/>
      <c r="BQ18" s="594"/>
      <c r="BR18" s="594"/>
      <c r="BS18" s="146"/>
      <c r="BT18" s="179"/>
      <c r="BU18" s="179"/>
      <c r="BV18" s="179"/>
      <c r="BW18" s="179"/>
      <c r="BX18" s="180"/>
      <c r="BY18" s="180"/>
      <c r="BZ18" s="180"/>
      <c r="CA18" s="180"/>
      <c r="CB18" s="175"/>
      <c r="CC18" s="177"/>
      <c r="CD18" s="177"/>
      <c r="CE18" s="177"/>
      <c r="CG18" s="178"/>
      <c r="CH18" s="178"/>
      <c r="CI18" s="178"/>
      <c r="CJ18" s="178"/>
      <c r="CK18" s="178"/>
      <c r="CL18" s="178"/>
      <c r="CM18" s="178"/>
      <c r="CN18" s="178"/>
      <c r="CO18" s="178"/>
      <c r="CP18" s="178"/>
    </row>
    <row r="19" spans="1:94" s="172" customFormat="1" ht="13">
      <c r="A19" s="169"/>
      <c r="B19" s="171"/>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169"/>
      <c r="AK19" s="17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146"/>
      <c r="BT19" s="179"/>
      <c r="BU19" s="179"/>
      <c r="BV19" s="179"/>
      <c r="BW19" s="179"/>
      <c r="BX19" s="180"/>
      <c r="BY19" s="180"/>
      <c r="BZ19" s="180"/>
      <c r="CA19" s="180"/>
      <c r="CB19" s="175"/>
      <c r="CC19" s="177"/>
      <c r="CD19" s="177"/>
      <c r="CE19" s="177"/>
      <c r="CG19" s="178"/>
      <c r="CH19" s="178"/>
      <c r="CI19" s="178"/>
      <c r="CJ19" s="178"/>
      <c r="CK19" s="178"/>
      <c r="CL19" s="178"/>
      <c r="CM19" s="178"/>
      <c r="CN19" s="178"/>
      <c r="CO19" s="178"/>
      <c r="CP19" s="178"/>
    </row>
    <row r="20" spans="1:94" s="172" customFormat="1" ht="81.75" customHeight="1">
      <c r="A20" s="169"/>
      <c r="B20" s="171"/>
      <c r="C20" s="593" t="s">
        <v>861</v>
      </c>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169"/>
      <c r="AK20" s="17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146"/>
      <c r="BT20" s="179"/>
      <c r="BU20" s="179"/>
      <c r="BV20" s="179"/>
      <c r="BW20" s="179"/>
      <c r="BX20" s="180"/>
      <c r="BY20" s="180"/>
      <c r="BZ20" s="180"/>
      <c r="CA20" s="180"/>
      <c r="CB20" s="175"/>
      <c r="CC20" s="177"/>
      <c r="CD20" s="177"/>
      <c r="CE20" s="177"/>
      <c r="CG20" s="178"/>
      <c r="CH20" s="178"/>
      <c r="CI20" s="178"/>
      <c r="CJ20" s="178"/>
      <c r="CK20" s="178"/>
      <c r="CL20" s="178"/>
      <c r="CM20" s="178"/>
      <c r="CN20" s="178"/>
      <c r="CO20" s="178"/>
      <c r="CP20" s="178"/>
    </row>
    <row r="21" spans="1:94" s="172" customFormat="1" ht="12" customHeight="1">
      <c r="A21" s="169" t="str">
        <f>IF(B21&lt;&gt;"",$A$8&amp;"."&amp;SUBTOTAL(103,$B$9:B21),"")</f>
        <v/>
      </c>
      <c r="B21" s="171"/>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69" t="str">
        <f t="shared" si="0"/>
        <v/>
      </c>
      <c r="AK21" s="174">
        <f t="shared" si="0"/>
        <v>0</v>
      </c>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81"/>
      <c r="BU21" s="181"/>
      <c r="BV21" s="181"/>
      <c r="BW21" s="181"/>
      <c r="BX21" s="173"/>
      <c r="BY21" s="180"/>
      <c r="BZ21" s="180"/>
      <c r="CA21" s="180"/>
      <c r="CB21" s="182"/>
      <c r="CC21" s="182"/>
      <c r="CD21" s="182"/>
      <c r="CE21" s="182"/>
    </row>
    <row r="22" spans="1:94" s="172" customFormat="1" ht="15" hidden="1" customHeight="1" outlineLevel="1">
      <c r="A22" s="183" t="str">
        <f>IF(B22&lt;&gt;"",$A$8&amp;"."&amp;SUBTOTAL(103,$B$9:B22),"")</f>
        <v/>
      </c>
      <c r="C22" s="172" t="s">
        <v>862</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69" t="str">
        <f t="shared" si="0"/>
        <v/>
      </c>
      <c r="AK22" s="174">
        <f t="shared" si="0"/>
        <v>0</v>
      </c>
      <c r="AL22" s="172" t="s">
        <v>863</v>
      </c>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94"/>
      <c r="BT22" s="186"/>
      <c r="BU22" s="186"/>
      <c r="BV22" s="186"/>
      <c r="BW22" s="186"/>
      <c r="BX22" s="173"/>
      <c r="BY22" s="180"/>
      <c r="BZ22" s="180"/>
      <c r="CA22" s="180"/>
      <c r="CB22" s="182"/>
      <c r="CC22" s="182"/>
      <c r="CD22" s="182"/>
      <c r="CE22" s="182"/>
    </row>
    <row r="23" spans="1:94" ht="13" hidden="1" outlineLevel="1">
      <c r="A23" s="169" t="str">
        <f>IF(B23&lt;&gt;"",$A$8&amp;"."&amp;SUBTOTAL(103,$B$9:B23),"")</f>
        <v/>
      </c>
      <c r="B23" s="89"/>
      <c r="C23" s="187"/>
      <c r="D23" s="188"/>
      <c r="E23" s="188"/>
      <c r="F23" s="188"/>
      <c r="G23" s="188"/>
      <c r="H23" s="188"/>
      <c r="I23" s="188"/>
      <c r="J23" s="188"/>
      <c r="K23" s="188"/>
      <c r="L23" s="188"/>
      <c r="M23" s="188"/>
      <c r="N23" s="107"/>
      <c r="O23" s="107"/>
      <c r="P23" s="107"/>
      <c r="Q23" s="107"/>
      <c r="R23" s="107"/>
      <c r="S23" s="107"/>
      <c r="T23" s="107"/>
      <c r="U23" s="107"/>
      <c r="V23" s="189"/>
      <c r="AI23" s="190"/>
      <c r="AJ23" s="169" t="str">
        <f t="shared" si="0"/>
        <v/>
      </c>
      <c r="AK23" s="174">
        <f t="shared" si="0"/>
        <v>0</v>
      </c>
      <c r="AL23" s="187"/>
      <c r="AM23" s="188"/>
      <c r="AN23" s="188"/>
      <c r="AO23" s="188"/>
      <c r="AP23" s="188"/>
      <c r="AQ23" s="188"/>
      <c r="AR23" s="188"/>
      <c r="AS23" s="188"/>
      <c r="AT23" s="188"/>
      <c r="AU23" s="188"/>
      <c r="AV23" s="188"/>
      <c r="AW23" s="191"/>
      <c r="AX23" s="191"/>
      <c r="AY23" s="191"/>
      <c r="AZ23" s="191"/>
      <c r="BA23" s="191"/>
      <c r="BB23" s="191"/>
      <c r="BC23" s="191"/>
      <c r="BD23" s="191"/>
      <c r="BE23" s="192"/>
      <c r="BF23" s="192"/>
      <c r="BG23" s="192"/>
      <c r="BH23" s="192"/>
      <c r="BI23" s="192"/>
      <c r="BJ23" s="192"/>
      <c r="BK23" s="192"/>
      <c r="BL23" s="192"/>
      <c r="BM23" s="193"/>
      <c r="BN23" s="193"/>
      <c r="BO23" s="193"/>
      <c r="BP23" s="193"/>
      <c r="BQ23" s="193"/>
      <c r="BR23" s="190"/>
      <c r="BT23" s="194"/>
      <c r="BU23" s="194"/>
      <c r="BV23" s="194"/>
      <c r="BW23" s="194"/>
      <c r="BX23" s="89"/>
      <c r="CB23" s="195"/>
      <c r="CC23" s="195"/>
      <c r="CD23" s="195"/>
      <c r="CE23" s="195"/>
      <c r="CG23" s="89"/>
      <c r="CH23" s="89"/>
      <c r="CI23" s="89"/>
      <c r="CJ23" s="89"/>
      <c r="CK23" s="89"/>
      <c r="CL23" s="89"/>
      <c r="CM23" s="89"/>
      <c r="CN23" s="89"/>
      <c r="CO23" s="89"/>
      <c r="CP23" s="89"/>
    </row>
    <row r="24" spans="1:94" s="196" customFormat="1" ht="25.5" hidden="1" customHeight="1" outlineLevel="1">
      <c r="A24" s="169" t="str">
        <f>IF(B24&lt;&gt;"",$A$8&amp;"."&amp;SUBTOTAL(103,$B$9:B24),"")</f>
        <v/>
      </c>
      <c r="C24" s="595" t="s">
        <v>864</v>
      </c>
      <c r="D24" s="595"/>
      <c r="E24" s="595"/>
      <c r="F24" s="595"/>
      <c r="G24" s="595"/>
      <c r="H24" s="595"/>
      <c r="I24" s="595"/>
      <c r="J24" s="595"/>
      <c r="K24" s="595"/>
      <c r="L24" s="595"/>
      <c r="M24" s="595"/>
      <c r="N24" s="197"/>
      <c r="O24" s="197"/>
      <c r="P24" s="197"/>
      <c r="Q24" s="197"/>
      <c r="R24" s="197"/>
      <c r="S24" s="197"/>
      <c r="T24" s="197"/>
      <c r="U24" s="197"/>
      <c r="V24" s="596" t="s">
        <v>809</v>
      </c>
      <c r="W24" s="596"/>
      <c r="X24" s="596"/>
      <c r="Y24" s="596"/>
      <c r="Z24" s="596"/>
      <c r="AA24" s="596"/>
      <c r="AB24" s="596" t="s">
        <v>810</v>
      </c>
      <c r="AC24" s="597"/>
      <c r="AD24" s="597"/>
      <c r="AE24" s="597"/>
      <c r="AF24" s="597"/>
      <c r="AG24" s="597"/>
      <c r="AH24" s="597"/>
      <c r="AI24" s="597"/>
      <c r="AJ24" s="169" t="str">
        <f t="shared" si="0"/>
        <v/>
      </c>
      <c r="AK24" s="174">
        <f t="shared" si="0"/>
        <v>0</v>
      </c>
      <c r="AL24" s="595" t="s">
        <v>865</v>
      </c>
      <c r="AM24" s="595"/>
      <c r="AN24" s="595"/>
      <c r="AO24" s="595"/>
      <c r="AP24" s="595"/>
      <c r="AQ24" s="595"/>
      <c r="AR24" s="595"/>
      <c r="AS24" s="595"/>
      <c r="AT24" s="595"/>
      <c r="AU24" s="595"/>
      <c r="AV24" s="595"/>
      <c r="AW24" s="189"/>
      <c r="AX24" s="189"/>
      <c r="AY24" s="189"/>
      <c r="AZ24" s="189"/>
      <c r="BA24" s="189"/>
      <c r="BB24" s="189"/>
      <c r="BC24" s="189"/>
      <c r="BD24" s="189"/>
      <c r="BE24" s="596" t="s">
        <v>866</v>
      </c>
      <c r="BF24" s="596"/>
      <c r="BG24" s="596" t="s">
        <v>866</v>
      </c>
      <c r="BH24" s="596"/>
      <c r="BI24" s="596"/>
      <c r="BJ24" s="596"/>
      <c r="BK24" s="596" t="s">
        <v>867</v>
      </c>
      <c r="BL24" s="597"/>
      <c r="BM24" s="597" t="s">
        <v>867</v>
      </c>
      <c r="BN24" s="597"/>
      <c r="BO24" s="597"/>
      <c r="BP24" s="597"/>
      <c r="BQ24" s="597"/>
      <c r="BR24" s="597"/>
      <c r="BS24" s="198"/>
      <c r="BT24" s="155"/>
      <c r="BU24" s="155"/>
      <c r="BV24" s="155"/>
      <c r="BW24" s="155"/>
      <c r="BY24" s="156"/>
      <c r="BZ24" s="156"/>
      <c r="CA24" s="156"/>
      <c r="CB24" s="195"/>
      <c r="CC24" s="195"/>
      <c r="CD24" s="195"/>
      <c r="CE24" s="195"/>
    </row>
    <row r="25" spans="1:94" s="196" customFormat="1" ht="13" hidden="1" outlineLevel="1">
      <c r="A25" s="169" t="str">
        <f>IF(B25&lt;&gt;"",$A$8&amp;"."&amp;SUBTOTAL(103,$B$9:B25),"")</f>
        <v/>
      </c>
      <c r="C25" s="199"/>
      <c r="D25" s="199"/>
      <c r="E25" s="199"/>
      <c r="F25" s="199"/>
      <c r="G25" s="199"/>
      <c r="H25" s="199"/>
      <c r="I25" s="199"/>
      <c r="J25" s="199"/>
      <c r="K25" s="199"/>
      <c r="L25" s="199"/>
      <c r="M25" s="199"/>
      <c r="N25" s="200"/>
      <c r="O25" s="200"/>
      <c r="P25" s="200"/>
      <c r="Q25" s="200"/>
      <c r="R25" s="200"/>
      <c r="S25" s="200"/>
      <c r="T25" s="200"/>
      <c r="U25" s="201"/>
      <c r="V25" s="200"/>
      <c r="W25" s="200"/>
      <c r="X25" s="200"/>
      <c r="Y25" s="200"/>
      <c r="Z25" s="200"/>
      <c r="AA25" s="200"/>
      <c r="AB25" s="201"/>
      <c r="AC25" s="202"/>
      <c r="AD25" s="202"/>
      <c r="AE25" s="202"/>
      <c r="AF25" s="202"/>
      <c r="AG25" s="202"/>
      <c r="AH25" s="202"/>
      <c r="AI25" s="202"/>
      <c r="AJ25" s="169" t="str">
        <f t="shared" si="0"/>
        <v/>
      </c>
      <c r="AK25" s="174">
        <f t="shared" si="0"/>
        <v>0</v>
      </c>
      <c r="AL25" s="199"/>
      <c r="AM25" s="199"/>
      <c r="AN25" s="199"/>
      <c r="AO25" s="199"/>
      <c r="AP25" s="199"/>
      <c r="AQ25" s="199"/>
      <c r="AR25" s="199"/>
      <c r="AS25" s="199"/>
      <c r="AT25" s="199"/>
      <c r="AU25" s="199"/>
      <c r="AV25" s="199"/>
      <c r="AW25" s="200"/>
      <c r="AX25" s="200"/>
      <c r="AY25" s="200"/>
      <c r="AZ25" s="200"/>
      <c r="BA25" s="200"/>
      <c r="BB25" s="200"/>
      <c r="BC25" s="200"/>
      <c r="BD25" s="201"/>
      <c r="BE25" s="200"/>
      <c r="BF25" s="200"/>
      <c r="BG25" s="200"/>
      <c r="BH25" s="200"/>
      <c r="BI25" s="200"/>
      <c r="BJ25" s="200"/>
      <c r="BK25" s="201"/>
      <c r="BL25" s="202"/>
      <c r="BM25" s="202"/>
      <c r="BN25" s="202"/>
      <c r="BO25" s="202"/>
      <c r="BP25" s="202"/>
      <c r="BQ25" s="202"/>
      <c r="BR25" s="202"/>
      <c r="BS25" s="198"/>
      <c r="BT25" s="155"/>
      <c r="BU25" s="155"/>
      <c r="BV25" s="155"/>
      <c r="BW25" s="155"/>
      <c r="BY25" s="156"/>
      <c r="BZ25" s="156"/>
      <c r="CA25" s="156"/>
      <c r="CB25" s="195"/>
      <c r="CC25" s="195"/>
      <c r="CD25" s="195"/>
      <c r="CE25" s="195"/>
    </row>
    <row r="26" spans="1:94" ht="15" hidden="1" customHeight="1" outlineLevel="1">
      <c r="A26" s="169" t="str">
        <f>IF(B26&lt;&gt;"",$A$8&amp;"."&amp;SUBTOTAL(103,$B$9:B26),"")</f>
        <v/>
      </c>
      <c r="B26" s="90"/>
      <c r="C26" s="203" t="s">
        <v>868</v>
      </c>
      <c r="D26" s="204"/>
      <c r="E26" s="204"/>
      <c r="F26" s="204"/>
      <c r="G26" s="204"/>
      <c r="H26" s="204"/>
      <c r="I26" s="204"/>
      <c r="J26" s="204"/>
      <c r="K26" s="204"/>
      <c r="L26" s="204"/>
      <c r="M26" s="204"/>
      <c r="N26" s="205"/>
      <c r="O26" s="206"/>
      <c r="P26" s="206"/>
      <c r="Q26" s="206"/>
      <c r="R26" s="206"/>
      <c r="S26" s="206"/>
      <c r="T26" s="207"/>
      <c r="U26" s="207"/>
      <c r="V26" s="601"/>
      <c r="W26" s="602"/>
      <c r="X26" s="602"/>
      <c r="Y26" s="602"/>
      <c r="Z26" s="602"/>
      <c r="AA26" s="602"/>
      <c r="AB26" s="603"/>
      <c r="AC26" s="604"/>
      <c r="AD26" s="604"/>
      <c r="AE26" s="604"/>
      <c r="AF26" s="604"/>
      <c r="AG26" s="604"/>
      <c r="AH26" s="604"/>
      <c r="AI26" s="604"/>
      <c r="AJ26" s="169" t="str">
        <f t="shared" si="0"/>
        <v/>
      </c>
      <c r="AK26" s="174">
        <f t="shared" si="0"/>
        <v>0</v>
      </c>
      <c r="AL26" s="208" t="s">
        <v>869</v>
      </c>
      <c r="AM26" s="209"/>
      <c r="AN26" s="210"/>
      <c r="AO26" s="210"/>
      <c r="AP26" s="210"/>
      <c r="AQ26" s="210"/>
      <c r="AR26" s="210"/>
      <c r="AS26" s="210"/>
      <c r="AT26" s="210"/>
      <c r="AU26" s="210"/>
      <c r="AV26" s="210"/>
      <c r="AW26" s="211"/>
      <c r="AX26" s="211"/>
      <c r="AY26" s="211"/>
      <c r="AZ26" s="211"/>
      <c r="BA26" s="211"/>
      <c r="BB26" s="211"/>
      <c r="BC26" s="212"/>
      <c r="BD26" s="212"/>
      <c r="BE26" s="605"/>
      <c r="BF26" s="605"/>
      <c r="BG26" s="605"/>
      <c r="BH26" s="605"/>
      <c r="BI26" s="605"/>
      <c r="BJ26" s="605"/>
      <c r="BK26" s="606"/>
      <c r="BL26" s="597"/>
      <c r="BM26" s="597"/>
      <c r="BN26" s="597"/>
      <c r="BO26" s="597"/>
      <c r="BP26" s="597"/>
      <c r="BQ26" s="597"/>
      <c r="BR26" s="597"/>
      <c r="BS26" s="213"/>
      <c r="BT26" s="194"/>
      <c r="BU26" s="194"/>
      <c r="BV26" s="194"/>
      <c r="BW26" s="194"/>
      <c r="BX26" s="89"/>
      <c r="CB26" s="195"/>
      <c r="CC26" s="195"/>
      <c r="CD26" s="195"/>
      <c r="CE26" s="195"/>
      <c r="CG26" s="89"/>
      <c r="CH26" s="89"/>
      <c r="CI26" s="89"/>
      <c r="CJ26" s="89"/>
      <c r="CK26" s="89"/>
      <c r="CL26" s="89"/>
      <c r="CM26" s="89"/>
      <c r="CN26" s="89"/>
      <c r="CO26" s="89"/>
      <c r="CP26" s="89"/>
    </row>
    <row r="27" spans="1:94" ht="15" hidden="1" customHeight="1" outlineLevel="1">
      <c r="A27" s="169" t="str">
        <f>IF(B27&lt;&gt;"",$A$8&amp;"."&amp;SUBTOTAL(103,$B$9:B27),"")</f>
        <v/>
      </c>
      <c r="B27" s="90"/>
      <c r="C27" s="203" t="s">
        <v>870</v>
      </c>
      <c r="D27" s="204"/>
      <c r="E27" s="204"/>
      <c r="F27" s="204"/>
      <c r="G27" s="204"/>
      <c r="H27" s="204"/>
      <c r="I27" s="204"/>
      <c r="J27" s="204"/>
      <c r="K27" s="204"/>
      <c r="L27" s="204"/>
      <c r="M27" s="204"/>
      <c r="N27" s="205"/>
      <c r="O27" s="206"/>
      <c r="P27" s="206"/>
      <c r="Q27" s="206"/>
      <c r="R27" s="206"/>
      <c r="S27" s="206"/>
      <c r="T27" s="207"/>
      <c r="U27" s="207"/>
      <c r="V27" s="601"/>
      <c r="W27" s="602"/>
      <c r="X27" s="602"/>
      <c r="Y27" s="602"/>
      <c r="Z27" s="602"/>
      <c r="AA27" s="602"/>
      <c r="AB27" s="603"/>
      <c r="AC27" s="604"/>
      <c r="AD27" s="604"/>
      <c r="AE27" s="604"/>
      <c r="AF27" s="604"/>
      <c r="AG27" s="604"/>
      <c r="AH27" s="604"/>
      <c r="AI27" s="604"/>
      <c r="AJ27" s="169" t="str">
        <f t="shared" si="0"/>
        <v/>
      </c>
      <c r="AK27" s="174">
        <f t="shared" si="0"/>
        <v>0</v>
      </c>
      <c r="AL27" s="208" t="s">
        <v>871</v>
      </c>
      <c r="AM27" s="209"/>
      <c r="AN27" s="210"/>
      <c r="AO27" s="210"/>
      <c r="AP27" s="210"/>
      <c r="AQ27" s="210"/>
      <c r="AR27" s="210"/>
      <c r="AS27" s="210"/>
      <c r="AT27" s="210"/>
      <c r="AU27" s="210"/>
      <c r="AV27" s="210"/>
      <c r="AW27" s="211"/>
      <c r="AX27" s="211"/>
      <c r="AY27" s="211"/>
      <c r="AZ27" s="211"/>
      <c r="BA27" s="211"/>
      <c r="BB27" s="211"/>
      <c r="BC27" s="212"/>
      <c r="BD27" s="212"/>
      <c r="BE27" s="605"/>
      <c r="BF27" s="605"/>
      <c r="BG27" s="605"/>
      <c r="BH27" s="605"/>
      <c r="BI27" s="605"/>
      <c r="BJ27" s="605"/>
      <c r="BK27" s="606"/>
      <c r="BL27" s="597"/>
      <c r="BM27" s="597"/>
      <c r="BN27" s="597"/>
      <c r="BO27" s="597"/>
      <c r="BP27" s="597"/>
      <c r="BQ27" s="597"/>
      <c r="BR27" s="597"/>
      <c r="BS27" s="213"/>
      <c r="BT27" s="194"/>
      <c r="BU27" s="194"/>
      <c r="BV27" s="194"/>
      <c r="BW27" s="194"/>
      <c r="BX27" s="89"/>
      <c r="CB27" s="195"/>
      <c r="CC27" s="195"/>
      <c r="CD27" s="195"/>
      <c r="CE27" s="195"/>
      <c r="CG27" s="89"/>
      <c r="CH27" s="89"/>
      <c r="CI27" s="89"/>
      <c r="CJ27" s="89"/>
      <c r="CK27" s="89"/>
      <c r="CL27" s="89"/>
      <c r="CM27" s="89"/>
      <c r="CN27" s="89"/>
      <c r="CO27" s="89"/>
      <c r="CP27" s="89"/>
    </row>
    <row r="28" spans="1:94" s="172" customFormat="1" ht="13" hidden="1" outlineLevel="1">
      <c r="A28" s="169" t="str">
        <f>IF(B28&lt;&gt;"",$A$8&amp;"."&amp;SUBTOTAL(103,$B$9:B28),"")</f>
        <v/>
      </c>
      <c r="B28" s="171"/>
      <c r="C28" s="171"/>
      <c r="W28" s="173"/>
      <c r="X28" s="173"/>
      <c r="Y28" s="173"/>
      <c r="Z28" s="173"/>
      <c r="AA28" s="173"/>
      <c r="AB28" s="173"/>
      <c r="AC28" s="173"/>
      <c r="AD28" s="173"/>
      <c r="AE28" s="173"/>
      <c r="AF28" s="173"/>
      <c r="AG28" s="173"/>
      <c r="AH28" s="173"/>
      <c r="AI28" s="173"/>
      <c r="AJ28" s="169" t="str">
        <f t="shared" ref="AJ28:AK54" si="1">A28</f>
        <v/>
      </c>
      <c r="AK28" s="174">
        <f t="shared" si="1"/>
        <v>0</v>
      </c>
      <c r="AL28" s="171"/>
      <c r="BF28" s="173"/>
      <c r="BG28" s="173"/>
      <c r="BH28" s="173"/>
      <c r="BI28" s="173"/>
      <c r="BJ28" s="173"/>
      <c r="BK28" s="173"/>
      <c r="BL28" s="173"/>
      <c r="BM28" s="173"/>
      <c r="BN28" s="173"/>
      <c r="BO28" s="173"/>
      <c r="BP28" s="173"/>
      <c r="BQ28" s="173"/>
      <c r="BR28" s="173"/>
      <c r="BS28" s="173"/>
      <c r="BT28" s="175"/>
      <c r="BU28" s="175"/>
      <c r="BV28" s="175"/>
      <c r="BW28" s="175"/>
      <c r="BX28" s="176"/>
      <c r="BY28" s="176"/>
      <c r="BZ28" s="176"/>
      <c r="CA28" s="176"/>
      <c r="CB28" s="177"/>
      <c r="CC28" s="177"/>
      <c r="CD28" s="177"/>
      <c r="CE28" s="177"/>
      <c r="CG28" s="178"/>
      <c r="CH28" s="178"/>
      <c r="CI28" s="178"/>
      <c r="CJ28" s="178"/>
      <c r="CK28" s="178"/>
      <c r="CL28" s="178"/>
      <c r="CM28" s="178"/>
      <c r="CN28" s="178"/>
      <c r="CO28" s="178"/>
      <c r="CP28" s="178"/>
    </row>
    <row r="29" spans="1:94" s="172" customFormat="1" ht="15" hidden="1" customHeight="1" outlineLevel="1">
      <c r="A29" s="183" t="str">
        <f>IF(B29&lt;&gt;"",$A$8&amp;"."&amp;SUBTOTAL(103,$B$9:B29),"")</f>
        <v/>
      </c>
      <c r="C29" s="172" t="s">
        <v>872</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69" t="str">
        <f t="shared" si="1"/>
        <v/>
      </c>
      <c r="AK29" s="174">
        <f t="shared" si="1"/>
        <v>0</v>
      </c>
      <c r="AL29" s="172" t="s">
        <v>863</v>
      </c>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94"/>
      <c r="BT29" s="186"/>
      <c r="BU29" s="186"/>
      <c r="BV29" s="186"/>
      <c r="BW29" s="186"/>
      <c r="BX29" s="173"/>
      <c r="BY29" s="180"/>
      <c r="BZ29" s="180"/>
      <c r="CA29" s="180"/>
      <c r="CB29" s="182"/>
      <c r="CC29" s="182"/>
      <c r="CD29" s="182"/>
      <c r="CE29" s="182"/>
    </row>
    <row r="30" spans="1:94" ht="13" hidden="1" outlineLevel="1">
      <c r="A30" s="169" t="str">
        <f>IF(B30&lt;&gt;"",$A$8&amp;"."&amp;SUBTOTAL(103,$B$9:B30),"")</f>
        <v/>
      </c>
      <c r="B30" s="89"/>
      <c r="C30" s="187"/>
      <c r="D30" s="188"/>
      <c r="E30" s="188"/>
      <c r="F30" s="188"/>
      <c r="G30" s="188"/>
      <c r="H30" s="188"/>
      <c r="I30" s="188"/>
      <c r="J30" s="188"/>
      <c r="K30" s="188"/>
      <c r="L30" s="188"/>
      <c r="M30" s="188"/>
      <c r="N30" s="107"/>
      <c r="O30" s="107"/>
      <c r="P30" s="107"/>
      <c r="Q30" s="107"/>
      <c r="R30" s="107"/>
      <c r="S30" s="107"/>
      <c r="T30" s="107"/>
      <c r="U30" s="107"/>
      <c r="V30" s="189"/>
      <c r="AI30" s="190"/>
      <c r="AJ30" s="169" t="str">
        <f t="shared" si="1"/>
        <v/>
      </c>
      <c r="AK30" s="174">
        <f t="shared" si="1"/>
        <v>0</v>
      </c>
      <c r="AL30" s="187"/>
      <c r="AM30" s="188"/>
      <c r="AN30" s="188"/>
      <c r="AO30" s="188"/>
      <c r="AP30" s="188"/>
      <c r="AQ30" s="188"/>
      <c r="AR30" s="188"/>
      <c r="AS30" s="188"/>
      <c r="AT30" s="188"/>
      <c r="AU30" s="188"/>
      <c r="AV30" s="188"/>
      <c r="AW30" s="191"/>
      <c r="AX30" s="191"/>
      <c r="AY30" s="191"/>
      <c r="AZ30" s="191"/>
      <c r="BA30" s="191"/>
      <c r="BB30" s="191"/>
      <c r="BC30" s="191"/>
      <c r="BD30" s="191"/>
      <c r="BE30" s="192"/>
      <c r="BF30" s="192"/>
      <c r="BG30" s="192"/>
      <c r="BH30" s="192"/>
      <c r="BI30" s="192"/>
      <c r="BJ30" s="192"/>
      <c r="BK30" s="192"/>
      <c r="BL30" s="192"/>
      <c r="BM30" s="193"/>
      <c r="BN30" s="193"/>
      <c r="BO30" s="193"/>
      <c r="BP30" s="193"/>
      <c r="BQ30" s="193"/>
      <c r="BR30" s="190"/>
      <c r="BT30" s="194"/>
      <c r="BU30" s="194"/>
      <c r="BV30" s="194"/>
      <c r="BW30" s="194"/>
      <c r="BX30" s="89"/>
      <c r="CB30" s="195"/>
      <c r="CC30" s="195"/>
      <c r="CD30" s="195"/>
      <c r="CE30" s="195"/>
      <c r="CG30" s="89"/>
      <c r="CH30" s="89"/>
      <c r="CI30" s="89"/>
      <c r="CJ30" s="89"/>
      <c r="CK30" s="89"/>
      <c r="CL30" s="89"/>
      <c r="CM30" s="89"/>
      <c r="CN30" s="89"/>
      <c r="CO30" s="89"/>
      <c r="CP30" s="89"/>
    </row>
    <row r="31" spans="1:94" s="196" customFormat="1" ht="25.5" hidden="1" customHeight="1" outlineLevel="1">
      <c r="A31" s="169" t="str">
        <f>IF(B31&lt;&gt;"",$A$8&amp;"."&amp;SUBTOTAL(103,$B$9:B31),"")</f>
        <v/>
      </c>
      <c r="C31" s="595" t="s">
        <v>864</v>
      </c>
      <c r="D31" s="595"/>
      <c r="E31" s="595"/>
      <c r="F31" s="595"/>
      <c r="G31" s="595"/>
      <c r="H31" s="595"/>
      <c r="I31" s="595"/>
      <c r="J31" s="595"/>
      <c r="K31" s="595"/>
      <c r="L31" s="595"/>
      <c r="M31" s="595"/>
      <c r="N31" s="197"/>
      <c r="O31" s="197"/>
      <c r="P31" s="197"/>
      <c r="Q31" s="197"/>
      <c r="R31" s="197"/>
      <c r="S31" s="197"/>
      <c r="T31" s="197"/>
      <c r="U31" s="197"/>
      <c r="V31" s="596" t="s">
        <v>809</v>
      </c>
      <c r="W31" s="596"/>
      <c r="X31" s="596"/>
      <c r="Y31" s="596"/>
      <c r="Z31" s="596"/>
      <c r="AA31" s="596"/>
      <c r="AB31" s="596" t="s">
        <v>810</v>
      </c>
      <c r="AC31" s="597"/>
      <c r="AD31" s="597"/>
      <c r="AE31" s="597"/>
      <c r="AF31" s="597"/>
      <c r="AG31" s="597"/>
      <c r="AH31" s="597"/>
      <c r="AI31" s="597"/>
      <c r="AJ31" s="169" t="str">
        <f t="shared" si="1"/>
        <v/>
      </c>
      <c r="AK31" s="174">
        <f t="shared" si="1"/>
        <v>0</v>
      </c>
      <c r="AL31" s="595" t="s">
        <v>865</v>
      </c>
      <c r="AM31" s="595"/>
      <c r="AN31" s="595"/>
      <c r="AO31" s="595"/>
      <c r="AP31" s="595"/>
      <c r="AQ31" s="595"/>
      <c r="AR31" s="595"/>
      <c r="AS31" s="595"/>
      <c r="AT31" s="595"/>
      <c r="AU31" s="595"/>
      <c r="AV31" s="595"/>
      <c r="AW31" s="189"/>
      <c r="AX31" s="189"/>
      <c r="AY31" s="189"/>
      <c r="AZ31" s="189"/>
      <c r="BA31" s="189"/>
      <c r="BB31" s="189"/>
      <c r="BC31" s="189"/>
      <c r="BD31" s="189"/>
      <c r="BE31" s="596" t="s">
        <v>866</v>
      </c>
      <c r="BF31" s="596"/>
      <c r="BG31" s="596" t="s">
        <v>866</v>
      </c>
      <c r="BH31" s="596"/>
      <c r="BI31" s="596"/>
      <c r="BJ31" s="596"/>
      <c r="BK31" s="596" t="s">
        <v>867</v>
      </c>
      <c r="BL31" s="597"/>
      <c r="BM31" s="597" t="s">
        <v>867</v>
      </c>
      <c r="BN31" s="597"/>
      <c r="BO31" s="597"/>
      <c r="BP31" s="597"/>
      <c r="BQ31" s="597"/>
      <c r="BR31" s="597"/>
      <c r="BS31" s="198"/>
      <c r="BT31" s="155"/>
      <c r="BU31" s="155"/>
      <c r="BV31" s="155"/>
      <c r="BW31" s="155"/>
      <c r="BY31" s="156"/>
      <c r="BZ31" s="156"/>
      <c r="CA31" s="156"/>
      <c r="CB31" s="195"/>
      <c r="CC31" s="195"/>
      <c r="CD31" s="195"/>
      <c r="CE31" s="195"/>
    </row>
    <row r="32" spans="1:94" s="196" customFormat="1" ht="13" hidden="1" outlineLevel="1">
      <c r="A32" s="169" t="str">
        <f>IF(B32&lt;&gt;"",$A$8&amp;"."&amp;SUBTOTAL(103,$B$9:B32),"")</f>
        <v/>
      </c>
      <c r="C32" s="199"/>
      <c r="D32" s="199"/>
      <c r="E32" s="199"/>
      <c r="F32" s="199"/>
      <c r="G32" s="199"/>
      <c r="H32" s="199"/>
      <c r="I32" s="199"/>
      <c r="J32" s="199"/>
      <c r="K32" s="199"/>
      <c r="L32" s="199"/>
      <c r="M32" s="199"/>
      <c r="N32" s="200"/>
      <c r="O32" s="200"/>
      <c r="P32" s="200"/>
      <c r="Q32" s="200"/>
      <c r="R32" s="200"/>
      <c r="S32" s="200"/>
      <c r="T32" s="200"/>
      <c r="U32" s="201"/>
      <c r="V32" s="200"/>
      <c r="W32" s="200"/>
      <c r="X32" s="200"/>
      <c r="Y32" s="200"/>
      <c r="Z32" s="200"/>
      <c r="AA32" s="200"/>
      <c r="AB32" s="201"/>
      <c r="AC32" s="202"/>
      <c r="AD32" s="202"/>
      <c r="AE32" s="202"/>
      <c r="AF32" s="202"/>
      <c r="AG32" s="202"/>
      <c r="AH32" s="202"/>
      <c r="AI32" s="202"/>
      <c r="AJ32" s="169" t="str">
        <f t="shared" si="1"/>
        <v/>
      </c>
      <c r="AK32" s="174">
        <f t="shared" si="1"/>
        <v>0</v>
      </c>
      <c r="AL32" s="199"/>
      <c r="AM32" s="199"/>
      <c r="AN32" s="199"/>
      <c r="AO32" s="199"/>
      <c r="AP32" s="199"/>
      <c r="AQ32" s="199"/>
      <c r="AR32" s="199"/>
      <c r="AS32" s="199"/>
      <c r="AT32" s="199"/>
      <c r="AU32" s="199"/>
      <c r="AV32" s="199"/>
      <c r="AW32" s="200"/>
      <c r="AX32" s="200"/>
      <c r="AY32" s="200"/>
      <c r="AZ32" s="200"/>
      <c r="BA32" s="200"/>
      <c r="BB32" s="200"/>
      <c r="BC32" s="200"/>
      <c r="BD32" s="201"/>
      <c r="BE32" s="200"/>
      <c r="BF32" s="200"/>
      <c r="BG32" s="200"/>
      <c r="BH32" s="200"/>
      <c r="BI32" s="200"/>
      <c r="BJ32" s="200"/>
      <c r="BK32" s="201"/>
      <c r="BL32" s="202"/>
      <c r="BM32" s="202"/>
      <c r="BN32" s="202"/>
      <c r="BO32" s="202"/>
      <c r="BP32" s="202"/>
      <c r="BQ32" s="202"/>
      <c r="BR32" s="202"/>
      <c r="BS32" s="198"/>
      <c r="BT32" s="155"/>
      <c r="BU32" s="155"/>
      <c r="BV32" s="155"/>
      <c r="BW32" s="155"/>
      <c r="BY32" s="156"/>
      <c r="BZ32" s="156"/>
      <c r="CA32" s="156"/>
      <c r="CB32" s="195"/>
      <c r="CC32" s="195"/>
      <c r="CD32" s="195"/>
      <c r="CE32" s="195"/>
    </row>
    <row r="33" spans="1:94" ht="15" hidden="1" customHeight="1" outlineLevel="1">
      <c r="A33" s="169" t="str">
        <f>IF(B33&lt;&gt;"",$A$8&amp;"."&amp;SUBTOTAL(103,$B$9:B33),"")</f>
        <v/>
      </c>
      <c r="B33" s="90"/>
      <c r="C33" s="203" t="s">
        <v>873</v>
      </c>
      <c r="D33" s="204"/>
      <c r="E33" s="204"/>
      <c r="F33" s="204"/>
      <c r="G33" s="204"/>
      <c r="H33" s="204"/>
      <c r="I33" s="214"/>
      <c r="J33" s="204"/>
      <c r="K33" s="204"/>
      <c r="L33" s="204"/>
      <c r="M33" s="204"/>
      <c r="N33" s="205"/>
      <c r="O33" s="206"/>
      <c r="P33" s="206"/>
      <c r="Q33" s="206"/>
      <c r="R33" s="206"/>
      <c r="S33" s="206"/>
      <c r="T33" s="207"/>
      <c r="U33" s="207"/>
      <c r="V33" s="601"/>
      <c r="W33" s="602"/>
      <c r="X33" s="602"/>
      <c r="Y33" s="602"/>
      <c r="Z33" s="602"/>
      <c r="AA33" s="602"/>
      <c r="AB33" s="603"/>
      <c r="AC33" s="604"/>
      <c r="AD33" s="604"/>
      <c r="AE33" s="604"/>
      <c r="AF33" s="604"/>
      <c r="AG33" s="604"/>
      <c r="AH33" s="604"/>
      <c r="AI33" s="604"/>
      <c r="AJ33" s="169" t="str">
        <f t="shared" si="1"/>
        <v/>
      </c>
      <c r="AK33" s="174">
        <f t="shared" si="1"/>
        <v>0</v>
      </c>
      <c r="AL33" s="208" t="s">
        <v>869</v>
      </c>
      <c r="AM33" s="209"/>
      <c r="AN33" s="210"/>
      <c r="AO33" s="210"/>
      <c r="AP33" s="210"/>
      <c r="AQ33" s="210"/>
      <c r="AR33" s="210"/>
      <c r="AS33" s="210"/>
      <c r="AT33" s="210"/>
      <c r="AU33" s="210"/>
      <c r="AV33" s="210"/>
      <c r="AW33" s="211"/>
      <c r="AX33" s="211"/>
      <c r="AY33" s="211"/>
      <c r="AZ33" s="211"/>
      <c r="BA33" s="211"/>
      <c r="BB33" s="211"/>
      <c r="BC33" s="212"/>
      <c r="BD33" s="212"/>
      <c r="BE33" s="605"/>
      <c r="BF33" s="605"/>
      <c r="BG33" s="605"/>
      <c r="BH33" s="605"/>
      <c r="BI33" s="605"/>
      <c r="BJ33" s="605"/>
      <c r="BK33" s="606"/>
      <c r="BL33" s="597"/>
      <c r="BM33" s="597"/>
      <c r="BN33" s="597"/>
      <c r="BO33" s="597"/>
      <c r="BP33" s="597"/>
      <c r="BQ33" s="597"/>
      <c r="BR33" s="597"/>
      <c r="BS33" s="213"/>
      <c r="BT33" s="194"/>
      <c r="BU33" s="194"/>
      <c r="BV33" s="194"/>
      <c r="BW33" s="194"/>
      <c r="BX33" s="89"/>
      <c r="CB33" s="195"/>
      <c r="CC33" s="195"/>
      <c r="CD33" s="195"/>
      <c r="CE33" s="195"/>
      <c r="CG33" s="89"/>
      <c r="CH33" s="89"/>
      <c r="CI33" s="89"/>
      <c r="CJ33" s="89"/>
      <c r="CK33" s="89"/>
      <c r="CL33" s="89"/>
      <c r="CM33" s="89"/>
      <c r="CN33" s="89"/>
      <c r="CO33" s="89"/>
      <c r="CP33" s="89"/>
    </row>
    <row r="34" spans="1:94" ht="15" hidden="1" customHeight="1" outlineLevel="1">
      <c r="A34" s="169" t="str">
        <f>IF(B34&lt;&gt;"",$A$8&amp;"."&amp;SUBTOTAL(103,$B$9:B34),"")</f>
        <v/>
      </c>
      <c r="B34" s="90"/>
      <c r="C34" s="203" t="s">
        <v>874</v>
      </c>
      <c r="D34" s="204"/>
      <c r="E34" s="204"/>
      <c r="F34" s="204"/>
      <c r="G34" s="204"/>
      <c r="H34" s="204"/>
      <c r="I34" s="204"/>
      <c r="J34" s="204"/>
      <c r="K34" s="204"/>
      <c r="L34" s="204"/>
      <c r="M34" s="204"/>
      <c r="N34" s="205"/>
      <c r="O34" s="206"/>
      <c r="P34" s="206"/>
      <c r="Q34" s="206"/>
      <c r="R34" s="206"/>
      <c r="S34" s="206"/>
      <c r="T34" s="207"/>
      <c r="U34" s="207"/>
      <c r="V34" s="601"/>
      <c r="W34" s="602"/>
      <c r="X34" s="602"/>
      <c r="Y34" s="602"/>
      <c r="Z34" s="602"/>
      <c r="AA34" s="602"/>
      <c r="AB34" s="603"/>
      <c r="AC34" s="604"/>
      <c r="AD34" s="604"/>
      <c r="AE34" s="604"/>
      <c r="AF34" s="604"/>
      <c r="AG34" s="604"/>
      <c r="AH34" s="604"/>
      <c r="AI34" s="604"/>
      <c r="AJ34" s="169" t="str">
        <f t="shared" si="1"/>
        <v/>
      </c>
      <c r="AK34" s="174">
        <f t="shared" si="1"/>
        <v>0</v>
      </c>
      <c r="AL34" s="208" t="s">
        <v>871</v>
      </c>
      <c r="AM34" s="209"/>
      <c r="AN34" s="210"/>
      <c r="AO34" s="210"/>
      <c r="AP34" s="210"/>
      <c r="AQ34" s="210"/>
      <c r="AR34" s="210"/>
      <c r="AS34" s="210"/>
      <c r="AT34" s="210"/>
      <c r="AU34" s="210"/>
      <c r="AV34" s="210"/>
      <c r="AW34" s="211"/>
      <c r="AX34" s="211"/>
      <c r="AY34" s="211"/>
      <c r="AZ34" s="211"/>
      <c r="BA34" s="211"/>
      <c r="BB34" s="211"/>
      <c r="BC34" s="212"/>
      <c r="BD34" s="212"/>
      <c r="BE34" s="605"/>
      <c r="BF34" s="605"/>
      <c r="BG34" s="605"/>
      <c r="BH34" s="605"/>
      <c r="BI34" s="605"/>
      <c r="BJ34" s="605"/>
      <c r="BK34" s="606"/>
      <c r="BL34" s="597"/>
      <c r="BM34" s="597"/>
      <c r="BN34" s="597"/>
      <c r="BO34" s="597"/>
      <c r="BP34" s="597"/>
      <c r="BQ34" s="597"/>
      <c r="BR34" s="597"/>
      <c r="BS34" s="213"/>
      <c r="BT34" s="194"/>
      <c r="BU34" s="194"/>
      <c r="BV34" s="194"/>
      <c r="BW34" s="194"/>
      <c r="BX34" s="89"/>
      <c r="CB34" s="195"/>
      <c r="CC34" s="195"/>
      <c r="CD34" s="195"/>
      <c r="CE34" s="195"/>
      <c r="CG34" s="89"/>
      <c r="CH34" s="89"/>
      <c r="CI34" s="89"/>
      <c r="CJ34" s="89"/>
      <c r="CK34" s="89"/>
      <c r="CL34" s="89"/>
      <c r="CM34" s="89"/>
      <c r="CN34" s="89"/>
      <c r="CO34" s="89"/>
      <c r="CP34" s="89"/>
    </row>
    <row r="35" spans="1:94" s="172" customFormat="1" ht="13" hidden="1" outlineLevel="1">
      <c r="A35" s="169" t="str">
        <f>IF(B35&lt;&gt;"",$A$8&amp;"."&amp;SUBTOTAL(103,$B$9:B35),"")</f>
        <v/>
      </c>
      <c r="B35" s="171"/>
      <c r="C35" s="171"/>
      <c r="W35" s="173"/>
      <c r="X35" s="173"/>
      <c r="Y35" s="173"/>
      <c r="Z35" s="173"/>
      <c r="AA35" s="173"/>
      <c r="AB35" s="173"/>
      <c r="AC35" s="173"/>
      <c r="AD35" s="173"/>
      <c r="AE35" s="173"/>
      <c r="AF35" s="173"/>
      <c r="AG35" s="173"/>
      <c r="AH35" s="173"/>
      <c r="AI35" s="173"/>
      <c r="AJ35" s="169" t="str">
        <f t="shared" si="1"/>
        <v/>
      </c>
      <c r="AK35" s="174">
        <f t="shared" si="1"/>
        <v>0</v>
      </c>
      <c r="AL35" s="171"/>
      <c r="BF35" s="173"/>
      <c r="BG35" s="173"/>
      <c r="BH35" s="173"/>
      <c r="BI35" s="173"/>
      <c r="BJ35" s="173"/>
      <c r="BK35" s="173"/>
      <c r="BL35" s="173"/>
      <c r="BM35" s="173"/>
      <c r="BN35" s="173"/>
      <c r="BO35" s="173"/>
      <c r="BP35" s="173"/>
      <c r="BQ35" s="173"/>
      <c r="BR35" s="173"/>
      <c r="BS35" s="173"/>
      <c r="BT35" s="175"/>
      <c r="BU35" s="175"/>
      <c r="BV35" s="175"/>
      <c r="BW35" s="175"/>
      <c r="BX35" s="176"/>
      <c r="BY35" s="176"/>
      <c r="BZ35" s="176"/>
      <c r="CA35" s="176"/>
      <c r="CB35" s="177"/>
      <c r="CC35" s="177"/>
      <c r="CD35" s="177"/>
      <c r="CE35" s="177"/>
      <c r="CG35" s="178"/>
      <c r="CH35" s="178"/>
      <c r="CI35" s="178"/>
      <c r="CJ35" s="178"/>
      <c r="CK35" s="178"/>
      <c r="CL35" s="178"/>
      <c r="CM35" s="178"/>
      <c r="CN35" s="178"/>
      <c r="CO35" s="178"/>
      <c r="CP35" s="178"/>
    </row>
    <row r="36" spans="1:94" s="172" customFormat="1" ht="15" hidden="1" customHeight="1" outlineLevel="1">
      <c r="A36" s="183" t="str">
        <f>IF(B36&lt;&gt;"",$A$8&amp;"."&amp;SUBTOTAL(103,$B$9:B36),"")</f>
        <v/>
      </c>
      <c r="C36" s="172" t="s">
        <v>875</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69" t="str">
        <f t="shared" si="1"/>
        <v/>
      </c>
      <c r="AK36" s="174">
        <f t="shared" si="1"/>
        <v>0</v>
      </c>
      <c r="AL36" s="172" t="s">
        <v>863</v>
      </c>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94"/>
      <c r="BT36" s="186"/>
      <c r="BU36" s="186"/>
      <c r="BV36" s="186"/>
      <c r="BW36" s="186"/>
      <c r="BX36" s="173"/>
      <c r="BY36" s="180"/>
      <c r="BZ36" s="180"/>
      <c r="CA36" s="180"/>
      <c r="CB36" s="182"/>
      <c r="CC36" s="182"/>
      <c r="CD36" s="182"/>
      <c r="CE36" s="182"/>
    </row>
    <row r="37" spans="1:94" ht="13" hidden="1" outlineLevel="1">
      <c r="A37" s="169" t="str">
        <f>IF(B37&lt;&gt;"",$A$8&amp;"."&amp;SUBTOTAL(103,$B$9:B37),"")</f>
        <v/>
      </c>
      <c r="B37" s="89"/>
      <c r="C37" s="187"/>
      <c r="D37" s="188"/>
      <c r="E37" s="188"/>
      <c r="F37" s="188"/>
      <c r="G37" s="188"/>
      <c r="H37" s="188"/>
      <c r="I37" s="188"/>
      <c r="J37" s="188"/>
      <c r="K37" s="188"/>
      <c r="L37" s="188"/>
      <c r="M37" s="188"/>
      <c r="N37" s="107"/>
      <c r="O37" s="107"/>
      <c r="P37" s="107"/>
      <c r="Q37" s="107"/>
      <c r="R37" s="107"/>
      <c r="S37" s="107"/>
      <c r="T37" s="107"/>
      <c r="U37" s="107"/>
      <c r="V37" s="189"/>
      <c r="AI37" s="190"/>
      <c r="AJ37" s="169" t="str">
        <f t="shared" si="1"/>
        <v/>
      </c>
      <c r="AK37" s="174">
        <f t="shared" si="1"/>
        <v>0</v>
      </c>
      <c r="AL37" s="187"/>
      <c r="AM37" s="188"/>
      <c r="AN37" s="188"/>
      <c r="AO37" s="188"/>
      <c r="AP37" s="188"/>
      <c r="AQ37" s="188"/>
      <c r="AR37" s="188"/>
      <c r="AS37" s="188"/>
      <c r="AT37" s="188"/>
      <c r="AU37" s="188"/>
      <c r="AV37" s="188"/>
      <c r="AW37" s="191"/>
      <c r="AX37" s="191"/>
      <c r="AY37" s="191"/>
      <c r="AZ37" s="191"/>
      <c r="BA37" s="191"/>
      <c r="BB37" s="191"/>
      <c r="BC37" s="191"/>
      <c r="BD37" s="191"/>
      <c r="BE37" s="192"/>
      <c r="BF37" s="192"/>
      <c r="BG37" s="192"/>
      <c r="BH37" s="192"/>
      <c r="BI37" s="192"/>
      <c r="BJ37" s="192"/>
      <c r="BK37" s="192"/>
      <c r="BL37" s="192"/>
      <c r="BM37" s="193"/>
      <c r="BN37" s="193"/>
      <c r="BO37" s="193"/>
      <c r="BP37" s="193"/>
      <c r="BQ37" s="193"/>
      <c r="BR37" s="190"/>
      <c r="BT37" s="194"/>
      <c r="BU37" s="194"/>
      <c r="BV37" s="194"/>
      <c r="BW37" s="194"/>
      <c r="BX37" s="89"/>
      <c r="CB37" s="195"/>
      <c r="CC37" s="195"/>
      <c r="CD37" s="195"/>
      <c r="CE37" s="195"/>
      <c r="CG37" s="89"/>
      <c r="CH37" s="89"/>
      <c r="CI37" s="89"/>
      <c r="CJ37" s="89"/>
      <c r="CK37" s="89"/>
      <c r="CL37" s="89"/>
      <c r="CM37" s="89"/>
      <c r="CN37" s="89"/>
      <c r="CO37" s="89"/>
      <c r="CP37" s="89"/>
    </row>
    <row r="38" spans="1:94" s="196" customFormat="1" ht="25.5" hidden="1" customHeight="1" outlineLevel="1">
      <c r="A38" s="169" t="str">
        <f>IF(B38&lt;&gt;"",$A$8&amp;"."&amp;SUBTOTAL(103,$B$9:B38),"")</f>
        <v/>
      </c>
      <c r="C38" s="595" t="s">
        <v>864</v>
      </c>
      <c r="D38" s="595"/>
      <c r="E38" s="595"/>
      <c r="F38" s="595"/>
      <c r="G38" s="595"/>
      <c r="H38" s="595"/>
      <c r="I38" s="595"/>
      <c r="J38" s="595"/>
      <c r="K38" s="595"/>
      <c r="L38" s="595"/>
      <c r="M38" s="595"/>
      <c r="N38" s="197"/>
      <c r="O38" s="197"/>
      <c r="P38" s="197"/>
      <c r="Q38" s="197"/>
      <c r="R38" s="197"/>
      <c r="S38" s="197"/>
      <c r="T38" s="197"/>
      <c r="U38" s="197"/>
      <c r="V38" s="596" t="s">
        <v>809</v>
      </c>
      <c r="W38" s="596"/>
      <c r="X38" s="596"/>
      <c r="Y38" s="596"/>
      <c r="Z38" s="596"/>
      <c r="AA38" s="596"/>
      <c r="AB38" s="596" t="s">
        <v>810</v>
      </c>
      <c r="AC38" s="597"/>
      <c r="AD38" s="597"/>
      <c r="AE38" s="597"/>
      <c r="AF38" s="597"/>
      <c r="AG38" s="597"/>
      <c r="AH38" s="597"/>
      <c r="AI38" s="597"/>
      <c r="AJ38" s="169" t="str">
        <f t="shared" si="1"/>
        <v/>
      </c>
      <c r="AK38" s="174">
        <f t="shared" si="1"/>
        <v>0</v>
      </c>
      <c r="AL38" s="595" t="s">
        <v>865</v>
      </c>
      <c r="AM38" s="595"/>
      <c r="AN38" s="595"/>
      <c r="AO38" s="595"/>
      <c r="AP38" s="595"/>
      <c r="AQ38" s="595"/>
      <c r="AR38" s="595"/>
      <c r="AS38" s="595"/>
      <c r="AT38" s="595"/>
      <c r="AU38" s="595"/>
      <c r="AV38" s="595"/>
      <c r="AW38" s="189"/>
      <c r="AX38" s="189"/>
      <c r="AY38" s="189"/>
      <c r="AZ38" s="189"/>
      <c r="BA38" s="189"/>
      <c r="BB38" s="189"/>
      <c r="BC38" s="189"/>
      <c r="BD38" s="189"/>
      <c r="BE38" s="596" t="s">
        <v>866</v>
      </c>
      <c r="BF38" s="596"/>
      <c r="BG38" s="596" t="s">
        <v>866</v>
      </c>
      <c r="BH38" s="596"/>
      <c r="BI38" s="596"/>
      <c r="BJ38" s="596"/>
      <c r="BK38" s="596" t="s">
        <v>867</v>
      </c>
      <c r="BL38" s="597"/>
      <c r="BM38" s="597" t="s">
        <v>867</v>
      </c>
      <c r="BN38" s="597"/>
      <c r="BO38" s="597"/>
      <c r="BP38" s="597"/>
      <c r="BQ38" s="597"/>
      <c r="BR38" s="597"/>
      <c r="BS38" s="198"/>
      <c r="BT38" s="155"/>
      <c r="BU38" s="155"/>
      <c r="BV38" s="155"/>
      <c r="BW38" s="155"/>
      <c r="BY38" s="156"/>
      <c r="BZ38" s="156"/>
      <c r="CA38" s="156"/>
      <c r="CB38" s="195"/>
      <c r="CC38" s="195"/>
      <c r="CD38" s="195"/>
      <c r="CE38" s="195"/>
    </row>
    <row r="39" spans="1:94" s="196" customFormat="1" ht="13" hidden="1" outlineLevel="1">
      <c r="A39" s="169" t="str">
        <f>IF(B39&lt;&gt;"",$A$8&amp;"."&amp;SUBTOTAL(103,$B$9:B39),"")</f>
        <v/>
      </c>
      <c r="C39" s="199"/>
      <c r="D39" s="199"/>
      <c r="E39" s="199"/>
      <c r="F39" s="199"/>
      <c r="G39" s="199"/>
      <c r="H39" s="199"/>
      <c r="I39" s="199"/>
      <c r="J39" s="199"/>
      <c r="K39" s="199"/>
      <c r="L39" s="199"/>
      <c r="M39" s="199"/>
      <c r="N39" s="200"/>
      <c r="O39" s="200"/>
      <c r="P39" s="200"/>
      <c r="Q39" s="200"/>
      <c r="R39" s="200"/>
      <c r="S39" s="200"/>
      <c r="T39" s="200"/>
      <c r="U39" s="201"/>
      <c r="V39" s="200"/>
      <c r="W39" s="200"/>
      <c r="X39" s="200"/>
      <c r="Y39" s="200"/>
      <c r="Z39" s="200"/>
      <c r="AA39" s="200"/>
      <c r="AB39" s="201"/>
      <c r="AC39" s="202"/>
      <c r="AD39" s="202"/>
      <c r="AE39" s="202"/>
      <c r="AF39" s="202"/>
      <c r="AG39" s="202"/>
      <c r="AH39" s="202"/>
      <c r="AI39" s="202"/>
      <c r="AJ39" s="169" t="str">
        <f t="shared" si="1"/>
        <v/>
      </c>
      <c r="AK39" s="174">
        <f t="shared" si="1"/>
        <v>0</v>
      </c>
      <c r="AL39" s="199"/>
      <c r="AM39" s="199"/>
      <c r="AN39" s="199"/>
      <c r="AO39" s="199"/>
      <c r="AP39" s="199"/>
      <c r="AQ39" s="199"/>
      <c r="AR39" s="199"/>
      <c r="AS39" s="199"/>
      <c r="AT39" s="199"/>
      <c r="AU39" s="199"/>
      <c r="AV39" s="199"/>
      <c r="AW39" s="200"/>
      <c r="AX39" s="200"/>
      <c r="AY39" s="200"/>
      <c r="AZ39" s="200"/>
      <c r="BA39" s="200"/>
      <c r="BB39" s="200"/>
      <c r="BC39" s="200"/>
      <c r="BD39" s="201"/>
      <c r="BE39" s="200"/>
      <c r="BF39" s="200"/>
      <c r="BG39" s="200"/>
      <c r="BH39" s="200"/>
      <c r="BI39" s="200"/>
      <c r="BJ39" s="200"/>
      <c r="BK39" s="201"/>
      <c r="BL39" s="202"/>
      <c r="BM39" s="202"/>
      <c r="BN39" s="202"/>
      <c r="BO39" s="202"/>
      <c r="BP39" s="202"/>
      <c r="BQ39" s="202"/>
      <c r="BR39" s="202"/>
      <c r="BS39" s="198"/>
      <c r="BT39" s="155"/>
      <c r="BU39" s="155"/>
      <c r="BV39" s="155"/>
      <c r="BW39" s="155"/>
      <c r="BY39" s="156"/>
      <c r="BZ39" s="156"/>
      <c r="CA39" s="156"/>
      <c r="CB39" s="195"/>
      <c r="CC39" s="195"/>
      <c r="CD39" s="195"/>
      <c r="CE39" s="195"/>
    </row>
    <row r="40" spans="1:94" ht="15" hidden="1" customHeight="1" outlineLevel="1">
      <c r="A40" s="169" t="str">
        <f>IF(B40&lt;&gt;"",$A$8&amp;"."&amp;SUBTOTAL(103,$B$9:B40),"")</f>
        <v/>
      </c>
      <c r="B40" s="90"/>
      <c r="C40" s="203" t="s">
        <v>876</v>
      </c>
      <c r="D40" s="204"/>
      <c r="E40" s="204"/>
      <c r="F40" s="204"/>
      <c r="G40" s="204"/>
      <c r="H40" s="204"/>
      <c r="I40" s="204"/>
      <c r="J40" s="204"/>
      <c r="K40" s="204"/>
      <c r="L40" s="204"/>
      <c r="M40" s="204"/>
      <c r="N40" s="205"/>
      <c r="O40" s="206"/>
      <c r="P40" s="206"/>
      <c r="Q40" s="206"/>
      <c r="R40" s="206"/>
      <c r="S40" s="206"/>
      <c r="T40" s="207"/>
      <c r="U40" s="207"/>
      <c r="V40" s="601"/>
      <c r="W40" s="602"/>
      <c r="X40" s="602"/>
      <c r="Y40" s="602"/>
      <c r="Z40" s="602"/>
      <c r="AA40" s="602"/>
      <c r="AB40" s="603"/>
      <c r="AC40" s="604"/>
      <c r="AD40" s="604"/>
      <c r="AE40" s="604"/>
      <c r="AF40" s="604"/>
      <c r="AG40" s="604"/>
      <c r="AH40" s="604"/>
      <c r="AI40" s="604"/>
      <c r="AJ40" s="169" t="str">
        <f t="shared" si="1"/>
        <v/>
      </c>
      <c r="AK40" s="174">
        <f t="shared" si="1"/>
        <v>0</v>
      </c>
      <c r="AL40" s="208" t="s">
        <v>869</v>
      </c>
      <c r="AM40" s="209"/>
      <c r="AN40" s="210"/>
      <c r="AO40" s="210"/>
      <c r="AP40" s="210"/>
      <c r="AQ40" s="210"/>
      <c r="AR40" s="210"/>
      <c r="AS40" s="210"/>
      <c r="AT40" s="210"/>
      <c r="AU40" s="210"/>
      <c r="AV40" s="210"/>
      <c r="AW40" s="211"/>
      <c r="AX40" s="211"/>
      <c r="AY40" s="211"/>
      <c r="AZ40" s="211"/>
      <c r="BA40" s="211"/>
      <c r="BB40" s="211"/>
      <c r="BC40" s="212"/>
      <c r="BD40" s="212"/>
      <c r="BE40" s="605"/>
      <c r="BF40" s="605"/>
      <c r="BG40" s="605"/>
      <c r="BH40" s="605"/>
      <c r="BI40" s="605"/>
      <c r="BJ40" s="605"/>
      <c r="BK40" s="606"/>
      <c r="BL40" s="597"/>
      <c r="BM40" s="597"/>
      <c r="BN40" s="597"/>
      <c r="BO40" s="597"/>
      <c r="BP40" s="597"/>
      <c r="BQ40" s="597"/>
      <c r="BR40" s="597"/>
      <c r="BS40" s="213"/>
      <c r="BT40" s="194"/>
      <c r="BU40" s="194"/>
      <c r="BV40" s="194"/>
      <c r="BW40" s="194"/>
      <c r="BX40" s="89"/>
      <c r="CB40" s="195"/>
      <c r="CC40" s="195"/>
      <c r="CD40" s="195"/>
      <c r="CE40" s="195"/>
      <c r="CG40" s="89"/>
      <c r="CH40" s="89"/>
      <c r="CI40" s="89"/>
      <c r="CJ40" s="89"/>
      <c r="CK40" s="89"/>
      <c r="CL40" s="89"/>
      <c r="CM40" s="89"/>
      <c r="CN40" s="89"/>
      <c r="CO40" s="89"/>
      <c r="CP40" s="89"/>
    </row>
    <row r="41" spans="1:94" ht="15" hidden="1" customHeight="1" outlineLevel="1">
      <c r="A41" s="169" t="str">
        <f>IF(B41&lt;&gt;"",$A$8&amp;"."&amp;SUBTOTAL(103,$B$9:B41),"")</f>
        <v/>
      </c>
      <c r="B41" s="90"/>
      <c r="C41" s="203" t="s">
        <v>877</v>
      </c>
      <c r="D41" s="204"/>
      <c r="E41" s="204"/>
      <c r="F41" s="204"/>
      <c r="G41" s="204"/>
      <c r="H41" s="204"/>
      <c r="I41" s="204"/>
      <c r="J41" s="204"/>
      <c r="K41" s="204"/>
      <c r="L41" s="204"/>
      <c r="M41" s="204"/>
      <c r="N41" s="205"/>
      <c r="O41" s="206"/>
      <c r="P41" s="206"/>
      <c r="Q41" s="206"/>
      <c r="R41" s="206"/>
      <c r="S41" s="206"/>
      <c r="T41" s="207"/>
      <c r="U41" s="207"/>
      <c r="V41" s="601"/>
      <c r="W41" s="602"/>
      <c r="X41" s="602"/>
      <c r="Y41" s="602"/>
      <c r="Z41" s="602"/>
      <c r="AA41" s="602"/>
      <c r="AB41" s="603"/>
      <c r="AC41" s="604"/>
      <c r="AD41" s="604"/>
      <c r="AE41" s="604"/>
      <c r="AF41" s="604"/>
      <c r="AG41" s="604"/>
      <c r="AH41" s="604"/>
      <c r="AI41" s="604"/>
      <c r="AJ41" s="169" t="str">
        <f t="shared" si="1"/>
        <v/>
      </c>
      <c r="AK41" s="174">
        <f t="shared" si="1"/>
        <v>0</v>
      </c>
      <c r="AL41" s="208" t="s">
        <v>871</v>
      </c>
      <c r="AM41" s="209"/>
      <c r="AN41" s="210"/>
      <c r="AO41" s="210"/>
      <c r="AP41" s="210"/>
      <c r="AQ41" s="210"/>
      <c r="AR41" s="210"/>
      <c r="AS41" s="210"/>
      <c r="AT41" s="210"/>
      <c r="AU41" s="210"/>
      <c r="AV41" s="210"/>
      <c r="AW41" s="211"/>
      <c r="AX41" s="211"/>
      <c r="AY41" s="211"/>
      <c r="AZ41" s="211"/>
      <c r="BA41" s="211"/>
      <c r="BB41" s="211"/>
      <c r="BC41" s="212"/>
      <c r="BD41" s="212"/>
      <c r="BE41" s="605"/>
      <c r="BF41" s="605"/>
      <c r="BG41" s="605"/>
      <c r="BH41" s="605"/>
      <c r="BI41" s="605"/>
      <c r="BJ41" s="605"/>
      <c r="BK41" s="606"/>
      <c r="BL41" s="597"/>
      <c r="BM41" s="597"/>
      <c r="BN41" s="597"/>
      <c r="BO41" s="597"/>
      <c r="BP41" s="597"/>
      <c r="BQ41" s="597"/>
      <c r="BR41" s="597"/>
      <c r="BS41" s="213"/>
      <c r="BT41" s="194"/>
      <c r="BU41" s="194"/>
      <c r="BV41" s="194"/>
      <c r="BW41" s="194"/>
      <c r="BX41" s="89"/>
      <c r="CB41" s="195"/>
      <c r="CC41" s="195"/>
      <c r="CD41" s="195"/>
      <c r="CE41" s="195"/>
      <c r="CG41" s="89"/>
      <c r="CH41" s="89"/>
      <c r="CI41" s="89"/>
      <c r="CJ41" s="89"/>
      <c r="CK41" s="89"/>
      <c r="CL41" s="89"/>
      <c r="CM41" s="89"/>
      <c r="CN41" s="89"/>
      <c r="CO41" s="89"/>
      <c r="CP41" s="89"/>
    </row>
    <row r="42" spans="1:94" s="172" customFormat="1" ht="13" hidden="1" outlineLevel="1">
      <c r="A42" s="169" t="str">
        <f>IF(B42&lt;&gt;"",$A$8&amp;"."&amp;SUBTOTAL(103,$B$9:B42),"")</f>
        <v/>
      </c>
      <c r="B42" s="171"/>
      <c r="C42" s="171"/>
      <c r="W42" s="173"/>
      <c r="X42" s="173"/>
      <c r="Y42" s="173"/>
      <c r="Z42" s="173"/>
      <c r="AA42" s="173"/>
      <c r="AB42" s="173"/>
      <c r="AC42" s="173"/>
      <c r="AD42" s="173"/>
      <c r="AE42" s="173"/>
      <c r="AF42" s="173"/>
      <c r="AG42" s="173"/>
      <c r="AH42" s="173"/>
      <c r="AI42" s="173"/>
      <c r="AJ42" s="169" t="str">
        <f>A42</f>
        <v/>
      </c>
      <c r="AK42" s="174">
        <f>B42</f>
        <v>0</v>
      </c>
      <c r="AL42" s="171"/>
      <c r="BF42" s="173"/>
      <c r="BG42" s="173"/>
      <c r="BH42" s="173"/>
      <c r="BI42" s="173"/>
      <c r="BJ42" s="173"/>
      <c r="BK42" s="173"/>
      <c r="BL42" s="173"/>
      <c r="BM42" s="173"/>
      <c r="BN42" s="173"/>
      <c r="BO42" s="173"/>
      <c r="BP42" s="173"/>
      <c r="BQ42" s="173"/>
      <c r="BR42" s="173"/>
      <c r="BS42" s="173"/>
      <c r="BT42" s="175"/>
      <c r="BU42" s="175"/>
      <c r="BV42" s="175"/>
      <c r="BW42" s="175"/>
      <c r="BX42" s="176"/>
      <c r="BY42" s="176"/>
      <c r="BZ42" s="176"/>
      <c r="CA42" s="176"/>
      <c r="CB42" s="177"/>
      <c r="CC42" s="177"/>
      <c r="CD42" s="177"/>
      <c r="CE42" s="177"/>
      <c r="CG42" s="178"/>
      <c r="CH42" s="178"/>
      <c r="CI42" s="178"/>
      <c r="CJ42" s="178"/>
      <c r="CK42" s="178"/>
      <c r="CL42" s="178"/>
      <c r="CM42" s="178"/>
      <c r="CN42" s="178"/>
      <c r="CO42" s="178"/>
      <c r="CP42" s="178"/>
    </row>
    <row r="43" spans="1:94" s="172" customFormat="1" ht="15" customHeight="1" collapsed="1">
      <c r="A43" s="169" t="str">
        <f>IF(B43&lt;&gt;"",$A$8&amp;"."&amp;SUBTOTAL(103,$B$9:B43),"")</f>
        <v>1.2</v>
      </c>
      <c r="B43" s="171" t="s">
        <v>794</v>
      </c>
      <c r="C43" s="215" t="s">
        <v>775</v>
      </c>
      <c r="W43" s="173"/>
      <c r="X43" s="173"/>
      <c r="Y43" s="173"/>
      <c r="Z43" s="173"/>
      <c r="AA43" s="173"/>
      <c r="AB43" s="173"/>
      <c r="AC43" s="173"/>
      <c r="AD43" s="173"/>
      <c r="AE43" s="173"/>
      <c r="AF43" s="173"/>
      <c r="AG43" s="173"/>
      <c r="AH43" s="173"/>
      <c r="AI43" s="173"/>
      <c r="AJ43" s="169" t="str">
        <f t="shared" si="1"/>
        <v>1.2</v>
      </c>
      <c r="AK43" s="174" t="str">
        <f t="shared" si="1"/>
        <v>.</v>
      </c>
      <c r="AL43" s="215" t="s">
        <v>878</v>
      </c>
      <c r="BF43" s="173"/>
      <c r="BG43" s="173"/>
      <c r="BH43" s="173"/>
      <c r="BI43" s="173"/>
      <c r="BJ43" s="173"/>
      <c r="BK43" s="173"/>
      <c r="BL43" s="173"/>
      <c r="BM43" s="173"/>
      <c r="BN43" s="173"/>
      <c r="BO43" s="173"/>
      <c r="BP43" s="173"/>
      <c r="BQ43" s="173"/>
      <c r="BR43" s="173"/>
      <c r="BS43" s="173"/>
      <c r="BT43" s="175"/>
      <c r="BU43" s="175"/>
      <c r="BV43" s="175"/>
      <c r="BW43" s="175"/>
      <c r="BX43" s="176"/>
      <c r="BY43" s="176"/>
      <c r="BZ43" s="176"/>
      <c r="CA43" s="176"/>
      <c r="CB43" s="177"/>
      <c r="CC43" s="177"/>
      <c r="CD43" s="177"/>
      <c r="CE43" s="177"/>
      <c r="CG43" s="178"/>
      <c r="CH43" s="178"/>
      <c r="CI43" s="178"/>
      <c r="CJ43" s="178"/>
      <c r="CK43" s="178"/>
      <c r="CL43" s="178"/>
      <c r="CM43" s="178"/>
      <c r="CN43" s="178"/>
      <c r="CO43" s="178"/>
      <c r="CP43" s="178"/>
    </row>
    <row r="44" spans="1:94" s="172" customFormat="1" ht="13">
      <c r="A44" s="169" t="str">
        <f>IF(B44&lt;&gt;"",$A$8&amp;"."&amp;SUBTOTAL(103,$B$9:B44),"")</f>
        <v/>
      </c>
      <c r="B44" s="171"/>
      <c r="C44" s="215"/>
      <c r="W44" s="173"/>
      <c r="X44" s="173"/>
      <c r="Y44" s="173"/>
      <c r="Z44" s="173"/>
      <c r="AA44" s="173"/>
      <c r="AB44" s="173"/>
      <c r="AC44" s="173"/>
      <c r="AD44" s="173"/>
      <c r="AE44" s="173"/>
      <c r="AF44" s="173"/>
      <c r="AG44" s="173"/>
      <c r="AH44" s="173"/>
      <c r="AI44" s="173"/>
      <c r="AJ44" s="169" t="str">
        <f t="shared" si="1"/>
        <v/>
      </c>
      <c r="AK44" s="174">
        <f t="shared" si="1"/>
        <v>0</v>
      </c>
      <c r="AL44" s="215"/>
      <c r="BF44" s="173"/>
      <c r="BG44" s="173"/>
      <c r="BH44" s="173"/>
      <c r="BI44" s="173"/>
      <c r="BJ44" s="173"/>
      <c r="BK44" s="173"/>
      <c r="BL44" s="173"/>
      <c r="BM44" s="173"/>
      <c r="BN44" s="173"/>
      <c r="BO44" s="173"/>
      <c r="BP44" s="173"/>
      <c r="BQ44" s="173"/>
      <c r="BR44" s="173"/>
      <c r="BS44" s="173"/>
      <c r="BT44" s="175"/>
      <c r="BU44" s="175"/>
      <c r="BV44" s="175"/>
      <c r="BW44" s="175"/>
      <c r="BX44" s="176"/>
      <c r="BY44" s="176"/>
      <c r="BZ44" s="176"/>
      <c r="CA44" s="176"/>
      <c r="CB44" s="177"/>
      <c r="CC44" s="177"/>
      <c r="CD44" s="177"/>
      <c r="CE44" s="177"/>
      <c r="CG44" s="178"/>
      <c r="CH44" s="178"/>
      <c r="CI44" s="178"/>
      <c r="CJ44" s="178"/>
      <c r="CK44" s="178"/>
      <c r="CL44" s="178"/>
      <c r="CM44" s="178"/>
      <c r="CN44" s="178"/>
      <c r="CO44" s="178"/>
      <c r="CP44" s="178"/>
    </row>
    <row r="45" spans="1:94" s="172" customFormat="1" ht="28.5" customHeight="1">
      <c r="A45" s="169" t="str">
        <f>IF(B45&lt;&gt;"",$A$8&amp;"."&amp;SUBTOTAL(103,$B$9:B45),"")</f>
        <v/>
      </c>
      <c r="B45" s="171"/>
      <c r="C45" s="593" t="s">
        <v>879</v>
      </c>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169" t="str">
        <f t="shared" si="1"/>
        <v/>
      </c>
      <c r="AK45" s="174">
        <f t="shared" si="1"/>
        <v>0</v>
      </c>
      <c r="AL45" s="593" t="s">
        <v>880</v>
      </c>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593"/>
      <c r="BL45" s="593"/>
      <c r="BM45" s="593"/>
      <c r="BN45" s="593"/>
      <c r="BO45" s="593"/>
      <c r="BP45" s="593"/>
      <c r="BQ45" s="593"/>
      <c r="BR45" s="593"/>
      <c r="BS45" s="94"/>
      <c r="BT45" s="175"/>
      <c r="BU45" s="175"/>
      <c r="BV45" s="175"/>
      <c r="BW45" s="175"/>
      <c r="BX45" s="176"/>
      <c r="BY45" s="176"/>
      <c r="BZ45" s="176"/>
      <c r="CA45" s="176"/>
      <c r="CB45" s="177"/>
      <c r="CC45" s="177"/>
      <c r="CD45" s="177"/>
      <c r="CE45" s="177"/>
      <c r="CG45" s="178"/>
      <c r="CH45" s="178"/>
      <c r="CI45" s="178"/>
      <c r="CJ45" s="178"/>
      <c r="CK45" s="178"/>
      <c r="CL45" s="178"/>
      <c r="CM45" s="178"/>
      <c r="CN45" s="178"/>
      <c r="CO45" s="178"/>
      <c r="CP45" s="178"/>
    </row>
    <row r="46" spans="1:94" s="172" customFormat="1" ht="13" hidden="1" outlineLevel="1">
      <c r="A46" s="169" t="str">
        <f>IF(B46&lt;&gt;"",$A$8&amp;"."&amp;SUBTOTAL(103,$B$9:B46),"")</f>
        <v/>
      </c>
      <c r="B46" s="171"/>
      <c r="C46" s="171"/>
      <c r="W46" s="173"/>
      <c r="X46" s="173"/>
      <c r="Y46" s="173"/>
      <c r="Z46" s="173"/>
      <c r="AA46" s="173"/>
      <c r="AB46" s="173"/>
      <c r="AC46" s="173"/>
      <c r="AD46" s="173"/>
      <c r="AE46" s="173"/>
      <c r="AF46" s="173"/>
      <c r="AG46" s="173"/>
      <c r="AH46" s="173"/>
      <c r="AI46" s="173"/>
      <c r="AJ46" s="169" t="str">
        <f t="shared" si="1"/>
        <v/>
      </c>
      <c r="AK46" s="174">
        <f t="shared" si="1"/>
        <v>0</v>
      </c>
      <c r="AL46" s="171"/>
      <c r="BF46" s="173"/>
      <c r="BG46" s="173"/>
      <c r="BH46" s="173"/>
      <c r="BI46" s="173"/>
      <c r="BJ46" s="173"/>
      <c r="BK46" s="173"/>
      <c r="BL46" s="173"/>
      <c r="BM46" s="173"/>
      <c r="BN46" s="173"/>
      <c r="BO46" s="173"/>
      <c r="BP46" s="173"/>
      <c r="BQ46" s="173"/>
      <c r="BR46" s="173"/>
      <c r="BS46" s="173"/>
      <c r="BT46" s="175"/>
      <c r="BU46" s="175"/>
      <c r="BV46" s="175"/>
      <c r="BW46" s="175"/>
      <c r="BX46" s="176"/>
      <c r="BY46" s="176"/>
      <c r="BZ46" s="176"/>
      <c r="CA46" s="176"/>
      <c r="CB46" s="177"/>
      <c r="CC46" s="177"/>
      <c r="CD46" s="177"/>
      <c r="CE46" s="177"/>
      <c r="CG46" s="178"/>
      <c r="CH46" s="178"/>
      <c r="CI46" s="178"/>
      <c r="CJ46" s="178"/>
      <c r="CK46" s="178"/>
      <c r="CL46" s="178"/>
      <c r="CM46" s="178"/>
      <c r="CN46" s="178"/>
      <c r="CO46" s="178"/>
      <c r="CP46" s="178"/>
    </row>
    <row r="47" spans="1:94" s="172" customFormat="1" ht="15" hidden="1" customHeight="1" outlineLevel="1">
      <c r="A47" s="169" t="str">
        <f>IF(B47&lt;&gt;"",$A$8&amp;"."&amp;SUBTOTAL(103,$B$9:B47),"")</f>
        <v>1.2</v>
      </c>
      <c r="B47" s="171" t="s">
        <v>794</v>
      </c>
      <c r="C47" s="215" t="s">
        <v>881</v>
      </c>
      <c r="W47" s="173"/>
      <c r="X47" s="173"/>
      <c r="Y47" s="173"/>
      <c r="Z47" s="173"/>
      <c r="AA47" s="173"/>
      <c r="AB47" s="173"/>
      <c r="AC47" s="173"/>
      <c r="AD47" s="173"/>
      <c r="AE47" s="173"/>
      <c r="AF47" s="173"/>
      <c r="AG47" s="173"/>
      <c r="AH47" s="173"/>
      <c r="AI47" s="173"/>
      <c r="AJ47" s="169" t="str">
        <f t="shared" si="1"/>
        <v>1.2</v>
      </c>
      <c r="AK47" s="174" t="str">
        <f t="shared" si="1"/>
        <v>.</v>
      </c>
      <c r="AL47" s="215" t="s">
        <v>882</v>
      </c>
      <c r="BF47" s="173"/>
      <c r="BG47" s="173"/>
      <c r="BH47" s="173"/>
      <c r="BI47" s="173"/>
      <c r="BJ47" s="173"/>
      <c r="BK47" s="173"/>
      <c r="BL47" s="173"/>
      <c r="BM47" s="173"/>
      <c r="BN47" s="173"/>
      <c r="BO47" s="173"/>
      <c r="BP47" s="173"/>
      <c r="BQ47" s="173"/>
      <c r="BR47" s="173"/>
      <c r="BS47" s="173"/>
      <c r="BT47" s="175"/>
      <c r="BU47" s="175"/>
      <c r="BV47" s="175"/>
      <c r="BW47" s="175"/>
      <c r="BX47" s="176"/>
      <c r="BY47" s="176"/>
      <c r="BZ47" s="176"/>
      <c r="CA47" s="176"/>
      <c r="CB47" s="177"/>
      <c r="CC47" s="177"/>
      <c r="CD47" s="177"/>
      <c r="CE47" s="177"/>
      <c r="CG47" s="178"/>
      <c r="CH47" s="178"/>
      <c r="CI47" s="178"/>
      <c r="CJ47" s="178"/>
      <c r="CK47" s="178"/>
      <c r="CL47" s="178"/>
      <c r="CM47" s="178"/>
      <c r="CN47" s="178"/>
      <c r="CO47" s="178"/>
      <c r="CP47" s="178"/>
    </row>
    <row r="48" spans="1:94" s="172" customFormat="1" ht="13" hidden="1" outlineLevel="1">
      <c r="A48" s="169" t="str">
        <f>IF(B48&lt;&gt;"",$A$8&amp;"."&amp;SUBTOTAL(103,$B$9:B48),"")</f>
        <v/>
      </c>
      <c r="B48" s="171"/>
      <c r="C48" s="215"/>
      <c r="W48" s="173"/>
      <c r="X48" s="173"/>
      <c r="Y48" s="173"/>
      <c r="Z48" s="173"/>
      <c r="AA48" s="173"/>
      <c r="AB48" s="173"/>
      <c r="AC48" s="173"/>
      <c r="AD48" s="173"/>
      <c r="AE48" s="173"/>
      <c r="AF48" s="173"/>
      <c r="AG48" s="173"/>
      <c r="AH48" s="173"/>
      <c r="AI48" s="173"/>
      <c r="AJ48" s="169" t="str">
        <f t="shared" si="1"/>
        <v/>
      </c>
      <c r="AK48" s="174">
        <f t="shared" si="1"/>
        <v>0</v>
      </c>
      <c r="AL48" s="215"/>
      <c r="BF48" s="173"/>
      <c r="BG48" s="173"/>
      <c r="BH48" s="173"/>
      <c r="BI48" s="173"/>
      <c r="BJ48" s="173"/>
      <c r="BK48" s="173"/>
      <c r="BL48" s="173"/>
      <c r="BM48" s="173"/>
      <c r="BN48" s="173"/>
      <c r="BO48" s="173"/>
      <c r="BP48" s="173"/>
      <c r="BQ48" s="173"/>
      <c r="BR48" s="173"/>
      <c r="BS48" s="173"/>
      <c r="BT48" s="175"/>
      <c r="BU48" s="175"/>
      <c r="BV48" s="175"/>
      <c r="BW48" s="175"/>
      <c r="BX48" s="176"/>
      <c r="BY48" s="176"/>
      <c r="BZ48" s="176"/>
      <c r="CA48" s="176"/>
      <c r="CB48" s="177"/>
      <c r="CC48" s="177"/>
      <c r="CD48" s="177"/>
      <c r="CE48" s="177"/>
      <c r="CG48" s="178"/>
      <c r="CH48" s="178"/>
      <c r="CI48" s="178"/>
      <c r="CJ48" s="178"/>
      <c r="CK48" s="178"/>
      <c r="CL48" s="178"/>
      <c r="CM48" s="178"/>
      <c r="CN48" s="178"/>
      <c r="CO48" s="178"/>
      <c r="CP48" s="178"/>
    </row>
    <row r="49" spans="1:94" s="172" customFormat="1" ht="28.5" hidden="1" customHeight="1" outlineLevel="1">
      <c r="A49" s="169" t="str">
        <f>IF(B49&lt;&gt;"",$A$8&amp;"."&amp;SUBTOTAL(103,$B$9:B49),"")</f>
        <v/>
      </c>
      <c r="B49" s="171"/>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169" t="str">
        <f t="shared" si="1"/>
        <v/>
      </c>
      <c r="AK49" s="174">
        <f t="shared" si="1"/>
        <v>0</v>
      </c>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94"/>
      <c r="BT49" s="175"/>
      <c r="BU49" s="175"/>
      <c r="BV49" s="175"/>
      <c r="BW49" s="175"/>
      <c r="BX49" s="176"/>
      <c r="BY49" s="176"/>
      <c r="BZ49" s="176"/>
      <c r="CA49" s="176"/>
      <c r="CB49" s="177"/>
      <c r="CC49" s="177"/>
      <c r="CD49" s="177"/>
      <c r="CE49" s="177"/>
      <c r="CG49" s="178"/>
      <c r="CH49" s="178"/>
      <c r="CI49" s="178"/>
      <c r="CJ49" s="178"/>
      <c r="CK49" s="178"/>
      <c r="CL49" s="178"/>
      <c r="CM49" s="178"/>
      <c r="CN49" s="178"/>
      <c r="CO49" s="178"/>
      <c r="CP49" s="178"/>
    </row>
    <row r="50" spans="1:94" s="172" customFormat="1" ht="12" customHeight="1" collapsed="1">
      <c r="A50" s="169" t="str">
        <f>IF(B50&lt;&gt;"",$A$8&amp;"."&amp;SUBTOTAL(103,$B$9:B50),"")</f>
        <v/>
      </c>
      <c r="B50" s="171"/>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69" t="str">
        <f t="shared" si="1"/>
        <v/>
      </c>
      <c r="AK50" s="174">
        <f t="shared" si="1"/>
        <v>0</v>
      </c>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73"/>
      <c r="BT50" s="175"/>
      <c r="BU50" s="175"/>
      <c r="BV50" s="175"/>
      <c r="BW50" s="175"/>
      <c r="BX50" s="176"/>
      <c r="BY50" s="176"/>
      <c r="BZ50" s="176"/>
      <c r="CA50" s="176"/>
      <c r="CB50" s="177"/>
      <c r="CC50" s="177"/>
      <c r="CD50" s="177"/>
      <c r="CE50" s="177"/>
      <c r="CG50" s="178"/>
      <c r="CH50" s="178"/>
      <c r="CI50" s="178"/>
      <c r="CJ50" s="178"/>
      <c r="CK50" s="178"/>
      <c r="CL50" s="178"/>
      <c r="CM50" s="178"/>
      <c r="CN50" s="178"/>
      <c r="CO50" s="178"/>
      <c r="CP50" s="178"/>
    </row>
    <row r="51" spans="1:94" s="172" customFormat="1" ht="15" customHeight="1">
      <c r="A51" s="169">
        <f>IF(B51&lt;&gt;"",SUBTOTAL(103,$B$8:B51)-SUBTOTAL(103,$B$9:$B$50),"")</f>
        <v>2</v>
      </c>
      <c r="B51" s="171" t="s">
        <v>794</v>
      </c>
      <c r="C51" s="171" t="s">
        <v>883</v>
      </c>
      <c r="W51" s="173"/>
      <c r="X51" s="173"/>
      <c r="Y51" s="173"/>
      <c r="Z51" s="173"/>
      <c r="AA51" s="173"/>
      <c r="AB51" s="173"/>
      <c r="AC51" s="173"/>
      <c r="AD51" s="173"/>
      <c r="AE51" s="173"/>
      <c r="AF51" s="173"/>
      <c r="AG51" s="173"/>
      <c r="AH51" s="173"/>
      <c r="AI51" s="173"/>
      <c r="AJ51" s="169">
        <f t="shared" si="1"/>
        <v>2</v>
      </c>
      <c r="AK51" s="174" t="str">
        <f t="shared" si="1"/>
        <v>.</v>
      </c>
      <c r="AL51" s="171" t="s">
        <v>884</v>
      </c>
      <c r="BF51" s="173"/>
      <c r="BG51" s="173"/>
      <c r="BH51" s="173"/>
      <c r="BI51" s="173"/>
      <c r="BJ51" s="173"/>
      <c r="BK51" s="173"/>
      <c r="BL51" s="173"/>
      <c r="BM51" s="173"/>
      <c r="BN51" s="173"/>
      <c r="BO51" s="173"/>
      <c r="BP51" s="173"/>
      <c r="BQ51" s="173"/>
      <c r="BR51" s="173"/>
      <c r="BS51" s="173"/>
      <c r="BT51" s="175"/>
      <c r="BU51" s="175"/>
      <c r="BV51" s="175"/>
      <c r="BW51" s="175"/>
      <c r="BX51" s="176"/>
      <c r="BY51" s="176"/>
      <c r="BZ51" s="176"/>
      <c r="CA51" s="176"/>
      <c r="CB51" s="177"/>
      <c r="CC51" s="177"/>
      <c r="CD51" s="177"/>
      <c r="CE51" s="177"/>
      <c r="CG51" s="178"/>
      <c r="CH51" s="178"/>
      <c r="CI51" s="178"/>
      <c r="CJ51" s="178"/>
      <c r="CK51" s="178"/>
      <c r="CL51" s="178"/>
      <c r="CM51" s="178"/>
      <c r="CN51" s="178"/>
      <c r="CO51" s="178"/>
      <c r="CP51" s="178"/>
    </row>
    <row r="52" spans="1:94" s="172" customFormat="1" ht="13">
      <c r="A52" s="169" t="str">
        <f>IF(B52&lt;&gt;"",$A$51&amp;"."&amp;SUBTOTAL(103,$B$52:B52),"")</f>
        <v/>
      </c>
      <c r="B52" s="171"/>
      <c r="C52" s="171"/>
      <c r="W52" s="173"/>
      <c r="X52" s="173"/>
      <c r="Y52" s="173"/>
      <c r="Z52" s="173"/>
      <c r="AA52" s="173"/>
      <c r="AB52" s="173"/>
      <c r="AC52" s="173"/>
      <c r="AD52" s="173"/>
      <c r="AE52" s="173"/>
      <c r="AF52" s="173"/>
      <c r="AG52" s="173"/>
      <c r="AH52" s="173"/>
      <c r="AI52" s="173"/>
      <c r="AJ52" s="169" t="str">
        <f t="shared" si="1"/>
        <v/>
      </c>
      <c r="AK52" s="174">
        <f t="shared" si="1"/>
        <v>0</v>
      </c>
      <c r="AL52" s="171"/>
      <c r="BF52" s="173"/>
      <c r="BG52" s="173"/>
      <c r="BH52" s="173"/>
      <c r="BI52" s="173"/>
      <c r="BJ52" s="173"/>
      <c r="BK52" s="173"/>
      <c r="BL52" s="173"/>
      <c r="BM52" s="173"/>
      <c r="BN52" s="173"/>
      <c r="BO52" s="173"/>
      <c r="BP52" s="173"/>
      <c r="BQ52" s="173"/>
      <c r="BR52" s="173"/>
      <c r="BS52" s="173"/>
      <c r="BT52" s="175"/>
      <c r="BU52" s="175"/>
      <c r="BV52" s="175"/>
      <c r="BW52" s="175"/>
      <c r="BX52" s="176"/>
      <c r="BY52" s="176"/>
      <c r="BZ52" s="176"/>
      <c r="CA52" s="176"/>
      <c r="CB52" s="177"/>
      <c r="CC52" s="177"/>
      <c r="CD52" s="177"/>
      <c r="CE52" s="177"/>
      <c r="CG52" s="178"/>
      <c r="CH52" s="178"/>
      <c r="CI52" s="178"/>
      <c r="CJ52" s="178"/>
      <c r="CK52" s="178"/>
      <c r="CL52" s="178"/>
      <c r="CM52" s="178"/>
      <c r="CN52" s="178"/>
      <c r="CO52" s="178"/>
      <c r="CP52" s="178"/>
    </row>
    <row r="53" spans="1:94" s="172" customFormat="1" ht="15" customHeight="1">
      <c r="A53" s="169" t="str">
        <f>IF(B53&lt;&gt;"",$A$51&amp;"."&amp;SUBTOTAL(103,$B$52:B53),"")</f>
        <v>2.1</v>
      </c>
      <c r="B53" s="171" t="s">
        <v>794</v>
      </c>
      <c r="C53" s="169" t="s">
        <v>776</v>
      </c>
      <c r="D53" s="171"/>
      <c r="W53" s="173"/>
      <c r="X53" s="173"/>
      <c r="Y53" s="173"/>
      <c r="Z53" s="173"/>
      <c r="AA53" s="173"/>
      <c r="AB53" s="173"/>
      <c r="AC53" s="173"/>
      <c r="AD53" s="173"/>
      <c r="AE53" s="173"/>
      <c r="AF53" s="173"/>
      <c r="AG53" s="173"/>
      <c r="AH53" s="173"/>
      <c r="AI53" s="173"/>
      <c r="AJ53" s="169" t="str">
        <f t="shared" si="1"/>
        <v>2.1</v>
      </c>
      <c r="AK53" s="174" t="str">
        <f t="shared" si="1"/>
        <v>.</v>
      </c>
      <c r="AL53" s="215" t="s">
        <v>885</v>
      </c>
      <c r="BF53" s="173"/>
      <c r="BG53" s="173"/>
      <c r="BH53" s="173"/>
      <c r="BI53" s="173"/>
      <c r="BJ53" s="173"/>
      <c r="BK53" s="173"/>
      <c r="BL53" s="173"/>
      <c r="BM53" s="173"/>
      <c r="BN53" s="173"/>
      <c r="BO53" s="173"/>
      <c r="BP53" s="173"/>
      <c r="BQ53" s="173"/>
      <c r="BR53" s="173"/>
      <c r="BS53" s="173"/>
      <c r="BT53" s="175"/>
      <c r="BU53" s="175"/>
      <c r="BV53" s="175"/>
      <c r="BW53" s="175"/>
      <c r="BX53" s="176"/>
      <c r="BY53" s="176"/>
      <c r="BZ53" s="176"/>
      <c r="CA53" s="176"/>
      <c r="CB53" s="177"/>
      <c r="CC53" s="177"/>
      <c r="CD53" s="177"/>
      <c r="CE53" s="177"/>
      <c r="CG53" s="178"/>
      <c r="CH53" s="178"/>
      <c r="CI53" s="178"/>
      <c r="CJ53" s="178"/>
      <c r="CK53" s="178"/>
      <c r="CL53" s="178"/>
      <c r="CM53" s="178"/>
      <c r="CN53" s="178"/>
      <c r="CO53" s="178"/>
      <c r="CP53" s="178"/>
    </row>
    <row r="54" spans="1:94" s="172" customFormat="1" ht="13">
      <c r="A54" s="169" t="str">
        <f>IF(B54&lt;&gt;"",$A$51&amp;"."&amp;SUBTOTAL(103,$B$52:B54),"")</f>
        <v/>
      </c>
      <c r="B54" s="171"/>
      <c r="C54" s="169"/>
      <c r="D54" s="171"/>
      <c r="W54" s="173"/>
      <c r="X54" s="173"/>
      <c r="Y54" s="173"/>
      <c r="Z54" s="173"/>
      <c r="AA54" s="173"/>
      <c r="AB54" s="173"/>
      <c r="AC54" s="173"/>
      <c r="AD54" s="173"/>
      <c r="AE54" s="173"/>
      <c r="AF54" s="173"/>
      <c r="AG54" s="173"/>
      <c r="AH54" s="173"/>
      <c r="AI54" s="173"/>
      <c r="AJ54" s="169" t="str">
        <f t="shared" si="1"/>
        <v/>
      </c>
      <c r="AK54" s="174">
        <f t="shared" si="1"/>
        <v>0</v>
      </c>
      <c r="AL54" s="215"/>
      <c r="BF54" s="173"/>
      <c r="BG54" s="173"/>
      <c r="BH54" s="173"/>
      <c r="BI54" s="173"/>
      <c r="BJ54" s="173"/>
      <c r="BK54" s="173"/>
      <c r="BL54" s="173"/>
      <c r="BM54" s="173"/>
      <c r="BN54" s="173"/>
      <c r="BO54" s="173"/>
      <c r="BP54" s="173"/>
      <c r="BQ54" s="173"/>
      <c r="BR54" s="173"/>
      <c r="BS54" s="173"/>
      <c r="BT54" s="175"/>
      <c r="BU54" s="175"/>
      <c r="BV54" s="175"/>
      <c r="BW54" s="175"/>
      <c r="BX54" s="176"/>
      <c r="BY54" s="176"/>
      <c r="BZ54" s="176"/>
      <c r="CA54" s="176"/>
      <c r="CB54" s="177"/>
      <c r="CC54" s="177"/>
      <c r="CD54" s="177"/>
      <c r="CE54" s="177"/>
      <c r="CG54" s="178"/>
      <c r="CH54" s="178"/>
      <c r="CI54" s="178"/>
      <c r="CJ54" s="178"/>
      <c r="CK54" s="178"/>
      <c r="CL54" s="178"/>
      <c r="CM54" s="178"/>
      <c r="CN54" s="178"/>
      <c r="CO54" s="178"/>
      <c r="CP54" s="178"/>
    </row>
    <row r="55" spans="1:94" s="172" customFormat="1" ht="15" customHeight="1">
      <c r="A55" s="169" t="str">
        <f>IF(B55&lt;&gt;"",$A$51&amp;"."&amp;SUBTOTAL(103,$B$52:B55),"")</f>
        <v/>
      </c>
      <c r="B55" s="171"/>
      <c r="C55" s="607" t="s">
        <v>886</v>
      </c>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169" t="str">
        <f>A55</f>
        <v/>
      </c>
      <c r="AK55" s="174">
        <f>B55</f>
        <v>0</v>
      </c>
      <c r="AL55" s="216" t="s">
        <v>887</v>
      </c>
      <c r="BF55" s="173"/>
      <c r="BG55" s="173"/>
      <c r="BH55" s="173"/>
      <c r="BI55" s="173"/>
      <c r="BJ55" s="173"/>
      <c r="BK55" s="173"/>
      <c r="BL55" s="173"/>
      <c r="BM55" s="173"/>
      <c r="BN55" s="173"/>
      <c r="BO55" s="173"/>
      <c r="BP55" s="173"/>
      <c r="BQ55" s="173"/>
      <c r="BR55" s="173"/>
      <c r="BS55" s="173"/>
      <c r="BT55" s="175"/>
      <c r="BU55" s="175"/>
      <c r="BV55" s="175"/>
      <c r="BW55" s="175"/>
      <c r="BX55" s="176"/>
      <c r="BY55" s="176"/>
      <c r="BZ55" s="176"/>
      <c r="CA55" s="176"/>
      <c r="CB55" s="177"/>
      <c r="CC55" s="177"/>
      <c r="CD55" s="177"/>
      <c r="CE55" s="177"/>
      <c r="CG55" s="178"/>
      <c r="CH55" s="178"/>
      <c r="CI55" s="178"/>
      <c r="CJ55" s="178"/>
      <c r="CK55" s="178"/>
      <c r="CL55" s="178"/>
      <c r="CM55" s="178"/>
      <c r="CN55" s="178"/>
      <c r="CO55" s="178"/>
      <c r="CP55" s="178"/>
    </row>
    <row r="56" spans="1:94" s="172" customFormat="1" ht="13" hidden="1" outlineLevel="1">
      <c r="A56" s="169"/>
      <c r="B56" s="171"/>
      <c r="C56" s="217"/>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169"/>
      <c r="AK56" s="174"/>
      <c r="AL56" s="216"/>
      <c r="BF56" s="173"/>
      <c r="BG56" s="173"/>
      <c r="BH56" s="173"/>
      <c r="BI56" s="173"/>
      <c r="BJ56" s="173"/>
      <c r="BK56" s="173"/>
      <c r="BL56" s="173"/>
      <c r="BM56" s="173"/>
      <c r="BN56" s="173"/>
      <c r="BO56" s="173"/>
      <c r="BP56" s="173"/>
      <c r="BQ56" s="173"/>
      <c r="BR56" s="173"/>
      <c r="BS56" s="173"/>
      <c r="BT56" s="175"/>
      <c r="BU56" s="175"/>
      <c r="BV56" s="175"/>
      <c r="BW56" s="175"/>
      <c r="BX56" s="176"/>
      <c r="BY56" s="176"/>
      <c r="BZ56" s="176"/>
      <c r="CA56" s="176"/>
      <c r="CB56" s="177"/>
      <c r="CC56" s="177"/>
      <c r="CD56" s="177"/>
      <c r="CE56" s="177"/>
      <c r="CG56" s="178"/>
      <c r="CH56" s="178"/>
      <c r="CI56" s="178"/>
      <c r="CJ56" s="178"/>
      <c r="CK56" s="178"/>
      <c r="CL56" s="178"/>
      <c r="CM56" s="178"/>
      <c r="CN56" s="178"/>
      <c r="CO56" s="178"/>
      <c r="CP56" s="178"/>
    </row>
    <row r="57" spans="1:94" s="172" customFormat="1" ht="27" hidden="1" customHeight="1" outlineLevel="1">
      <c r="A57" s="169" t="str">
        <f>IF(B57&lt;&gt;"",$A$51&amp;"."&amp;SUBTOTAL(103,$B$52:B57),"")</f>
        <v/>
      </c>
      <c r="B57" s="171"/>
      <c r="C57" s="607" t="s">
        <v>888</v>
      </c>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169" t="str">
        <f>A57</f>
        <v/>
      </c>
      <c r="AK57" s="174">
        <f>B57</f>
        <v>0</v>
      </c>
      <c r="AL57" s="216" t="s">
        <v>887</v>
      </c>
      <c r="BF57" s="173"/>
      <c r="BG57" s="173"/>
      <c r="BH57" s="173"/>
      <c r="BI57" s="173"/>
      <c r="BJ57" s="173"/>
      <c r="BK57" s="173"/>
      <c r="BL57" s="173"/>
      <c r="BM57" s="173"/>
      <c r="BN57" s="173"/>
      <c r="BO57" s="173"/>
      <c r="BP57" s="173"/>
      <c r="BQ57" s="173"/>
      <c r="BR57" s="173"/>
      <c r="BS57" s="173"/>
      <c r="BT57" s="175"/>
      <c r="BU57" s="175"/>
      <c r="BV57" s="175"/>
      <c r="BW57" s="175"/>
      <c r="BX57" s="176"/>
      <c r="BY57" s="176"/>
      <c r="BZ57" s="176"/>
      <c r="CA57" s="176"/>
      <c r="CB57" s="177"/>
      <c r="CC57" s="177"/>
      <c r="CD57" s="177"/>
      <c r="CE57" s="177"/>
      <c r="CG57" s="178"/>
      <c r="CH57" s="178"/>
      <c r="CI57" s="178"/>
      <c r="CJ57" s="178"/>
      <c r="CK57" s="178"/>
      <c r="CL57" s="178"/>
      <c r="CM57" s="178"/>
      <c r="CN57" s="178"/>
      <c r="CO57" s="178"/>
      <c r="CP57" s="178"/>
    </row>
    <row r="58" spans="1:94" s="172" customFormat="1" ht="13" collapsed="1">
      <c r="A58" s="169"/>
      <c r="B58" s="171"/>
      <c r="C58" s="217"/>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169"/>
      <c r="AK58" s="174"/>
      <c r="AL58" s="216"/>
      <c r="BF58" s="173"/>
      <c r="BG58" s="173"/>
      <c r="BH58" s="173"/>
      <c r="BI58" s="173"/>
      <c r="BJ58" s="173"/>
      <c r="BK58" s="173"/>
      <c r="BL58" s="173"/>
      <c r="BM58" s="173"/>
      <c r="BN58" s="173"/>
      <c r="BO58" s="173"/>
      <c r="BP58" s="173"/>
      <c r="BQ58" s="173"/>
      <c r="BR58" s="173"/>
      <c r="BS58" s="173"/>
      <c r="BT58" s="175"/>
      <c r="BU58" s="175"/>
      <c r="BV58" s="175"/>
      <c r="BW58" s="175"/>
      <c r="BX58" s="176"/>
      <c r="BY58" s="176"/>
      <c r="BZ58" s="176"/>
      <c r="CA58" s="176"/>
      <c r="CB58" s="177"/>
      <c r="CC58" s="177"/>
      <c r="CD58" s="177"/>
      <c r="CE58" s="177"/>
      <c r="CG58" s="178"/>
      <c r="CH58" s="178"/>
      <c r="CI58" s="178"/>
      <c r="CJ58" s="178"/>
      <c r="CK58" s="178"/>
      <c r="CL58" s="178"/>
      <c r="CM58" s="178"/>
      <c r="CN58" s="178"/>
      <c r="CO58" s="178"/>
      <c r="CP58" s="178"/>
    </row>
    <row r="59" spans="1:94" s="172" customFormat="1" ht="15" customHeight="1">
      <c r="A59" s="169" t="str">
        <f>IF(B59&lt;&gt;"",$A$51&amp;"."&amp;SUBTOTAL(103,$B$52:B59),"")</f>
        <v/>
      </c>
      <c r="B59" s="171"/>
      <c r="C59" s="216" t="s">
        <v>889</v>
      </c>
      <c r="W59" s="173"/>
      <c r="X59" s="173"/>
      <c r="Y59" s="173"/>
      <c r="Z59" s="173"/>
      <c r="AA59" s="173"/>
      <c r="AB59" s="173"/>
      <c r="AC59" s="173"/>
      <c r="AD59" s="173"/>
      <c r="AE59" s="173"/>
      <c r="AF59" s="173"/>
      <c r="AG59" s="173"/>
      <c r="AH59" s="173"/>
      <c r="AI59" s="173"/>
      <c r="AJ59" s="169" t="str">
        <f t="shared" ref="AJ59:AK70" si="2">A59</f>
        <v/>
      </c>
      <c r="AK59" s="174">
        <f t="shared" si="2"/>
        <v>0</v>
      </c>
      <c r="AL59" s="216" t="s">
        <v>890</v>
      </c>
      <c r="BF59" s="173"/>
      <c r="BG59" s="173"/>
      <c r="BH59" s="173"/>
      <c r="BI59" s="173"/>
      <c r="BJ59" s="173"/>
      <c r="BK59" s="173"/>
      <c r="BL59" s="173"/>
      <c r="BM59" s="173"/>
      <c r="BN59" s="173"/>
      <c r="BO59" s="173"/>
      <c r="BP59" s="173"/>
      <c r="BQ59" s="173"/>
      <c r="BR59" s="173"/>
      <c r="BS59" s="173"/>
      <c r="BT59" s="175"/>
      <c r="BU59" s="175"/>
      <c r="BV59" s="175"/>
      <c r="BW59" s="175"/>
      <c r="BX59" s="176"/>
      <c r="BY59" s="176"/>
      <c r="BZ59" s="176"/>
      <c r="CA59" s="176"/>
      <c r="CB59" s="177"/>
      <c r="CC59" s="177"/>
      <c r="CD59" s="177"/>
      <c r="CE59" s="177"/>
      <c r="CG59" s="178"/>
      <c r="CH59" s="178"/>
      <c r="CI59" s="178"/>
      <c r="CJ59" s="178"/>
      <c r="CK59" s="178"/>
      <c r="CL59" s="178"/>
      <c r="CM59" s="178"/>
      <c r="CN59" s="178"/>
      <c r="CO59" s="178"/>
      <c r="CP59" s="178"/>
    </row>
    <row r="60" spans="1:94" s="172" customFormat="1" ht="12" customHeight="1">
      <c r="A60" s="169" t="str">
        <f>IF(B60&lt;&gt;"",$A$51&amp;"."&amp;SUBTOTAL(103,$B$52:B60),"")</f>
        <v/>
      </c>
      <c r="B60" s="171"/>
      <c r="W60" s="173"/>
      <c r="X60" s="173"/>
      <c r="Y60" s="173"/>
      <c r="Z60" s="173"/>
      <c r="AA60" s="173"/>
      <c r="AB60" s="173"/>
      <c r="AC60" s="173"/>
      <c r="AD60" s="173"/>
      <c r="AE60" s="173"/>
      <c r="AF60" s="173"/>
      <c r="AG60" s="173"/>
      <c r="AH60" s="173"/>
      <c r="AI60" s="173"/>
      <c r="AJ60" s="169" t="str">
        <f t="shared" si="2"/>
        <v/>
      </c>
      <c r="AK60" s="174">
        <f t="shared" si="2"/>
        <v>0</v>
      </c>
      <c r="BF60" s="173"/>
      <c r="BG60" s="173"/>
      <c r="BH60" s="173"/>
      <c r="BI60" s="173"/>
      <c r="BJ60" s="173"/>
      <c r="BK60" s="173"/>
      <c r="BL60" s="173"/>
      <c r="BM60" s="173"/>
      <c r="BN60" s="173"/>
      <c r="BO60" s="173"/>
      <c r="BP60" s="173"/>
      <c r="BQ60" s="173"/>
      <c r="BR60" s="173"/>
      <c r="BS60" s="173"/>
      <c r="BT60" s="175"/>
      <c r="BU60" s="175"/>
      <c r="BV60" s="175"/>
      <c r="BW60" s="175"/>
      <c r="BX60" s="176"/>
      <c r="BY60" s="176"/>
      <c r="BZ60" s="176"/>
      <c r="CA60" s="176"/>
      <c r="CB60" s="177"/>
      <c r="CC60" s="177"/>
      <c r="CD60" s="177"/>
      <c r="CE60" s="177"/>
      <c r="CG60" s="178"/>
      <c r="CH60" s="178"/>
      <c r="CI60" s="178"/>
      <c r="CJ60" s="178"/>
      <c r="CK60" s="178"/>
      <c r="CL60" s="178"/>
      <c r="CM60" s="178"/>
      <c r="CN60" s="178"/>
      <c r="CO60" s="178"/>
      <c r="CP60" s="178"/>
    </row>
    <row r="61" spans="1:94" s="172" customFormat="1" ht="15" customHeight="1">
      <c r="A61" s="169" t="str">
        <f>IF(B61&lt;&gt;"",$A$51&amp;"."&amp;SUBTOTAL(103,$B$52:B61),"")</f>
        <v>2.2</v>
      </c>
      <c r="B61" s="171" t="s">
        <v>794</v>
      </c>
      <c r="C61" s="215" t="s">
        <v>777</v>
      </c>
      <c r="W61" s="173"/>
      <c r="X61" s="173"/>
      <c r="Y61" s="173"/>
      <c r="Z61" s="173"/>
      <c r="AA61" s="173"/>
      <c r="AB61" s="173"/>
      <c r="AC61" s="173"/>
      <c r="AD61" s="173"/>
      <c r="AE61" s="173"/>
      <c r="AF61" s="173"/>
      <c r="AG61" s="173"/>
      <c r="AH61" s="173"/>
      <c r="AI61" s="173"/>
      <c r="AJ61" s="169" t="str">
        <f t="shared" si="2"/>
        <v>2.2</v>
      </c>
      <c r="AK61" s="174" t="str">
        <f t="shared" si="2"/>
        <v>.</v>
      </c>
      <c r="AL61" s="215" t="s">
        <v>891</v>
      </c>
      <c r="BF61" s="173"/>
      <c r="BG61" s="173"/>
      <c r="BH61" s="173"/>
      <c r="BI61" s="173"/>
      <c r="BJ61" s="173"/>
      <c r="BK61" s="173"/>
      <c r="BL61" s="173"/>
      <c r="BM61" s="173"/>
      <c r="BN61" s="173"/>
      <c r="BO61" s="173"/>
      <c r="BP61" s="173"/>
      <c r="BQ61" s="173"/>
      <c r="BR61" s="173"/>
      <c r="BS61" s="173"/>
      <c r="BT61" s="175"/>
      <c r="BU61" s="175"/>
      <c r="BV61" s="175"/>
      <c r="BW61" s="175"/>
      <c r="BX61" s="176"/>
      <c r="BY61" s="176"/>
      <c r="BZ61" s="176"/>
      <c r="CA61" s="176"/>
      <c r="CB61" s="177"/>
      <c r="CC61" s="177"/>
      <c r="CD61" s="177"/>
      <c r="CE61" s="177"/>
      <c r="CG61" s="178"/>
      <c r="CH61" s="178"/>
      <c r="CI61" s="178"/>
      <c r="CJ61" s="178"/>
      <c r="CK61" s="178"/>
      <c r="CL61" s="178"/>
      <c r="CM61" s="178"/>
      <c r="CN61" s="178"/>
      <c r="CO61" s="178"/>
      <c r="CP61" s="178"/>
    </row>
    <row r="62" spans="1:94" s="172" customFormat="1" ht="13">
      <c r="A62" s="169" t="str">
        <f>IF(B62&lt;&gt;"",$A$51&amp;"."&amp;SUBTOTAL(103,$B$52:B62),"")</f>
        <v/>
      </c>
      <c r="B62" s="171"/>
      <c r="C62" s="215"/>
      <c r="W62" s="173"/>
      <c r="X62" s="173"/>
      <c r="Y62" s="173"/>
      <c r="Z62" s="173"/>
      <c r="AA62" s="173"/>
      <c r="AB62" s="173"/>
      <c r="AC62" s="173"/>
      <c r="AD62" s="173"/>
      <c r="AE62" s="173"/>
      <c r="AF62" s="173"/>
      <c r="AG62" s="173"/>
      <c r="AH62" s="173"/>
      <c r="AI62" s="173"/>
      <c r="AJ62" s="169" t="str">
        <f t="shared" si="2"/>
        <v/>
      </c>
      <c r="AK62" s="174">
        <f t="shared" si="2"/>
        <v>0</v>
      </c>
      <c r="AL62" s="215"/>
      <c r="BF62" s="173"/>
      <c r="BG62" s="173"/>
      <c r="BH62" s="173"/>
      <c r="BI62" s="173"/>
      <c r="BJ62" s="173"/>
      <c r="BK62" s="173"/>
      <c r="BL62" s="173"/>
      <c r="BM62" s="173"/>
      <c r="BN62" s="173"/>
      <c r="BO62" s="173"/>
      <c r="BP62" s="173"/>
      <c r="BQ62" s="173"/>
      <c r="BR62" s="173"/>
      <c r="BS62" s="173"/>
      <c r="BT62" s="175"/>
      <c r="BU62" s="175"/>
      <c r="BV62" s="175"/>
      <c r="BW62" s="175"/>
      <c r="BX62" s="176"/>
      <c r="BY62" s="176"/>
      <c r="BZ62" s="176"/>
      <c r="CA62" s="176"/>
      <c r="CB62" s="177"/>
      <c r="CC62" s="177"/>
      <c r="CD62" s="177"/>
      <c r="CE62" s="177"/>
      <c r="CG62" s="178"/>
      <c r="CH62" s="178"/>
      <c r="CI62" s="178"/>
      <c r="CJ62" s="178"/>
      <c r="CK62" s="178"/>
      <c r="CL62" s="178"/>
      <c r="CM62" s="178"/>
      <c r="CN62" s="178"/>
      <c r="CO62" s="178"/>
      <c r="CP62" s="178"/>
    </row>
    <row r="63" spans="1:94" s="172" customFormat="1" ht="15" customHeight="1">
      <c r="A63" s="169" t="str">
        <f>IF(B63&lt;&gt;"",$A$51&amp;"."&amp;SUBTOTAL(103,$B$52:B63),"")</f>
        <v/>
      </c>
      <c r="B63" s="171"/>
      <c r="C63" s="219" t="s">
        <v>778</v>
      </c>
      <c r="W63" s="173"/>
      <c r="X63" s="173"/>
      <c r="Y63" s="173"/>
      <c r="Z63" s="173"/>
      <c r="AA63" s="173"/>
      <c r="AB63" s="173"/>
      <c r="AC63" s="173"/>
      <c r="AD63" s="173"/>
      <c r="AE63" s="173"/>
      <c r="AF63" s="173"/>
      <c r="AG63" s="173"/>
      <c r="AH63" s="173"/>
      <c r="AI63" s="173"/>
      <c r="AJ63" s="169" t="str">
        <f t="shared" si="2"/>
        <v/>
      </c>
      <c r="AK63" s="174">
        <f t="shared" si="2"/>
        <v>0</v>
      </c>
      <c r="AL63" s="219" t="s">
        <v>892</v>
      </c>
      <c r="BF63" s="173"/>
      <c r="BG63" s="173"/>
      <c r="BH63" s="173"/>
      <c r="BI63" s="173"/>
      <c r="BJ63" s="173"/>
      <c r="BK63" s="173"/>
      <c r="BL63" s="173"/>
      <c r="BM63" s="173"/>
      <c r="BN63" s="173"/>
      <c r="BO63" s="173"/>
      <c r="BP63" s="173"/>
      <c r="BQ63" s="173"/>
      <c r="BR63" s="173"/>
      <c r="BS63" s="173"/>
      <c r="BT63" s="175"/>
      <c r="BU63" s="175"/>
      <c r="BV63" s="175"/>
      <c r="BW63" s="175"/>
      <c r="BX63" s="176"/>
      <c r="BY63" s="176"/>
      <c r="BZ63" s="176"/>
      <c r="CA63" s="176"/>
      <c r="CB63" s="177"/>
      <c r="CC63" s="177"/>
      <c r="CD63" s="177"/>
      <c r="CE63" s="177"/>
      <c r="CG63" s="178"/>
      <c r="CH63" s="178"/>
      <c r="CI63" s="178"/>
      <c r="CJ63" s="178"/>
      <c r="CK63" s="178"/>
      <c r="CL63" s="178"/>
      <c r="CM63" s="178"/>
      <c r="CN63" s="178"/>
      <c r="CO63" s="178"/>
      <c r="CP63" s="178"/>
    </row>
    <row r="64" spans="1:94" s="172" customFormat="1" ht="13">
      <c r="A64" s="169" t="str">
        <f>IF(B64&lt;&gt;"",$A$51&amp;"."&amp;SUBTOTAL(103,$B$52:B64),"")</f>
        <v/>
      </c>
      <c r="B64" s="171"/>
      <c r="C64" s="219"/>
      <c r="W64" s="173"/>
      <c r="X64" s="173"/>
      <c r="Y64" s="173"/>
      <c r="Z64" s="173"/>
      <c r="AA64" s="173"/>
      <c r="AB64" s="173"/>
      <c r="AC64" s="173"/>
      <c r="AD64" s="173"/>
      <c r="AE64" s="173"/>
      <c r="AF64" s="173"/>
      <c r="AG64" s="173"/>
      <c r="AH64" s="173"/>
      <c r="AI64" s="173"/>
      <c r="AJ64" s="169" t="str">
        <f t="shared" si="2"/>
        <v/>
      </c>
      <c r="AK64" s="174">
        <f t="shared" si="2"/>
        <v>0</v>
      </c>
      <c r="AL64" s="219"/>
      <c r="BF64" s="173"/>
      <c r="BG64" s="173"/>
      <c r="BH64" s="173"/>
      <c r="BI64" s="173"/>
      <c r="BJ64" s="173"/>
      <c r="BK64" s="173"/>
      <c r="BL64" s="173"/>
      <c r="BM64" s="173"/>
      <c r="BN64" s="173"/>
      <c r="BO64" s="173"/>
      <c r="BP64" s="173"/>
      <c r="BQ64" s="173"/>
      <c r="BR64" s="173"/>
      <c r="BS64" s="173"/>
      <c r="BT64" s="175"/>
      <c r="BU64" s="175"/>
      <c r="BV64" s="175"/>
      <c r="BW64" s="175"/>
      <c r="BX64" s="176"/>
      <c r="BY64" s="176"/>
      <c r="BZ64" s="176"/>
      <c r="CA64" s="176"/>
      <c r="CB64" s="177"/>
      <c r="CC64" s="177"/>
      <c r="CD64" s="177"/>
      <c r="CE64" s="177"/>
      <c r="CG64" s="178"/>
      <c r="CH64" s="178"/>
      <c r="CI64" s="178"/>
      <c r="CJ64" s="178"/>
      <c r="CK64" s="178"/>
      <c r="CL64" s="178"/>
      <c r="CM64" s="178"/>
      <c r="CN64" s="178"/>
      <c r="CO64" s="178"/>
      <c r="CP64" s="178"/>
    </row>
    <row r="65" spans="1:94" s="172" customFormat="1" ht="54.75" customHeight="1">
      <c r="A65" s="169" t="str">
        <f>IF(B65&lt;&gt;"",$A$51&amp;"."&amp;SUBTOTAL(103,$B$52:B65),"")</f>
        <v/>
      </c>
      <c r="B65" s="171"/>
      <c r="C65" s="593" t="s">
        <v>854</v>
      </c>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169" t="str">
        <f t="shared" si="2"/>
        <v/>
      </c>
      <c r="AK65" s="174">
        <f t="shared" si="2"/>
        <v>0</v>
      </c>
      <c r="AL65" s="594" t="s">
        <v>893</v>
      </c>
      <c r="AM65" s="594"/>
      <c r="AN65" s="594"/>
      <c r="AO65" s="594"/>
      <c r="AP65" s="594"/>
      <c r="AQ65" s="594"/>
      <c r="AR65" s="594"/>
      <c r="AS65" s="594"/>
      <c r="AT65" s="594"/>
      <c r="AU65" s="594"/>
      <c r="AV65" s="594"/>
      <c r="AW65" s="594"/>
      <c r="AX65" s="594"/>
      <c r="AY65" s="594"/>
      <c r="AZ65" s="594"/>
      <c r="BA65" s="594"/>
      <c r="BB65" s="594"/>
      <c r="BC65" s="594"/>
      <c r="BD65" s="594"/>
      <c r="BE65" s="594"/>
      <c r="BF65" s="594"/>
      <c r="BG65" s="594"/>
      <c r="BH65" s="594"/>
      <c r="BI65" s="594"/>
      <c r="BJ65" s="594"/>
      <c r="BK65" s="594"/>
      <c r="BL65" s="594"/>
      <c r="BM65" s="594"/>
      <c r="BN65" s="594"/>
      <c r="BO65" s="594"/>
      <c r="BP65" s="594"/>
      <c r="BQ65" s="594"/>
      <c r="BR65" s="594"/>
      <c r="BS65" s="94"/>
      <c r="BT65" s="175"/>
      <c r="BU65" s="175"/>
      <c r="BV65" s="175"/>
      <c r="BW65" s="175"/>
      <c r="BX65" s="176"/>
      <c r="BY65" s="176"/>
      <c r="BZ65" s="176"/>
      <c r="CA65" s="176"/>
      <c r="CB65" s="177"/>
      <c r="CC65" s="177"/>
      <c r="CD65" s="177"/>
      <c r="CE65" s="177"/>
      <c r="CG65" s="178"/>
      <c r="CH65" s="178"/>
      <c r="CI65" s="178"/>
      <c r="CJ65" s="178"/>
      <c r="CK65" s="178"/>
      <c r="CL65" s="178"/>
      <c r="CM65" s="178"/>
      <c r="CN65" s="178"/>
      <c r="CO65" s="178"/>
      <c r="CP65" s="178"/>
    </row>
    <row r="66" spans="1:94" s="172" customFormat="1" ht="12" customHeight="1">
      <c r="A66" s="169" t="str">
        <f>IF(B66&lt;&gt;"",$A$51&amp;"."&amp;SUBTOTAL(103,$B$52:B66),"")</f>
        <v/>
      </c>
      <c r="B66" s="171"/>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169" t="str">
        <f t="shared" si="2"/>
        <v/>
      </c>
      <c r="AK66" s="174">
        <f t="shared" si="2"/>
        <v>0</v>
      </c>
      <c r="BF66" s="173"/>
      <c r="BG66" s="173"/>
      <c r="BH66" s="173"/>
      <c r="BI66" s="173"/>
      <c r="BJ66" s="173"/>
      <c r="BK66" s="173"/>
      <c r="BL66" s="173"/>
      <c r="BM66" s="173"/>
      <c r="BN66" s="173"/>
      <c r="BO66" s="173"/>
      <c r="BP66" s="173"/>
      <c r="BQ66" s="173"/>
      <c r="BR66" s="173"/>
      <c r="BS66" s="173"/>
      <c r="BT66" s="175"/>
      <c r="BU66" s="175"/>
      <c r="BV66" s="175"/>
      <c r="BW66" s="175"/>
      <c r="BX66" s="176"/>
      <c r="BY66" s="176"/>
      <c r="BZ66" s="176"/>
      <c r="CA66" s="176"/>
      <c r="CB66" s="177"/>
      <c r="CC66" s="177"/>
      <c r="CD66" s="177"/>
      <c r="CE66" s="177"/>
      <c r="CG66" s="178"/>
      <c r="CH66" s="178"/>
      <c r="CI66" s="178"/>
      <c r="CJ66" s="178"/>
      <c r="CK66" s="178"/>
      <c r="CL66" s="178"/>
      <c r="CM66" s="178"/>
      <c r="CN66" s="178"/>
      <c r="CO66" s="178"/>
      <c r="CP66" s="178"/>
    </row>
    <row r="67" spans="1:94" s="172" customFormat="1" ht="12" customHeight="1">
      <c r="A67" s="169" t="str">
        <f>IF(B67&lt;&gt;"",$A$51&amp;"."&amp;SUBTOTAL(103,$B$52:B67),"")</f>
        <v/>
      </c>
      <c r="B67" s="171"/>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169" t="str">
        <f>A67</f>
        <v/>
      </c>
      <c r="AK67" s="174">
        <f>B67</f>
        <v>0</v>
      </c>
      <c r="AL67" s="610"/>
      <c r="AM67" s="610"/>
      <c r="AN67" s="610"/>
      <c r="AO67" s="610"/>
      <c r="AP67" s="610"/>
      <c r="AQ67" s="610"/>
      <c r="AR67" s="610"/>
      <c r="AS67" s="610"/>
      <c r="AT67" s="610"/>
      <c r="AU67" s="610"/>
      <c r="AV67" s="610"/>
      <c r="AW67" s="610"/>
      <c r="AX67" s="610"/>
      <c r="AY67" s="610"/>
      <c r="AZ67" s="610"/>
      <c r="BA67" s="610"/>
      <c r="BB67" s="610"/>
      <c r="BC67" s="610"/>
      <c r="BD67" s="610"/>
      <c r="BE67" s="610"/>
      <c r="BF67" s="611"/>
      <c r="BG67" s="611"/>
      <c r="BH67" s="611"/>
      <c r="BI67" s="611"/>
      <c r="BJ67" s="611"/>
      <c r="BK67" s="611"/>
      <c r="BL67" s="611"/>
      <c r="BM67" s="611"/>
      <c r="BN67" s="611"/>
      <c r="BO67" s="611"/>
      <c r="BP67" s="611"/>
      <c r="BQ67" s="611"/>
      <c r="BR67" s="611"/>
      <c r="BS67" s="173"/>
      <c r="BT67" s="175"/>
      <c r="BU67" s="175"/>
      <c r="BV67" s="175"/>
      <c r="BW67" s="175"/>
      <c r="BX67" s="176"/>
      <c r="BY67" s="176"/>
      <c r="BZ67" s="176"/>
      <c r="CA67" s="176"/>
      <c r="CB67" s="177"/>
      <c r="CC67" s="177"/>
      <c r="CD67" s="177"/>
      <c r="CE67" s="177"/>
      <c r="CG67" s="178"/>
      <c r="CH67" s="178"/>
      <c r="CI67" s="178"/>
      <c r="CJ67" s="178"/>
      <c r="CK67" s="178"/>
      <c r="CL67" s="178"/>
      <c r="CM67" s="178"/>
      <c r="CN67" s="178"/>
      <c r="CO67" s="178"/>
      <c r="CP67" s="178"/>
    </row>
    <row r="68" spans="1:94" s="172" customFormat="1" ht="15" customHeight="1">
      <c r="A68" s="169" t="str">
        <f>IF(B68&lt;&gt;"",$A$51&amp;"."&amp;SUBTOTAL(103,$B$52:B68),"")</f>
        <v/>
      </c>
      <c r="B68" s="171"/>
      <c r="C68" s="220" t="s">
        <v>779</v>
      </c>
      <c r="W68" s="173"/>
      <c r="X68" s="173"/>
      <c r="Y68" s="173"/>
      <c r="Z68" s="173"/>
      <c r="AA68" s="173"/>
      <c r="AB68" s="173"/>
      <c r="AC68" s="173"/>
      <c r="AD68" s="173"/>
      <c r="AE68" s="173"/>
      <c r="AF68" s="173"/>
      <c r="AG68" s="173"/>
      <c r="AH68" s="173"/>
      <c r="AI68" s="173"/>
      <c r="AJ68" s="169" t="str">
        <f t="shared" si="2"/>
        <v/>
      </c>
      <c r="AK68" s="174">
        <f t="shared" si="2"/>
        <v>0</v>
      </c>
      <c r="AL68" s="220" t="s">
        <v>894</v>
      </c>
      <c r="BF68" s="173"/>
      <c r="BG68" s="173"/>
      <c r="BH68" s="173"/>
      <c r="BI68" s="173"/>
      <c r="BJ68" s="173"/>
      <c r="BK68" s="173"/>
      <c r="BL68" s="173"/>
      <c r="BM68" s="173"/>
      <c r="BN68" s="173"/>
      <c r="BO68" s="173"/>
      <c r="BP68" s="173"/>
      <c r="BQ68" s="173"/>
      <c r="BR68" s="173"/>
      <c r="BS68" s="173"/>
      <c r="BT68" s="175"/>
      <c r="BU68" s="175"/>
      <c r="BV68" s="175"/>
      <c r="BW68" s="175"/>
      <c r="BX68" s="176"/>
      <c r="BY68" s="176"/>
      <c r="BZ68" s="176"/>
      <c r="CA68" s="176"/>
      <c r="CB68" s="177"/>
      <c r="CC68" s="177"/>
      <c r="CD68" s="177"/>
      <c r="CE68" s="177"/>
      <c r="CG68" s="178"/>
      <c r="CH68" s="178"/>
      <c r="CI68" s="178"/>
      <c r="CJ68" s="178"/>
      <c r="CK68" s="178"/>
      <c r="CL68" s="178"/>
      <c r="CM68" s="178"/>
      <c r="CN68" s="178"/>
      <c r="CO68" s="178"/>
      <c r="CP68" s="178"/>
    </row>
    <row r="69" spans="1:94" s="172" customFormat="1" ht="13">
      <c r="A69" s="169" t="str">
        <f>IF(B69&lt;&gt;"",$A$51&amp;"."&amp;SUBTOTAL(103,$B$52:B69),"")</f>
        <v/>
      </c>
      <c r="B69" s="171"/>
      <c r="C69" s="220"/>
      <c r="W69" s="173"/>
      <c r="X69" s="173"/>
      <c r="Y69" s="173"/>
      <c r="Z69" s="173"/>
      <c r="AA69" s="173"/>
      <c r="AB69" s="173"/>
      <c r="AC69" s="173"/>
      <c r="AD69" s="173"/>
      <c r="AE69" s="173"/>
      <c r="AF69" s="173"/>
      <c r="AG69" s="173"/>
      <c r="AH69" s="173"/>
      <c r="AI69" s="173"/>
      <c r="AJ69" s="169" t="str">
        <f t="shared" si="2"/>
        <v/>
      </c>
      <c r="AK69" s="174">
        <f t="shared" si="2"/>
        <v>0</v>
      </c>
      <c r="AL69" s="220"/>
      <c r="BF69" s="173"/>
      <c r="BG69" s="173"/>
      <c r="BH69" s="173"/>
      <c r="BI69" s="173"/>
      <c r="BJ69" s="173"/>
      <c r="BK69" s="173"/>
      <c r="BL69" s="173"/>
      <c r="BM69" s="173"/>
      <c r="BN69" s="173"/>
      <c r="BO69" s="173"/>
      <c r="BP69" s="173"/>
      <c r="BQ69" s="173"/>
      <c r="BR69" s="173"/>
      <c r="BS69" s="173"/>
      <c r="BT69" s="175"/>
      <c r="BU69" s="175"/>
      <c r="BV69" s="175"/>
      <c r="BW69" s="175"/>
      <c r="BX69" s="176"/>
      <c r="BY69" s="176"/>
      <c r="BZ69" s="176"/>
      <c r="CA69" s="176"/>
      <c r="CB69" s="177"/>
      <c r="CC69" s="177"/>
      <c r="CD69" s="177"/>
      <c r="CE69" s="177"/>
      <c r="CG69" s="178"/>
      <c r="CH69" s="178"/>
      <c r="CI69" s="178"/>
      <c r="CJ69" s="178"/>
      <c r="CK69" s="178"/>
      <c r="CL69" s="178"/>
      <c r="CM69" s="178"/>
      <c r="CN69" s="178"/>
      <c r="CO69" s="178"/>
      <c r="CP69" s="178"/>
    </row>
    <row r="70" spans="1:94" s="172" customFormat="1" ht="39.75" customHeight="1">
      <c r="A70" s="169" t="str">
        <f>IF(B70&lt;&gt;"",$A$51&amp;"."&amp;SUBTOTAL(103,$B$52:B70),"")</f>
        <v/>
      </c>
      <c r="B70" s="171"/>
      <c r="C70" s="593" t="s">
        <v>895</v>
      </c>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169" t="str">
        <f t="shared" si="2"/>
        <v/>
      </c>
      <c r="AK70" s="174">
        <f t="shared" si="2"/>
        <v>0</v>
      </c>
      <c r="AL70" s="593" t="s">
        <v>896</v>
      </c>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593"/>
      <c r="BL70" s="593"/>
      <c r="BM70" s="593"/>
      <c r="BN70" s="593"/>
      <c r="BO70" s="593"/>
      <c r="BP70" s="593"/>
      <c r="BQ70" s="593"/>
      <c r="BR70" s="593"/>
      <c r="BS70" s="94"/>
      <c r="BT70" s="175"/>
      <c r="BU70" s="175"/>
      <c r="BV70" s="175"/>
      <c r="BW70" s="175"/>
      <c r="BX70" s="176"/>
      <c r="BY70" s="176"/>
      <c r="BZ70" s="176"/>
      <c r="CA70" s="176"/>
      <c r="CB70" s="177"/>
      <c r="CC70" s="177"/>
      <c r="CD70" s="177"/>
      <c r="CE70" s="177"/>
      <c r="CG70" s="178"/>
      <c r="CH70" s="178"/>
      <c r="CI70" s="178"/>
      <c r="CJ70" s="178"/>
      <c r="CK70" s="178"/>
      <c r="CL70" s="178"/>
      <c r="CM70" s="178"/>
      <c r="CN70" s="178"/>
      <c r="CO70" s="178"/>
      <c r="CP70" s="178"/>
    </row>
    <row r="71" spans="1:94" s="172" customFormat="1" ht="12" customHeight="1">
      <c r="A71" s="169" t="str">
        <f>IF(B71&lt;&gt;"",$A$51&amp;"."&amp;SUBTOTAL(103,$B$52:B71),"")</f>
        <v/>
      </c>
      <c r="B71" s="171"/>
      <c r="W71" s="173"/>
      <c r="X71" s="173"/>
      <c r="Y71" s="173"/>
      <c r="Z71" s="173"/>
      <c r="AA71" s="173"/>
      <c r="AB71" s="173"/>
      <c r="AC71" s="173"/>
      <c r="AD71" s="173"/>
      <c r="AE71" s="173"/>
      <c r="AF71" s="173"/>
      <c r="AG71" s="173"/>
      <c r="AH71" s="173"/>
      <c r="AI71" s="173"/>
      <c r="AJ71" s="169" t="str">
        <f>A71</f>
        <v/>
      </c>
      <c r="AK71" s="174">
        <f>B71</f>
        <v>0</v>
      </c>
      <c r="BF71" s="173"/>
      <c r="BG71" s="173"/>
      <c r="BH71" s="173"/>
      <c r="BI71" s="173"/>
      <c r="BJ71" s="173"/>
      <c r="BK71" s="173"/>
      <c r="BL71" s="173"/>
      <c r="BM71" s="173"/>
      <c r="BN71" s="173"/>
      <c r="BO71" s="173"/>
      <c r="BP71" s="173"/>
      <c r="BQ71" s="173"/>
      <c r="BR71" s="173"/>
      <c r="BS71" s="173"/>
      <c r="BT71" s="175"/>
      <c r="BU71" s="175"/>
      <c r="BV71" s="175"/>
      <c r="BW71" s="175"/>
      <c r="BX71" s="176"/>
      <c r="BY71" s="176"/>
      <c r="BZ71" s="176"/>
      <c r="CA71" s="176"/>
      <c r="CB71" s="177"/>
      <c r="CC71" s="177"/>
      <c r="CD71" s="177"/>
      <c r="CE71" s="177"/>
      <c r="CG71" s="178"/>
      <c r="CH71" s="178"/>
      <c r="CI71" s="178"/>
      <c r="CJ71" s="178"/>
      <c r="CK71" s="178"/>
      <c r="CL71" s="178"/>
      <c r="CM71" s="178"/>
      <c r="CN71" s="178"/>
      <c r="CO71" s="178"/>
      <c r="CP71" s="178"/>
    </row>
    <row r="72" spans="1:94" s="172" customFormat="1" ht="15" customHeight="1">
      <c r="A72" s="169" t="str">
        <f>IF(B72&lt;&gt;"",$A$51&amp;"."&amp;SUBTOTAL(103,$B$52:B72),"")</f>
        <v/>
      </c>
      <c r="B72" s="171"/>
      <c r="C72" s="219" t="s">
        <v>780</v>
      </c>
      <c r="W72" s="173"/>
      <c r="X72" s="173"/>
      <c r="Y72" s="173"/>
      <c r="Z72" s="173"/>
      <c r="AA72" s="173"/>
      <c r="AB72" s="173"/>
      <c r="AC72" s="173"/>
      <c r="AD72" s="173"/>
      <c r="AE72" s="173"/>
      <c r="AF72" s="173"/>
      <c r="AG72" s="173"/>
      <c r="AH72" s="173"/>
      <c r="AI72" s="173"/>
      <c r="AJ72" s="169" t="str">
        <f t="shared" ref="AJ72:AK87" si="3">A72</f>
        <v/>
      </c>
      <c r="AK72" s="174">
        <f t="shared" si="3"/>
        <v>0</v>
      </c>
      <c r="AL72" s="219" t="s">
        <v>897</v>
      </c>
      <c r="BF72" s="173"/>
      <c r="BG72" s="173"/>
      <c r="BH72" s="173"/>
      <c r="BI72" s="173"/>
      <c r="BJ72" s="173"/>
      <c r="BK72" s="173"/>
      <c r="BL72" s="173"/>
      <c r="BM72" s="173"/>
      <c r="BN72" s="173"/>
      <c r="BO72" s="173"/>
      <c r="BP72" s="173"/>
      <c r="BQ72" s="173"/>
      <c r="BR72" s="173"/>
      <c r="BS72" s="173"/>
      <c r="BT72" s="175"/>
      <c r="BU72" s="175"/>
      <c r="BV72" s="175"/>
      <c r="BW72" s="175"/>
      <c r="BX72" s="176"/>
      <c r="BY72" s="176"/>
      <c r="BZ72" s="176"/>
      <c r="CA72" s="176"/>
      <c r="CB72" s="177"/>
      <c r="CC72" s="177"/>
      <c r="CD72" s="177"/>
      <c r="CE72" s="177"/>
      <c r="CG72" s="178"/>
      <c r="CH72" s="178"/>
      <c r="CI72" s="178"/>
      <c r="CJ72" s="178"/>
      <c r="CK72" s="178"/>
      <c r="CL72" s="178"/>
      <c r="CM72" s="178"/>
      <c r="CN72" s="178"/>
      <c r="CO72" s="178"/>
      <c r="CP72" s="178"/>
    </row>
    <row r="73" spans="1:94" s="172" customFormat="1" ht="13">
      <c r="A73" s="169" t="str">
        <f>IF(B73&lt;&gt;"",$A$51&amp;"."&amp;SUBTOTAL(103,$B$52:B73),"")</f>
        <v/>
      </c>
      <c r="B73" s="171"/>
      <c r="C73" s="219"/>
      <c r="W73" s="173"/>
      <c r="X73" s="173"/>
      <c r="Y73" s="173"/>
      <c r="Z73" s="173"/>
      <c r="AA73" s="173"/>
      <c r="AB73" s="173"/>
      <c r="AC73" s="173"/>
      <c r="AD73" s="173"/>
      <c r="AE73" s="173"/>
      <c r="AF73" s="173"/>
      <c r="AG73" s="173"/>
      <c r="AH73" s="173"/>
      <c r="AI73" s="173"/>
      <c r="AJ73" s="169" t="str">
        <f t="shared" si="3"/>
        <v/>
      </c>
      <c r="AK73" s="174">
        <f t="shared" si="3"/>
        <v>0</v>
      </c>
      <c r="AL73" s="219"/>
      <c r="BF73" s="173"/>
      <c r="BG73" s="173"/>
      <c r="BH73" s="173"/>
      <c r="BI73" s="173"/>
      <c r="BJ73" s="173"/>
      <c r="BK73" s="173"/>
      <c r="BL73" s="173"/>
      <c r="BM73" s="173"/>
      <c r="BN73" s="173"/>
      <c r="BO73" s="173"/>
      <c r="BP73" s="173"/>
      <c r="BQ73" s="173"/>
      <c r="BR73" s="173"/>
      <c r="BS73" s="173"/>
      <c r="BT73" s="175"/>
      <c r="BU73" s="175"/>
      <c r="BV73" s="175"/>
      <c r="BW73" s="175"/>
      <c r="BX73" s="176"/>
      <c r="BY73" s="176"/>
      <c r="BZ73" s="176"/>
      <c r="CA73" s="176"/>
      <c r="CB73" s="177"/>
      <c r="CC73" s="177"/>
      <c r="CD73" s="177"/>
      <c r="CE73" s="177"/>
      <c r="CG73" s="178"/>
      <c r="CH73" s="178"/>
      <c r="CI73" s="178"/>
      <c r="CJ73" s="178"/>
      <c r="CK73" s="178"/>
      <c r="CL73" s="178"/>
      <c r="CM73" s="178"/>
      <c r="CN73" s="178"/>
      <c r="CO73" s="178"/>
      <c r="CP73" s="178"/>
    </row>
    <row r="74" spans="1:94" s="172" customFormat="1" ht="15" customHeight="1">
      <c r="A74" s="169" t="str">
        <f>IF(B74&lt;&gt;"",$A$51&amp;"."&amp;SUBTOTAL(103,$B$52:B74),"")</f>
        <v/>
      </c>
      <c r="B74" s="171"/>
      <c r="C74" s="593" t="s">
        <v>898</v>
      </c>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169" t="str">
        <f t="shared" si="3"/>
        <v/>
      </c>
      <c r="AK74" s="174">
        <f t="shared" si="3"/>
        <v>0</v>
      </c>
      <c r="AL74" s="593" t="s">
        <v>899</v>
      </c>
      <c r="AM74" s="593"/>
      <c r="AN74" s="593"/>
      <c r="AO74" s="593"/>
      <c r="AP74" s="593"/>
      <c r="AQ74" s="593"/>
      <c r="AR74" s="593"/>
      <c r="AS74" s="593"/>
      <c r="AT74" s="593"/>
      <c r="AU74" s="593"/>
      <c r="AV74" s="593"/>
      <c r="AW74" s="593"/>
      <c r="AX74" s="593"/>
      <c r="AY74" s="593"/>
      <c r="AZ74" s="593"/>
      <c r="BA74" s="593"/>
      <c r="BB74" s="593"/>
      <c r="BC74" s="593"/>
      <c r="BD74" s="593"/>
      <c r="BE74" s="593"/>
      <c r="BF74" s="593"/>
      <c r="BG74" s="593"/>
      <c r="BH74" s="593"/>
      <c r="BI74" s="593"/>
      <c r="BJ74" s="593"/>
      <c r="BK74" s="593"/>
      <c r="BL74" s="593"/>
      <c r="BM74" s="593"/>
      <c r="BN74" s="593"/>
      <c r="BO74" s="593"/>
      <c r="BP74" s="593"/>
      <c r="BQ74" s="593"/>
      <c r="BR74" s="593"/>
      <c r="BS74" s="94"/>
      <c r="BT74" s="175"/>
      <c r="BU74" s="175"/>
      <c r="BV74" s="175"/>
      <c r="BW74" s="175"/>
      <c r="BX74" s="176"/>
      <c r="BY74" s="176"/>
      <c r="BZ74" s="176"/>
      <c r="CA74" s="176"/>
      <c r="CB74" s="177"/>
      <c r="CC74" s="177"/>
      <c r="CD74" s="177"/>
      <c r="CE74" s="177"/>
      <c r="CG74" s="178"/>
      <c r="CH74" s="178"/>
      <c r="CI74" s="178"/>
      <c r="CJ74" s="178"/>
      <c r="CK74" s="178"/>
      <c r="CL74" s="178"/>
      <c r="CM74" s="178"/>
      <c r="CN74" s="178"/>
      <c r="CO74" s="178"/>
      <c r="CP74" s="178"/>
    </row>
    <row r="75" spans="1:94" s="92" customFormat="1" ht="13">
      <c r="A75" s="169" t="str">
        <f>IF(B75&lt;&gt;"",$A$51&amp;"."&amp;SUBTOTAL(103,$B$52:B75),"")</f>
        <v/>
      </c>
      <c r="B75" s="91"/>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169" t="str">
        <f t="shared" si="3"/>
        <v/>
      </c>
      <c r="AK75" s="174">
        <f t="shared" si="3"/>
        <v>0</v>
      </c>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221"/>
      <c r="BU75" s="221"/>
      <c r="BV75" s="221"/>
      <c r="BW75" s="221"/>
      <c r="BX75" s="222"/>
      <c r="BY75" s="223"/>
      <c r="BZ75" s="223"/>
      <c r="CA75" s="223"/>
      <c r="CB75" s="224"/>
      <c r="CC75" s="224"/>
      <c r="CD75" s="224"/>
      <c r="CE75" s="224"/>
    </row>
    <row r="76" spans="1:94" s="92" customFormat="1" ht="15" hidden="1" customHeight="1" outlineLevel="1">
      <c r="A76" s="169" t="str">
        <f>IF(B76&lt;&gt;"",$A$51&amp;"."&amp;SUBTOTAL(103,$B$52:B76),"")</f>
        <v>2.2</v>
      </c>
      <c r="B76" s="91" t="s">
        <v>794</v>
      </c>
      <c r="C76" s="215" t="s">
        <v>900</v>
      </c>
      <c r="W76" s="225"/>
      <c r="X76" s="225"/>
      <c r="Y76" s="225"/>
      <c r="Z76" s="225"/>
      <c r="AA76" s="225"/>
      <c r="AB76" s="225"/>
      <c r="AC76" s="225"/>
      <c r="AD76" s="225"/>
      <c r="AE76" s="225"/>
      <c r="AF76" s="225"/>
      <c r="AG76" s="225"/>
      <c r="AH76" s="225"/>
      <c r="AI76" s="225"/>
      <c r="AJ76" s="169" t="str">
        <f t="shared" si="3"/>
        <v>2.2</v>
      </c>
      <c r="AK76" s="174" t="str">
        <f t="shared" si="3"/>
        <v>.</v>
      </c>
      <c r="AL76" s="215" t="s">
        <v>901</v>
      </c>
      <c r="BF76" s="225"/>
      <c r="BG76" s="225"/>
      <c r="BH76" s="225"/>
      <c r="BI76" s="225"/>
      <c r="BJ76" s="225"/>
      <c r="BK76" s="225"/>
      <c r="BL76" s="225"/>
      <c r="BM76" s="225"/>
      <c r="BN76" s="225"/>
      <c r="BO76" s="225"/>
      <c r="BP76" s="225"/>
      <c r="BQ76" s="225"/>
      <c r="BR76" s="225"/>
      <c r="BS76" s="225"/>
      <c r="BT76" s="221"/>
      <c r="BU76" s="221"/>
      <c r="BV76" s="221"/>
      <c r="BW76" s="221"/>
      <c r="BX76" s="225"/>
      <c r="BY76" s="223"/>
      <c r="BZ76" s="223"/>
      <c r="CA76" s="223"/>
      <c r="CB76" s="224"/>
      <c r="CC76" s="224"/>
      <c r="CD76" s="224"/>
      <c r="CE76" s="224"/>
    </row>
    <row r="77" spans="1:94" s="92" customFormat="1" ht="27.75" hidden="1" customHeight="1" outlineLevel="1">
      <c r="A77" s="169" t="str">
        <f>IF(B77&lt;&gt;"",$A$51&amp;"."&amp;SUBTOTAL(103,$B$52:B77),"")</f>
        <v/>
      </c>
      <c r="B77" s="91"/>
      <c r="C77" s="609" t="s">
        <v>902</v>
      </c>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169" t="str">
        <f t="shared" si="3"/>
        <v/>
      </c>
      <c r="AK77" s="174">
        <f t="shared" si="3"/>
        <v>0</v>
      </c>
      <c r="AL77" s="215"/>
      <c r="BF77" s="225"/>
      <c r="BG77" s="225"/>
      <c r="BH77" s="225"/>
      <c r="BI77" s="225"/>
      <c r="BJ77" s="225"/>
      <c r="BK77" s="225"/>
      <c r="BL77" s="225"/>
      <c r="BM77" s="225"/>
      <c r="BN77" s="225"/>
      <c r="BO77" s="225"/>
      <c r="BP77" s="225"/>
      <c r="BQ77" s="225"/>
      <c r="BR77" s="225"/>
      <c r="BS77" s="225"/>
      <c r="BT77" s="221"/>
      <c r="BU77" s="221"/>
      <c r="BV77" s="221"/>
      <c r="BW77" s="221"/>
      <c r="BX77" s="225"/>
      <c r="BY77" s="223"/>
      <c r="BZ77" s="223"/>
      <c r="CA77" s="223"/>
      <c r="CB77" s="224"/>
      <c r="CC77" s="224"/>
      <c r="CD77" s="224"/>
      <c r="CE77" s="224"/>
    </row>
    <row r="78" spans="1:94" s="172" customFormat="1" ht="13" hidden="1" outlineLevel="1">
      <c r="A78" s="169" t="str">
        <f>IF(B78&lt;&gt;"",$A$51&amp;"."&amp;SUBTOTAL(103,$B$52:B78),"")</f>
        <v/>
      </c>
      <c r="B78" s="171"/>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169" t="str">
        <f>A78</f>
        <v/>
      </c>
      <c r="AK78" s="174">
        <f>B78</f>
        <v>0</v>
      </c>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181"/>
      <c r="BU78" s="181"/>
      <c r="BV78" s="181"/>
      <c r="BW78" s="181"/>
      <c r="BX78" s="173"/>
      <c r="BY78" s="176"/>
      <c r="BZ78" s="176"/>
      <c r="CA78" s="176"/>
      <c r="CB78" s="182"/>
      <c r="CC78" s="182"/>
      <c r="CD78" s="182"/>
      <c r="CE78" s="182"/>
    </row>
    <row r="79" spans="1:94" s="172" customFormat="1" ht="15" hidden="1" customHeight="1" outlineLevel="1">
      <c r="A79" s="169" t="str">
        <f>IF(B79&lt;&gt;"",$A$51&amp;"."&amp;SUBTOTAL(103,$B$52:B79),"")</f>
        <v/>
      </c>
      <c r="B79" s="171"/>
      <c r="C79" s="593" t="s">
        <v>903</v>
      </c>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169" t="str">
        <f t="shared" si="3"/>
        <v/>
      </c>
      <c r="AK79" s="174">
        <f t="shared" si="3"/>
        <v>0</v>
      </c>
      <c r="AL79" s="593" t="s">
        <v>904</v>
      </c>
      <c r="AM79" s="593"/>
      <c r="AN79" s="593"/>
      <c r="AO79" s="593"/>
      <c r="AP79" s="593"/>
      <c r="AQ79" s="593"/>
      <c r="AR79" s="593"/>
      <c r="AS79" s="593"/>
      <c r="AT79" s="593"/>
      <c r="AU79" s="593"/>
      <c r="AV79" s="593"/>
      <c r="AW79" s="593"/>
      <c r="AX79" s="593"/>
      <c r="AY79" s="593"/>
      <c r="AZ79" s="593"/>
      <c r="BA79" s="593"/>
      <c r="BB79" s="593"/>
      <c r="BC79" s="593"/>
      <c r="BD79" s="593"/>
      <c r="BE79" s="593"/>
      <c r="BF79" s="593"/>
      <c r="BG79" s="593"/>
      <c r="BH79" s="593"/>
      <c r="BI79" s="593"/>
      <c r="BJ79" s="593"/>
      <c r="BK79" s="593"/>
      <c r="BL79" s="593"/>
      <c r="BM79" s="593"/>
      <c r="BN79" s="593"/>
      <c r="BO79" s="593"/>
      <c r="BP79" s="593"/>
      <c r="BQ79" s="593"/>
      <c r="BR79" s="593"/>
      <c r="BS79" s="94"/>
      <c r="BT79" s="181"/>
      <c r="BU79" s="181"/>
      <c r="BV79" s="181"/>
      <c r="BW79" s="181"/>
      <c r="BX79" s="173"/>
      <c r="BY79" s="176"/>
      <c r="BZ79" s="176"/>
      <c r="CA79" s="176"/>
      <c r="CB79" s="182"/>
      <c r="CC79" s="182"/>
      <c r="CD79" s="182"/>
      <c r="CE79" s="182"/>
    </row>
    <row r="80" spans="1:94" s="172" customFormat="1" ht="13" hidden="1" outlineLevel="1">
      <c r="A80" s="169" t="str">
        <f>IF(B80&lt;&gt;"",$A$51&amp;"."&amp;SUBTOTAL(103,$B$52:B80),"")</f>
        <v/>
      </c>
      <c r="B80" s="171"/>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169" t="str">
        <f t="shared" si="3"/>
        <v/>
      </c>
      <c r="AK80" s="174">
        <f t="shared" si="3"/>
        <v>0</v>
      </c>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181"/>
      <c r="BU80" s="181"/>
      <c r="BV80" s="181"/>
      <c r="BW80" s="181"/>
      <c r="BX80" s="173"/>
      <c r="BY80" s="176"/>
      <c r="BZ80" s="176"/>
      <c r="CA80" s="176"/>
      <c r="CB80" s="182"/>
      <c r="CC80" s="182"/>
      <c r="CD80" s="182"/>
      <c r="CE80" s="182"/>
    </row>
    <row r="81" spans="1:94" s="92" customFormat="1" ht="27" hidden="1" customHeight="1" outlineLevel="1">
      <c r="A81" s="169" t="str">
        <f>IF(B81&lt;&gt;"",$A$51&amp;"."&amp;SUBTOTAL(103,$B$52:B81),"")</f>
        <v/>
      </c>
      <c r="B81" s="91"/>
      <c r="C81" s="593" t="s">
        <v>905</v>
      </c>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169" t="str">
        <f t="shared" si="3"/>
        <v/>
      </c>
      <c r="AK81" s="174">
        <f t="shared" si="3"/>
        <v>0</v>
      </c>
      <c r="AL81" s="593" t="s">
        <v>906</v>
      </c>
      <c r="AM81" s="593"/>
      <c r="AN81" s="593"/>
      <c r="AO81" s="593"/>
      <c r="AP81" s="593"/>
      <c r="AQ81" s="593"/>
      <c r="AR81" s="593"/>
      <c r="AS81" s="593"/>
      <c r="AT81" s="593"/>
      <c r="AU81" s="593"/>
      <c r="AV81" s="593"/>
      <c r="AW81" s="593"/>
      <c r="AX81" s="593"/>
      <c r="AY81" s="593"/>
      <c r="AZ81" s="593"/>
      <c r="BA81" s="593"/>
      <c r="BB81" s="593"/>
      <c r="BC81" s="593"/>
      <c r="BD81" s="593"/>
      <c r="BE81" s="593"/>
      <c r="BF81" s="593"/>
      <c r="BG81" s="593"/>
      <c r="BH81" s="593"/>
      <c r="BI81" s="593"/>
      <c r="BJ81" s="593"/>
      <c r="BK81" s="593"/>
      <c r="BL81" s="593"/>
      <c r="BM81" s="593"/>
      <c r="BN81" s="593"/>
      <c r="BO81" s="593"/>
      <c r="BP81" s="593"/>
      <c r="BQ81" s="593"/>
      <c r="BR81" s="593"/>
      <c r="BS81" s="94"/>
      <c r="BT81" s="221"/>
      <c r="BU81" s="221"/>
      <c r="BV81" s="221"/>
      <c r="BW81" s="221"/>
      <c r="BX81" s="222"/>
      <c r="BY81" s="223"/>
      <c r="BZ81" s="223"/>
      <c r="CA81" s="223"/>
      <c r="CB81" s="224"/>
      <c r="CC81" s="224"/>
      <c r="CD81" s="224"/>
      <c r="CE81" s="224"/>
    </row>
    <row r="82" spans="1:94" s="92" customFormat="1" ht="13" hidden="1" outlineLevel="1">
      <c r="A82" s="169" t="str">
        <f>IF(B82&lt;&gt;"",$A$51&amp;"."&amp;SUBTOTAL(103,$B$52:B82),"")</f>
        <v/>
      </c>
      <c r="B82" s="91"/>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169" t="str">
        <f t="shared" si="3"/>
        <v/>
      </c>
      <c r="AK82" s="174">
        <f t="shared" si="3"/>
        <v>0</v>
      </c>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221"/>
      <c r="BU82" s="221"/>
      <c r="BV82" s="221"/>
      <c r="BW82" s="221"/>
      <c r="BX82" s="222"/>
      <c r="BY82" s="223"/>
      <c r="BZ82" s="223"/>
      <c r="CA82" s="223"/>
      <c r="CB82" s="224"/>
      <c r="CC82" s="224"/>
      <c r="CD82" s="224"/>
      <c r="CE82" s="224"/>
    </row>
    <row r="83" spans="1:94" s="92" customFormat="1" ht="26.25" hidden="1" customHeight="1" outlineLevel="1">
      <c r="A83" s="169" t="str">
        <f>IF(B83&lt;&gt;"",$A$51&amp;"."&amp;SUBTOTAL(103,$B$52:B83),"")</f>
        <v/>
      </c>
      <c r="B83" s="91"/>
      <c r="C83" s="593" t="s">
        <v>907</v>
      </c>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169" t="str">
        <f t="shared" si="3"/>
        <v/>
      </c>
      <c r="AK83" s="174">
        <f t="shared" si="3"/>
        <v>0</v>
      </c>
      <c r="AL83" s="593" t="s">
        <v>908</v>
      </c>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593"/>
      <c r="BL83" s="593"/>
      <c r="BM83" s="593"/>
      <c r="BN83" s="593"/>
      <c r="BO83" s="593"/>
      <c r="BP83" s="593"/>
      <c r="BQ83" s="593"/>
      <c r="BR83" s="593"/>
      <c r="BS83" s="94"/>
      <c r="BT83" s="221"/>
      <c r="BU83" s="221"/>
      <c r="BV83" s="221"/>
      <c r="BW83" s="221"/>
      <c r="BX83" s="222"/>
      <c r="BY83" s="223"/>
      <c r="BZ83" s="223"/>
      <c r="CA83" s="223"/>
      <c r="CB83" s="224"/>
      <c r="CC83" s="224"/>
      <c r="CD83" s="224"/>
      <c r="CE83" s="224"/>
    </row>
    <row r="84" spans="1:94" s="92" customFormat="1" ht="12" hidden="1" customHeight="1" outlineLevel="1">
      <c r="A84" s="169" t="str">
        <f>IF(B84&lt;&gt;"",$A$51&amp;"."&amp;SUBTOTAL(103,$B$52:B84),"")</f>
        <v/>
      </c>
      <c r="B84" s="91"/>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169" t="str">
        <f t="shared" si="3"/>
        <v/>
      </c>
      <c r="AK84" s="174">
        <f t="shared" si="3"/>
        <v>0</v>
      </c>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221"/>
      <c r="BU84" s="221"/>
      <c r="BV84" s="221"/>
      <c r="BW84" s="221"/>
      <c r="BX84" s="222"/>
      <c r="BY84" s="223"/>
      <c r="BZ84" s="223"/>
      <c r="CA84" s="223"/>
      <c r="CB84" s="224"/>
      <c r="CC84" s="224"/>
      <c r="CD84" s="224"/>
      <c r="CE84" s="224"/>
      <c r="CG84" s="226"/>
      <c r="CH84" s="226"/>
      <c r="CI84" s="226"/>
      <c r="CJ84" s="226"/>
      <c r="CK84" s="226"/>
      <c r="CL84" s="226"/>
      <c r="CM84" s="226"/>
      <c r="CN84" s="226"/>
      <c r="CO84" s="226"/>
      <c r="CP84" s="226"/>
    </row>
    <row r="85" spans="1:94" s="92" customFormat="1" ht="15" customHeight="1" collapsed="1">
      <c r="A85" s="169" t="str">
        <f>IF(B85&lt;&gt;"",$A$51&amp;"."&amp;SUBTOTAL(103,$B$52:B85),"")</f>
        <v>2.3</v>
      </c>
      <c r="B85" s="91" t="s">
        <v>794</v>
      </c>
      <c r="C85" s="215" t="s">
        <v>909</v>
      </c>
      <c r="W85" s="225"/>
      <c r="X85" s="225"/>
      <c r="Y85" s="225"/>
      <c r="Z85" s="225"/>
      <c r="AA85" s="225"/>
      <c r="AB85" s="225"/>
      <c r="AC85" s="225"/>
      <c r="AD85" s="225"/>
      <c r="AE85" s="225"/>
      <c r="AF85" s="225"/>
      <c r="AG85" s="225"/>
      <c r="AH85" s="225"/>
      <c r="AI85" s="225"/>
      <c r="AJ85" s="169" t="str">
        <f t="shared" si="3"/>
        <v>2.3</v>
      </c>
      <c r="AK85" s="174" t="str">
        <f t="shared" si="3"/>
        <v>.</v>
      </c>
      <c r="AL85" s="215" t="s">
        <v>910</v>
      </c>
      <c r="BF85" s="225"/>
      <c r="BG85" s="225"/>
      <c r="BH85" s="225"/>
      <c r="BI85" s="225"/>
      <c r="BJ85" s="225"/>
      <c r="BK85" s="225"/>
      <c r="BL85" s="225"/>
      <c r="BM85" s="225"/>
      <c r="BN85" s="225"/>
      <c r="BO85" s="225"/>
      <c r="BP85" s="225"/>
      <c r="BQ85" s="225"/>
      <c r="BR85" s="225"/>
      <c r="BS85" s="225"/>
      <c r="BT85" s="227"/>
      <c r="BU85" s="227"/>
      <c r="BV85" s="227"/>
      <c r="BW85" s="227"/>
      <c r="BX85" s="223"/>
      <c r="BY85" s="223"/>
      <c r="BZ85" s="223"/>
      <c r="CA85" s="223"/>
      <c r="CB85" s="228"/>
      <c r="CC85" s="228"/>
      <c r="CD85" s="228"/>
      <c r="CE85" s="228"/>
      <c r="CG85" s="226"/>
      <c r="CH85" s="226"/>
      <c r="CI85" s="226"/>
      <c r="CJ85" s="226"/>
      <c r="CK85" s="226"/>
      <c r="CL85" s="226"/>
      <c r="CM85" s="226"/>
      <c r="CN85" s="226"/>
      <c r="CO85" s="226"/>
      <c r="CP85" s="226"/>
    </row>
    <row r="86" spans="1:94" s="92" customFormat="1" ht="13">
      <c r="A86" s="169" t="str">
        <f>IF(B86&lt;&gt;"",$A$51&amp;"."&amp;SUBTOTAL(103,$B$52:B86),"")</f>
        <v/>
      </c>
      <c r="B86" s="91"/>
      <c r="C86" s="215"/>
      <c r="W86" s="225"/>
      <c r="X86" s="225"/>
      <c r="Y86" s="225"/>
      <c r="Z86" s="225"/>
      <c r="AA86" s="225"/>
      <c r="AB86" s="225"/>
      <c r="AC86" s="225"/>
      <c r="AD86" s="225"/>
      <c r="AE86" s="225"/>
      <c r="AF86" s="225"/>
      <c r="AG86" s="225"/>
      <c r="AH86" s="225"/>
      <c r="AI86" s="225"/>
      <c r="AJ86" s="169" t="str">
        <f t="shared" si="3"/>
        <v/>
      </c>
      <c r="AK86" s="174">
        <f t="shared" si="3"/>
        <v>0</v>
      </c>
      <c r="AL86" s="215"/>
      <c r="BF86" s="225"/>
      <c r="BG86" s="225"/>
      <c r="BH86" s="225"/>
      <c r="BI86" s="225"/>
      <c r="BJ86" s="225"/>
      <c r="BK86" s="225"/>
      <c r="BL86" s="225"/>
      <c r="BM86" s="225"/>
      <c r="BN86" s="225"/>
      <c r="BO86" s="225"/>
      <c r="BP86" s="225"/>
      <c r="BQ86" s="225"/>
      <c r="BR86" s="225"/>
      <c r="BS86" s="225"/>
      <c r="BT86" s="227"/>
      <c r="BU86" s="227"/>
      <c r="BV86" s="227"/>
      <c r="BW86" s="227"/>
      <c r="BX86" s="223"/>
      <c r="BY86" s="223"/>
      <c r="BZ86" s="223"/>
      <c r="CA86" s="223"/>
      <c r="CB86" s="228"/>
      <c r="CC86" s="228"/>
      <c r="CD86" s="228"/>
      <c r="CE86" s="228"/>
      <c r="CG86" s="226"/>
      <c r="CH86" s="226"/>
      <c r="CI86" s="226"/>
      <c r="CJ86" s="226"/>
      <c r="CK86" s="226"/>
      <c r="CL86" s="226"/>
      <c r="CM86" s="226"/>
      <c r="CN86" s="226"/>
      <c r="CO86" s="226"/>
      <c r="CP86" s="226"/>
    </row>
    <row r="87" spans="1:94" s="92" customFormat="1" ht="39" customHeight="1">
      <c r="A87" s="169" t="str">
        <f>IF(B87&lt;&gt;"",$A$51&amp;"."&amp;SUBTOTAL(103,$B$52:B87),"")</f>
        <v/>
      </c>
      <c r="B87" s="91"/>
      <c r="C87" s="593" t="s">
        <v>911</v>
      </c>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169" t="str">
        <f t="shared" si="3"/>
        <v/>
      </c>
      <c r="AK87" s="174">
        <f t="shared" si="3"/>
        <v>0</v>
      </c>
      <c r="AL87" s="593" t="s">
        <v>912</v>
      </c>
      <c r="AM87" s="593"/>
      <c r="AN87" s="593"/>
      <c r="AO87" s="593"/>
      <c r="AP87" s="593"/>
      <c r="AQ87" s="593"/>
      <c r="AR87" s="593"/>
      <c r="AS87" s="593"/>
      <c r="AT87" s="593"/>
      <c r="AU87" s="593"/>
      <c r="AV87" s="593"/>
      <c r="AW87" s="593"/>
      <c r="AX87" s="593"/>
      <c r="AY87" s="593"/>
      <c r="AZ87" s="593"/>
      <c r="BA87" s="593"/>
      <c r="BB87" s="593"/>
      <c r="BC87" s="593"/>
      <c r="BD87" s="593"/>
      <c r="BE87" s="593"/>
      <c r="BF87" s="593"/>
      <c r="BG87" s="593"/>
      <c r="BH87" s="593"/>
      <c r="BI87" s="593"/>
      <c r="BJ87" s="593"/>
      <c r="BK87" s="593"/>
      <c r="BL87" s="593"/>
      <c r="BM87" s="593"/>
      <c r="BN87" s="593"/>
      <c r="BO87" s="593"/>
      <c r="BP87" s="593"/>
      <c r="BQ87" s="593"/>
      <c r="BR87" s="593"/>
      <c r="BS87" s="94"/>
      <c r="BT87" s="227"/>
      <c r="BU87" s="227"/>
      <c r="BV87" s="227"/>
      <c r="BW87" s="227"/>
      <c r="BX87" s="223"/>
      <c r="BY87" s="223"/>
      <c r="BZ87" s="223"/>
      <c r="CA87" s="223"/>
      <c r="CB87" s="228"/>
      <c r="CC87" s="228"/>
      <c r="CD87" s="228"/>
      <c r="CE87" s="228"/>
      <c r="CG87" s="226"/>
      <c r="CH87" s="226"/>
      <c r="CI87" s="226"/>
      <c r="CJ87" s="226"/>
      <c r="CK87" s="226"/>
      <c r="CL87" s="226"/>
      <c r="CM87" s="226"/>
      <c r="CN87" s="226"/>
      <c r="CO87" s="226"/>
      <c r="CP87" s="226"/>
    </row>
    <row r="88" spans="1:94" s="92" customFormat="1" ht="12" customHeight="1">
      <c r="A88" s="169" t="str">
        <f>IF(B88&lt;&gt;"",$A$51&amp;"."&amp;SUBTOTAL(103,$B$52:B88),"")</f>
        <v/>
      </c>
      <c r="B88" s="91"/>
      <c r="C88" s="93"/>
      <c r="D88" s="93"/>
      <c r="E88" s="93"/>
      <c r="F88" s="93"/>
      <c r="G88" s="93"/>
      <c r="H88" s="93"/>
      <c r="I88" s="93"/>
      <c r="J88" s="93"/>
      <c r="K88" s="93"/>
      <c r="L88" s="93"/>
      <c r="M88" s="93"/>
      <c r="N88" s="93"/>
      <c r="O88" s="93"/>
      <c r="P88" s="93"/>
      <c r="Q88" s="93"/>
      <c r="R88" s="93"/>
      <c r="S88" s="93"/>
      <c r="T88" s="93"/>
      <c r="W88" s="225"/>
      <c r="X88" s="225"/>
      <c r="Y88" s="225"/>
      <c r="Z88" s="225"/>
      <c r="AA88" s="225"/>
      <c r="AB88" s="225"/>
      <c r="AC88" s="225"/>
      <c r="AD88" s="225"/>
      <c r="AE88" s="225"/>
      <c r="AF88" s="225"/>
      <c r="AG88" s="225"/>
      <c r="AH88" s="225"/>
      <c r="AI88" s="225"/>
      <c r="AJ88" s="169" t="str">
        <f t="shared" ref="AJ88:AK94" si="4">A88</f>
        <v/>
      </c>
      <c r="AK88" s="174">
        <f t="shared" si="4"/>
        <v>0</v>
      </c>
      <c r="AL88" s="93"/>
      <c r="AM88" s="93"/>
      <c r="AN88" s="93"/>
      <c r="AO88" s="93"/>
      <c r="AP88" s="93"/>
      <c r="AQ88" s="93"/>
      <c r="AR88" s="93"/>
      <c r="AS88" s="93"/>
      <c r="AT88" s="93"/>
      <c r="AU88" s="93"/>
      <c r="AV88" s="93"/>
      <c r="AW88" s="93"/>
      <c r="AX88" s="93"/>
      <c r="AY88" s="93"/>
      <c r="AZ88" s="93"/>
      <c r="BA88" s="93"/>
      <c r="BB88" s="93"/>
      <c r="BC88" s="93"/>
      <c r="BF88" s="225"/>
      <c r="BG88" s="225"/>
      <c r="BH88" s="225"/>
      <c r="BI88" s="225"/>
      <c r="BJ88" s="225"/>
      <c r="BK88" s="225"/>
      <c r="BL88" s="225"/>
      <c r="BM88" s="225"/>
      <c r="BN88" s="225"/>
      <c r="BO88" s="225"/>
      <c r="BP88" s="225"/>
      <c r="BQ88" s="225"/>
      <c r="BR88" s="225"/>
      <c r="BS88" s="225"/>
      <c r="BT88" s="227"/>
      <c r="BU88" s="227"/>
      <c r="BV88" s="227"/>
      <c r="BW88" s="227"/>
      <c r="BX88" s="223"/>
      <c r="BY88" s="223"/>
      <c r="BZ88" s="223"/>
      <c r="CA88" s="223"/>
      <c r="CB88" s="228"/>
      <c r="CC88" s="228"/>
      <c r="CD88" s="228"/>
      <c r="CE88" s="228"/>
      <c r="CG88" s="226"/>
      <c r="CH88" s="226"/>
      <c r="CI88" s="226"/>
      <c r="CJ88" s="226"/>
      <c r="CK88" s="226"/>
      <c r="CL88" s="226"/>
      <c r="CM88" s="226"/>
      <c r="CN88" s="226"/>
      <c r="CO88" s="226"/>
      <c r="CP88" s="226"/>
    </row>
    <row r="89" spans="1:94" s="92" customFormat="1" ht="54" customHeight="1">
      <c r="A89" s="169" t="str">
        <f>IF(B89&lt;&gt;"",$A$51&amp;"."&amp;SUBTOTAL(103,$B$52:B89),"")</f>
        <v/>
      </c>
      <c r="B89" s="91"/>
      <c r="C89" s="593" t="s">
        <v>913</v>
      </c>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169" t="str">
        <f t="shared" si="4"/>
        <v/>
      </c>
      <c r="AK89" s="174">
        <f t="shared" si="4"/>
        <v>0</v>
      </c>
      <c r="AL89" s="593" t="s">
        <v>912</v>
      </c>
      <c r="AM89" s="593"/>
      <c r="AN89" s="593"/>
      <c r="AO89" s="593"/>
      <c r="AP89" s="593"/>
      <c r="AQ89" s="593"/>
      <c r="AR89" s="593"/>
      <c r="AS89" s="593"/>
      <c r="AT89" s="593"/>
      <c r="AU89" s="593"/>
      <c r="AV89" s="593"/>
      <c r="AW89" s="593"/>
      <c r="AX89" s="593"/>
      <c r="AY89" s="593"/>
      <c r="AZ89" s="593"/>
      <c r="BA89" s="593"/>
      <c r="BB89" s="593"/>
      <c r="BC89" s="593"/>
      <c r="BD89" s="593"/>
      <c r="BE89" s="593"/>
      <c r="BF89" s="593"/>
      <c r="BG89" s="593"/>
      <c r="BH89" s="593"/>
      <c r="BI89" s="593"/>
      <c r="BJ89" s="593"/>
      <c r="BK89" s="593"/>
      <c r="BL89" s="593"/>
      <c r="BM89" s="593"/>
      <c r="BN89" s="593"/>
      <c r="BO89" s="593"/>
      <c r="BP89" s="593"/>
      <c r="BQ89" s="593"/>
      <c r="BR89" s="593"/>
      <c r="BS89" s="94"/>
      <c r="BT89" s="227"/>
      <c r="BU89" s="227"/>
      <c r="BV89" s="227"/>
      <c r="BW89" s="227"/>
      <c r="BX89" s="223"/>
      <c r="BY89" s="223"/>
      <c r="BZ89" s="223"/>
      <c r="CA89" s="223"/>
      <c r="CB89" s="228"/>
      <c r="CC89" s="228"/>
      <c r="CD89" s="228"/>
      <c r="CE89" s="228"/>
      <c r="CG89" s="226"/>
      <c r="CH89" s="226"/>
      <c r="CI89" s="226"/>
      <c r="CJ89" s="226"/>
      <c r="CK89" s="226"/>
      <c r="CL89" s="226"/>
      <c r="CM89" s="226"/>
      <c r="CN89" s="226"/>
      <c r="CO89" s="226"/>
      <c r="CP89" s="226"/>
    </row>
    <row r="90" spans="1:94" s="92" customFormat="1" ht="12" customHeight="1">
      <c r="A90" s="169" t="str">
        <f>IF(B90&lt;&gt;"",$A$51&amp;"."&amp;SUBTOTAL(103,$B$52:B90),"")</f>
        <v/>
      </c>
      <c r="B90" s="91"/>
      <c r="C90" s="93"/>
      <c r="D90" s="93"/>
      <c r="E90" s="93"/>
      <c r="F90" s="93"/>
      <c r="G90" s="93"/>
      <c r="H90" s="93"/>
      <c r="I90" s="93"/>
      <c r="J90" s="93"/>
      <c r="K90" s="93"/>
      <c r="L90" s="93"/>
      <c r="M90" s="93"/>
      <c r="N90" s="93"/>
      <c r="O90" s="93"/>
      <c r="P90" s="93"/>
      <c r="Q90" s="93"/>
      <c r="R90" s="93"/>
      <c r="S90" s="93"/>
      <c r="T90" s="93"/>
      <c r="W90" s="225"/>
      <c r="X90" s="225"/>
      <c r="Y90" s="225"/>
      <c r="Z90" s="225"/>
      <c r="AA90" s="225"/>
      <c r="AB90" s="225"/>
      <c r="AC90" s="225"/>
      <c r="AD90" s="225"/>
      <c r="AE90" s="225"/>
      <c r="AF90" s="225"/>
      <c r="AG90" s="225"/>
      <c r="AH90" s="225"/>
      <c r="AI90" s="225"/>
      <c r="AJ90" s="169" t="str">
        <f t="shared" si="4"/>
        <v/>
      </c>
      <c r="AK90" s="174">
        <f t="shared" si="4"/>
        <v>0</v>
      </c>
      <c r="AL90" s="93"/>
      <c r="AM90" s="93"/>
      <c r="AN90" s="93"/>
      <c r="AO90" s="93"/>
      <c r="AP90" s="93"/>
      <c r="AQ90" s="93"/>
      <c r="AR90" s="93"/>
      <c r="AS90" s="93"/>
      <c r="AT90" s="93"/>
      <c r="AU90" s="93"/>
      <c r="AV90" s="93"/>
      <c r="AW90" s="93"/>
      <c r="AX90" s="93"/>
      <c r="AY90" s="93"/>
      <c r="AZ90" s="93"/>
      <c r="BA90" s="93"/>
      <c r="BB90" s="93"/>
      <c r="BC90" s="93"/>
      <c r="BF90" s="225"/>
      <c r="BG90" s="225"/>
      <c r="BH90" s="225"/>
      <c r="BI90" s="225"/>
      <c r="BJ90" s="225"/>
      <c r="BK90" s="225"/>
      <c r="BL90" s="225"/>
      <c r="BM90" s="225"/>
      <c r="BN90" s="225"/>
      <c r="BO90" s="225"/>
      <c r="BP90" s="225"/>
      <c r="BQ90" s="225"/>
      <c r="BR90" s="225"/>
      <c r="BS90" s="225"/>
      <c r="BT90" s="227"/>
      <c r="BU90" s="227"/>
      <c r="BV90" s="227"/>
      <c r="BW90" s="227"/>
      <c r="BX90" s="223"/>
      <c r="BY90" s="223"/>
      <c r="BZ90" s="223"/>
      <c r="CA90" s="223"/>
      <c r="CB90" s="228"/>
      <c r="CC90" s="228"/>
      <c r="CD90" s="228"/>
      <c r="CE90" s="228"/>
      <c r="CG90" s="226"/>
      <c r="CH90" s="226"/>
      <c r="CI90" s="226"/>
      <c r="CJ90" s="226"/>
      <c r="CK90" s="226"/>
      <c r="CL90" s="226"/>
      <c r="CM90" s="226"/>
      <c r="CN90" s="226"/>
      <c r="CO90" s="226"/>
      <c r="CP90" s="226"/>
    </row>
    <row r="91" spans="1:94" s="92" customFormat="1" ht="39" customHeight="1">
      <c r="A91" s="169" t="str">
        <f>IF(B91&lt;&gt;"",$A$51&amp;"."&amp;SUBTOTAL(103,$B$52:B91),"")</f>
        <v/>
      </c>
      <c r="B91" s="91"/>
      <c r="C91" s="593" t="s">
        <v>914</v>
      </c>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169" t="str">
        <f t="shared" si="4"/>
        <v/>
      </c>
      <c r="AK91" s="174">
        <f t="shared" si="4"/>
        <v>0</v>
      </c>
      <c r="AL91" s="593" t="s">
        <v>912</v>
      </c>
      <c r="AM91" s="593"/>
      <c r="AN91" s="593"/>
      <c r="AO91" s="593"/>
      <c r="AP91" s="593"/>
      <c r="AQ91" s="593"/>
      <c r="AR91" s="593"/>
      <c r="AS91" s="593"/>
      <c r="AT91" s="593"/>
      <c r="AU91" s="593"/>
      <c r="AV91" s="593"/>
      <c r="AW91" s="593"/>
      <c r="AX91" s="593"/>
      <c r="AY91" s="593"/>
      <c r="AZ91" s="593"/>
      <c r="BA91" s="593"/>
      <c r="BB91" s="593"/>
      <c r="BC91" s="593"/>
      <c r="BD91" s="593"/>
      <c r="BE91" s="593"/>
      <c r="BF91" s="593"/>
      <c r="BG91" s="593"/>
      <c r="BH91" s="593"/>
      <c r="BI91" s="593"/>
      <c r="BJ91" s="593"/>
      <c r="BK91" s="593"/>
      <c r="BL91" s="593"/>
      <c r="BM91" s="593"/>
      <c r="BN91" s="593"/>
      <c r="BO91" s="593"/>
      <c r="BP91" s="593"/>
      <c r="BQ91" s="593"/>
      <c r="BR91" s="593"/>
      <c r="BS91" s="94"/>
      <c r="BT91" s="227"/>
      <c r="BU91" s="227"/>
      <c r="BV91" s="227"/>
      <c r="BW91" s="227"/>
      <c r="BX91" s="223"/>
      <c r="BY91" s="223"/>
      <c r="BZ91" s="223"/>
      <c r="CA91" s="223"/>
      <c r="CB91" s="228"/>
      <c r="CC91" s="228"/>
      <c r="CD91" s="228"/>
      <c r="CE91" s="228"/>
      <c r="CG91" s="226"/>
      <c r="CH91" s="226"/>
      <c r="CI91" s="226"/>
      <c r="CJ91" s="226"/>
      <c r="CK91" s="226"/>
      <c r="CL91" s="226"/>
      <c r="CM91" s="226"/>
      <c r="CN91" s="226"/>
      <c r="CO91" s="226"/>
      <c r="CP91" s="226"/>
    </row>
    <row r="92" spans="1:94" s="92" customFormat="1" ht="12" customHeight="1">
      <c r="A92" s="169" t="str">
        <f>IF(B92&lt;&gt;"",$A$51&amp;"."&amp;SUBTOTAL(103,$B$52:B92),"")</f>
        <v/>
      </c>
      <c r="B92" s="91"/>
      <c r="C92" s="93"/>
      <c r="D92" s="93"/>
      <c r="E92" s="93"/>
      <c r="F92" s="93"/>
      <c r="G92" s="93"/>
      <c r="H92" s="93"/>
      <c r="I92" s="93"/>
      <c r="J92" s="93"/>
      <c r="K92" s="93"/>
      <c r="L92" s="93"/>
      <c r="M92" s="93"/>
      <c r="N92" s="93"/>
      <c r="O92" s="93"/>
      <c r="P92" s="93"/>
      <c r="Q92" s="93"/>
      <c r="R92" s="93"/>
      <c r="S92" s="93"/>
      <c r="T92" s="93"/>
      <c r="W92" s="225"/>
      <c r="X92" s="225"/>
      <c r="Y92" s="225"/>
      <c r="Z92" s="225"/>
      <c r="AA92" s="225"/>
      <c r="AB92" s="225"/>
      <c r="AC92" s="225"/>
      <c r="AD92" s="225"/>
      <c r="AE92" s="225"/>
      <c r="AF92" s="225"/>
      <c r="AG92" s="225"/>
      <c r="AH92" s="225"/>
      <c r="AI92" s="225"/>
      <c r="AJ92" s="169" t="str">
        <f t="shared" si="4"/>
        <v/>
      </c>
      <c r="AK92" s="174">
        <f t="shared" si="4"/>
        <v>0</v>
      </c>
      <c r="AL92" s="93"/>
      <c r="AM92" s="93"/>
      <c r="AN92" s="93"/>
      <c r="AO92" s="93"/>
      <c r="AP92" s="93"/>
      <c r="AQ92" s="93"/>
      <c r="AR92" s="93"/>
      <c r="AS92" s="93"/>
      <c r="AT92" s="93"/>
      <c r="AU92" s="93"/>
      <c r="AV92" s="93"/>
      <c r="AW92" s="93"/>
      <c r="AX92" s="93"/>
      <c r="AY92" s="93"/>
      <c r="AZ92" s="93"/>
      <c r="BA92" s="93"/>
      <c r="BB92" s="93"/>
      <c r="BC92" s="93"/>
      <c r="BF92" s="225"/>
      <c r="BG92" s="225"/>
      <c r="BH92" s="225"/>
      <c r="BI92" s="225"/>
      <c r="BJ92" s="225"/>
      <c r="BK92" s="225"/>
      <c r="BL92" s="225"/>
      <c r="BM92" s="225"/>
      <c r="BN92" s="225"/>
      <c r="BO92" s="225"/>
      <c r="BP92" s="225"/>
      <c r="BQ92" s="225"/>
      <c r="BR92" s="225"/>
      <c r="BS92" s="225"/>
      <c r="BT92" s="227"/>
      <c r="BU92" s="227"/>
      <c r="BV92" s="227"/>
      <c r="BW92" s="227"/>
      <c r="BX92" s="223"/>
      <c r="BY92" s="223"/>
      <c r="BZ92" s="223"/>
      <c r="CA92" s="223"/>
      <c r="CB92" s="228"/>
      <c r="CC92" s="228"/>
      <c r="CD92" s="228"/>
      <c r="CE92" s="228"/>
      <c r="CG92" s="226"/>
      <c r="CH92" s="226"/>
      <c r="CI92" s="226"/>
      <c r="CJ92" s="226"/>
      <c r="CK92" s="226"/>
      <c r="CL92" s="226"/>
      <c r="CM92" s="226"/>
      <c r="CN92" s="226"/>
      <c r="CO92" s="226"/>
      <c r="CP92" s="226"/>
    </row>
    <row r="93" spans="1:94" s="92" customFormat="1" ht="27.75" customHeight="1">
      <c r="A93" s="169" t="str">
        <f>IF(B93&lt;&gt;"",$A$51&amp;"."&amp;SUBTOTAL(103,$B$52:B93),"")</f>
        <v/>
      </c>
      <c r="B93" s="91"/>
      <c r="C93" s="593" t="s">
        <v>915</v>
      </c>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169" t="str">
        <f t="shared" si="4"/>
        <v/>
      </c>
      <c r="AK93" s="174">
        <f t="shared" si="4"/>
        <v>0</v>
      </c>
      <c r="AL93" s="593" t="s">
        <v>916</v>
      </c>
      <c r="AM93" s="593"/>
      <c r="AN93" s="593"/>
      <c r="AO93" s="593"/>
      <c r="AP93" s="593"/>
      <c r="AQ93" s="593"/>
      <c r="AR93" s="593"/>
      <c r="AS93" s="593"/>
      <c r="AT93" s="593"/>
      <c r="AU93" s="593"/>
      <c r="AV93" s="593"/>
      <c r="AW93" s="593"/>
      <c r="AX93" s="593"/>
      <c r="AY93" s="593"/>
      <c r="AZ93" s="593"/>
      <c r="BA93" s="593"/>
      <c r="BB93" s="593"/>
      <c r="BC93" s="593"/>
      <c r="BD93" s="593"/>
      <c r="BE93" s="593"/>
      <c r="BF93" s="593"/>
      <c r="BG93" s="593"/>
      <c r="BH93" s="593"/>
      <c r="BI93" s="593"/>
      <c r="BJ93" s="593"/>
      <c r="BK93" s="593"/>
      <c r="BL93" s="593"/>
      <c r="BM93" s="593"/>
      <c r="BN93" s="593"/>
      <c r="BO93" s="593"/>
      <c r="BP93" s="593"/>
      <c r="BQ93" s="593"/>
      <c r="BR93" s="593"/>
      <c r="BS93" s="94"/>
      <c r="BT93" s="227"/>
      <c r="BU93" s="227"/>
      <c r="BV93" s="227"/>
      <c r="BW93" s="227"/>
      <c r="BX93" s="223"/>
      <c r="BY93" s="223"/>
      <c r="BZ93" s="223"/>
      <c r="CA93" s="223"/>
      <c r="CB93" s="228"/>
      <c r="CC93" s="228"/>
      <c r="CD93" s="228"/>
      <c r="CE93" s="228"/>
      <c r="CG93" s="226"/>
      <c r="CH93" s="226"/>
      <c r="CI93" s="226"/>
      <c r="CJ93" s="226"/>
      <c r="CK93" s="226"/>
      <c r="CL93" s="226"/>
      <c r="CM93" s="226"/>
      <c r="CN93" s="226"/>
      <c r="CO93" s="226"/>
      <c r="CP93" s="226"/>
    </row>
    <row r="94" spans="1:94" s="92" customFormat="1" ht="13">
      <c r="A94" s="169" t="str">
        <f>IF(B94&lt;&gt;"",$A$51&amp;"."&amp;SUBTOTAL(103,$B$52:B94),"")</f>
        <v/>
      </c>
      <c r="B94" s="91"/>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169" t="str">
        <f t="shared" si="4"/>
        <v/>
      </c>
      <c r="AK94" s="174">
        <f t="shared" si="4"/>
        <v>0</v>
      </c>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227"/>
      <c r="BU94" s="227"/>
      <c r="BV94" s="227"/>
      <c r="BW94" s="227"/>
      <c r="BX94" s="223"/>
      <c r="BY94" s="223"/>
      <c r="BZ94" s="223"/>
      <c r="CA94" s="223"/>
      <c r="CB94" s="228"/>
      <c r="CC94" s="228"/>
      <c r="CD94" s="228"/>
      <c r="CE94" s="228"/>
      <c r="CG94" s="226"/>
      <c r="CH94" s="226"/>
      <c r="CI94" s="226"/>
      <c r="CJ94" s="226"/>
      <c r="CK94" s="226"/>
      <c r="CL94" s="226"/>
      <c r="CM94" s="226"/>
      <c r="CN94" s="226"/>
      <c r="CO94" s="226"/>
      <c r="CP94" s="226"/>
    </row>
    <row r="95" spans="1:94" s="92" customFormat="1" ht="15" customHeight="1">
      <c r="A95" s="169" t="str">
        <f>IF(B95&lt;&gt;"",$A$51&amp;"."&amp;SUBTOTAL(103,$B$52:B95),"")</f>
        <v>2.4</v>
      </c>
      <c r="B95" s="91" t="s">
        <v>794</v>
      </c>
      <c r="C95" s="612" t="s">
        <v>917</v>
      </c>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169" t="str">
        <f>A95</f>
        <v>2.4</v>
      </c>
      <c r="AK95" s="174" t="str">
        <f>B95</f>
        <v>.</v>
      </c>
      <c r="AL95" s="215" t="s">
        <v>918</v>
      </c>
      <c r="AM95" s="93"/>
      <c r="AN95" s="93"/>
      <c r="AO95" s="93"/>
      <c r="AP95" s="93"/>
      <c r="AQ95" s="93"/>
      <c r="AR95" s="93"/>
      <c r="AS95" s="93"/>
      <c r="AT95" s="93"/>
      <c r="AU95" s="93"/>
      <c r="AV95" s="93"/>
      <c r="AW95" s="93"/>
      <c r="AX95" s="93"/>
      <c r="AY95" s="93"/>
      <c r="AZ95" s="93"/>
      <c r="BA95" s="93"/>
      <c r="BB95" s="93"/>
      <c r="BC95" s="93"/>
      <c r="BF95" s="225"/>
      <c r="BG95" s="225"/>
      <c r="BH95" s="225"/>
      <c r="BI95" s="225"/>
      <c r="BJ95" s="225"/>
      <c r="BK95" s="225"/>
      <c r="BL95" s="225"/>
      <c r="BM95" s="225"/>
      <c r="BN95" s="225"/>
      <c r="BO95" s="225"/>
      <c r="BP95" s="225"/>
      <c r="BQ95" s="225"/>
      <c r="BR95" s="225"/>
      <c r="BS95" s="225"/>
      <c r="BT95" s="227"/>
      <c r="BU95" s="227"/>
      <c r="BV95" s="227"/>
      <c r="BW95" s="227"/>
      <c r="BX95" s="223"/>
      <c r="BY95" s="223"/>
      <c r="BZ95" s="223"/>
      <c r="CA95" s="223"/>
      <c r="CB95" s="228"/>
      <c r="CC95" s="228"/>
      <c r="CD95" s="228"/>
      <c r="CE95" s="228"/>
      <c r="CG95" s="226"/>
      <c r="CH95" s="226"/>
      <c r="CI95" s="226"/>
      <c r="CJ95" s="226"/>
      <c r="CK95" s="226"/>
      <c r="CL95" s="226"/>
      <c r="CM95" s="226"/>
      <c r="CN95" s="226"/>
      <c r="CO95" s="226"/>
      <c r="CP95" s="226"/>
    </row>
    <row r="96" spans="1:94" s="92" customFormat="1" ht="13">
      <c r="A96" s="169" t="str">
        <f>IF(B96&lt;&gt;"",$A$51&amp;"."&amp;SUBTOTAL(103,$B$52:B96),"")</f>
        <v/>
      </c>
      <c r="B96" s="91"/>
      <c r="C96" s="215"/>
      <c r="D96" s="93"/>
      <c r="E96" s="93"/>
      <c r="F96" s="93"/>
      <c r="G96" s="93"/>
      <c r="H96" s="93"/>
      <c r="I96" s="93"/>
      <c r="J96" s="93"/>
      <c r="K96" s="93"/>
      <c r="L96" s="93"/>
      <c r="M96" s="93"/>
      <c r="N96" s="93"/>
      <c r="O96" s="93"/>
      <c r="P96" s="93"/>
      <c r="Q96" s="93"/>
      <c r="R96" s="93"/>
      <c r="S96" s="93"/>
      <c r="T96" s="93"/>
      <c r="W96" s="225"/>
      <c r="X96" s="225"/>
      <c r="Y96" s="225"/>
      <c r="Z96" s="225"/>
      <c r="AA96" s="225"/>
      <c r="AB96" s="225"/>
      <c r="AC96" s="225"/>
      <c r="AD96" s="225"/>
      <c r="AE96" s="225"/>
      <c r="AF96" s="225"/>
      <c r="AG96" s="225"/>
      <c r="AH96" s="225"/>
      <c r="AI96" s="225"/>
      <c r="AJ96" s="169" t="str">
        <f t="shared" ref="AJ96:AK121" si="5">A96</f>
        <v/>
      </c>
      <c r="AK96" s="174">
        <f t="shared" si="5"/>
        <v>0</v>
      </c>
      <c r="AL96" s="215"/>
      <c r="AM96" s="93"/>
      <c r="AN96" s="93"/>
      <c r="AO96" s="93"/>
      <c r="AP96" s="93"/>
      <c r="AQ96" s="93"/>
      <c r="AR96" s="93"/>
      <c r="AS96" s="93"/>
      <c r="AT96" s="93"/>
      <c r="AU96" s="93"/>
      <c r="AV96" s="93"/>
      <c r="AW96" s="93"/>
      <c r="AX96" s="93"/>
      <c r="AY96" s="93"/>
      <c r="AZ96" s="93"/>
      <c r="BA96" s="93"/>
      <c r="BB96" s="93"/>
      <c r="BC96" s="93"/>
      <c r="BF96" s="225"/>
      <c r="BG96" s="225"/>
      <c r="BH96" s="225"/>
      <c r="BI96" s="225"/>
      <c r="BJ96" s="225"/>
      <c r="BK96" s="225"/>
      <c r="BL96" s="225"/>
      <c r="BM96" s="225"/>
      <c r="BN96" s="225"/>
      <c r="BO96" s="225"/>
      <c r="BP96" s="225"/>
      <c r="BQ96" s="225"/>
      <c r="BR96" s="225"/>
      <c r="BS96" s="225"/>
      <c r="BT96" s="227"/>
      <c r="BU96" s="227"/>
      <c r="BV96" s="227"/>
      <c r="BW96" s="227"/>
      <c r="BX96" s="223"/>
      <c r="BY96" s="223"/>
      <c r="BZ96" s="223"/>
      <c r="CA96" s="223"/>
      <c r="CB96" s="228"/>
      <c r="CC96" s="228"/>
      <c r="CD96" s="228"/>
      <c r="CE96" s="228"/>
      <c r="CG96" s="226"/>
      <c r="CH96" s="226"/>
      <c r="CI96" s="226"/>
      <c r="CJ96" s="226"/>
      <c r="CK96" s="226"/>
      <c r="CL96" s="226"/>
      <c r="CM96" s="226"/>
      <c r="CN96" s="226"/>
      <c r="CO96" s="226"/>
      <c r="CP96" s="226"/>
    </row>
    <row r="97" spans="1:94" s="230" customFormat="1" ht="15" customHeight="1">
      <c r="A97" s="220" t="s">
        <v>797</v>
      </c>
      <c r="B97" s="229"/>
      <c r="C97" s="219" t="s">
        <v>919</v>
      </c>
      <c r="W97" s="231"/>
      <c r="X97" s="231"/>
      <c r="Y97" s="231"/>
      <c r="Z97" s="231"/>
      <c r="AA97" s="231"/>
      <c r="AB97" s="231"/>
      <c r="AC97" s="231"/>
      <c r="AD97" s="231"/>
      <c r="AE97" s="231"/>
      <c r="AF97" s="231"/>
      <c r="AG97" s="231"/>
      <c r="AH97" s="231"/>
      <c r="AI97" s="231"/>
      <c r="AJ97" s="220" t="str">
        <f t="shared" si="5"/>
        <v>a)</v>
      </c>
      <c r="AK97" s="232">
        <f t="shared" si="5"/>
        <v>0</v>
      </c>
      <c r="AL97" s="219" t="s">
        <v>920</v>
      </c>
      <c r="BF97" s="231"/>
      <c r="BG97" s="231"/>
      <c r="BH97" s="231"/>
      <c r="BI97" s="231"/>
      <c r="BJ97" s="231"/>
      <c r="BK97" s="231"/>
      <c r="BL97" s="231"/>
      <c r="BM97" s="231"/>
      <c r="BN97" s="231"/>
      <c r="BO97" s="231"/>
      <c r="BP97" s="231"/>
      <c r="BQ97" s="231"/>
      <c r="BR97" s="231"/>
      <c r="BS97" s="231"/>
      <c r="BT97" s="233"/>
      <c r="BU97" s="233"/>
      <c r="BV97" s="233"/>
      <c r="BW97" s="233"/>
      <c r="BX97" s="231"/>
      <c r="BY97" s="234"/>
      <c r="BZ97" s="234"/>
      <c r="CA97" s="234"/>
      <c r="CB97" s="235"/>
      <c r="CC97" s="235"/>
      <c r="CD97" s="235"/>
      <c r="CE97" s="235"/>
      <c r="CG97" s="236"/>
      <c r="CH97" s="236"/>
      <c r="CI97" s="236"/>
      <c r="CJ97" s="236"/>
      <c r="CK97" s="236"/>
      <c r="CL97" s="236"/>
      <c r="CM97" s="236"/>
      <c r="CN97" s="236"/>
      <c r="CO97" s="236"/>
      <c r="CP97" s="236"/>
    </row>
    <row r="98" spans="1:94" s="92" customFormat="1" ht="13">
      <c r="A98" s="169" t="str">
        <f>IF(B98&lt;&gt;"",$A$51&amp;"."&amp;SUBTOTAL(103,$B$52:B98),"")</f>
        <v/>
      </c>
      <c r="B98" s="93"/>
      <c r="C98" s="219"/>
      <c r="W98" s="225"/>
      <c r="X98" s="225"/>
      <c r="Y98" s="225"/>
      <c r="Z98" s="225"/>
      <c r="AA98" s="225"/>
      <c r="AB98" s="225"/>
      <c r="AC98" s="225"/>
      <c r="AD98" s="225"/>
      <c r="AE98" s="225"/>
      <c r="AF98" s="225"/>
      <c r="AG98" s="225"/>
      <c r="AH98" s="225"/>
      <c r="AI98" s="225"/>
      <c r="AJ98" s="169" t="str">
        <f t="shared" si="5"/>
        <v/>
      </c>
      <c r="AK98" s="174">
        <f t="shared" si="5"/>
        <v>0</v>
      </c>
      <c r="AL98" s="219"/>
      <c r="BF98" s="225"/>
      <c r="BG98" s="225"/>
      <c r="BH98" s="225"/>
      <c r="BI98" s="225"/>
      <c r="BJ98" s="225"/>
      <c r="BK98" s="225"/>
      <c r="BL98" s="225"/>
      <c r="BM98" s="225"/>
      <c r="BN98" s="225"/>
      <c r="BO98" s="225"/>
      <c r="BP98" s="225"/>
      <c r="BQ98" s="225"/>
      <c r="BR98" s="225"/>
      <c r="BS98" s="225"/>
      <c r="BT98" s="237"/>
      <c r="BU98" s="237"/>
      <c r="BV98" s="237"/>
      <c r="BW98" s="237"/>
      <c r="BX98" s="225"/>
      <c r="BY98" s="223"/>
      <c r="BZ98" s="223"/>
      <c r="CA98" s="223"/>
      <c r="CB98" s="224"/>
      <c r="CC98" s="224"/>
      <c r="CD98" s="224"/>
      <c r="CE98" s="224"/>
      <c r="CG98" s="226"/>
      <c r="CH98" s="226"/>
      <c r="CI98" s="226"/>
      <c r="CJ98" s="226"/>
      <c r="CK98" s="226"/>
      <c r="CL98" s="226"/>
      <c r="CM98" s="226"/>
      <c r="CN98" s="226"/>
      <c r="CO98" s="226"/>
      <c r="CP98" s="226"/>
    </row>
    <row r="99" spans="1:94" s="92" customFormat="1" ht="15" customHeight="1">
      <c r="A99" s="169" t="str">
        <f>IF(B99&lt;&gt;"",$A$51&amp;"."&amp;SUBTOTAL(103,$B$52:B99),"")</f>
        <v/>
      </c>
      <c r="B99" s="93"/>
      <c r="C99" s="216" t="s">
        <v>921</v>
      </c>
      <c r="W99" s="225"/>
      <c r="X99" s="225"/>
      <c r="Y99" s="225"/>
      <c r="Z99" s="225"/>
      <c r="AA99" s="225"/>
      <c r="AB99" s="225"/>
      <c r="AC99" s="225"/>
      <c r="AD99" s="225"/>
      <c r="AE99" s="225"/>
      <c r="AF99" s="225"/>
      <c r="AG99" s="225"/>
      <c r="AH99" s="225"/>
      <c r="AI99" s="225"/>
      <c r="AJ99" s="169" t="str">
        <f>A99</f>
        <v/>
      </c>
      <c r="AK99" s="174">
        <f>B99</f>
        <v>0</v>
      </c>
      <c r="AL99" s="216" t="s">
        <v>922</v>
      </c>
      <c r="BF99" s="225"/>
      <c r="BG99" s="225"/>
      <c r="BH99" s="225"/>
      <c r="BI99" s="225"/>
      <c r="BJ99" s="225"/>
      <c r="BK99" s="225"/>
      <c r="BL99" s="225"/>
      <c r="BM99" s="225"/>
      <c r="BN99" s="225"/>
      <c r="BO99" s="225"/>
      <c r="BP99" s="225"/>
      <c r="BQ99" s="225"/>
      <c r="BR99" s="225"/>
      <c r="BS99" s="225"/>
      <c r="BT99" s="237"/>
      <c r="BU99" s="237"/>
      <c r="BV99" s="237"/>
      <c r="BW99" s="237"/>
      <c r="BX99" s="225"/>
      <c r="BY99" s="223"/>
      <c r="BZ99" s="223"/>
      <c r="CA99" s="223"/>
      <c r="CB99" s="224"/>
      <c r="CC99" s="224"/>
      <c r="CD99" s="224"/>
      <c r="CE99" s="224"/>
      <c r="CG99" s="226"/>
      <c r="CH99" s="226"/>
      <c r="CI99" s="226"/>
      <c r="CJ99" s="226"/>
      <c r="CK99" s="226"/>
      <c r="CL99" s="226"/>
      <c r="CM99" s="226"/>
      <c r="CN99" s="226"/>
      <c r="CO99" s="226"/>
      <c r="CP99" s="226"/>
    </row>
    <row r="100" spans="1:94" s="92" customFormat="1" ht="13">
      <c r="A100" s="169" t="str">
        <f>IF(B100&lt;&gt;"",$A$51&amp;"."&amp;SUBTOTAL(103,$B$52:B100),"")</f>
        <v/>
      </c>
      <c r="B100" s="93"/>
      <c r="C100" s="216"/>
      <c r="W100" s="225"/>
      <c r="X100" s="225"/>
      <c r="Y100" s="225"/>
      <c r="Z100" s="225"/>
      <c r="AA100" s="225"/>
      <c r="AB100" s="225"/>
      <c r="AC100" s="225"/>
      <c r="AD100" s="225"/>
      <c r="AE100" s="225"/>
      <c r="AF100" s="225"/>
      <c r="AG100" s="225"/>
      <c r="AH100" s="225"/>
      <c r="AI100" s="225"/>
      <c r="AJ100" s="169" t="str">
        <f t="shared" ref="AJ100:AK106" si="6">A100</f>
        <v/>
      </c>
      <c r="AK100" s="174">
        <f t="shared" si="6"/>
        <v>0</v>
      </c>
      <c r="AL100" s="216"/>
      <c r="BF100" s="225"/>
      <c r="BG100" s="225"/>
      <c r="BH100" s="225"/>
      <c r="BI100" s="225"/>
      <c r="BJ100" s="225"/>
      <c r="BK100" s="225"/>
      <c r="BL100" s="225"/>
      <c r="BM100" s="225"/>
      <c r="BN100" s="225"/>
      <c r="BO100" s="225"/>
      <c r="BP100" s="225"/>
      <c r="BQ100" s="225"/>
      <c r="BR100" s="225"/>
      <c r="BS100" s="225"/>
      <c r="BT100" s="237"/>
      <c r="BU100" s="237"/>
      <c r="BV100" s="237"/>
      <c r="BW100" s="237"/>
      <c r="BX100" s="225"/>
      <c r="BY100" s="223"/>
      <c r="BZ100" s="223"/>
      <c r="CA100" s="223"/>
      <c r="CB100" s="224"/>
      <c r="CC100" s="224"/>
      <c r="CD100" s="224"/>
      <c r="CE100" s="224"/>
      <c r="CG100" s="226"/>
      <c r="CH100" s="226"/>
      <c r="CI100" s="226"/>
      <c r="CJ100" s="226"/>
      <c r="CK100" s="226"/>
      <c r="CL100" s="226"/>
      <c r="CM100" s="226"/>
      <c r="CN100" s="226"/>
      <c r="CO100" s="226"/>
      <c r="CP100" s="226"/>
    </row>
    <row r="101" spans="1:94" s="92" customFormat="1" ht="78" customHeight="1">
      <c r="A101" s="169" t="str">
        <f>IF(B101&lt;&gt;"",$A$51&amp;"."&amp;SUBTOTAL(103,$B$52:B101),"")</f>
        <v/>
      </c>
      <c r="B101" s="91"/>
      <c r="C101" s="593" t="s">
        <v>923</v>
      </c>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169" t="str">
        <f t="shared" si="6"/>
        <v/>
      </c>
      <c r="AK101" s="174">
        <f t="shared" si="6"/>
        <v>0</v>
      </c>
      <c r="AL101" s="593" t="s">
        <v>924</v>
      </c>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c r="BO101" s="593"/>
      <c r="BP101" s="593"/>
      <c r="BQ101" s="593"/>
      <c r="BR101" s="593"/>
      <c r="BS101" s="94"/>
      <c r="BT101" s="221"/>
      <c r="BU101" s="221"/>
      <c r="BV101" s="221"/>
      <c r="BW101" s="221"/>
      <c r="BX101" s="222"/>
      <c r="BY101" s="223"/>
      <c r="BZ101" s="223"/>
      <c r="CA101" s="223"/>
      <c r="CB101" s="224"/>
      <c r="CC101" s="224"/>
      <c r="CD101" s="224"/>
      <c r="CE101" s="224"/>
      <c r="CG101" s="226"/>
      <c r="CH101" s="226"/>
      <c r="CI101" s="226"/>
      <c r="CJ101" s="226"/>
      <c r="CK101" s="226"/>
      <c r="CL101" s="226"/>
      <c r="CM101" s="226"/>
      <c r="CN101" s="226"/>
      <c r="CO101" s="226"/>
      <c r="CP101" s="226"/>
    </row>
    <row r="102" spans="1:94" s="92" customFormat="1" ht="12" customHeight="1">
      <c r="A102" s="169" t="str">
        <f>IF(B102&lt;&gt;"",$A$51&amp;"."&amp;SUBTOTAL(103,$B$52:B102),"")</f>
        <v/>
      </c>
      <c r="B102" s="91"/>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169" t="str">
        <f t="shared" si="6"/>
        <v/>
      </c>
      <c r="AK102" s="174">
        <f t="shared" si="6"/>
        <v>0</v>
      </c>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221"/>
      <c r="BU102" s="221"/>
      <c r="BV102" s="221"/>
      <c r="BW102" s="221"/>
      <c r="BX102" s="222"/>
      <c r="BY102" s="223"/>
      <c r="BZ102" s="223"/>
      <c r="CA102" s="223"/>
      <c r="CB102" s="224"/>
      <c r="CC102" s="224"/>
      <c r="CD102" s="224"/>
      <c r="CE102" s="224"/>
      <c r="CG102" s="226"/>
      <c r="CH102" s="226"/>
      <c r="CI102" s="226"/>
      <c r="CJ102" s="226"/>
      <c r="CK102" s="226"/>
      <c r="CL102" s="226"/>
      <c r="CM102" s="226"/>
      <c r="CN102" s="226"/>
      <c r="CO102" s="226"/>
      <c r="CP102" s="226"/>
    </row>
    <row r="103" spans="1:94" s="92" customFormat="1" ht="15" customHeight="1">
      <c r="A103" s="169" t="str">
        <f>IF(B103&lt;&gt;"",$A$51&amp;"."&amp;SUBTOTAL(103,$B$52:B103),"")</f>
        <v/>
      </c>
      <c r="B103" s="93"/>
      <c r="C103" s="216" t="s">
        <v>925</v>
      </c>
      <c r="W103" s="225"/>
      <c r="X103" s="225"/>
      <c r="Y103" s="225"/>
      <c r="Z103" s="225"/>
      <c r="AA103" s="225"/>
      <c r="AB103" s="225"/>
      <c r="AC103" s="225"/>
      <c r="AD103" s="225"/>
      <c r="AE103" s="225"/>
      <c r="AF103" s="225"/>
      <c r="AG103" s="225"/>
      <c r="AH103" s="225"/>
      <c r="AI103" s="225"/>
      <c r="AJ103" s="169" t="str">
        <f t="shared" si="6"/>
        <v/>
      </c>
      <c r="AK103" s="174">
        <f t="shared" si="6"/>
        <v>0</v>
      </c>
      <c r="AL103" s="216" t="s">
        <v>926</v>
      </c>
      <c r="BF103" s="225"/>
      <c r="BG103" s="225"/>
      <c r="BH103" s="225"/>
      <c r="BI103" s="225"/>
      <c r="BJ103" s="225"/>
      <c r="BK103" s="225"/>
      <c r="BL103" s="225"/>
      <c r="BM103" s="225"/>
      <c r="BN103" s="225"/>
      <c r="BO103" s="225"/>
      <c r="BP103" s="225"/>
      <c r="BQ103" s="225"/>
      <c r="BR103" s="225"/>
      <c r="BS103" s="225"/>
      <c r="BT103" s="237"/>
      <c r="BU103" s="237"/>
      <c r="BV103" s="237"/>
      <c r="BW103" s="237"/>
      <c r="BX103" s="225"/>
      <c r="BY103" s="223"/>
      <c r="BZ103" s="223"/>
      <c r="CA103" s="223"/>
      <c r="CB103" s="224"/>
      <c r="CC103" s="224"/>
      <c r="CD103" s="224"/>
      <c r="CE103" s="224"/>
      <c r="CG103" s="226"/>
      <c r="CH103" s="226"/>
      <c r="CI103" s="226"/>
      <c r="CJ103" s="226"/>
      <c r="CK103" s="226"/>
      <c r="CL103" s="226"/>
      <c r="CM103" s="226"/>
      <c r="CN103" s="226"/>
      <c r="CO103" s="226"/>
      <c r="CP103" s="226"/>
    </row>
    <row r="104" spans="1:94" s="92" customFormat="1" ht="13">
      <c r="A104" s="169" t="str">
        <f>IF(B104&lt;&gt;"",$A$51&amp;"."&amp;SUBTOTAL(103,$B$52:B104),"")</f>
        <v/>
      </c>
      <c r="B104" s="93"/>
      <c r="C104" s="216"/>
      <c r="W104" s="225"/>
      <c r="X104" s="225"/>
      <c r="Y104" s="225"/>
      <c r="Z104" s="225"/>
      <c r="AA104" s="225"/>
      <c r="AB104" s="225"/>
      <c r="AC104" s="225"/>
      <c r="AD104" s="225"/>
      <c r="AE104" s="225"/>
      <c r="AF104" s="225"/>
      <c r="AG104" s="225"/>
      <c r="AH104" s="225"/>
      <c r="AI104" s="225"/>
      <c r="AJ104" s="169" t="str">
        <f t="shared" si="6"/>
        <v/>
      </c>
      <c r="AK104" s="174">
        <f t="shared" si="6"/>
        <v>0</v>
      </c>
      <c r="AL104" s="216"/>
      <c r="BF104" s="225"/>
      <c r="BG104" s="225"/>
      <c r="BH104" s="225"/>
      <c r="BI104" s="225"/>
      <c r="BJ104" s="225"/>
      <c r="BK104" s="225"/>
      <c r="BL104" s="225"/>
      <c r="BM104" s="225"/>
      <c r="BN104" s="225"/>
      <c r="BO104" s="225"/>
      <c r="BP104" s="225"/>
      <c r="BQ104" s="225"/>
      <c r="BR104" s="225"/>
      <c r="BS104" s="225"/>
      <c r="BT104" s="237"/>
      <c r="BU104" s="237"/>
      <c r="BV104" s="237"/>
      <c r="BW104" s="237"/>
      <c r="BX104" s="225"/>
      <c r="BY104" s="223"/>
      <c r="BZ104" s="223"/>
      <c r="CA104" s="223"/>
      <c r="CB104" s="224"/>
      <c r="CC104" s="224"/>
      <c r="CD104" s="224"/>
      <c r="CE104" s="224"/>
      <c r="CG104" s="226"/>
      <c r="CH104" s="226"/>
      <c r="CI104" s="226"/>
      <c r="CJ104" s="226"/>
      <c r="CK104" s="226"/>
      <c r="CL104" s="226"/>
      <c r="CM104" s="226"/>
      <c r="CN104" s="226"/>
      <c r="CO104" s="226"/>
      <c r="CP104" s="226"/>
    </row>
    <row r="105" spans="1:94" s="92" customFormat="1" ht="40.5" customHeight="1">
      <c r="A105" s="169" t="str">
        <f>IF(B105&lt;&gt;"",$A$51&amp;"."&amp;SUBTOTAL(103,$B$52:B105),"")</f>
        <v/>
      </c>
      <c r="B105" s="91"/>
      <c r="C105" s="593" t="s">
        <v>927</v>
      </c>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169" t="str">
        <f t="shared" si="6"/>
        <v/>
      </c>
      <c r="AK105" s="174">
        <f t="shared" si="6"/>
        <v>0</v>
      </c>
      <c r="AL105" s="593" t="s">
        <v>928</v>
      </c>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593"/>
      <c r="BK105" s="593"/>
      <c r="BL105" s="593"/>
      <c r="BM105" s="593"/>
      <c r="BN105" s="593"/>
      <c r="BO105" s="593"/>
      <c r="BP105" s="593"/>
      <c r="BQ105" s="593"/>
      <c r="BR105" s="593"/>
      <c r="BS105" s="94"/>
      <c r="BT105" s="221"/>
      <c r="BU105" s="221"/>
      <c r="BV105" s="221"/>
      <c r="BW105" s="221"/>
      <c r="BX105" s="222"/>
      <c r="BY105" s="223"/>
      <c r="BZ105" s="223"/>
      <c r="CA105" s="223"/>
      <c r="CB105" s="224"/>
      <c r="CC105" s="224"/>
      <c r="CD105" s="224"/>
      <c r="CE105" s="224"/>
      <c r="CG105" s="226"/>
      <c r="CH105" s="226"/>
      <c r="CI105" s="226"/>
      <c r="CJ105" s="226"/>
      <c r="CK105" s="226"/>
      <c r="CL105" s="226"/>
      <c r="CM105" s="226"/>
      <c r="CN105" s="226"/>
      <c r="CO105" s="226"/>
      <c r="CP105" s="226"/>
    </row>
    <row r="106" spans="1:94" s="172" customFormat="1" ht="13">
      <c r="A106" s="169" t="str">
        <f>IF(B106&lt;&gt;"",$A$51&amp;"."&amp;SUBTOTAL(103,$B$52:B106),"")</f>
        <v/>
      </c>
      <c r="B106" s="171"/>
      <c r="W106" s="173"/>
      <c r="X106" s="173"/>
      <c r="Y106" s="173"/>
      <c r="Z106" s="173"/>
      <c r="AA106" s="173"/>
      <c r="AB106" s="173"/>
      <c r="AC106" s="173"/>
      <c r="AD106" s="173"/>
      <c r="AE106" s="173"/>
      <c r="AF106" s="173"/>
      <c r="AG106" s="173"/>
      <c r="AH106" s="173"/>
      <c r="AI106" s="173"/>
      <c r="AJ106" s="169" t="str">
        <f t="shared" si="6"/>
        <v/>
      </c>
      <c r="AK106" s="174">
        <f t="shared" si="6"/>
        <v>0</v>
      </c>
      <c r="BF106" s="173"/>
      <c r="BG106" s="173"/>
      <c r="BH106" s="173"/>
      <c r="BI106" s="173"/>
      <c r="BJ106" s="173"/>
      <c r="BK106" s="173"/>
      <c r="BL106" s="173"/>
      <c r="BM106" s="173"/>
      <c r="BN106" s="173"/>
      <c r="BO106" s="173"/>
      <c r="BP106" s="173"/>
      <c r="BQ106" s="173"/>
      <c r="BR106" s="173"/>
      <c r="BS106" s="173"/>
      <c r="BT106" s="181"/>
      <c r="BU106" s="181"/>
      <c r="BV106" s="181"/>
      <c r="BW106" s="181"/>
      <c r="BX106" s="173"/>
      <c r="BY106" s="176"/>
      <c r="BZ106" s="176"/>
      <c r="CA106" s="176"/>
      <c r="CB106" s="182"/>
      <c r="CC106" s="182"/>
      <c r="CD106" s="182"/>
      <c r="CE106" s="182"/>
      <c r="CG106" s="178"/>
      <c r="CH106" s="178"/>
      <c r="CI106" s="178"/>
      <c r="CJ106" s="178"/>
      <c r="CK106" s="178"/>
      <c r="CL106" s="178"/>
      <c r="CM106" s="178"/>
      <c r="CN106" s="178"/>
      <c r="CO106" s="178"/>
      <c r="CP106" s="178"/>
    </row>
    <row r="107" spans="1:94" s="230" customFormat="1" ht="13">
      <c r="A107" s="220" t="s">
        <v>801</v>
      </c>
      <c r="B107" s="229"/>
      <c r="C107" s="219" t="s">
        <v>929</v>
      </c>
      <c r="D107" s="229"/>
      <c r="E107" s="229"/>
      <c r="F107" s="229"/>
      <c r="G107" s="229"/>
      <c r="H107" s="229"/>
      <c r="I107" s="229"/>
      <c r="J107" s="229"/>
      <c r="K107" s="229"/>
      <c r="L107" s="229"/>
      <c r="M107" s="229"/>
      <c r="N107" s="229"/>
      <c r="O107" s="229"/>
      <c r="P107" s="229"/>
      <c r="Q107" s="229"/>
      <c r="R107" s="229"/>
      <c r="S107" s="229"/>
      <c r="T107" s="229"/>
      <c r="W107" s="231"/>
      <c r="X107" s="231"/>
      <c r="Y107" s="231"/>
      <c r="Z107" s="231"/>
      <c r="AA107" s="231"/>
      <c r="AB107" s="231"/>
      <c r="AC107" s="231"/>
      <c r="AD107" s="231"/>
      <c r="AE107" s="231"/>
      <c r="AF107" s="231"/>
      <c r="AG107" s="231"/>
      <c r="AH107" s="231"/>
      <c r="AI107" s="231"/>
      <c r="AJ107" s="220"/>
      <c r="AK107" s="232"/>
      <c r="AL107" s="219"/>
      <c r="AM107" s="229"/>
      <c r="AN107" s="229"/>
      <c r="AO107" s="229"/>
      <c r="AP107" s="229"/>
      <c r="AQ107" s="229"/>
      <c r="AR107" s="229"/>
      <c r="AS107" s="229"/>
      <c r="AT107" s="229"/>
      <c r="AU107" s="229"/>
      <c r="AV107" s="229"/>
      <c r="AW107" s="229"/>
      <c r="AX107" s="229"/>
      <c r="AY107" s="229"/>
      <c r="AZ107" s="229"/>
      <c r="BA107" s="229"/>
      <c r="BB107" s="229"/>
      <c r="BC107" s="229"/>
      <c r="BF107" s="231"/>
      <c r="BG107" s="231"/>
      <c r="BH107" s="231"/>
      <c r="BI107" s="231"/>
      <c r="BJ107" s="231"/>
      <c r="BK107" s="231"/>
      <c r="BL107" s="231"/>
      <c r="BM107" s="231"/>
      <c r="BN107" s="231"/>
      <c r="BO107" s="231"/>
      <c r="BP107" s="231"/>
      <c r="BQ107" s="231"/>
      <c r="BR107" s="231"/>
      <c r="BS107" s="231"/>
      <c r="BT107" s="238"/>
      <c r="BU107" s="238"/>
      <c r="BV107" s="238"/>
      <c r="BW107" s="238"/>
      <c r="BX107" s="234"/>
      <c r="BY107" s="234"/>
      <c r="BZ107" s="234"/>
      <c r="CA107" s="234"/>
      <c r="CB107" s="238"/>
      <c r="CC107" s="238"/>
      <c r="CD107" s="238"/>
      <c r="CE107" s="238"/>
      <c r="CG107" s="236"/>
      <c r="CH107" s="236"/>
      <c r="CI107" s="236"/>
      <c r="CJ107" s="236"/>
      <c r="CK107" s="236"/>
      <c r="CL107" s="236"/>
      <c r="CM107" s="236"/>
      <c r="CN107" s="236"/>
      <c r="CO107" s="236"/>
      <c r="CP107" s="236"/>
    </row>
    <row r="108" spans="1:94" s="92" customFormat="1" ht="13">
      <c r="A108" s="169" t="str">
        <f>IF(B108&lt;&gt;"",$A$51&amp;"."&amp;SUBTOTAL(103,$B$52:B108),"")</f>
        <v/>
      </c>
      <c r="B108" s="91"/>
      <c r="C108" s="215"/>
      <c r="D108" s="93"/>
      <c r="E108" s="93"/>
      <c r="F108" s="93"/>
      <c r="G108" s="93"/>
      <c r="H108" s="93"/>
      <c r="I108" s="93"/>
      <c r="J108" s="93"/>
      <c r="K108" s="93"/>
      <c r="L108" s="93"/>
      <c r="M108" s="93"/>
      <c r="N108" s="93"/>
      <c r="O108" s="93"/>
      <c r="P108" s="93"/>
      <c r="Q108" s="93"/>
      <c r="R108" s="93"/>
      <c r="S108" s="93"/>
      <c r="T108" s="93"/>
      <c r="W108" s="225"/>
      <c r="X108" s="225"/>
      <c r="Y108" s="225"/>
      <c r="Z108" s="225"/>
      <c r="AA108" s="225"/>
      <c r="AB108" s="225"/>
      <c r="AC108" s="225"/>
      <c r="AD108" s="225"/>
      <c r="AE108" s="225"/>
      <c r="AF108" s="225"/>
      <c r="AG108" s="225"/>
      <c r="AH108" s="225"/>
      <c r="AI108" s="225"/>
      <c r="AJ108" s="169" t="str">
        <f>A108</f>
        <v/>
      </c>
      <c r="AK108" s="174">
        <f>B108</f>
        <v>0</v>
      </c>
      <c r="AL108" s="215"/>
      <c r="AM108" s="93"/>
      <c r="AN108" s="93"/>
      <c r="AO108" s="93"/>
      <c r="AP108" s="93"/>
      <c r="AQ108" s="93"/>
      <c r="AR108" s="93"/>
      <c r="AS108" s="93"/>
      <c r="AT108" s="93"/>
      <c r="AU108" s="93"/>
      <c r="AV108" s="93"/>
      <c r="AW108" s="93"/>
      <c r="AX108" s="93"/>
      <c r="AY108" s="93"/>
      <c r="AZ108" s="93"/>
      <c r="BA108" s="93"/>
      <c r="BB108" s="93"/>
      <c r="BC108" s="93"/>
      <c r="BF108" s="225"/>
      <c r="BG108" s="225"/>
      <c r="BH108" s="225"/>
      <c r="BI108" s="225"/>
      <c r="BJ108" s="225"/>
      <c r="BK108" s="225"/>
      <c r="BL108" s="225"/>
      <c r="BM108" s="225"/>
      <c r="BN108" s="225"/>
      <c r="BO108" s="225"/>
      <c r="BP108" s="225"/>
      <c r="BQ108" s="225"/>
      <c r="BR108" s="225"/>
      <c r="BS108" s="225"/>
      <c r="BT108" s="227"/>
      <c r="BU108" s="227"/>
      <c r="BV108" s="227"/>
      <c r="BW108" s="227"/>
      <c r="BX108" s="223"/>
      <c r="BY108" s="223"/>
      <c r="BZ108" s="223"/>
      <c r="CA108" s="223"/>
      <c r="CB108" s="228"/>
      <c r="CC108" s="228"/>
      <c r="CD108" s="228"/>
      <c r="CE108" s="228"/>
      <c r="CG108" s="226"/>
      <c r="CH108" s="226"/>
      <c r="CI108" s="226"/>
      <c r="CJ108" s="226"/>
      <c r="CK108" s="226"/>
      <c r="CL108" s="226"/>
      <c r="CM108" s="226"/>
      <c r="CN108" s="226"/>
      <c r="CO108" s="226"/>
      <c r="CP108" s="226"/>
    </row>
    <row r="109" spans="1:94" s="92" customFormat="1" ht="53.25" customHeight="1">
      <c r="A109" s="169" t="str">
        <f>IF(B109&lt;&gt;"",$A$51&amp;"."&amp;SUBTOTAL(103,$B$52:B109),"")</f>
        <v/>
      </c>
      <c r="B109" s="91"/>
      <c r="C109" s="593" t="s">
        <v>930</v>
      </c>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169" t="str">
        <f t="shared" si="5"/>
        <v/>
      </c>
      <c r="AK109" s="174">
        <f t="shared" si="5"/>
        <v>0</v>
      </c>
      <c r="AL109" s="593" t="s">
        <v>916</v>
      </c>
      <c r="AM109" s="593"/>
      <c r="AN109" s="593"/>
      <c r="AO109" s="593"/>
      <c r="AP109" s="593"/>
      <c r="AQ109" s="593"/>
      <c r="AR109" s="593"/>
      <c r="AS109" s="593"/>
      <c r="AT109" s="593"/>
      <c r="AU109" s="593"/>
      <c r="AV109" s="593"/>
      <c r="AW109" s="593"/>
      <c r="AX109" s="593"/>
      <c r="AY109" s="593"/>
      <c r="AZ109" s="593"/>
      <c r="BA109" s="593"/>
      <c r="BB109" s="593"/>
      <c r="BC109" s="593"/>
      <c r="BD109" s="593"/>
      <c r="BE109" s="593"/>
      <c r="BF109" s="593"/>
      <c r="BG109" s="593"/>
      <c r="BH109" s="593"/>
      <c r="BI109" s="593"/>
      <c r="BJ109" s="593"/>
      <c r="BK109" s="593"/>
      <c r="BL109" s="593"/>
      <c r="BM109" s="593"/>
      <c r="BN109" s="593"/>
      <c r="BO109" s="593"/>
      <c r="BP109" s="593"/>
      <c r="BQ109" s="593"/>
      <c r="BR109" s="593"/>
      <c r="BS109" s="94"/>
      <c r="BT109" s="227"/>
      <c r="BU109" s="227"/>
      <c r="BV109" s="227"/>
      <c r="BW109" s="227"/>
      <c r="BX109" s="223"/>
      <c r="BY109" s="223"/>
      <c r="BZ109" s="223"/>
      <c r="CA109" s="223"/>
      <c r="CB109" s="228"/>
      <c r="CC109" s="228"/>
      <c r="CD109" s="228"/>
      <c r="CE109" s="228"/>
      <c r="CG109" s="226"/>
      <c r="CH109" s="226"/>
      <c r="CI109" s="226"/>
      <c r="CJ109" s="226"/>
      <c r="CK109" s="226"/>
      <c r="CL109" s="226"/>
      <c r="CM109" s="226"/>
      <c r="CN109" s="226"/>
      <c r="CO109" s="226"/>
      <c r="CP109" s="226"/>
    </row>
    <row r="110" spans="1:94" s="92" customFormat="1" ht="13">
      <c r="A110" s="169" t="str">
        <f>IF(B110&lt;&gt;"",$A$51&amp;"."&amp;SUBTOTAL(103,$B$52:B110),"")</f>
        <v/>
      </c>
      <c r="B110" s="91"/>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169" t="str">
        <f t="shared" si="5"/>
        <v/>
      </c>
      <c r="AK110" s="174">
        <f t="shared" si="5"/>
        <v>0</v>
      </c>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227"/>
      <c r="BU110" s="227"/>
      <c r="BV110" s="227"/>
      <c r="BW110" s="227"/>
      <c r="BX110" s="223"/>
      <c r="BY110" s="223"/>
      <c r="BZ110" s="223"/>
      <c r="CA110" s="223"/>
      <c r="CB110" s="228"/>
      <c r="CC110" s="228"/>
      <c r="CD110" s="228"/>
      <c r="CE110" s="228"/>
      <c r="CG110" s="226"/>
      <c r="CH110" s="226"/>
      <c r="CI110" s="226"/>
      <c r="CJ110" s="226"/>
      <c r="CK110" s="226"/>
      <c r="CL110" s="226"/>
      <c r="CM110" s="226"/>
      <c r="CN110" s="226"/>
      <c r="CO110" s="226"/>
      <c r="CP110" s="226"/>
    </row>
    <row r="111" spans="1:94" s="92" customFormat="1" ht="27" customHeight="1">
      <c r="A111" s="169" t="str">
        <f>IF(B111&lt;&gt;"",$A$51&amp;"."&amp;SUBTOTAL(103,$B$52:B111),"")</f>
        <v/>
      </c>
      <c r="B111" s="91"/>
      <c r="C111" s="593" t="s">
        <v>931</v>
      </c>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169" t="str">
        <f t="shared" si="5"/>
        <v/>
      </c>
      <c r="AK111" s="174">
        <f t="shared" si="5"/>
        <v>0</v>
      </c>
      <c r="AL111" s="593" t="s">
        <v>932</v>
      </c>
      <c r="AM111" s="593"/>
      <c r="AN111" s="593"/>
      <c r="AO111" s="593"/>
      <c r="AP111" s="593"/>
      <c r="AQ111" s="593"/>
      <c r="AR111" s="593"/>
      <c r="AS111" s="593"/>
      <c r="AT111" s="593"/>
      <c r="AU111" s="593"/>
      <c r="AV111" s="593"/>
      <c r="AW111" s="593"/>
      <c r="AX111" s="593"/>
      <c r="AY111" s="593"/>
      <c r="AZ111" s="593"/>
      <c r="BA111" s="593"/>
      <c r="BB111" s="593"/>
      <c r="BC111" s="593"/>
      <c r="BD111" s="593"/>
      <c r="BE111" s="593"/>
      <c r="BF111" s="593"/>
      <c r="BG111" s="593"/>
      <c r="BH111" s="593"/>
      <c r="BI111" s="593"/>
      <c r="BJ111" s="593"/>
      <c r="BK111" s="593"/>
      <c r="BL111" s="593"/>
      <c r="BM111" s="593"/>
      <c r="BN111" s="593"/>
      <c r="BO111" s="593"/>
      <c r="BP111" s="593"/>
      <c r="BQ111" s="593"/>
      <c r="BR111" s="593"/>
      <c r="BS111" s="146"/>
      <c r="BT111" s="221"/>
      <c r="BU111" s="221"/>
      <c r="BV111" s="221"/>
      <c r="BW111" s="221"/>
      <c r="BX111" s="225"/>
      <c r="BY111" s="223"/>
      <c r="BZ111" s="223"/>
      <c r="CA111" s="223"/>
      <c r="CB111" s="224"/>
      <c r="CC111" s="224"/>
      <c r="CD111" s="224"/>
      <c r="CE111" s="224"/>
    </row>
    <row r="112" spans="1:94" s="92" customFormat="1" ht="13">
      <c r="A112" s="169" t="str">
        <f>IF(B112&lt;&gt;"",$A$51&amp;"."&amp;SUBTOTAL(103,$B$52:B112),"")</f>
        <v/>
      </c>
      <c r="B112" s="91"/>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169" t="str">
        <f>A112</f>
        <v/>
      </c>
      <c r="AK112" s="174">
        <f>B112</f>
        <v>0</v>
      </c>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227"/>
      <c r="BU112" s="227"/>
      <c r="BV112" s="227"/>
      <c r="BW112" s="227"/>
      <c r="BX112" s="223"/>
      <c r="BY112" s="223"/>
      <c r="BZ112" s="223"/>
      <c r="CA112" s="223"/>
      <c r="CB112" s="228"/>
      <c r="CC112" s="228"/>
      <c r="CD112" s="228"/>
      <c r="CE112" s="228"/>
      <c r="CG112" s="226"/>
      <c r="CH112" s="226"/>
      <c r="CI112" s="226"/>
      <c r="CJ112" s="226"/>
      <c r="CK112" s="226"/>
      <c r="CL112" s="226"/>
      <c r="CM112" s="226"/>
      <c r="CN112" s="226"/>
      <c r="CO112" s="226"/>
      <c r="CP112" s="226"/>
    </row>
    <row r="113" spans="1:94" s="92" customFormat="1" ht="41.25" hidden="1" customHeight="1" outlineLevel="1">
      <c r="A113" s="169" t="str">
        <f>IF(B113&lt;&gt;"",$A$51&amp;"."&amp;SUBTOTAL(103,$B$52:B113),"")</f>
        <v/>
      </c>
      <c r="B113" s="91"/>
      <c r="C113" s="593" t="s">
        <v>933</v>
      </c>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169" t="str">
        <f>A113</f>
        <v/>
      </c>
      <c r="AK113" s="174">
        <f>B113</f>
        <v>0</v>
      </c>
      <c r="AL113" s="593" t="s">
        <v>932</v>
      </c>
      <c r="AM113" s="593"/>
      <c r="AN113" s="593"/>
      <c r="AO113" s="593"/>
      <c r="AP113" s="593"/>
      <c r="AQ113" s="593"/>
      <c r="AR113" s="593"/>
      <c r="AS113" s="593"/>
      <c r="AT113" s="593"/>
      <c r="AU113" s="593"/>
      <c r="AV113" s="593"/>
      <c r="AW113" s="593"/>
      <c r="AX113" s="593"/>
      <c r="AY113" s="593"/>
      <c r="AZ113" s="593"/>
      <c r="BA113" s="593"/>
      <c r="BB113" s="593"/>
      <c r="BC113" s="593"/>
      <c r="BD113" s="593"/>
      <c r="BE113" s="593"/>
      <c r="BF113" s="593"/>
      <c r="BG113" s="593"/>
      <c r="BH113" s="593"/>
      <c r="BI113" s="593"/>
      <c r="BJ113" s="593"/>
      <c r="BK113" s="593"/>
      <c r="BL113" s="593"/>
      <c r="BM113" s="593"/>
      <c r="BN113" s="593"/>
      <c r="BO113" s="593"/>
      <c r="BP113" s="593"/>
      <c r="BQ113" s="593"/>
      <c r="BR113" s="593"/>
      <c r="BS113" s="146"/>
      <c r="BT113" s="221"/>
      <c r="BU113" s="221"/>
      <c r="BV113" s="221"/>
      <c r="BW113" s="221"/>
      <c r="BX113" s="225"/>
      <c r="BY113" s="223"/>
      <c r="BZ113" s="223"/>
      <c r="CA113" s="223"/>
      <c r="CB113" s="224"/>
      <c r="CC113" s="224"/>
      <c r="CD113" s="224"/>
      <c r="CE113" s="224"/>
    </row>
    <row r="114" spans="1:94" s="92" customFormat="1" ht="13" hidden="1" outlineLevel="1">
      <c r="A114" s="169" t="str">
        <f>IF(B114&lt;&gt;"",$A$51&amp;"."&amp;SUBTOTAL(103,$B$52:B114),"")</f>
        <v/>
      </c>
      <c r="B114" s="91"/>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169" t="str">
        <f t="shared" si="5"/>
        <v/>
      </c>
      <c r="AK114" s="174">
        <f t="shared" si="5"/>
        <v>0</v>
      </c>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227"/>
      <c r="BU114" s="227"/>
      <c r="BV114" s="227"/>
      <c r="BW114" s="227"/>
      <c r="BX114" s="223"/>
      <c r="BY114" s="223"/>
      <c r="BZ114" s="223"/>
      <c r="CA114" s="223"/>
      <c r="CB114" s="228"/>
      <c r="CC114" s="228"/>
      <c r="CD114" s="228"/>
      <c r="CE114" s="228"/>
      <c r="CG114" s="226"/>
      <c r="CH114" s="226"/>
      <c r="CI114" s="226"/>
      <c r="CJ114" s="226"/>
      <c r="CK114" s="226"/>
      <c r="CL114" s="226"/>
      <c r="CM114" s="226"/>
      <c r="CN114" s="226"/>
      <c r="CO114" s="226"/>
      <c r="CP114" s="226"/>
    </row>
    <row r="115" spans="1:94" s="92" customFormat="1" ht="27" hidden="1" customHeight="1" outlineLevel="1">
      <c r="A115" s="169" t="str">
        <f>IF(B115&lt;&gt;"",$A$51&amp;"."&amp;SUBTOTAL(103,$B$52:B115),"")</f>
        <v/>
      </c>
      <c r="B115" s="91"/>
      <c r="C115" s="93" t="s">
        <v>781</v>
      </c>
      <c r="D115" s="607" t="s">
        <v>934</v>
      </c>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169" t="str">
        <f t="shared" si="5"/>
        <v/>
      </c>
      <c r="AK115" s="174">
        <f t="shared" si="5"/>
        <v>0</v>
      </c>
      <c r="AL115" s="93" t="s">
        <v>781</v>
      </c>
      <c r="AM115" s="183" t="s">
        <v>935</v>
      </c>
      <c r="AN115" s="183"/>
      <c r="AR115" s="93"/>
      <c r="AS115" s="93"/>
      <c r="AT115" s="93"/>
      <c r="AU115" s="93"/>
      <c r="AV115" s="93"/>
      <c r="AW115" s="93"/>
      <c r="AX115" s="93"/>
      <c r="AY115" s="93"/>
      <c r="AZ115" s="93"/>
      <c r="BA115" s="93"/>
      <c r="BB115" s="93"/>
      <c r="BC115" s="93"/>
      <c r="BF115" s="225"/>
      <c r="BG115" s="225"/>
      <c r="BH115" s="225"/>
      <c r="BK115" s="225"/>
      <c r="BL115" s="225"/>
      <c r="BM115" s="225"/>
      <c r="BN115" s="225"/>
      <c r="BO115" s="225"/>
      <c r="BP115" s="239">
        <f>AG115</f>
        <v>0</v>
      </c>
      <c r="BR115" s="240" t="s">
        <v>936</v>
      </c>
      <c r="BS115" s="225"/>
      <c r="BT115" s="227"/>
      <c r="BU115" s="227"/>
      <c r="BV115" s="227"/>
      <c r="BW115" s="227"/>
      <c r="BX115" s="223"/>
      <c r="BY115" s="223"/>
      <c r="BZ115" s="223"/>
      <c r="CA115" s="223"/>
      <c r="CB115" s="228"/>
      <c r="CC115" s="228"/>
      <c r="CD115" s="228"/>
      <c r="CE115" s="228"/>
      <c r="CG115" s="226"/>
      <c r="CH115" s="226"/>
      <c r="CI115" s="226"/>
      <c r="CJ115" s="226"/>
      <c r="CK115" s="226"/>
      <c r="CL115" s="226"/>
      <c r="CM115" s="226"/>
      <c r="CN115" s="226"/>
      <c r="CO115" s="226"/>
      <c r="CP115" s="226"/>
    </row>
    <row r="116" spans="1:94" s="92" customFormat="1" ht="15" hidden="1" customHeight="1" outlineLevel="1">
      <c r="A116" s="169" t="str">
        <f>IF(B116&lt;&gt;"",$A$51&amp;"."&amp;SUBTOTAL(103,$B$52:B116),"")</f>
        <v/>
      </c>
      <c r="B116" s="91"/>
      <c r="C116" s="93" t="s">
        <v>781</v>
      </c>
      <c r="D116" s="607" t="s">
        <v>937</v>
      </c>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169" t="str">
        <f t="shared" si="5"/>
        <v/>
      </c>
      <c r="AK116" s="174">
        <f t="shared" si="5"/>
        <v>0</v>
      </c>
      <c r="AL116" s="93" t="s">
        <v>781</v>
      </c>
      <c r="AM116" s="183" t="s">
        <v>938</v>
      </c>
      <c r="AN116" s="183"/>
      <c r="AR116" s="93"/>
      <c r="AS116" s="93"/>
      <c r="AT116" s="93"/>
      <c r="AU116" s="93"/>
      <c r="AV116" s="93"/>
      <c r="AW116" s="93"/>
      <c r="AX116" s="93"/>
      <c r="AY116" s="93"/>
      <c r="AZ116" s="93"/>
      <c r="BA116" s="93"/>
      <c r="BB116" s="93"/>
      <c r="BC116" s="93"/>
      <c r="BF116" s="225"/>
      <c r="BG116" s="225"/>
      <c r="BH116" s="225"/>
      <c r="BK116" s="225"/>
      <c r="BL116" s="225"/>
      <c r="BM116" s="225"/>
      <c r="BN116" s="225"/>
      <c r="BO116" s="225"/>
      <c r="BP116" s="239">
        <f>AG116</f>
        <v>0</v>
      </c>
      <c r="BR116" s="240" t="s">
        <v>936</v>
      </c>
      <c r="BS116" s="225"/>
      <c r="BT116" s="227"/>
      <c r="BU116" s="227"/>
      <c r="BV116" s="227"/>
      <c r="BW116" s="227"/>
      <c r="BX116" s="223"/>
      <c r="BY116" s="223"/>
      <c r="BZ116" s="223"/>
      <c r="CA116" s="223"/>
      <c r="CB116" s="228"/>
      <c r="CC116" s="228"/>
      <c r="CD116" s="228"/>
      <c r="CE116" s="228"/>
      <c r="CG116" s="226"/>
      <c r="CH116" s="226"/>
      <c r="CI116" s="226"/>
      <c r="CJ116" s="226"/>
      <c r="CK116" s="226"/>
      <c r="CL116" s="226"/>
      <c r="CM116" s="226"/>
      <c r="CN116" s="226"/>
      <c r="CO116" s="226"/>
      <c r="CP116" s="226"/>
    </row>
    <row r="117" spans="1:94" s="92" customFormat="1" ht="15" hidden="1" customHeight="1" outlineLevel="1">
      <c r="A117" s="169" t="str">
        <f>IF(B117&lt;&gt;"",$A$51&amp;"."&amp;SUBTOTAL(103,$B$52:B117),"")</f>
        <v/>
      </c>
      <c r="B117" s="91"/>
      <c r="C117" s="93" t="s">
        <v>781</v>
      </c>
      <c r="D117" s="607" t="s">
        <v>939</v>
      </c>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169" t="str">
        <f t="shared" si="5"/>
        <v/>
      </c>
      <c r="AK117" s="174">
        <f t="shared" si="5"/>
        <v>0</v>
      </c>
      <c r="AL117" s="93" t="s">
        <v>781</v>
      </c>
      <c r="AM117" s="183" t="s">
        <v>940</v>
      </c>
      <c r="AN117" s="183"/>
      <c r="AR117" s="93"/>
      <c r="AS117" s="93"/>
      <c r="AT117" s="93"/>
      <c r="AU117" s="93"/>
      <c r="AV117" s="93"/>
      <c r="AW117" s="93"/>
      <c r="AX117" s="93"/>
      <c r="AY117" s="93"/>
      <c r="AZ117" s="93"/>
      <c r="BA117" s="93"/>
      <c r="BB117" s="93"/>
      <c r="BC117" s="93"/>
      <c r="BF117" s="225"/>
      <c r="BG117" s="225"/>
      <c r="BH117" s="225"/>
      <c r="BK117" s="225"/>
      <c r="BL117" s="225"/>
      <c r="BM117" s="225"/>
      <c r="BN117" s="225"/>
      <c r="BO117" s="225"/>
      <c r="BP117" s="239">
        <f>AG117</f>
        <v>0</v>
      </c>
      <c r="BR117" s="240" t="s">
        <v>936</v>
      </c>
      <c r="BS117" s="225"/>
      <c r="BT117" s="227"/>
      <c r="BU117" s="227"/>
      <c r="BV117" s="227"/>
      <c r="BW117" s="227"/>
      <c r="BX117" s="223"/>
      <c r="BY117" s="223"/>
      <c r="BZ117" s="223"/>
      <c r="CA117" s="223"/>
      <c r="CB117" s="228"/>
      <c r="CC117" s="228"/>
      <c r="CD117" s="228"/>
      <c r="CE117" s="228"/>
      <c r="CG117" s="226"/>
      <c r="CH117" s="226"/>
      <c r="CI117" s="226"/>
      <c r="CJ117" s="226"/>
      <c r="CK117" s="226"/>
      <c r="CL117" s="226"/>
      <c r="CM117" s="226"/>
      <c r="CN117" s="226"/>
      <c r="CO117" s="226"/>
      <c r="CP117" s="226"/>
    </row>
    <row r="118" spans="1:94" s="92" customFormat="1" ht="12" hidden="1" customHeight="1" outlineLevel="1">
      <c r="A118" s="169" t="str">
        <f>IF(B118&lt;&gt;"",$A$51&amp;"."&amp;SUBTOTAL(103,$B$52:B118),"")</f>
        <v/>
      </c>
      <c r="B118" s="91"/>
      <c r="C118" s="93"/>
      <c r="D118" s="93"/>
      <c r="E118" s="93"/>
      <c r="F118" s="93"/>
      <c r="G118" s="93"/>
      <c r="H118" s="93"/>
      <c r="I118" s="93"/>
      <c r="J118" s="93"/>
      <c r="K118" s="93"/>
      <c r="L118" s="93"/>
      <c r="M118" s="93"/>
      <c r="N118" s="93"/>
      <c r="O118" s="93"/>
      <c r="P118" s="93"/>
      <c r="Q118" s="93"/>
      <c r="R118" s="93"/>
      <c r="S118" s="93"/>
      <c r="T118" s="93"/>
      <c r="W118" s="225"/>
      <c r="X118" s="225"/>
      <c r="Y118" s="225"/>
      <c r="Z118" s="225"/>
      <c r="AA118" s="225"/>
      <c r="AB118" s="225"/>
      <c r="AC118" s="225"/>
      <c r="AD118" s="225"/>
      <c r="AE118" s="225"/>
      <c r="AF118" s="225"/>
      <c r="AG118" s="225"/>
      <c r="AH118" s="225"/>
      <c r="AI118" s="225"/>
      <c r="AJ118" s="169" t="str">
        <f>A118</f>
        <v/>
      </c>
      <c r="AK118" s="174">
        <f>B118</f>
        <v>0</v>
      </c>
      <c r="AL118" s="93"/>
      <c r="AM118" s="93"/>
      <c r="AN118" s="93"/>
      <c r="AO118" s="93"/>
      <c r="AP118" s="93"/>
      <c r="AQ118" s="93"/>
      <c r="AR118" s="93"/>
      <c r="AS118" s="93"/>
      <c r="AT118" s="93"/>
      <c r="AU118" s="93"/>
      <c r="AV118" s="93"/>
      <c r="AW118" s="93"/>
      <c r="AX118" s="93"/>
      <c r="AY118" s="93"/>
      <c r="AZ118" s="93"/>
      <c r="BA118" s="93"/>
      <c r="BB118" s="93"/>
      <c r="BC118" s="93"/>
      <c r="BF118" s="225"/>
      <c r="BG118" s="225"/>
      <c r="BH118" s="225"/>
      <c r="BI118" s="225"/>
      <c r="BJ118" s="225"/>
      <c r="BK118" s="225"/>
      <c r="BL118" s="225"/>
      <c r="BM118" s="225"/>
      <c r="BN118" s="225"/>
      <c r="BO118" s="225"/>
      <c r="BP118" s="225"/>
      <c r="BQ118" s="225"/>
      <c r="BR118" s="225"/>
      <c r="BS118" s="225"/>
      <c r="BT118" s="227"/>
      <c r="BU118" s="227"/>
      <c r="BV118" s="227"/>
      <c r="BW118" s="227"/>
      <c r="BX118" s="223"/>
      <c r="BY118" s="223"/>
      <c r="BZ118" s="223"/>
      <c r="CA118" s="223"/>
      <c r="CB118" s="228"/>
      <c r="CC118" s="228"/>
      <c r="CD118" s="228"/>
      <c r="CE118" s="228"/>
      <c r="CG118" s="226"/>
      <c r="CH118" s="226"/>
      <c r="CI118" s="226"/>
      <c r="CJ118" s="226"/>
      <c r="CK118" s="226"/>
      <c r="CL118" s="226"/>
      <c r="CM118" s="226"/>
      <c r="CN118" s="226"/>
      <c r="CO118" s="226"/>
      <c r="CP118" s="226"/>
    </row>
    <row r="119" spans="1:94" s="92" customFormat="1" ht="29.25" hidden="1" customHeight="1" outlineLevel="1">
      <c r="A119" s="169" t="str">
        <f>IF(B119&lt;&gt;"",$A$51&amp;"."&amp;SUBTOTAL(103,$B$52:B119),"")</f>
        <v/>
      </c>
      <c r="B119" s="91"/>
      <c r="C119" s="593" t="s">
        <v>941</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169" t="str">
        <f t="shared" si="5"/>
        <v/>
      </c>
      <c r="AK119" s="174">
        <f t="shared" si="5"/>
        <v>0</v>
      </c>
      <c r="AL119" s="593" t="s">
        <v>932</v>
      </c>
      <c r="AM119" s="593"/>
      <c r="AN119" s="593"/>
      <c r="AO119" s="593"/>
      <c r="AP119" s="593"/>
      <c r="AQ119" s="593"/>
      <c r="AR119" s="593"/>
      <c r="AS119" s="593"/>
      <c r="AT119" s="593"/>
      <c r="AU119" s="593"/>
      <c r="AV119" s="593"/>
      <c r="AW119" s="593"/>
      <c r="AX119" s="593"/>
      <c r="AY119" s="593"/>
      <c r="AZ119" s="593"/>
      <c r="BA119" s="593"/>
      <c r="BB119" s="593"/>
      <c r="BC119" s="593"/>
      <c r="BD119" s="593"/>
      <c r="BE119" s="593"/>
      <c r="BF119" s="593"/>
      <c r="BG119" s="593"/>
      <c r="BH119" s="593"/>
      <c r="BI119" s="593"/>
      <c r="BJ119" s="593"/>
      <c r="BK119" s="593"/>
      <c r="BL119" s="593"/>
      <c r="BM119" s="593"/>
      <c r="BN119" s="593"/>
      <c r="BO119" s="593"/>
      <c r="BP119" s="593"/>
      <c r="BQ119" s="593"/>
      <c r="BR119" s="593"/>
      <c r="BS119" s="146"/>
      <c r="BT119" s="221"/>
      <c r="BU119" s="221"/>
      <c r="BV119" s="221"/>
      <c r="BW119" s="221"/>
      <c r="BX119" s="225"/>
      <c r="BY119" s="223"/>
      <c r="BZ119" s="223"/>
      <c r="CA119" s="223"/>
      <c r="CB119" s="224"/>
      <c r="CC119" s="224"/>
      <c r="CD119" s="224"/>
      <c r="CE119" s="224"/>
    </row>
    <row r="120" spans="1:94" s="92" customFormat="1" ht="12" hidden="1" customHeight="1" outlineLevel="1">
      <c r="A120" s="169" t="str">
        <f>IF(B120&lt;&gt;"",$A$51&amp;"."&amp;SUBTOTAL(103,$B$52:B120),"")</f>
        <v/>
      </c>
      <c r="B120" s="91"/>
      <c r="C120" s="93"/>
      <c r="D120" s="93"/>
      <c r="E120" s="93"/>
      <c r="F120" s="93"/>
      <c r="G120" s="93"/>
      <c r="H120" s="93"/>
      <c r="I120" s="93"/>
      <c r="J120" s="93"/>
      <c r="K120" s="93"/>
      <c r="L120" s="93"/>
      <c r="M120" s="93"/>
      <c r="N120" s="93"/>
      <c r="O120" s="93"/>
      <c r="P120" s="93"/>
      <c r="Q120" s="93"/>
      <c r="R120" s="93"/>
      <c r="S120" s="93"/>
      <c r="T120" s="93"/>
      <c r="W120" s="225"/>
      <c r="X120" s="225"/>
      <c r="Y120" s="225"/>
      <c r="Z120" s="225"/>
      <c r="AA120" s="225"/>
      <c r="AB120" s="225"/>
      <c r="AC120" s="225"/>
      <c r="AD120" s="225"/>
      <c r="AE120" s="225"/>
      <c r="AF120" s="225"/>
      <c r="AG120" s="225"/>
      <c r="AH120" s="225"/>
      <c r="AI120" s="225"/>
      <c r="AJ120" s="169" t="str">
        <f t="shared" si="5"/>
        <v/>
      </c>
      <c r="AK120" s="174">
        <f t="shared" si="5"/>
        <v>0</v>
      </c>
      <c r="AL120" s="93"/>
      <c r="AM120" s="93"/>
      <c r="AN120" s="93"/>
      <c r="AO120" s="93"/>
      <c r="AP120" s="93"/>
      <c r="AQ120" s="93"/>
      <c r="AR120" s="93"/>
      <c r="AS120" s="93"/>
      <c r="AT120" s="93"/>
      <c r="AU120" s="93"/>
      <c r="AV120" s="93"/>
      <c r="AW120" s="93"/>
      <c r="AX120" s="93"/>
      <c r="AY120" s="93"/>
      <c r="AZ120" s="93"/>
      <c r="BA120" s="93"/>
      <c r="BB120" s="93"/>
      <c r="BC120" s="93"/>
      <c r="BF120" s="225"/>
      <c r="BG120" s="225"/>
      <c r="BH120" s="225"/>
      <c r="BI120" s="225"/>
      <c r="BJ120" s="225"/>
      <c r="BK120" s="225"/>
      <c r="BL120" s="225"/>
      <c r="BM120" s="225"/>
      <c r="BN120" s="225"/>
      <c r="BO120" s="225"/>
      <c r="BP120" s="225"/>
      <c r="BQ120" s="225"/>
      <c r="BR120" s="225"/>
      <c r="BS120" s="225"/>
      <c r="BT120" s="227"/>
      <c r="BU120" s="227"/>
      <c r="BV120" s="227"/>
      <c r="BW120" s="227"/>
      <c r="BX120" s="223"/>
      <c r="BY120" s="223"/>
      <c r="BZ120" s="223"/>
      <c r="CA120" s="223"/>
      <c r="CB120" s="228"/>
      <c r="CC120" s="228"/>
      <c r="CD120" s="228"/>
      <c r="CE120" s="228"/>
      <c r="CG120" s="226"/>
      <c r="CH120" s="226"/>
      <c r="CI120" s="226"/>
      <c r="CJ120" s="226"/>
      <c r="CK120" s="226"/>
      <c r="CL120" s="226"/>
      <c r="CM120" s="226"/>
      <c r="CN120" s="226"/>
      <c r="CO120" s="226"/>
      <c r="CP120" s="226"/>
    </row>
    <row r="121" spans="1:94" s="92" customFormat="1" ht="27" customHeight="1" collapsed="1">
      <c r="A121" s="169" t="str">
        <f>IF(B121&lt;&gt;"",$A$51&amp;"."&amp;SUBTOTAL(103,$B$52:B121),"")</f>
        <v/>
      </c>
      <c r="B121" s="91"/>
      <c r="C121" s="593" t="s">
        <v>942</v>
      </c>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169" t="str">
        <f t="shared" si="5"/>
        <v/>
      </c>
      <c r="AK121" s="174">
        <f t="shared" si="5"/>
        <v>0</v>
      </c>
      <c r="AL121" s="593" t="s">
        <v>932</v>
      </c>
      <c r="AM121" s="593"/>
      <c r="AN121" s="593"/>
      <c r="AO121" s="593"/>
      <c r="AP121" s="593"/>
      <c r="AQ121" s="593"/>
      <c r="AR121" s="593"/>
      <c r="AS121" s="593"/>
      <c r="AT121" s="593"/>
      <c r="AU121" s="593"/>
      <c r="AV121" s="593"/>
      <c r="AW121" s="593"/>
      <c r="AX121" s="593"/>
      <c r="AY121" s="593"/>
      <c r="AZ121" s="593"/>
      <c r="BA121" s="593"/>
      <c r="BB121" s="593"/>
      <c r="BC121" s="593"/>
      <c r="BD121" s="593"/>
      <c r="BE121" s="593"/>
      <c r="BF121" s="593"/>
      <c r="BG121" s="593"/>
      <c r="BH121" s="593"/>
      <c r="BI121" s="593"/>
      <c r="BJ121" s="593"/>
      <c r="BK121" s="593"/>
      <c r="BL121" s="593"/>
      <c r="BM121" s="593"/>
      <c r="BN121" s="593"/>
      <c r="BO121" s="593"/>
      <c r="BP121" s="593"/>
      <c r="BQ121" s="593"/>
      <c r="BR121" s="593"/>
      <c r="BS121" s="146"/>
      <c r="BT121" s="221"/>
      <c r="BU121" s="221"/>
      <c r="BV121" s="221"/>
      <c r="BW121" s="221"/>
      <c r="BX121" s="225"/>
      <c r="BY121" s="223"/>
      <c r="BZ121" s="223"/>
      <c r="CA121" s="223"/>
      <c r="CB121" s="224"/>
      <c r="CC121" s="224"/>
      <c r="CD121" s="224"/>
      <c r="CE121" s="224"/>
    </row>
    <row r="122" spans="1:94" s="92" customFormat="1" ht="13">
      <c r="A122" s="169" t="str">
        <f>IF(B122&lt;&gt;"",$A$51&amp;"."&amp;SUBTOTAL(103,$B$52:B122),"")</f>
        <v/>
      </c>
      <c r="B122" s="91"/>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169" t="str">
        <f t="shared" ref="AJ122:AK137" si="7">A122</f>
        <v/>
      </c>
      <c r="AK122" s="174">
        <f t="shared" si="7"/>
        <v>0</v>
      </c>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227"/>
      <c r="BU122" s="227"/>
      <c r="BV122" s="227"/>
      <c r="BW122" s="227"/>
      <c r="BX122" s="223"/>
      <c r="BY122" s="223"/>
      <c r="BZ122" s="223"/>
      <c r="CA122" s="223"/>
      <c r="CB122" s="228"/>
      <c r="CC122" s="228"/>
      <c r="CD122" s="228"/>
      <c r="CE122" s="228"/>
      <c r="CG122" s="226"/>
      <c r="CH122" s="226"/>
      <c r="CI122" s="226"/>
      <c r="CJ122" s="226"/>
      <c r="CK122" s="226"/>
      <c r="CL122" s="226"/>
      <c r="CM122" s="226"/>
      <c r="CN122" s="226"/>
      <c r="CO122" s="226"/>
      <c r="CP122" s="226"/>
    </row>
    <row r="123" spans="1:94" s="92" customFormat="1" ht="15" customHeight="1">
      <c r="A123" s="169" t="str">
        <f>IF(B123&lt;&gt;"",$A$51&amp;"."&amp;SUBTOTAL(103,$B$52:B123),"")</f>
        <v/>
      </c>
      <c r="B123" s="91"/>
      <c r="C123" s="593" t="s">
        <v>943</v>
      </c>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169" t="str">
        <f t="shared" si="7"/>
        <v/>
      </c>
      <c r="AK123" s="174">
        <f t="shared" si="7"/>
        <v>0</v>
      </c>
      <c r="AL123" s="593" t="s">
        <v>932</v>
      </c>
      <c r="AM123" s="593"/>
      <c r="AN123" s="593"/>
      <c r="AO123" s="593"/>
      <c r="AP123" s="593"/>
      <c r="AQ123" s="593"/>
      <c r="AR123" s="593"/>
      <c r="AS123" s="593"/>
      <c r="AT123" s="593"/>
      <c r="AU123" s="593"/>
      <c r="AV123" s="593"/>
      <c r="AW123" s="593"/>
      <c r="AX123" s="593"/>
      <c r="AY123" s="593"/>
      <c r="AZ123" s="593"/>
      <c r="BA123" s="593"/>
      <c r="BB123" s="593"/>
      <c r="BC123" s="593"/>
      <c r="BD123" s="593"/>
      <c r="BE123" s="593"/>
      <c r="BF123" s="593"/>
      <c r="BG123" s="593"/>
      <c r="BH123" s="593"/>
      <c r="BI123" s="593"/>
      <c r="BJ123" s="593"/>
      <c r="BK123" s="593"/>
      <c r="BL123" s="593"/>
      <c r="BM123" s="593"/>
      <c r="BN123" s="593"/>
      <c r="BO123" s="593"/>
      <c r="BP123" s="593"/>
      <c r="BQ123" s="593"/>
      <c r="BR123" s="593"/>
      <c r="BS123" s="146"/>
      <c r="BT123" s="221"/>
      <c r="BU123" s="221"/>
      <c r="BV123" s="221"/>
      <c r="BW123" s="221"/>
      <c r="BX123" s="225"/>
      <c r="BY123" s="223"/>
      <c r="BZ123" s="223"/>
      <c r="CA123" s="223"/>
      <c r="CB123" s="224"/>
      <c r="CC123" s="224"/>
      <c r="CD123" s="224"/>
      <c r="CE123" s="224"/>
    </row>
    <row r="124" spans="1:94" s="92" customFormat="1" ht="12" customHeight="1">
      <c r="A124" s="169" t="str">
        <f>IF(B124&lt;&gt;"",$A$51&amp;"."&amp;SUBTOTAL(103,$B$52:B124),"")</f>
        <v/>
      </c>
      <c r="B124" s="91"/>
      <c r="C124" s="93"/>
      <c r="D124" s="93"/>
      <c r="E124" s="93"/>
      <c r="F124" s="93"/>
      <c r="G124" s="93"/>
      <c r="H124" s="93"/>
      <c r="I124" s="93"/>
      <c r="J124" s="93"/>
      <c r="K124" s="93"/>
      <c r="L124" s="93"/>
      <c r="M124" s="93"/>
      <c r="N124" s="93"/>
      <c r="O124" s="93"/>
      <c r="P124" s="93"/>
      <c r="Q124" s="93"/>
      <c r="R124" s="93"/>
      <c r="S124" s="93"/>
      <c r="T124" s="93"/>
      <c r="W124" s="225"/>
      <c r="X124" s="225"/>
      <c r="Y124" s="225"/>
      <c r="Z124" s="225"/>
      <c r="AA124" s="225"/>
      <c r="AB124" s="225"/>
      <c r="AC124" s="225"/>
      <c r="AD124" s="225"/>
      <c r="AE124" s="225"/>
      <c r="AF124" s="225"/>
      <c r="AG124" s="225"/>
      <c r="AH124" s="225"/>
      <c r="AI124" s="225"/>
      <c r="AJ124" s="169" t="str">
        <f t="shared" si="7"/>
        <v/>
      </c>
      <c r="AK124" s="174">
        <f t="shared" si="7"/>
        <v>0</v>
      </c>
      <c r="AL124" s="93"/>
      <c r="AM124" s="93"/>
      <c r="AN124" s="93"/>
      <c r="AO124" s="93"/>
      <c r="AP124" s="93"/>
      <c r="AQ124" s="93"/>
      <c r="AR124" s="93"/>
      <c r="AS124" s="93"/>
      <c r="AT124" s="93"/>
      <c r="AU124" s="93"/>
      <c r="AV124" s="93"/>
      <c r="AW124" s="93"/>
      <c r="AX124" s="93"/>
      <c r="AY124" s="93"/>
      <c r="AZ124" s="93"/>
      <c r="BA124" s="93"/>
      <c r="BB124" s="93"/>
      <c r="BC124" s="93"/>
      <c r="BF124" s="225"/>
      <c r="BG124" s="225"/>
      <c r="BH124" s="225"/>
      <c r="BI124" s="225"/>
      <c r="BJ124" s="225"/>
      <c r="BK124" s="225"/>
      <c r="BL124" s="225"/>
      <c r="BM124" s="225"/>
      <c r="BN124" s="225"/>
      <c r="BO124" s="225"/>
      <c r="BP124" s="225"/>
      <c r="BQ124" s="225"/>
      <c r="BR124" s="225"/>
      <c r="BS124" s="225"/>
      <c r="BT124" s="227"/>
      <c r="BU124" s="227"/>
      <c r="BV124" s="227"/>
      <c r="BW124" s="227"/>
      <c r="BX124" s="223"/>
      <c r="BY124" s="223"/>
      <c r="BZ124" s="223"/>
      <c r="CA124" s="223"/>
      <c r="CB124" s="228"/>
      <c r="CC124" s="228"/>
      <c r="CD124" s="228"/>
      <c r="CE124" s="228"/>
      <c r="CG124" s="226"/>
      <c r="CH124" s="226"/>
      <c r="CI124" s="226"/>
      <c r="CJ124" s="226"/>
      <c r="CK124" s="226"/>
      <c r="CL124" s="226"/>
      <c r="CM124" s="226"/>
      <c r="CN124" s="226"/>
      <c r="CO124" s="226"/>
      <c r="CP124" s="226"/>
    </row>
    <row r="125" spans="1:94" s="92" customFormat="1" ht="15" customHeight="1">
      <c r="A125" s="169" t="str">
        <f>IF(B125&lt;&gt;"",$A$51&amp;"."&amp;SUBTOTAL(103,$B$52:B125),"")</f>
        <v/>
      </c>
      <c r="B125" s="91"/>
      <c r="C125" s="93" t="s">
        <v>781</v>
      </c>
      <c r="D125" s="607" t="s">
        <v>944</v>
      </c>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169" t="str">
        <f t="shared" si="7"/>
        <v/>
      </c>
      <c r="AK125" s="174">
        <f t="shared" si="7"/>
        <v>0</v>
      </c>
      <c r="AL125" s="93" t="s">
        <v>781</v>
      </c>
      <c r="AM125" s="183" t="s">
        <v>935</v>
      </c>
      <c r="AN125" s="183"/>
      <c r="AR125" s="93"/>
      <c r="AS125" s="93"/>
      <c r="AT125" s="93"/>
      <c r="AU125" s="93"/>
      <c r="AV125" s="93"/>
      <c r="AW125" s="93"/>
      <c r="AX125" s="93"/>
      <c r="AY125" s="93"/>
      <c r="AZ125" s="93"/>
      <c r="BA125" s="93"/>
      <c r="BB125" s="93"/>
      <c r="BC125" s="93"/>
      <c r="BF125" s="225"/>
      <c r="BG125" s="225"/>
      <c r="BH125" s="225"/>
      <c r="BK125" s="225"/>
      <c r="BL125" s="225"/>
      <c r="BM125" s="225"/>
      <c r="BN125" s="225"/>
      <c r="BO125" s="225"/>
      <c r="BP125" s="239">
        <f>AG125</f>
        <v>0</v>
      </c>
      <c r="BR125" s="240" t="s">
        <v>936</v>
      </c>
      <c r="BS125" s="225"/>
      <c r="BT125" s="227"/>
      <c r="BU125" s="227"/>
      <c r="BV125" s="227"/>
      <c r="BW125" s="227"/>
      <c r="BX125" s="223"/>
      <c r="BY125" s="223"/>
      <c r="BZ125" s="223"/>
      <c r="CA125" s="223"/>
      <c r="CB125" s="228"/>
      <c r="CC125" s="228"/>
      <c r="CD125" s="228"/>
      <c r="CE125" s="228"/>
      <c r="CG125" s="226"/>
      <c r="CH125" s="226"/>
      <c r="CI125" s="226"/>
      <c r="CJ125" s="226"/>
      <c r="CK125" s="226"/>
      <c r="CL125" s="226"/>
      <c r="CM125" s="226"/>
      <c r="CN125" s="226"/>
      <c r="CO125" s="226"/>
      <c r="CP125" s="226"/>
    </row>
    <row r="126" spans="1:94" s="92" customFormat="1" ht="15" customHeight="1">
      <c r="A126" s="169" t="str">
        <f>IF(B126&lt;&gt;"",$A$51&amp;"."&amp;SUBTOTAL(103,$B$52:B126),"")</f>
        <v/>
      </c>
      <c r="B126" s="91"/>
      <c r="C126" s="93" t="s">
        <v>781</v>
      </c>
      <c r="D126" s="607" t="s">
        <v>945</v>
      </c>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169" t="str">
        <f t="shared" si="7"/>
        <v/>
      </c>
      <c r="AK126" s="174">
        <f t="shared" si="7"/>
        <v>0</v>
      </c>
      <c r="AL126" s="93" t="s">
        <v>781</v>
      </c>
      <c r="AM126" s="183" t="s">
        <v>938</v>
      </c>
      <c r="AN126" s="183"/>
      <c r="AR126" s="93"/>
      <c r="AS126" s="93"/>
      <c r="AT126" s="93"/>
      <c r="AU126" s="93"/>
      <c r="AV126" s="93"/>
      <c r="AW126" s="93"/>
      <c r="AX126" s="93"/>
      <c r="AY126" s="93"/>
      <c r="AZ126" s="93"/>
      <c r="BA126" s="93"/>
      <c r="BB126" s="93"/>
      <c r="BC126" s="93"/>
      <c r="BF126" s="225"/>
      <c r="BG126" s="225"/>
      <c r="BH126" s="225"/>
      <c r="BK126" s="225"/>
      <c r="BL126" s="225"/>
      <c r="BM126" s="225"/>
      <c r="BN126" s="225"/>
      <c r="BO126" s="225"/>
      <c r="BP126" s="239">
        <f>AG126</f>
        <v>0</v>
      </c>
      <c r="BR126" s="240" t="s">
        <v>936</v>
      </c>
      <c r="BS126" s="225"/>
      <c r="BT126" s="227"/>
      <c r="BU126" s="227"/>
      <c r="BV126" s="227"/>
      <c r="BW126" s="227"/>
      <c r="BX126" s="223"/>
      <c r="BY126" s="223"/>
      <c r="BZ126" s="223"/>
      <c r="CA126" s="223"/>
      <c r="CB126" s="228"/>
      <c r="CC126" s="228"/>
      <c r="CD126" s="228"/>
      <c r="CE126" s="228"/>
      <c r="CG126" s="226"/>
      <c r="CH126" s="226"/>
      <c r="CI126" s="226"/>
      <c r="CJ126" s="226"/>
      <c r="CK126" s="226"/>
      <c r="CL126" s="226"/>
      <c r="CM126" s="226"/>
      <c r="CN126" s="226"/>
      <c r="CO126" s="226"/>
      <c r="CP126" s="226"/>
    </row>
    <row r="127" spans="1:94" s="92" customFormat="1" ht="12" customHeight="1">
      <c r="A127" s="169" t="str">
        <f>IF(B127&lt;&gt;"",$A$51&amp;"."&amp;SUBTOTAL(103,$B$52:B127),"")</f>
        <v/>
      </c>
      <c r="B127" s="91"/>
      <c r="C127" s="93"/>
      <c r="D127" s="93"/>
      <c r="E127" s="93"/>
      <c r="F127" s="93"/>
      <c r="G127" s="93"/>
      <c r="H127" s="93"/>
      <c r="I127" s="93"/>
      <c r="J127" s="93"/>
      <c r="K127" s="93"/>
      <c r="L127" s="93"/>
      <c r="M127" s="93"/>
      <c r="N127" s="93"/>
      <c r="O127" s="93"/>
      <c r="P127" s="93"/>
      <c r="Q127" s="93"/>
      <c r="R127" s="93"/>
      <c r="S127" s="93"/>
      <c r="T127" s="93"/>
      <c r="W127" s="225"/>
      <c r="X127" s="225"/>
      <c r="Y127" s="225"/>
      <c r="Z127" s="225"/>
      <c r="AA127" s="225"/>
      <c r="AB127" s="225"/>
      <c r="AC127" s="225"/>
      <c r="AD127" s="225"/>
      <c r="AE127" s="225"/>
      <c r="AF127" s="225"/>
      <c r="AG127" s="225"/>
      <c r="AH127" s="225"/>
      <c r="AI127" s="225"/>
      <c r="AJ127" s="169" t="str">
        <f t="shared" si="7"/>
        <v/>
      </c>
      <c r="AK127" s="174">
        <f t="shared" si="7"/>
        <v>0</v>
      </c>
      <c r="AL127" s="93"/>
      <c r="AM127" s="93"/>
      <c r="AN127" s="93"/>
      <c r="AO127" s="93"/>
      <c r="AP127" s="93"/>
      <c r="AQ127" s="93"/>
      <c r="AR127" s="93"/>
      <c r="AS127" s="93"/>
      <c r="AT127" s="93"/>
      <c r="AU127" s="93"/>
      <c r="AV127" s="93"/>
      <c r="AW127" s="93"/>
      <c r="AX127" s="93"/>
      <c r="AY127" s="93"/>
      <c r="AZ127" s="93"/>
      <c r="BA127" s="93"/>
      <c r="BB127" s="93"/>
      <c r="BC127" s="93"/>
      <c r="BF127" s="225"/>
      <c r="BG127" s="225"/>
      <c r="BH127" s="225"/>
      <c r="BI127" s="225"/>
      <c r="BJ127" s="225"/>
      <c r="BK127" s="225"/>
      <c r="BL127" s="225"/>
      <c r="BM127" s="225"/>
      <c r="BN127" s="225"/>
      <c r="BO127" s="225"/>
      <c r="BP127" s="225"/>
      <c r="BQ127" s="225"/>
      <c r="BR127" s="225"/>
      <c r="BS127" s="225"/>
      <c r="BT127" s="227"/>
      <c r="BU127" s="227"/>
      <c r="BV127" s="227"/>
      <c r="BW127" s="227"/>
      <c r="BX127" s="223"/>
      <c r="BY127" s="223"/>
      <c r="BZ127" s="223"/>
      <c r="CA127" s="223"/>
      <c r="CB127" s="228"/>
      <c r="CC127" s="228"/>
      <c r="CD127" s="228"/>
      <c r="CE127" s="228"/>
      <c r="CG127" s="226"/>
      <c r="CH127" s="226"/>
      <c r="CI127" s="226"/>
      <c r="CJ127" s="226"/>
      <c r="CK127" s="226"/>
      <c r="CL127" s="226"/>
      <c r="CM127" s="226"/>
      <c r="CN127" s="226"/>
      <c r="CO127" s="226"/>
      <c r="CP127" s="226"/>
    </row>
    <row r="128" spans="1:94" s="92" customFormat="1" ht="53.25" customHeight="1">
      <c r="A128" s="169" t="str">
        <f>IF(B128&lt;&gt;"",$A$51&amp;"."&amp;SUBTOTAL(103,$B$52:B128),"")</f>
        <v/>
      </c>
      <c r="B128" s="91"/>
      <c r="C128" s="593" t="s">
        <v>946</v>
      </c>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169" t="str">
        <f t="shared" si="7"/>
        <v/>
      </c>
      <c r="AK128" s="174">
        <f t="shared" si="7"/>
        <v>0</v>
      </c>
      <c r="AL128" s="593" t="s">
        <v>932</v>
      </c>
      <c r="AM128" s="593"/>
      <c r="AN128" s="593"/>
      <c r="AO128" s="593"/>
      <c r="AP128" s="593"/>
      <c r="AQ128" s="593"/>
      <c r="AR128" s="593"/>
      <c r="AS128" s="593"/>
      <c r="AT128" s="593"/>
      <c r="AU128" s="593"/>
      <c r="AV128" s="593"/>
      <c r="AW128" s="593"/>
      <c r="AX128" s="593"/>
      <c r="AY128" s="593"/>
      <c r="AZ128" s="593"/>
      <c r="BA128" s="593"/>
      <c r="BB128" s="593"/>
      <c r="BC128" s="593"/>
      <c r="BD128" s="593"/>
      <c r="BE128" s="593"/>
      <c r="BF128" s="593"/>
      <c r="BG128" s="593"/>
      <c r="BH128" s="593"/>
      <c r="BI128" s="593"/>
      <c r="BJ128" s="593"/>
      <c r="BK128" s="593"/>
      <c r="BL128" s="593"/>
      <c r="BM128" s="593"/>
      <c r="BN128" s="593"/>
      <c r="BO128" s="593"/>
      <c r="BP128" s="593"/>
      <c r="BQ128" s="593"/>
      <c r="BR128" s="593"/>
      <c r="BS128" s="146"/>
      <c r="BT128" s="221"/>
      <c r="BU128" s="221"/>
      <c r="BV128" s="221"/>
      <c r="BW128" s="221"/>
      <c r="BX128" s="225"/>
      <c r="BY128" s="223"/>
      <c r="BZ128" s="223"/>
      <c r="CA128" s="223"/>
      <c r="CB128" s="224"/>
      <c r="CC128" s="224"/>
      <c r="CD128" s="224"/>
      <c r="CE128" s="224"/>
    </row>
    <row r="129" spans="1:94" s="92" customFormat="1" ht="12" customHeight="1">
      <c r="A129" s="169" t="str">
        <f>IF(B129&lt;&gt;"",$A$51&amp;"."&amp;SUBTOTAL(103,$B$52:B129),"")</f>
        <v/>
      </c>
      <c r="B129" s="91"/>
      <c r="C129" s="93"/>
      <c r="D129" s="93"/>
      <c r="E129" s="93"/>
      <c r="F129" s="93"/>
      <c r="G129" s="93"/>
      <c r="H129" s="93"/>
      <c r="I129" s="93"/>
      <c r="J129" s="93"/>
      <c r="K129" s="93"/>
      <c r="L129" s="93"/>
      <c r="M129" s="93"/>
      <c r="N129" s="93"/>
      <c r="O129" s="93"/>
      <c r="P129" s="93"/>
      <c r="Q129" s="93"/>
      <c r="R129" s="93"/>
      <c r="S129" s="93"/>
      <c r="T129" s="93"/>
      <c r="W129" s="225"/>
      <c r="X129" s="225"/>
      <c r="Y129" s="225"/>
      <c r="Z129" s="225"/>
      <c r="AA129" s="225"/>
      <c r="AB129" s="225"/>
      <c r="AC129" s="225"/>
      <c r="AD129" s="225"/>
      <c r="AE129" s="225"/>
      <c r="AF129" s="225"/>
      <c r="AG129" s="225"/>
      <c r="AH129" s="225"/>
      <c r="AI129" s="225"/>
      <c r="AJ129" s="169" t="str">
        <f t="shared" si="7"/>
        <v/>
      </c>
      <c r="AK129" s="174">
        <f t="shared" si="7"/>
        <v>0</v>
      </c>
      <c r="AL129" s="93"/>
      <c r="AM129" s="93"/>
      <c r="AN129" s="93"/>
      <c r="AO129" s="93"/>
      <c r="AP129" s="93"/>
      <c r="AQ129" s="93"/>
      <c r="AR129" s="93"/>
      <c r="AS129" s="93"/>
      <c r="AT129" s="93"/>
      <c r="AU129" s="93"/>
      <c r="AV129" s="93"/>
      <c r="AW129" s="93"/>
      <c r="AX129" s="93"/>
      <c r="AY129" s="93"/>
      <c r="AZ129" s="93"/>
      <c r="BA129" s="93"/>
      <c r="BB129" s="93"/>
      <c r="BC129" s="93"/>
      <c r="BF129" s="225"/>
      <c r="BG129" s="225"/>
      <c r="BH129" s="225"/>
      <c r="BI129" s="225"/>
      <c r="BJ129" s="225"/>
      <c r="BK129" s="225"/>
      <c r="BL129" s="225"/>
      <c r="BM129" s="225"/>
      <c r="BN129" s="225"/>
      <c r="BO129" s="225"/>
      <c r="BP129" s="225"/>
      <c r="BQ129" s="225"/>
      <c r="BR129" s="225"/>
      <c r="BS129" s="225"/>
      <c r="BT129" s="227"/>
      <c r="BU129" s="227"/>
      <c r="BV129" s="227"/>
      <c r="BW129" s="227"/>
      <c r="BX129" s="223"/>
      <c r="BY129" s="223"/>
      <c r="BZ129" s="223"/>
      <c r="CA129" s="223"/>
      <c r="CB129" s="228"/>
      <c r="CC129" s="228"/>
      <c r="CD129" s="228"/>
      <c r="CE129" s="228"/>
      <c r="CG129" s="226"/>
      <c r="CH129" s="226"/>
      <c r="CI129" s="226"/>
      <c r="CJ129" s="226"/>
      <c r="CK129" s="226"/>
      <c r="CL129" s="226"/>
      <c r="CM129" s="226"/>
      <c r="CN129" s="226"/>
      <c r="CO129" s="226"/>
      <c r="CP129" s="226"/>
    </row>
    <row r="130" spans="1:94" s="92" customFormat="1" ht="54.75" customHeight="1">
      <c r="A130" s="169" t="str">
        <f>IF(B130&lt;&gt;"",$A$51&amp;"."&amp;SUBTOTAL(103,$B$52:B130),"")</f>
        <v/>
      </c>
      <c r="B130" s="91"/>
      <c r="C130" s="593" t="s">
        <v>947</v>
      </c>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169" t="str">
        <f t="shared" si="7"/>
        <v/>
      </c>
      <c r="AK130" s="174">
        <f t="shared" si="7"/>
        <v>0</v>
      </c>
      <c r="AL130" s="593" t="s">
        <v>932</v>
      </c>
      <c r="AM130" s="593"/>
      <c r="AN130" s="593"/>
      <c r="AO130" s="593"/>
      <c r="AP130" s="593"/>
      <c r="AQ130" s="593"/>
      <c r="AR130" s="593"/>
      <c r="AS130" s="593"/>
      <c r="AT130" s="593"/>
      <c r="AU130" s="593"/>
      <c r="AV130" s="593"/>
      <c r="AW130" s="593"/>
      <c r="AX130" s="593"/>
      <c r="AY130" s="593"/>
      <c r="AZ130" s="593"/>
      <c r="BA130" s="593"/>
      <c r="BB130" s="593"/>
      <c r="BC130" s="593"/>
      <c r="BD130" s="593"/>
      <c r="BE130" s="593"/>
      <c r="BF130" s="593"/>
      <c r="BG130" s="593"/>
      <c r="BH130" s="593"/>
      <c r="BI130" s="593"/>
      <c r="BJ130" s="593"/>
      <c r="BK130" s="593"/>
      <c r="BL130" s="593"/>
      <c r="BM130" s="593"/>
      <c r="BN130" s="593"/>
      <c r="BO130" s="593"/>
      <c r="BP130" s="593"/>
      <c r="BQ130" s="593"/>
      <c r="BR130" s="593"/>
      <c r="BS130" s="146"/>
      <c r="BT130" s="221"/>
      <c r="BU130" s="221"/>
      <c r="BV130" s="221"/>
      <c r="BW130" s="221"/>
      <c r="BX130" s="225"/>
      <c r="BY130" s="223"/>
      <c r="BZ130" s="223"/>
      <c r="CA130" s="223"/>
      <c r="CB130" s="224"/>
      <c r="CC130" s="224"/>
      <c r="CD130" s="224"/>
      <c r="CE130" s="224"/>
    </row>
    <row r="131" spans="1:94" s="92" customFormat="1" ht="12" customHeight="1">
      <c r="A131" s="169" t="str">
        <f>IF(B131&lt;&gt;"",$A$51&amp;"."&amp;SUBTOTAL(103,$B$52:B131),"")</f>
        <v/>
      </c>
      <c r="B131" s="91"/>
      <c r="C131" s="93"/>
      <c r="D131" s="93"/>
      <c r="E131" s="93"/>
      <c r="F131" s="93"/>
      <c r="G131" s="93"/>
      <c r="H131" s="93"/>
      <c r="I131" s="93"/>
      <c r="J131" s="93"/>
      <c r="K131" s="93"/>
      <c r="L131" s="93"/>
      <c r="M131" s="93"/>
      <c r="N131" s="93"/>
      <c r="O131" s="93"/>
      <c r="P131" s="93"/>
      <c r="Q131" s="93"/>
      <c r="R131" s="93"/>
      <c r="S131" s="93"/>
      <c r="T131" s="93"/>
      <c r="W131" s="225"/>
      <c r="X131" s="225"/>
      <c r="Y131" s="225"/>
      <c r="Z131" s="225"/>
      <c r="AA131" s="225"/>
      <c r="AB131" s="225"/>
      <c r="AC131" s="225"/>
      <c r="AD131" s="225"/>
      <c r="AE131" s="225"/>
      <c r="AF131" s="225"/>
      <c r="AG131" s="225"/>
      <c r="AH131" s="225"/>
      <c r="AI131" s="225"/>
      <c r="AJ131" s="169" t="str">
        <f t="shared" si="7"/>
        <v/>
      </c>
      <c r="AK131" s="174">
        <f t="shared" si="7"/>
        <v>0</v>
      </c>
      <c r="AL131" s="93"/>
      <c r="AM131" s="93"/>
      <c r="AN131" s="93"/>
      <c r="AO131" s="93"/>
      <c r="AP131" s="93"/>
      <c r="AQ131" s="93"/>
      <c r="AR131" s="93"/>
      <c r="AS131" s="93"/>
      <c r="AT131" s="93"/>
      <c r="AU131" s="93"/>
      <c r="AV131" s="93"/>
      <c r="AW131" s="93"/>
      <c r="AX131" s="93"/>
      <c r="AY131" s="93"/>
      <c r="AZ131" s="93"/>
      <c r="BA131" s="93"/>
      <c r="BB131" s="93"/>
      <c r="BC131" s="93"/>
      <c r="BF131" s="225"/>
      <c r="BG131" s="225"/>
      <c r="BH131" s="225"/>
      <c r="BI131" s="225"/>
      <c r="BJ131" s="225"/>
      <c r="BK131" s="225"/>
      <c r="BL131" s="225"/>
      <c r="BM131" s="225"/>
      <c r="BN131" s="225"/>
      <c r="BO131" s="225"/>
      <c r="BP131" s="225"/>
      <c r="BQ131" s="225"/>
      <c r="BR131" s="225"/>
      <c r="BS131" s="225"/>
      <c r="BT131" s="227"/>
      <c r="BU131" s="227"/>
      <c r="BV131" s="227"/>
      <c r="BW131" s="227"/>
      <c r="BX131" s="223"/>
      <c r="BY131" s="223"/>
      <c r="BZ131" s="223"/>
      <c r="CA131" s="223"/>
      <c r="CB131" s="228"/>
      <c r="CC131" s="228"/>
      <c r="CD131" s="228"/>
      <c r="CE131" s="228"/>
      <c r="CG131" s="226"/>
      <c r="CH131" s="226"/>
      <c r="CI131" s="226"/>
      <c r="CJ131" s="226"/>
      <c r="CK131" s="226"/>
      <c r="CL131" s="226"/>
      <c r="CM131" s="226"/>
      <c r="CN131" s="226"/>
      <c r="CO131" s="226"/>
      <c r="CP131" s="226"/>
    </row>
    <row r="132" spans="1:94" s="92" customFormat="1" ht="27" customHeight="1">
      <c r="A132" s="169" t="str">
        <f>IF(B132&lt;&gt;"",$A$51&amp;"."&amp;SUBTOTAL(103,$B$52:B132),"")</f>
        <v/>
      </c>
      <c r="B132" s="91"/>
      <c r="C132" s="593" t="s">
        <v>948</v>
      </c>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169" t="str">
        <f t="shared" si="7"/>
        <v/>
      </c>
      <c r="AK132" s="174">
        <f t="shared" si="7"/>
        <v>0</v>
      </c>
      <c r="AL132" s="593" t="s">
        <v>932</v>
      </c>
      <c r="AM132" s="593"/>
      <c r="AN132" s="593"/>
      <c r="AO132" s="593"/>
      <c r="AP132" s="593"/>
      <c r="AQ132" s="593"/>
      <c r="AR132" s="593"/>
      <c r="AS132" s="593"/>
      <c r="AT132" s="593"/>
      <c r="AU132" s="593"/>
      <c r="AV132" s="593"/>
      <c r="AW132" s="593"/>
      <c r="AX132" s="593"/>
      <c r="AY132" s="593"/>
      <c r="AZ132" s="593"/>
      <c r="BA132" s="593"/>
      <c r="BB132" s="593"/>
      <c r="BC132" s="593"/>
      <c r="BD132" s="593"/>
      <c r="BE132" s="593"/>
      <c r="BF132" s="593"/>
      <c r="BG132" s="593"/>
      <c r="BH132" s="593"/>
      <c r="BI132" s="593"/>
      <c r="BJ132" s="593"/>
      <c r="BK132" s="593"/>
      <c r="BL132" s="593"/>
      <c r="BM132" s="593"/>
      <c r="BN132" s="593"/>
      <c r="BO132" s="593"/>
      <c r="BP132" s="593"/>
      <c r="BQ132" s="593"/>
      <c r="BR132" s="593"/>
      <c r="BS132" s="146"/>
      <c r="BT132" s="221"/>
      <c r="BU132" s="221"/>
      <c r="BV132" s="221"/>
      <c r="BW132" s="221"/>
      <c r="BX132" s="225"/>
      <c r="BY132" s="223"/>
      <c r="BZ132" s="223"/>
      <c r="CA132" s="223"/>
      <c r="CB132" s="224"/>
      <c r="CC132" s="224"/>
      <c r="CD132" s="224"/>
      <c r="CE132" s="224"/>
    </row>
    <row r="133" spans="1:94" s="92" customFormat="1" ht="13">
      <c r="A133" s="169" t="str">
        <f>IF(B133&lt;&gt;"",$A$51&amp;"."&amp;SUBTOTAL(103,$B$52:B133),"")</f>
        <v/>
      </c>
      <c r="B133" s="91"/>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169" t="str">
        <f t="shared" si="7"/>
        <v/>
      </c>
      <c r="AK133" s="174">
        <f t="shared" si="7"/>
        <v>0</v>
      </c>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227"/>
      <c r="BU133" s="227"/>
      <c r="BV133" s="227"/>
      <c r="BW133" s="227"/>
      <c r="BX133" s="223"/>
      <c r="BY133" s="223"/>
      <c r="BZ133" s="223"/>
      <c r="CA133" s="223"/>
      <c r="CB133" s="228"/>
      <c r="CC133" s="228"/>
      <c r="CD133" s="228"/>
      <c r="CE133" s="228"/>
      <c r="CG133" s="226"/>
      <c r="CH133" s="226"/>
      <c r="CI133" s="226"/>
      <c r="CJ133" s="226"/>
      <c r="CK133" s="226"/>
      <c r="CL133" s="226"/>
      <c r="CM133" s="226"/>
      <c r="CN133" s="226"/>
      <c r="CO133" s="226"/>
      <c r="CP133" s="226"/>
    </row>
    <row r="134" spans="1:94" s="92" customFormat="1" ht="15" customHeight="1">
      <c r="A134" s="169" t="str">
        <f>IF(B134&lt;&gt;"",$A$51&amp;"."&amp;SUBTOTAL(103,$B$52:B134),"")</f>
        <v/>
      </c>
      <c r="B134" s="91"/>
      <c r="C134" s="93" t="s">
        <v>781</v>
      </c>
      <c r="D134" s="607" t="s">
        <v>949</v>
      </c>
      <c r="E134" s="607"/>
      <c r="F134" s="607"/>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169" t="str">
        <f t="shared" si="7"/>
        <v/>
      </c>
      <c r="AK134" s="174">
        <f t="shared" si="7"/>
        <v>0</v>
      </c>
      <c r="AL134" s="93" t="s">
        <v>781</v>
      </c>
      <c r="AM134" s="183" t="s">
        <v>935</v>
      </c>
      <c r="AN134" s="183"/>
      <c r="AR134" s="93"/>
      <c r="AS134" s="93"/>
      <c r="AT134" s="93"/>
      <c r="AU134" s="93"/>
      <c r="AV134" s="93"/>
      <c r="AW134" s="93"/>
      <c r="AX134" s="93"/>
      <c r="AY134" s="93"/>
      <c r="AZ134" s="93"/>
      <c r="BA134" s="93"/>
      <c r="BB134" s="93"/>
      <c r="BC134" s="93"/>
      <c r="BF134" s="225"/>
      <c r="BG134" s="225"/>
      <c r="BH134" s="225"/>
      <c r="BK134" s="225"/>
      <c r="BL134" s="225"/>
      <c r="BM134" s="225"/>
      <c r="BN134" s="225"/>
      <c r="BO134" s="225"/>
      <c r="BP134" s="239">
        <f>AG134</f>
        <v>0</v>
      </c>
      <c r="BR134" s="240" t="s">
        <v>936</v>
      </c>
      <c r="BS134" s="225"/>
      <c r="BT134" s="227"/>
      <c r="BU134" s="227"/>
      <c r="BV134" s="227"/>
      <c r="BW134" s="227"/>
      <c r="BX134" s="223"/>
      <c r="BY134" s="223"/>
      <c r="BZ134" s="223"/>
      <c r="CA134" s="223"/>
      <c r="CB134" s="228"/>
      <c r="CC134" s="228"/>
      <c r="CD134" s="228"/>
      <c r="CE134" s="228"/>
      <c r="CG134" s="226"/>
      <c r="CH134" s="226"/>
      <c r="CI134" s="226"/>
      <c r="CJ134" s="226"/>
      <c r="CK134" s="226"/>
      <c r="CL134" s="226"/>
      <c r="CM134" s="226"/>
      <c r="CN134" s="226"/>
      <c r="CO134" s="226"/>
      <c r="CP134" s="226"/>
    </row>
    <row r="135" spans="1:94" s="92" customFormat="1" ht="15" customHeight="1">
      <c r="A135" s="169" t="str">
        <f>IF(B135&lt;&gt;"",$A$51&amp;"."&amp;SUBTOTAL(103,$B$52:B135),"")</f>
        <v/>
      </c>
      <c r="B135" s="91"/>
      <c r="C135" s="93" t="s">
        <v>781</v>
      </c>
      <c r="D135" s="607" t="s">
        <v>950</v>
      </c>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169" t="str">
        <f t="shared" si="7"/>
        <v/>
      </c>
      <c r="AK135" s="174">
        <f t="shared" si="7"/>
        <v>0</v>
      </c>
      <c r="AL135" s="93" t="s">
        <v>781</v>
      </c>
      <c r="AM135" s="183" t="s">
        <v>938</v>
      </c>
      <c r="AN135" s="183"/>
      <c r="AR135" s="93"/>
      <c r="AS135" s="93"/>
      <c r="AT135" s="93"/>
      <c r="AU135" s="93"/>
      <c r="AV135" s="93"/>
      <c r="AW135" s="93"/>
      <c r="AX135" s="93"/>
      <c r="AY135" s="93"/>
      <c r="AZ135" s="93"/>
      <c r="BA135" s="93"/>
      <c r="BB135" s="93"/>
      <c r="BC135" s="93"/>
      <c r="BF135" s="225"/>
      <c r="BG135" s="225"/>
      <c r="BH135" s="225"/>
      <c r="BK135" s="225"/>
      <c r="BL135" s="225"/>
      <c r="BM135" s="225"/>
      <c r="BN135" s="225"/>
      <c r="BO135" s="225"/>
      <c r="BP135" s="239">
        <f>AG135</f>
        <v>0</v>
      </c>
      <c r="BR135" s="240" t="s">
        <v>936</v>
      </c>
      <c r="BS135" s="225"/>
      <c r="BT135" s="227"/>
      <c r="BU135" s="227"/>
      <c r="BV135" s="227"/>
      <c r="BW135" s="227"/>
      <c r="BX135" s="223"/>
      <c r="BY135" s="223"/>
      <c r="BZ135" s="223"/>
      <c r="CA135" s="223"/>
      <c r="CB135" s="228"/>
      <c r="CC135" s="228"/>
      <c r="CD135" s="228"/>
      <c r="CE135" s="228"/>
      <c r="CG135" s="226"/>
      <c r="CH135" s="226"/>
      <c r="CI135" s="226"/>
      <c r="CJ135" s="226"/>
      <c r="CK135" s="226"/>
      <c r="CL135" s="226"/>
      <c r="CM135" s="226"/>
      <c r="CN135" s="226"/>
      <c r="CO135" s="226"/>
      <c r="CP135" s="226"/>
    </row>
    <row r="136" spans="1:94" s="92" customFormat="1" ht="15" customHeight="1">
      <c r="A136" s="169" t="str">
        <f>IF(B136&lt;&gt;"",$A$51&amp;"."&amp;SUBTOTAL(103,$B$52:B136),"")</f>
        <v/>
      </c>
      <c r="B136" s="91"/>
      <c r="C136" s="93" t="s">
        <v>781</v>
      </c>
      <c r="D136" s="607" t="s">
        <v>951</v>
      </c>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169" t="str">
        <f t="shared" si="7"/>
        <v/>
      </c>
      <c r="AK136" s="174">
        <f t="shared" si="7"/>
        <v>0</v>
      </c>
      <c r="AL136" s="93" t="s">
        <v>781</v>
      </c>
      <c r="AM136" s="183" t="s">
        <v>938</v>
      </c>
      <c r="AN136" s="183"/>
      <c r="AR136" s="93"/>
      <c r="AS136" s="93"/>
      <c r="AT136" s="93"/>
      <c r="AU136" s="93"/>
      <c r="AV136" s="93"/>
      <c r="AW136" s="93"/>
      <c r="AX136" s="93"/>
      <c r="AY136" s="93"/>
      <c r="AZ136" s="93"/>
      <c r="BA136" s="93"/>
      <c r="BB136" s="93"/>
      <c r="BC136" s="93"/>
      <c r="BF136" s="225"/>
      <c r="BG136" s="225"/>
      <c r="BH136" s="225"/>
      <c r="BK136" s="225"/>
      <c r="BL136" s="225"/>
      <c r="BM136" s="225"/>
      <c r="BN136" s="225"/>
      <c r="BO136" s="225"/>
      <c r="BP136" s="239">
        <f>AG136</f>
        <v>0</v>
      </c>
      <c r="BR136" s="240" t="s">
        <v>936</v>
      </c>
      <c r="BS136" s="225"/>
      <c r="BT136" s="227"/>
      <c r="BU136" s="227"/>
      <c r="BV136" s="227"/>
      <c r="BW136" s="227"/>
      <c r="BX136" s="223"/>
      <c r="BY136" s="223"/>
      <c r="BZ136" s="223"/>
      <c r="CA136" s="223"/>
      <c r="CB136" s="228"/>
      <c r="CC136" s="228"/>
      <c r="CD136" s="228"/>
      <c r="CE136" s="228"/>
      <c r="CG136" s="226"/>
      <c r="CH136" s="226"/>
      <c r="CI136" s="226"/>
      <c r="CJ136" s="226"/>
      <c r="CK136" s="226"/>
      <c r="CL136" s="226"/>
      <c r="CM136" s="226"/>
      <c r="CN136" s="226"/>
      <c r="CO136" s="226"/>
      <c r="CP136" s="226"/>
    </row>
    <row r="137" spans="1:94" s="92" customFormat="1" ht="12" customHeight="1">
      <c r="A137" s="169" t="str">
        <f>IF(B137&lt;&gt;"",$A$51&amp;"."&amp;SUBTOTAL(103,$B$52:B137),"")</f>
        <v/>
      </c>
      <c r="B137" s="91"/>
      <c r="C137" s="93"/>
      <c r="D137" s="93"/>
      <c r="E137" s="93"/>
      <c r="F137" s="93"/>
      <c r="G137" s="93"/>
      <c r="H137" s="93"/>
      <c r="I137" s="93"/>
      <c r="J137" s="93"/>
      <c r="K137" s="93"/>
      <c r="L137" s="93"/>
      <c r="M137" s="93"/>
      <c r="N137" s="93"/>
      <c r="O137" s="93"/>
      <c r="P137" s="93"/>
      <c r="Q137" s="93"/>
      <c r="R137" s="93"/>
      <c r="S137" s="93"/>
      <c r="T137" s="93"/>
      <c r="W137" s="225"/>
      <c r="X137" s="225"/>
      <c r="Y137" s="225"/>
      <c r="Z137" s="225"/>
      <c r="AA137" s="225"/>
      <c r="AB137" s="225"/>
      <c r="AC137" s="225"/>
      <c r="AD137" s="225"/>
      <c r="AE137" s="225"/>
      <c r="AF137" s="225"/>
      <c r="AG137" s="225"/>
      <c r="AH137" s="225"/>
      <c r="AI137" s="225"/>
      <c r="AJ137" s="169" t="str">
        <f t="shared" si="7"/>
        <v/>
      </c>
      <c r="AK137" s="174">
        <f t="shared" si="7"/>
        <v>0</v>
      </c>
      <c r="AL137" s="93"/>
      <c r="AM137" s="93"/>
      <c r="AN137" s="93"/>
      <c r="AO137" s="93"/>
      <c r="AP137" s="93"/>
      <c r="AQ137" s="93"/>
      <c r="AR137" s="93"/>
      <c r="AS137" s="93"/>
      <c r="AT137" s="93"/>
      <c r="AU137" s="93"/>
      <c r="AV137" s="93"/>
      <c r="AW137" s="93"/>
      <c r="AX137" s="93"/>
      <c r="AY137" s="93"/>
      <c r="AZ137" s="93"/>
      <c r="BA137" s="93"/>
      <c r="BB137" s="93"/>
      <c r="BC137" s="93"/>
      <c r="BF137" s="225"/>
      <c r="BG137" s="225"/>
      <c r="BH137" s="225"/>
      <c r="BI137" s="225"/>
      <c r="BJ137" s="225"/>
      <c r="BK137" s="225"/>
      <c r="BL137" s="225"/>
      <c r="BM137" s="225"/>
      <c r="BN137" s="225"/>
      <c r="BO137" s="225"/>
      <c r="BP137" s="225"/>
      <c r="BQ137" s="225"/>
      <c r="BR137" s="225"/>
      <c r="BS137" s="225"/>
      <c r="BT137" s="227"/>
      <c r="BU137" s="227"/>
      <c r="BV137" s="227"/>
      <c r="BW137" s="227"/>
      <c r="BX137" s="223"/>
      <c r="BY137" s="223"/>
      <c r="BZ137" s="223"/>
      <c r="CA137" s="223"/>
      <c r="CB137" s="228"/>
      <c r="CC137" s="228"/>
      <c r="CD137" s="228"/>
      <c r="CE137" s="228"/>
      <c r="CG137" s="226"/>
      <c r="CH137" s="226"/>
      <c r="CI137" s="226"/>
      <c r="CJ137" s="226"/>
      <c r="CK137" s="226"/>
      <c r="CL137" s="226"/>
      <c r="CM137" s="226"/>
      <c r="CN137" s="226"/>
      <c r="CO137" s="226"/>
      <c r="CP137" s="226"/>
    </row>
    <row r="138" spans="1:94" s="92" customFormat="1" ht="27.75" customHeight="1">
      <c r="A138" s="169" t="str">
        <f>IF(B138&lt;&gt;"",$A$51&amp;"."&amp;SUBTOTAL(103,$B$52:B138),"")</f>
        <v/>
      </c>
      <c r="B138" s="91"/>
      <c r="C138" s="593" t="s">
        <v>952</v>
      </c>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169" t="str">
        <f t="shared" ref="AJ138:AK146" si="8">A138</f>
        <v/>
      </c>
      <c r="AK138" s="174">
        <f t="shared" si="8"/>
        <v>0</v>
      </c>
      <c r="AL138" s="593" t="s">
        <v>932</v>
      </c>
      <c r="AM138" s="593"/>
      <c r="AN138" s="593"/>
      <c r="AO138" s="593"/>
      <c r="AP138" s="593"/>
      <c r="AQ138" s="593"/>
      <c r="AR138" s="593"/>
      <c r="AS138" s="593"/>
      <c r="AT138" s="593"/>
      <c r="AU138" s="593"/>
      <c r="AV138" s="593"/>
      <c r="AW138" s="593"/>
      <c r="AX138" s="593"/>
      <c r="AY138" s="593"/>
      <c r="AZ138" s="593"/>
      <c r="BA138" s="593"/>
      <c r="BB138" s="593"/>
      <c r="BC138" s="593"/>
      <c r="BD138" s="593"/>
      <c r="BE138" s="593"/>
      <c r="BF138" s="593"/>
      <c r="BG138" s="593"/>
      <c r="BH138" s="593"/>
      <c r="BI138" s="593"/>
      <c r="BJ138" s="593"/>
      <c r="BK138" s="593"/>
      <c r="BL138" s="593"/>
      <c r="BM138" s="593"/>
      <c r="BN138" s="593"/>
      <c r="BO138" s="593"/>
      <c r="BP138" s="593"/>
      <c r="BQ138" s="593"/>
      <c r="BR138" s="593"/>
      <c r="BS138" s="146"/>
      <c r="BT138" s="221"/>
      <c r="BU138" s="221"/>
      <c r="BV138" s="221"/>
      <c r="BW138" s="221"/>
      <c r="BX138" s="225"/>
      <c r="BY138" s="223"/>
      <c r="BZ138" s="223"/>
      <c r="CA138" s="223"/>
      <c r="CB138" s="224"/>
      <c r="CC138" s="224"/>
      <c r="CD138" s="224"/>
      <c r="CE138" s="224"/>
    </row>
    <row r="139" spans="1:94" s="92" customFormat="1" ht="12" customHeight="1">
      <c r="A139" s="169" t="str">
        <f>IF(B139&lt;&gt;"",$A$51&amp;"."&amp;SUBTOTAL(103,$B$52:B139),"")</f>
        <v/>
      </c>
      <c r="B139" s="91"/>
      <c r="C139" s="93"/>
      <c r="D139" s="93"/>
      <c r="E139" s="93"/>
      <c r="F139" s="93"/>
      <c r="G139" s="93"/>
      <c r="H139" s="93"/>
      <c r="I139" s="93"/>
      <c r="J139" s="93"/>
      <c r="K139" s="93"/>
      <c r="L139" s="93"/>
      <c r="M139" s="93"/>
      <c r="N139" s="93"/>
      <c r="O139" s="93"/>
      <c r="P139" s="93"/>
      <c r="Q139" s="93"/>
      <c r="R139" s="93"/>
      <c r="S139" s="93"/>
      <c r="T139" s="93"/>
      <c r="W139" s="225"/>
      <c r="X139" s="225"/>
      <c r="Y139" s="225"/>
      <c r="Z139" s="225"/>
      <c r="AA139" s="225"/>
      <c r="AB139" s="225"/>
      <c r="AC139" s="225"/>
      <c r="AD139" s="225"/>
      <c r="AE139" s="225"/>
      <c r="AF139" s="225"/>
      <c r="AG139" s="225"/>
      <c r="AH139" s="225"/>
      <c r="AI139" s="225"/>
      <c r="AJ139" s="169" t="str">
        <f t="shared" si="8"/>
        <v/>
      </c>
      <c r="AK139" s="174">
        <f t="shared" si="8"/>
        <v>0</v>
      </c>
      <c r="AL139" s="93"/>
      <c r="AM139" s="93"/>
      <c r="AN139" s="93"/>
      <c r="AO139" s="93"/>
      <c r="AP139" s="93"/>
      <c r="AQ139" s="93"/>
      <c r="AR139" s="93"/>
      <c r="AS139" s="93"/>
      <c r="AT139" s="93"/>
      <c r="AU139" s="93"/>
      <c r="AV139" s="93"/>
      <c r="AW139" s="93"/>
      <c r="AX139" s="93"/>
      <c r="AY139" s="93"/>
      <c r="AZ139" s="93"/>
      <c r="BA139" s="93"/>
      <c r="BB139" s="93"/>
      <c r="BC139" s="93"/>
      <c r="BF139" s="225"/>
      <c r="BG139" s="225"/>
      <c r="BH139" s="225"/>
      <c r="BI139" s="225"/>
      <c r="BJ139" s="225"/>
      <c r="BK139" s="225"/>
      <c r="BL139" s="225"/>
      <c r="BM139" s="225"/>
      <c r="BN139" s="225"/>
      <c r="BO139" s="225"/>
      <c r="BP139" s="225"/>
      <c r="BQ139" s="225"/>
      <c r="BR139" s="225"/>
      <c r="BS139" s="225"/>
      <c r="BT139" s="227"/>
      <c r="BU139" s="227"/>
      <c r="BV139" s="227"/>
      <c r="BW139" s="227"/>
      <c r="BX139" s="223"/>
      <c r="BY139" s="223"/>
      <c r="BZ139" s="223"/>
      <c r="CA139" s="223"/>
      <c r="CB139" s="228"/>
      <c r="CC139" s="228"/>
      <c r="CD139" s="228"/>
      <c r="CE139" s="228"/>
      <c r="CG139" s="226"/>
      <c r="CH139" s="226"/>
      <c r="CI139" s="226"/>
      <c r="CJ139" s="226"/>
      <c r="CK139" s="226"/>
      <c r="CL139" s="226"/>
      <c r="CM139" s="226"/>
      <c r="CN139" s="226"/>
      <c r="CO139" s="226"/>
      <c r="CP139" s="226"/>
    </row>
    <row r="140" spans="1:94" s="92" customFormat="1" ht="27" customHeight="1">
      <c r="A140" s="169" t="str">
        <f>IF(B140&lt;&gt;"",$A$51&amp;"."&amp;SUBTOTAL(103,$B$52:B140),"")</f>
        <v/>
      </c>
      <c r="B140" s="91"/>
      <c r="C140" s="593" t="s">
        <v>953</v>
      </c>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169" t="str">
        <f t="shared" si="8"/>
        <v/>
      </c>
      <c r="AK140" s="174">
        <f t="shared" si="8"/>
        <v>0</v>
      </c>
      <c r="AL140" s="593" t="s">
        <v>932</v>
      </c>
      <c r="AM140" s="593"/>
      <c r="AN140" s="593"/>
      <c r="AO140" s="593"/>
      <c r="AP140" s="593"/>
      <c r="AQ140" s="593"/>
      <c r="AR140" s="593"/>
      <c r="AS140" s="593"/>
      <c r="AT140" s="593"/>
      <c r="AU140" s="593"/>
      <c r="AV140" s="593"/>
      <c r="AW140" s="593"/>
      <c r="AX140" s="593"/>
      <c r="AY140" s="593"/>
      <c r="AZ140" s="593"/>
      <c r="BA140" s="593"/>
      <c r="BB140" s="593"/>
      <c r="BC140" s="593"/>
      <c r="BD140" s="593"/>
      <c r="BE140" s="593"/>
      <c r="BF140" s="593"/>
      <c r="BG140" s="593"/>
      <c r="BH140" s="593"/>
      <c r="BI140" s="593"/>
      <c r="BJ140" s="593"/>
      <c r="BK140" s="593"/>
      <c r="BL140" s="593"/>
      <c r="BM140" s="593"/>
      <c r="BN140" s="593"/>
      <c r="BO140" s="593"/>
      <c r="BP140" s="593"/>
      <c r="BQ140" s="593"/>
      <c r="BR140" s="593"/>
      <c r="BS140" s="146"/>
      <c r="BT140" s="221"/>
      <c r="BU140" s="221"/>
      <c r="BV140" s="221"/>
      <c r="BW140" s="221"/>
      <c r="BX140" s="225"/>
      <c r="BY140" s="223"/>
      <c r="BZ140" s="223"/>
      <c r="CA140" s="223"/>
      <c r="CB140" s="224"/>
      <c r="CC140" s="224"/>
      <c r="CD140" s="224"/>
      <c r="CE140" s="224"/>
    </row>
    <row r="141" spans="1:94" s="92" customFormat="1" ht="13">
      <c r="A141" s="169" t="str">
        <f>IF(B141&lt;&gt;"",$A$51&amp;"."&amp;SUBTOTAL(103,$B$52:B141),"")</f>
        <v/>
      </c>
      <c r="B141" s="91"/>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169" t="str">
        <f t="shared" si="8"/>
        <v/>
      </c>
      <c r="AK141" s="174">
        <f t="shared" si="8"/>
        <v>0</v>
      </c>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227"/>
      <c r="BU141" s="227"/>
      <c r="BV141" s="227"/>
      <c r="BW141" s="227"/>
      <c r="BX141" s="223"/>
      <c r="BY141" s="223"/>
      <c r="BZ141" s="223"/>
      <c r="CA141" s="223"/>
      <c r="CB141" s="228"/>
      <c r="CC141" s="228"/>
      <c r="CD141" s="228"/>
      <c r="CE141" s="228"/>
      <c r="CG141" s="226"/>
      <c r="CH141" s="226"/>
      <c r="CI141" s="226"/>
      <c r="CJ141" s="226"/>
      <c r="CK141" s="226"/>
      <c r="CL141" s="226"/>
      <c r="CM141" s="226"/>
      <c r="CN141" s="226"/>
      <c r="CO141" s="226"/>
      <c r="CP141" s="226"/>
    </row>
    <row r="142" spans="1:94" s="92" customFormat="1" ht="15" customHeight="1">
      <c r="A142" s="169" t="str">
        <f>IF(B142&lt;&gt;"",$A$51&amp;"."&amp;SUBTOTAL(103,$B$52:B142),"")</f>
        <v/>
      </c>
      <c r="B142" s="91"/>
      <c r="C142" s="93" t="s">
        <v>781</v>
      </c>
      <c r="D142" s="607" t="s">
        <v>954</v>
      </c>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169" t="str">
        <f t="shared" si="8"/>
        <v/>
      </c>
      <c r="AK142" s="174">
        <f t="shared" si="8"/>
        <v>0</v>
      </c>
      <c r="AL142" s="93" t="s">
        <v>781</v>
      </c>
      <c r="AM142" s="183" t="s">
        <v>935</v>
      </c>
      <c r="AN142" s="183"/>
      <c r="AR142" s="93"/>
      <c r="AS142" s="93"/>
      <c r="AT142" s="93"/>
      <c r="AU142" s="93"/>
      <c r="AV142" s="93"/>
      <c r="AW142" s="93"/>
      <c r="AX142" s="93"/>
      <c r="AY142" s="93"/>
      <c r="AZ142" s="93"/>
      <c r="BA142" s="93"/>
      <c r="BB142" s="93"/>
      <c r="BC142" s="93"/>
      <c r="BF142" s="225"/>
      <c r="BG142" s="225"/>
      <c r="BH142" s="225"/>
      <c r="BK142" s="225"/>
      <c r="BL142" s="225"/>
      <c r="BM142" s="225"/>
      <c r="BN142" s="225"/>
      <c r="BO142" s="225"/>
      <c r="BP142" s="239">
        <f>AG142</f>
        <v>0</v>
      </c>
      <c r="BR142" s="240" t="s">
        <v>936</v>
      </c>
      <c r="BS142" s="225"/>
      <c r="BT142" s="227"/>
      <c r="BU142" s="227"/>
      <c r="BV142" s="227"/>
      <c r="BW142" s="227"/>
      <c r="BX142" s="223"/>
      <c r="BY142" s="223"/>
      <c r="BZ142" s="223"/>
      <c r="CA142" s="223"/>
      <c r="CB142" s="228"/>
      <c r="CC142" s="228"/>
      <c r="CD142" s="228"/>
      <c r="CE142" s="228"/>
      <c r="CG142" s="226"/>
      <c r="CH142" s="226"/>
      <c r="CI142" s="226"/>
      <c r="CJ142" s="226"/>
      <c r="CK142" s="226"/>
      <c r="CL142" s="226"/>
      <c r="CM142" s="226"/>
      <c r="CN142" s="226"/>
      <c r="CO142" s="226"/>
      <c r="CP142" s="226"/>
    </row>
    <row r="143" spans="1:94" s="92" customFormat="1" ht="25.5" customHeight="1">
      <c r="A143" s="169" t="str">
        <f>IF(B143&lt;&gt;"",$A$51&amp;"."&amp;SUBTOTAL(103,$B$52:B143),"")</f>
        <v/>
      </c>
      <c r="B143" s="91"/>
      <c r="C143" s="93" t="s">
        <v>781</v>
      </c>
      <c r="D143" s="607" t="s">
        <v>955</v>
      </c>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169" t="str">
        <f t="shared" si="8"/>
        <v/>
      </c>
      <c r="AK143" s="174">
        <f t="shared" si="8"/>
        <v>0</v>
      </c>
      <c r="AL143" s="93" t="s">
        <v>781</v>
      </c>
      <c r="AM143" s="183" t="s">
        <v>938</v>
      </c>
      <c r="AN143" s="183"/>
      <c r="AR143" s="93"/>
      <c r="AS143" s="93"/>
      <c r="AT143" s="93"/>
      <c r="AU143" s="93"/>
      <c r="AV143" s="93"/>
      <c r="AW143" s="93"/>
      <c r="AX143" s="93"/>
      <c r="AY143" s="93"/>
      <c r="AZ143" s="93"/>
      <c r="BA143" s="93"/>
      <c r="BB143" s="93"/>
      <c r="BC143" s="93"/>
      <c r="BF143" s="225"/>
      <c r="BG143" s="225"/>
      <c r="BH143" s="225"/>
      <c r="BK143" s="225"/>
      <c r="BL143" s="225"/>
      <c r="BM143" s="225"/>
      <c r="BN143" s="225"/>
      <c r="BO143" s="225"/>
      <c r="BP143" s="239">
        <f>AG143</f>
        <v>0</v>
      </c>
      <c r="BR143" s="240" t="s">
        <v>936</v>
      </c>
      <c r="BS143" s="225"/>
      <c r="BT143" s="227"/>
      <c r="BU143" s="227"/>
      <c r="BV143" s="227"/>
      <c r="BW143" s="227"/>
      <c r="BX143" s="223"/>
      <c r="BY143" s="223"/>
      <c r="BZ143" s="223"/>
      <c r="CA143" s="223"/>
      <c r="CB143" s="228"/>
      <c r="CC143" s="228"/>
      <c r="CD143" s="228"/>
      <c r="CE143" s="228"/>
      <c r="CG143" s="226"/>
      <c r="CH143" s="226"/>
      <c r="CI143" s="226"/>
      <c r="CJ143" s="226"/>
      <c r="CK143" s="226"/>
      <c r="CL143" s="226"/>
      <c r="CM143" s="226"/>
      <c r="CN143" s="226"/>
      <c r="CO143" s="226"/>
      <c r="CP143" s="226"/>
    </row>
    <row r="144" spans="1:94" s="92" customFormat="1" ht="12" customHeight="1">
      <c r="A144" s="169" t="str">
        <f>IF(B144&lt;&gt;"",$A$51&amp;"."&amp;SUBTOTAL(103,$B$52:B144),"")</f>
        <v/>
      </c>
      <c r="B144" s="91"/>
      <c r="C144" s="93"/>
      <c r="D144" s="93"/>
      <c r="E144" s="93"/>
      <c r="F144" s="93"/>
      <c r="G144" s="93"/>
      <c r="H144" s="93"/>
      <c r="I144" s="93"/>
      <c r="J144" s="93"/>
      <c r="K144" s="93"/>
      <c r="L144" s="93"/>
      <c r="M144" s="93"/>
      <c r="N144" s="93"/>
      <c r="O144" s="93"/>
      <c r="P144" s="93"/>
      <c r="Q144" s="93"/>
      <c r="R144" s="93"/>
      <c r="S144" s="93"/>
      <c r="T144" s="93"/>
      <c r="W144" s="225"/>
      <c r="X144" s="225"/>
      <c r="Y144" s="225"/>
      <c r="Z144" s="225"/>
      <c r="AA144" s="225"/>
      <c r="AB144" s="225"/>
      <c r="AC144" s="225"/>
      <c r="AD144" s="225"/>
      <c r="AE144" s="225"/>
      <c r="AF144" s="225"/>
      <c r="AG144" s="225"/>
      <c r="AH144" s="225"/>
      <c r="AI144" s="225"/>
      <c r="AJ144" s="169" t="str">
        <f t="shared" si="8"/>
        <v/>
      </c>
      <c r="AK144" s="174">
        <f t="shared" si="8"/>
        <v>0</v>
      </c>
      <c r="AL144" s="93"/>
      <c r="AM144" s="93"/>
      <c r="AN144" s="93"/>
      <c r="AO144" s="93"/>
      <c r="AP144" s="93"/>
      <c r="AQ144" s="93"/>
      <c r="AR144" s="93"/>
      <c r="AS144" s="93"/>
      <c r="AT144" s="93"/>
      <c r="AU144" s="93"/>
      <c r="AV144" s="93"/>
      <c r="AW144" s="93"/>
      <c r="AX144" s="93"/>
      <c r="AY144" s="93"/>
      <c r="AZ144" s="93"/>
      <c r="BA144" s="93"/>
      <c r="BB144" s="93"/>
      <c r="BC144" s="93"/>
      <c r="BF144" s="225"/>
      <c r="BG144" s="225"/>
      <c r="BH144" s="225"/>
      <c r="BI144" s="225"/>
      <c r="BJ144" s="225"/>
      <c r="BK144" s="225"/>
      <c r="BL144" s="225"/>
      <c r="BM144" s="225"/>
      <c r="BN144" s="225"/>
      <c r="BO144" s="225"/>
      <c r="BP144" s="225"/>
      <c r="BQ144" s="225"/>
      <c r="BR144" s="225"/>
      <c r="BS144" s="225"/>
      <c r="BT144" s="227"/>
      <c r="BU144" s="227"/>
      <c r="BV144" s="227"/>
      <c r="BW144" s="227"/>
      <c r="BX144" s="223"/>
      <c r="BY144" s="223"/>
      <c r="BZ144" s="223"/>
      <c r="CA144" s="223"/>
      <c r="CB144" s="228"/>
      <c r="CC144" s="228"/>
      <c r="CD144" s="228"/>
      <c r="CE144" s="228"/>
      <c r="CG144" s="226"/>
      <c r="CH144" s="226"/>
      <c r="CI144" s="226"/>
      <c r="CJ144" s="226"/>
      <c r="CK144" s="226"/>
      <c r="CL144" s="226"/>
      <c r="CM144" s="226"/>
      <c r="CN144" s="226"/>
      <c r="CO144" s="226"/>
      <c r="CP144" s="226"/>
    </row>
    <row r="145" spans="1:94" s="92" customFormat="1" ht="27" customHeight="1">
      <c r="A145" s="169" t="str">
        <f>IF(B145&lt;&gt;"",$A$51&amp;"."&amp;SUBTOTAL(103,$B$52:B145),"")</f>
        <v/>
      </c>
      <c r="B145" s="91"/>
      <c r="C145" s="593" t="s">
        <v>956</v>
      </c>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169" t="str">
        <f t="shared" si="8"/>
        <v/>
      </c>
      <c r="AK145" s="174">
        <f t="shared" si="8"/>
        <v>0</v>
      </c>
      <c r="AL145" s="593" t="s">
        <v>932</v>
      </c>
      <c r="AM145" s="593"/>
      <c r="AN145" s="593"/>
      <c r="AO145" s="593"/>
      <c r="AP145" s="593"/>
      <c r="AQ145" s="593"/>
      <c r="AR145" s="593"/>
      <c r="AS145" s="593"/>
      <c r="AT145" s="593"/>
      <c r="AU145" s="593"/>
      <c r="AV145" s="593"/>
      <c r="AW145" s="593"/>
      <c r="AX145" s="593"/>
      <c r="AY145" s="593"/>
      <c r="AZ145" s="593"/>
      <c r="BA145" s="593"/>
      <c r="BB145" s="593"/>
      <c r="BC145" s="593"/>
      <c r="BD145" s="593"/>
      <c r="BE145" s="593"/>
      <c r="BF145" s="593"/>
      <c r="BG145" s="593"/>
      <c r="BH145" s="593"/>
      <c r="BI145" s="593"/>
      <c r="BJ145" s="593"/>
      <c r="BK145" s="593"/>
      <c r="BL145" s="593"/>
      <c r="BM145" s="593"/>
      <c r="BN145" s="593"/>
      <c r="BO145" s="593"/>
      <c r="BP145" s="593"/>
      <c r="BQ145" s="593"/>
      <c r="BR145" s="593"/>
      <c r="BS145" s="146"/>
      <c r="BT145" s="221"/>
      <c r="BU145" s="221"/>
      <c r="BV145" s="221"/>
      <c r="BW145" s="221"/>
      <c r="BX145" s="225"/>
      <c r="BY145" s="223"/>
      <c r="BZ145" s="223"/>
      <c r="CA145" s="223"/>
      <c r="CB145" s="224"/>
      <c r="CC145" s="224"/>
      <c r="CD145" s="224"/>
      <c r="CE145" s="224"/>
    </row>
    <row r="146" spans="1:94" s="92" customFormat="1" ht="12" customHeight="1">
      <c r="A146" s="169" t="str">
        <f>IF(B146&lt;&gt;"",$A$51&amp;"."&amp;SUBTOTAL(103,$B$52:B146),"")</f>
        <v/>
      </c>
      <c r="B146" s="91"/>
      <c r="C146" s="93"/>
      <c r="D146" s="93"/>
      <c r="E146" s="93"/>
      <c r="F146" s="93"/>
      <c r="G146" s="93"/>
      <c r="H146" s="93"/>
      <c r="I146" s="93"/>
      <c r="J146" s="93"/>
      <c r="K146" s="93"/>
      <c r="L146" s="93"/>
      <c r="M146" s="93"/>
      <c r="N146" s="93"/>
      <c r="O146" s="93"/>
      <c r="P146" s="93"/>
      <c r="Q146" s="93"/>
      <c r="R146" s="93"/>
      <c r="S146" s="93"/>
      <c r="T146" s="93"/>
      <c r="W146" s="225"/>
      <c r="X146" s="225"/>
      <c r="Y146" s="225"/>
      <c r="Z146" s="225"/>
      <c r="AA146" s="225"/>
      <c r="AB146" s="225"/>
      <c r="AC146" s="225"/>
      <c r="AD146" s="225"/>
      <c r="AE146" s="225"/>
      <c r="AF146" s="225"/>
      <c r="AG146" s="225"/>
      <c r="AH146" s="225"/>
      <c r="AI146" s="225"/>
      <c r="AJ146" s="169" t="str">
        <f t="shared" si="8"/>
        <v/>
      </c>
      <c r="AK146" s="174">
        <f t="shared" si="8"/>
        <v>0</v>
      </c>
      <c r="AL146" s="93"/>
      <c r="AM146" s="93"/>
      <c r="AN146" s="93"/>
      <c r="AO146" s="93"/>
      <c r="AP146" s="93"/>
      <c r="AQ146" s="93"/>
      <c r="AR146" s="93"/>
      <c r="AS146" s="93"/>
      <c r="AT146" s="93"/>
      <c r="AU146" s="93"/>
      <c r="AV146" s="93"/>
      <c r="AW146" s="93"/>
      <c r="AX146" s="93"/>
      <c r="AY146" s="93"/>
      <c r="AZ146" s="93"/>
      <c r="BA146" s="93"/>
      <c r="BB146" s="93"/>
      <c r="BC146" s="93"/>
      <c r="BF146" s="225"/>
      <c r="BG146" s="225"/>
      <c r="BH146" s="225"/>
      <c r="BI146" s="225"/>
      <c r="BJ146" s="225"/>
      <c r="BK146" s="225"/>
      <c r="BL146" s="225"/>
      <c r="BM146" s="225"/>
      <c r="BN146" s="225"/>
      <c r="BO146" s="225"/>
      <c r="BP146" s="225"/>
      <c r="BQ146" s="225"/>
      <c r="BR146" s="225"/>
      <c r="BS146" s="225"/>
      <c r="BT146" s="227"/>
      <c r="BU146" s="227"/>
      <c r="BV146" s="227"/>
      <c r="BW146" s="227"/>
      <c r="BX146" s="223"/>
      <c r="BY146" s="223"/>
      <c r="BZ146" s="223"/>
      <c r="CA146" s="223"/>
      <c r="CB146" s="228"/>
      <c r="CC146" s="228"/>
      <c r="CD146" s="228"/>
      <c r="CE146" s="228"/>
      <c r="CG146" s="226"/>
      <c r="CH146" s="226"/>
      <c r="CI146" s="226"/>
      <c r="CJ146" s="226"/>
      <c r="CK146" s="226"/>
      <c r="CL146" s="226"/>
      <c r="CM146" s="226"/>
      <c r="CN146" s="226"/>
      <c r="CO146" s="226"/>
      <c r="CP146" s="226"/>
    </row>
    <row r="147" spans="1:94" s="230" customFormat="1" ht="13">
      <c r="A147" s="220" t="s">
        <v>828</v>
      </c>
      <c r="B147" s="229"/>
      <c r="C147" s="219" t="s">
        <v>957</v>
      </c>
      <c r="D147" s="229"/>
      <c r="E147" s="229"/>
      <c r="F147" s="229"/>
      <c r="G147" s="229"/>
      <c r="H147" s="229"/>
      <c r="I147" s="229"/>
      <c r="J147" s="229"/>
      <c r="K147" s="229"/>
      <c r="L147" s="229"/>
      <c r="M147" s="229"/>
      <c r="N147" s="229"/>
      <c r="O147" s="229"/>
      <c r="P147" s="229"/>
      <c r="Q147" s="229"/>
      <c r="R147" s="229"/>
      <c r="S147" s="229"/>
      <c r="T147" s="229"/>
      <c r="W147" s="231"/>
      <c r="X147" s="231"/>
      <c r="Y147" s="231"/>
      <c r="Z147" s="231"/>
      <c r="AA147" s="231"/>
      <c r="AB147" s="231"/>
      <c r="AC147" s="231"/>
      <c r="AD147" s="231"/>
      <c r="AE147" s="231"/>
      <c r="AF147" s="231"/>
      <c r="AG147" s="231"/>
      <c r="AH147" s="231"/>
      <c r="AI147" s="231"/>
      <c r="AJ147" s="220"/>
      <c r="AK147" s="232"/>
      <c r="AL147" s="219"/>
      <c r="AM147" s="229"/>
      <c r="AN147" s="229"/>
      <c r="AO147" s="229"/>
      <c r="AP147" s="229"/>
      <c r="AQ147" s="229"/>
      <c r="AR147" s="229"/>
      <c r="AS147" s="229"/>
      <c r="AT147" s="229"/>
      <c r="AU147" s="229"/>
      <c r="AV147" s="229"/>
      <c r="AW147" s="229"/>
      <c r="AX147" s="229"/>
      <c r="AY147" s="229"/>
      <c r="AZ147" s="229"/>
      <c r="BA147" s="229"/>
      <c r="BB147" s="229"/>
      <c r="BC147" s="229"/>
      <c r="BF147" s="231"/>
      <c r="BG147" s="231"/>
      <c r="BH147" s="231"/>
      <c r="BI147" s="231"/>
      <c r="BJ147" s="231"/>
      <c r="BK147" s="231"/>
      <c r="BL147" s="231"/>
      <c r="BM147" s="231"/>
      <c r="BN147" s="231"/>
      <c r="BO147" s="231"/>
      <c r="BP147" s="231"/>
      <c r="BQ147" s="231"/>
      <c r="BR147" s="231"/>
      <c r="BS147" s="231"/>
      <c r="BT147" s="238"/>
      <c r="BU147" s="238"/>
      <c r="BV147" s="238"/>
      <c r="BW147" s="238"/>
      <c r="BX147" s="234"/>
      <c r="BY147" s="234"/>
      <c r="BZ147" s="234"/>
      <c r="CA147" s="234"/>
      <c r="CB147" s="238"/>
      <c r="CC147" s="238"/>
      <c r="CD147" s="238"/>
      <c r="CE147" s="238"/>
      <c r="CG147" s="236"/>
      <c r="CH147" s="236"/>
      <c r="CI147" s="236"/>
      <c r="CJ147" s="236"/>
      <c r="CK147" s="236"/>
      <c r="CL147" s="236"/>
      <c r="CM147" s="236"/>
      <c r="CN147" s="236"/>
      <c r="CO147" s="236"/>
      <c r="CP147" s="236"/>
    </row>
    <row r="148" spans="1:94" s="92" customFormat="1" ht="13">
      <c r="A148" s="169" t="str">
        <f>IF(B148&lt;&gt;"",$A$51&amp;"."&amp;SUBTOTAL(103,$B$52:B148),"")</f>
        <v/>
      </c>
      <c r="B148" s="91"/>
      <c r="C148" s="215"/>
      <c r="D148" s="93"/>
      <c r="E148" s="93"/>
      <c r="F148" s="93"/>
      <c r="G148" s="93"/>
      <c r="H148" s="93"/>
      <c r="I148" s="93"/>
      <c r="J148" s="93"/>
      <c r="K148" s="93"/>
      <c r="L148" s="93"/>
      <c r="M148" s="93"/>
      <c r="N148" s="93"/>
      <c r="O148" s="93"/>
      <c r="P148" s="93"/>
      <c r="Q148" s="93"/>
      <c r="R148" s="93"/>
      <c r="S148" s="93"/>
      <c r="T148" s="93"/>
      <c r="W148" s="225"/>
      <c r="X148" s="225"/>
      <c r="Y148" s="225"/>
      <c r="Z148" s="225"/>
      <c r="AA148" s="225"/>
      <c r="AB148" s="225"/>
      <c r="AC148" s="225"/>
      <c r="AD148" s="225"/>
      <c r="AE148" s="225"/>
      <c r="AF148" s="225"/>
      <c r="AG148" s="225"/>
      <c r="AH148" s="225"/>
      <c r="AI148" s="225"/>
      <c r="AJ148" s="169" t="str">
        <f t="shared" ref="AJ148:AK163" si="9">A148</f>
        <v/>
      </c>
      <c r="AK148" s="174">
        <f t="shared" si="9"/>
        <v>0</v>
      </c>
      <c r="AL148" s="215"/>
      <c r="AM148" s="93"/>
      <c r="AN148" s="93"/>
      <c r="AO148" s="93"/>
      <c r="AP148" s="93"/>
      <c r="AQ148" s="93"/>
      <c r="AR148" s="93"/>
      <c r="AS148" s="93"/>
      <c r="AT148" s="93"/>
      <c r="AU148" s="93"/>
      <c r="AV148" s="93"/>
      <c r="AW148" s="93"/>
      <c r="AX148" s="93"/>
      <c r="AY148" s="93"/>
      <c r="AZ148" s="93"/>
      <c r="BA148" s="93"/>
      <c r="BB148" s="93"/>
      <c r="BC148" s="93"/>
      <c r="BF148" s="225"/>
      <c r="BG148" s="225"/>
      <c r="BH148" s="225"/>
      <c r="BI148" s="225"/>
      <c r="BJ148" s="225"/>
      <c r="BK148" s="225"/>
      <c r="BL148" s="225"/>
      <c r="BM148" s="225"/>
      <c r="BN148" s="225"/>
      <c r="BO148" s="225"/>
      <c r="BP148" s="225"/>
      <c r="BQ148" s="225"/>
      <c r="BR148" s="225"/>
      <c r="BS148" s="225"/>
      <c r="BT148" s="227"/>
      <c r="BU148" s="227"/>
      <c r="BV148" s="227"/>
      <c r="BW148" s="227"/>
      <c r="BX148" s="223"/>
      <c r="BY148" s="223"/>
      <c r="BZ148" s="223"/>
      <c r="CA148" s="223"/>
      <c r="CB148" s="228"/>
      <c r="CC148" s="228"/>
      <c r="CD148" s="228"/>
      <c r="CE148" s="228"/>
      <c r="CG148" s="226"/>
      <c r="CH148" s="226"/>
      <c r="CI148" s="226"/>
      <c r="CJ148" s="226"/>
      <c r="CK148" s="226"/>
      <c r="CL148" s="226"/>
      <c r="CM148" s="226"/>
      <c r="CN148" s="226"/>
      <c r="CO148" s="226"/>
      <c r="CP148" s="226"/>
    </row>
    <row r="149" spans="1:94" s="92" customFormat="1" ht="65.25" hidden="1" customHeight="1" outlineLevel="1">
      <c r="A149" s="169" t="str">
        <f>IF(B149&lt;&gt;"",$A$51&amp;"."&amp;SUBTOTAL(103,$B$52:B149),"")</f>
        <v/>
      </c>
      <c r="B149" s="91"/>
      <c r="C149" s="593" t="str">
        <f>"Việc đánh giá lại các tài sản tài chính FTVPL và AFS theo giá thị trường hoặc giá trị hợp lý được thực hiện theo phương pháp xác định giá trị phù hợp với quy định pháp luật. "&amp;"Trong trường hợp không có giá thị trường tại ngày giao dịch gần nhất, Công ty sử dụng giá trị hợp lý để đánh giá lại các tài sản tài chính."&amp;" Giá trị hợp lý được xác định trên cơ sở tôn trọng nguyên tắc, phương pháp hoặc mô hình lý thuyết định giá tài sản tài chính đã được "&amp;'[4]Khai bao'!C28&amp;" chấp thuận."</f>
        <v>Việc đánh giá lại các tài sản tài chính FTVPL và AFS theo giá thị trường hoặc giá trị hợp lý được thực hiện theo phương pháp xác định giá trị phù hợp với quy định pháp luật. Trong trường hợp không có giá thị trường tại ngày giao dịch gần nhất, Công ty sử dụng giá trị hợp lý để đánh giá lại các tài sản tài chính. Giá trị hợp lý được xác định trên cơ sở tôn trọng nguyên tắc, phương pháp hoặc mô hình lý thuyết định giá tài sản tài chính đã được Ban Giám đốc chấp thuận.</v>
      </c>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169" t="str">
        <f t="shared" si="9"/>
        <v/>
      </c>
      <c r="AK149" s="174">
        <f t="shared" si="9"/>
        <v>0</v>
      </c>
      <c r="AL149" s="593" t="s">
        <v>958</v>
      </c>
      <c r="AM149" s="593"/>
      <c r="AN149" s="593"/>
      <c r="AO149" s="593"/>
      <c r="AP149" s="593"/>
      <c r="AQ149" s="593"/>
      <c r="AR149" s="593"/>
      <c r="AS149" s="593"/>
      <c r="AT149" s="593"/>
      <c r="AU149" s="593"/>
      <c r="AV149" s="593"/>
      <c r="AW149" s="593"/>
      <c r="AX149" s="593"/>
      <c r="AY149" s="593"/>
      <c r="AZ149" s="593"/>
      <c r="BA149" s="593"/>
      <c r="BB149" s="593"/>
      <c r="BC149" s="593"/>
      <c r="BD149" s="593"/>
      <c r="BE149" s="593"/>
      <c r="BF149" s="593"/>
      <c r="BG149" s="593"/>
      <c r="BH149" s="593"/>
      <c r="BI149" s="593"/>
      <c r="BJ149" s="593"/>
      <c r="BK149" s="593"/>
      <c r="BL149" s="593"/>
      <c r="BM149" s="593"/>
      <c r="BN149" s="593"/>
      <c r="BO149" s="593"/>
      <c r="BP149" s="593"/>
      <c r="BQ149" s="593"/>
      <c r="BR149" s="593"/>
      <c r="BS149" s="94"/>
      <c r="BT149" s="227"/>
      <c r="BU149" s="227"/>
      <c r="BV149" s="227"/>
      <c r="BW149" s="227"/>
      <c r="BX149" s="223"/>
      <c r="BY149" s="223"/>
      <c r="BZ149" s="223"/>
      <c r="CA149" s="223"/>
      <c r="CB149" s="228"/>
      <c r="CC149" s="228"/>
      <c r="CD149" s="228"/>
      <c r="CE149" s="228"/>
      <c r="CG149" s="226"/>
      <c r="CH149" s="226"/>
      <c r="CI149" s="226"/>
      <c r="CJ149" s="226"/>
      <c r="CK149" s="226"/>
      <c r="CL149" s="226"/>
      <c r="CM149" s="226"/>
      <c r="CN149" s="226"/>
      <c r="CO149" s="226"/>
      <c r="CP149" s="226"/>
    </row>
    <row r="150" spans="1:94" s="92" customFormat="1" ht="13" hidden="1" outlineLevel="1">
      <c r="A150" s="169" t="str">
        <f>IF(B150&lt;&gt;"",$A$51&amp;"."&amp;SUBTOTAL(103,$B$52:B150),"")</f>
        <v/>
      </c>
      <c r="B150" s="91"/>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169" t="str">
        <f t="shared" si="9"/>
        <v/>
      </c>
      <c r="AK150" s="174">
        <f t="shared" si="9"/>
        <v>0</v>
      </c>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227"/>
      <c r="BU150" s="227"/>
      <c r="BV150" s="227"/>
      <c r="BW150" s="227"/>
      <c r="BX150" s="223"/>
      <c r="BY150" s="223"/>
      <c r="BZ150" s="223"/>
      <c r="CA150" s="223"/>
      <c r="CB150" s="228"/>
      <c r="CC150" s="228"/>
      <c r="CD150" s="228"/>
      <c r="CE150" s="228"/>
      <c r="CG150" s="226"/>
      <c r="CH150" s="226"/>
      <c r="CI150" s="226"/>
      <c r="CJ150" s="226"/>
      <c r="CK150" s="226"/>
      <c r="CL150" s="226"/>
      <c r="CM150" s="226"/>
      <c r="CN150" s="226"/>
      <c r="CO150" s="226"/>
      <c r="CP150" s="226"/>
    </row>
    <row r="151" spans="1:94" s="92" customFormat="1" ht="144" hidden="1" customHeight="1" outlineLevel="1">
      <c r="A151" s="169" t="str">
        <f>IF(B151&lt;&gt;"",$A$51&amp;"."&amp;SUBTOTAL(103,$B$52:B151),"")</f>
        <v/>
      </c>
      <c r="B151" s="91"/>
      <c r="C151" s="593" t="s">
        <v>959</v>
      </c>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169" t="str">
        <f t="shared" si="9"/>
        <v/>
      </c>
      <c r="AK151" s="174">
        <f t="shared" si="9"/>
        <v>0</v>
      </c>
      <c r="AL151" s="593" t="s">
        <v>916</v>
      </c>
      <c r="AM151" s="593"/>
      <c r="AN151" s="593"/>
      <c r="AO151" s="593"/>
      <c r="AP151" s="593"/>
      <c r="AQ151" s="593"/>
      <c r="AR151" s="593"/>
      <c r="AS151" s="593"/>
      <c r="AT151" s="593"/>
      <c r="AU151" s="593"/>
      <c r="AV151" s="593"/>
      <c r="AW151" s="593"/>
      <c r="AX151" s="593"/>
      <c r="AY151" s="593"/>
      <c r="AZ151" s="593"/>
      <c r="BA151" s="593"/>
      <c r="BB151" s="593"/>
      <c r="BC151" s="593"/>
      <c r="BD151" s="593"/>
      <c r="BE151" s="593"/>
      <c r="BF151" s="593"/>
      <c r="BG151" s="593"/>
      <c r="BH151" s="593"/>
      <c r="BI151" s="593"/>
      <c r="BJ151" s="593"/>
      <c r="BK151" s="593"/>
      <c r="BL151" s="593"/>
      <c r="BM151" s="593"/>
      <c r="BN151" s="593"/>
      <c r="BO151" s="593"/>
      <c r="BP151" s="593"/>
      <c r="BQ151" s="593"/>
      <c r="BR151" s="593"/>
      <c r="BS151" s="94"/>
      <c r="BT151" s="227"/>
      <c r="BU151" s="227"/>
      <c r="BV151" s="227"/>
      <c r="BW151" s="227"/>
      <c r="BX151" s="223"/>
      <c r="BY151" s="223"/>
      <c r="BZ151" s="223"/>
      <c r="CA151" s="223"/>
      <c r="CB151" s="228"/>
      <c r="CC151" s="228"/>
      <c r="CD151" s="228"/>
      <c r="CE151" s="228"/>
      <c r="CG151" s="226"/>
      <c r="CH151" s="226"/>
      <c r="CI151" s="226"/>
      <c r="CJ151" s="226"/>
      <c r="CK151" s="226"/>
      <c r="CL151" s="226"/>
      <c r="CM151" s="226"/>
      <c r="CN151" s="226"/>
      <c r="CO151" s="226"/>
      <c r="CP151" s="226"/>
    </row>
    <row r="152" spans="1:94" s="92" customFormat="1" ht="12" hidden="1" customHeight="1" outlineLevel="1">
      <c r="A152" s="169" t="str">
        <f>IF(B152&lt;&gt;"",$A$51&amp;"."&amp;SUBTOTAL(103,$B$52:B152),"")</f>
        <v/>
      </c>
      <c r="B152" s="91"/>
      <c r="C152" s="93"/>
      <c r="D152" s="93"/>
      <c r="E152" s="93"/>
      <c r="F152" s="93"/>
      <c r="G152" s="93"/>
      <c r="H152" s="93"/>
      <c r="I152" s="93"/>
      <c r="J152" s="93"/>
      <c r="K152" s="93"/>
      <c r="L152" s="93"/>
      <c r="M152" s="93"/>
      <c r="N152" s="93"/>
      <c r="O152" s="93"/>
      <c r="P152" s="93"/>
      <c r="Q152" s="93"/>
      <c r="R152" s="93"/>
      <c r="S152" s="93"/>
      <c r="T152" s="93"/>
      <c r="W152" s="225"/>
      <c r="X152" s="225"/>
      <c r="Y152" s="225"/>
      <c r="Z152" s="225"/>
      <c r="AA152" s="225"/>
      <c r="AB152" s="225"/>
      <c r="AC152" s="225"/>
      <c r="AD152" s="225"/>
      <c r="AE152" s="225"/>
      <c r="AF152" s="225"/>
      <c r="AG152" s="225"/>
      <c r="AH152" s="225"/>
      <c r="AI152" s="225"/>
      <c r="AJ152" s="169" t="str">
        <f t="shared" si="9"/>
        <v/>
      </c>
      <c r="AK152" s="174">
        <f t="shared" si="9"/>
        <v>0</v>
      </c>
      <c r="AL152" s="93"/>
      <c r="AM152" s="93"/>
      <c r="AN152" s="93"/>
      <c r="AO152" s="93"/>
      <c r="AP152" s="93"/>
      <c r="AQ152" s="93"/>
      <c r="AR152" s="93"/>
      <c r="AS152" s="93"/>
      <c r="AT152" s="93"/>
      <c r="AU152" s="93"/>
      <c r="AV152" s="93"/>
      <c r="AW152" s="93"/>
      <c r="AX152" s="93"/>
      <c r="AY152" s="93"/>
      <c r="AZ152" s="93"/>
      <c r="BA152" s="93"/>
      <c r="BB152" s="93"/>
      <c r="BC152" s="93"/>
      <c r="BF152" s="225"/>
      <c r="BG152" s="225"/>
      <c r="BH152" s="225"/>
      <c r="BI152" s="225"/>
      <c r="BJ152" s="225"/>
      <c r="BK152" s="225"/>
      <c r="BL152" s="225"/>
      <c r="BM152" s="225"/>
      <c r="BN152" s="225"/>
      <c r="BO152" s="225"/>
      <c r="BP152" s="225"/>
      <c r="BQ152" s="225"/>
      <c r="BR152" s="225"/>
      <c r="BS152" s="225"/>
      <c r="BT152" s="227"/>
      <c r="BU152" s="227"/>
      <c r="BV152" s="227"/>
      <c r="BW152" s="227"/>
      <c r="BX152" s="223"/>
      <c r="BY152" s="223"/>
      <c r="BZ152" s="223"/>
      <c r="CA152" s="223"/>
      <c r="CB152" s="228"/>
      <c r="CC152" s="228"/>
      <c r="CD152" s="228"/>
      <c r="CE152" s="228"/>
      <c r="CG152" s="226"/>
      <c r="CH152" s="226"/>
      <c r="CI152" s="226"/>
      <c r="CJ152" s="226"/>
      <c r="CK152" s="226"/>
      <c r="CL152" s="226"/>
      <c r="CM152" s="226"/>
      <c r="CN152" s="226"/>
      <c r="CO152" s="226"/>
      <c r="CP152" s="226"/>
    </row>
    <row r="153" spans="1:94" s="92" customFormat="1" ht="40.5" hidden="1" customHeight="1" outlineLevel="1">
      <c r="A153" s="169" t="str">
        <f>IF(B153&lt;&gt;"",$A$51&amp;"."&amp;SUBTOTAL(103,$B$52:B153),"")</f>
        <v/>
      </c>
      <c r="B153" s="91"/>
      <c r="C153" s="593" t="str">
        <f>"Các chứng khoán không có giá tham khảo từ các nguồn trên sẽ được đánh giá khả năng và mức độ giảm giá dựa trên việc xem xét tình hình tài chính và giá trị sổ sách của tổ chức phát hành tại "&amp;'[4]Khai bao'!C14&amp;"."</f>
        <v>Các chứng khoán không có giá tham khảo từ các nguồn trên sẽ được đánh giá khả năng và mức độ giảm giá dựa trên việc xem xét tình hình tài chính và giá trị sổ sách của tổ chức phát hành tại ngày 30 tháng 06 năm 2016.</v>
      </c>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169" t="str">
        <f t="shared" si="9"/>
        <v/>
      </c>
      <c r="AK153" s="174">
        <f t="shared" si="9"/>
        <v>0</v>
      </c>
      <c r="AL153" s="593" t="s">
        <v>958</v>
      </c>
      <c r="AM153" s="593"/>
      <c r="AN153" s="593"/>
      <c r="AO153" s="593"/>
      <c r="AP153" s="593"/>
      <c r="AQ153" s="593"/>
      <c r="AR153" s="593"/>
      <c r="AS153" s="593"/>
      <c r="AT153" s="593"/>
      <c r="AU153" s="593"/>
      <c r="AV153" s="593"/>
      <c r="AW153" s="593"/>
      <c r="AX153" s="593"/>
      <c r="AY153" s="593"/>
      <c r="AZ153" s="593"/>
      <c r="BA153" s="593"/>
      <c r="BB153" s="593"/>
      <c r="BC153" s="593"/>
      <c r="BD153" s="593"/>
      <c r="BE153" s="593"/>
      <c r="BF153" s="593"/>
      <c r="BG153" s="593"/>
      <c r="BH153" s="593"/>
      <c r="BI153" s="593"/>
      <c r="BJ153" s="593"/>
      <c r="BK153" s="593"/>
      <c r="BL153" s="593"/>
      <c r="BM153" s="593"/>
      <c r="BN153" s="593"/>
      <c r="BO153" s="593"/>
      <c r="BP153" s="593"/>
      <c r="BQ153" s="593"/>
      <c r="BR153" s="593"/>
      <c r="BS153" s="94"/>
      <c r="BT153" s="227"/>
      <c r="BU153" s="227"/>
      <c r="BV153" s="227"/>
      <c r="BW153" s="227"/>
      <c r="BX153" s="223"/>
      <c r="BY153" s="223"/>
      <c r="BZ153" s="223"/>
      <c r="CA153" s="223"/>
      <c r="CB153" s="228"/>
      <c r="CC153" s="228"/>
      <c r="CD153" s="228"/>
      <c r="CE153" s="228"/>
      <c r="CG153" s="226"/>
      <c r="CH153" s="226"/>
      <c r="CI153" s="226"/>
      <c r="CJ153" s="226"/>
      <c r="CK153" s="226"/>
      <c r="CL153" s="226"/>
      <c r="CM153" s="226"/>
      <c r="CN153" s="226"/>
      <c r="CO153" s="226"/>
      <c r="CP153" s="226"/>
    </row>
    <row r="154" spans="1:94" s="92" customFormat="1" ht="13" hidden="1" outlineLevel="1">
      <c r="A154" s="169" t="str">
        <f>IF(B154&lt;&gt;"",$A$51&amp;"."&amp;SUBTOTAL(103,$B$52:B154),"")</f>
        <v/>
      </c>
      <c r="B154" s="91"/>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169" t="str">
        <f t="shared" si="9"/>
        <v/>
      </c>
      <c r="AK154" s="174">
        <f t="shared" si="9"/>
        <v>0</v>
      </c>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227"/>
      <c r="BU154" s="227"/>
      <c r="BV154" s="227"/>
      <c r="BW154" s="227"/>
      <c r="BX154" s="223"/>
      <c r="BY154" s="223"/>
      <c r="BZ154" s="223"/>
      <c r="CA154" s="223"/>
      <c r="CB154" s="228"/>
      <c r="CC154" s="228"/>
      <c r="CD154" s="228"/>
      <c r="CE154" s="228"/>
      <c r="CG154" s="226"/>
      <c r="CH154" s="226"/>
      <c r="CI154" s="226"/>
      <c r="CJ154" s="226"/>
      <c r="CK154" s="226"/>
      <c r="CL154" s="226"/>
      <c r="CM154" s="226"/>
      <c r="CN154" s="226"/>
      <c r="CO154" s="226"/>
      <c r="CP154" s="226"/>
    </row>
    <row r="155" spans="1:94" s="92" customFormat="1" ht="30" customHeight="1" collapsed="1">
      <c r="A155" s="169" t="str">
        <f>IF(B155&lt;&gt;"",$A$51&amp;"."&amp;SUBTOTAL(103,$B$52:B155),"")</f>
        <v/>
      </c>
      <c r="B155" s="91"/>
      <c r="C155" s="593" t="s">
        <v>960</v>
      </c>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169" t="str">
        <f t="shared" si="9"/>
        <v/>
      </c>
      <c r="AK155" s="174">
        <f t="shared" si="9"/>
        <v>0</v>
      </c>
      <c r="AL155" s="593" t="s">
        <v>958</v>
      </c>
      <c r="AM155" s="593"/>
      <c r="AN155" s="593"/>
      <c r="AO155" s="593"/>
      <c r="AP155" s="593"/>
      <c r="AQ155" s="593"/>
      <c r="AR155" s="593"/>
      <c r="AS155" s="593"/>
      <c r="AT155" s="593"/>
      <c r="AU155" s="593"/>
      <c r="AV155" s="593"/>
      <c r="AW155" s="593"/>
      <c r="AX155" s="593"/>
      <c r="AY155" s="593"/>
      <c r="AZ155" s="593"/>
      <c r="BA155" s="593"/>
      <c r="BB155" s="593"/>
      <c r="BC155" s="593"/>
      <c r="BD155" s="593"/>
      <c r="BE155" s="593"/>
      <c r="BF155" s="593"/>
      <c r="BG155" s="593"/>
      <c r="BH155" s="593"/>
      <c r="BI155" s="593"/>
      <c r="BJ155" s="593"/>
      <c r="BK155" s="593"/>
      <c r="BL155" s="593"/>
      <c r="BM155" s="593"/>
      <c r="BN155" s="593"/>
      <c r="BO155" s="593"/>
      <c r="BP155" s="593"/>
      <c r="BQ155" s="593"/>
      <c r="BR155" s="593"/>
      <c r="BS155" s="94"/>
      <c r="BT155" s="227"/>
      <c r="BU155" s="227"/>
      <c r="BV155" s="227"/>
      <c r="BW155" s="227"/>
      <c r="BX155" s="223"/>
      <c r="BY155" s="223"/>
      <c r="BZ155" s="223"/>
      <c r="CA155" s="223"/>
      <c r="CB155" s="228"/>
      <c r="CC155" s="228"/>
      <c r="CD155" s="228"/>
      <c r="CE155" s="228"/>
      <c r="CG155" s="226"/>
      <c r="CH155" s="226"/>
      <c r="CI155" s="226"/>
      <c r="CJ155" s="226"/>
      <c r="CK155" s="226"/>
      <c r="CL155" s="226"/>
      <c r="CM155" s="226"/>
      <c r="CN155" s="226"/>
      <c r="CO155" s="226"/>
      <c r="CP155" s="226"/>
    </row>
    <row r="156" spans="1:94" s="92" customFormat="1" ht="13">
      <c r="A156" s="169" t="str">
        <f>IF(B156&lt;&gt;"",$A$51&amp;"."&amp;SUBTOTAL(103,$B$52:B156),"")</f>
        <v/>
      </c>
      <c r="B156" s="9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169" t="str">
        <f t="shared" si="9"/>
        <v/>
      </c>
      <c r="AK156" s="174">
        <f t="shared" si="9"/>
        <v>0</v>
      </c>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227"/>
      <c r="BU156" s="227"/>
      <c r="BV156" s="227"/>
      <c r="BW156" s="227"/>
      <c r="BX156" s="223"/>
      <c r="BY156" s="223"/>
      <c r="BZ156" s="223"/>
      <c r="CA156" s="223"/>
      <c r="CB156" s="228"/>
      <c r="CC156" s="228"/>
      <c r="CD156" s="228"/>
      <c r="CE156" s="228"/>
      <c r="CG156" s="226"/>
      <c r="CH156" s="226"/>
      <c r="CI156" s="226"/>
      <c r="CJ156" s="226"/>
      <c r="CK156" s="226"/>
      <c r="CL156" s="226"/>
      <c r="CM156" s="226"/>
      <c r="CN156" s="226"/>
      <c r="CO156" s="226"/>
      <c r="CP156" s="226"/>
    </row>
    <row r="157" spans="1:94" s="92" customFormat="1" ht="65.25" hidden="1" customHeight="1" outlineLevel="1">
      <c r="A157" s="169" t="str">
        <f>IF(B157&lt;&gt;"",$A$51&amp;"."&amp;SUBTOTAL(103,$B$52:B157),"")</f>
        <v/>
      </c>
      <c r="B157" s="91"/>
      <c r="C157" s="593" t="s">
        <v>961</v>
      </c>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169" t="str">
        <f t="shared" si="9"/>
        <v/>
      </c>
      <c r="AK157" s="174">
        <f t="shared" si="9"/>
        <v>0</v>
      </c>
      <c r="AL157" s="593" t="s">
        <v>958</v>
      </c>
      <c r="AM157" s="593"/>
      <c r="AN157" s="593"/>
      <c r="AO157" s="593"/>
      <c r="AP157" s="593"/>
      <c r="AQ157" s="593"/>
      <c r="AR157" s="593"/>
      <c r="AS157" s="593"/>
      <c r="AT157" s="593"/>
      <c r="AU157" s="593"/>
      <c r="AV157" s="593"/>
      <c r="AW157" s="593"/>
      <c r="AX157" s="593"/>
      <c r="AY157" s="593"/>
      <c r="AZ157" s="593"/>
      <c r="BA157" s="593"/>
      <c r="BB157" s="593"/>
      <c r="BC157" s="593"/>
      <c r="BD157" s="593"/>
      <c r="BE157" s="593"/>
      <c r="BF157" s="593"/>
      <c r="BG157" s="593"/>
      <c r="BH157" s="593"/>
      <c r="BI157" s="593"/>
      <c r="BJ157" s="593"/>
      <c r="BK157" s="593"/>
      <c r="BL157" s="593"/>
      <c r="BM157" s="593"/>
      <c r="BN157" s="593"/>
      <c r="BO157" s="593"/>
      <c r="BP157" s="593"/>
      <c r="BQ157" s="593"/>
      <c r="BR157" s="593"/>
      <c r="BS157" s="94"/>
      <c r="BT157" s="227"/>
      <c r="BU157" s="227"/>
      <c r="BV157" s="227"/>
      <c r="BW157" s="227"/>
      <c r="BX157" s="223"/>
      <c r="BY157" s="223"/>
      <c r="BZ157" s="223"/>
      <c r="CA157" s="223"/>
      <c r="CB157" s="228"/>
      <c r="CC157" s="228"/>
      <c r="CD157" s="228"/>
      <c r="CE157" s="228"/>
      <c r="CG157" s="226"/>
      <c r="CH157" s="226"/>
      <c r="CI157" s="226"/>
      <c r="CJ157" s="226"/>
      <c r="CK157" s="226"/>
      <c r="CL157" s="226"/>
      <c r="CM157" s="226"/>
      <c r="CN157" s="226"/>
      <c r="CO157" s="226"/>
      <c r="CP157" s="226"/>
    </row>
    <row r="158" spans="1:94" s="92" customFormat="1" ht="13" hidden="1" outlineLevel="1">
      <c r="A158" s="169" t="str">
        <f>IF(B158&lt;&gt;"",$A$51&amp;"."&amp;SUBTOTAL(103,$B$52:B158),"")</f>
        <v/>
      </c>
      <c r="B158" s="91"/>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169" t="str">
        <f t="shared" si="9"/>
        <v/>
      </c>
      <c r="AK158" s="174">
        <f t="shared" si="9"/>
        <v>0</v>
      </c>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227"/>
      <c r="BU158" s="227"/>
      <c r="BV158" s="227"/>
      <c r="BW158" s="227"/>
      <c r="BX158" s="223"/>
      <c r="BY158" s="223"/>
      <c r="BZ158" s="223"/>
      <c r="CA158" s="223"/>
      <c r="CB158" s="228"/>
      <c r="CC158" s="228"/>
      <c r="CD158" s="228"/>
      <c r="CE158" s="228"/>
      <c r="CG158" s="226"/>
      <c r="CH158" s="226"/>
      <c r="CI158" s="226"/>
      <c r="CJ158" s="226"/>
      <c r="CK158" s="226"/>
      <c r="CL158" s="226"/>
      <c r="CM158" s="226"/>
      <c r="CN158" s="226"/>
      <c r="CO158" s="226"/>
      <c r="CP158" s="226"/>
    </row>
    <row r="159" spans="1:94" s="92" customFormat="1" ht="52.5" hidden="1" customHeight="1" outlineLevel="1">
      <c r="A159" s="169" t="str">
        <f>IF(B159&lt;&gt;"",$A$51&amp;"."&amp;SUBTOTAL(103,$B$52:B159),"")</f>
        <v/>
      </c>
      <c r="B159" s="91"/>
      <c r="C159" s="593" t="s">
        <v>962</v>
      </c>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169" t="str">
        <f t="shared" si="9"/>
        <v/>
      </c>
      <c r="AK159" s="174">
        <f t="shared" si="9"/>
        <v>0</v>
      </c>
      <c r="AL159" s="593" t="s">
        <v>958</v>
      </c>
      <c r="AM159" s="593"/>
      <c r="AN159" s="593"/>
      <c r="AO159" s="593"/>
      <c r="AP159" s="593"/>
      <c r="AQ159" s="593"/>
      <c r="AR159" s="593"/>
      <c r="AS159" s="593"/>
      <c r="AT159" s="593"/>
      <c r="AU159" s="593"/>
      <c r="AV159" s="593"/>
      <c r="AW159" s="593"/>
      <c r="AX159" s="593"/>
      <c r="AY159" s="593"/>
      <c r="AZ159" s="593"/>
      <c r="BA159" s="593"/>
      <c r="BB159" s="593"/>
      <c r="BC159" s="593"/>
      <c r="BD159" s="593"/>
      <c r="BE159" s="593"/>
      <c r="BF159" s="593"/>
      <c r="BG159" s="593"/>
      <c r="BH159" s="593"/>
      <c r="BI159" s="593"/>
      <c r="BJ159" s="593"/>
      <c r="BK159" s="593"/>
      <c r="BL159" s="593"/>
      <c r="BM159" s="593"/>
      <c r="BN159" s="593"/>
      <c r="BO159" s="593"/>
      <c r="BP159" s="593"/>
      <c r="BQ159" s="593"/>
      <c r="BR159" s="593"/>
      <c r="BS159" s="94"/>
      <c r="BT159" s="227"/>
      <c r="BU159" s="227"/>
      <c r="BV159" s="227"/>
      <c r="BW159" s="227"/>
      <c r="BX159" s="223"/>
      <c r="BY159" s="223"/>
      <c r="BZ159" s="223"/>
      <c r="CA159" s="223"/>
      <c r="CB159" s="228"/>
      <c r="CC159" s="228"/>
      <c r="CD159" s="228"/>
      <c r="CE159" s="228"/>
      <c r="CG159" s="226"/>
      <c r="CH159" s="226"/>
      <c r="CI159" s="226"/>
      <c r="CJ159" s="226"/>
      <c r="CK159" s="226"/>
      <c r="CL159" s="226"/>
      <c r="CM159" s="226"/>
      <c r="CN159" s="226"/>
      <c r="CO159" s="226"/>
      <c r="CP159" s="226"/>
    </row>
    <row r="160" spans="1:94" s="92" customFormat="1" ht="13" hidden="1" outlineLevel="1">
      <c r="A160" s="169" t="str">
        <f>IF(B160&lt;&gt;"",$A$51&amp;"."&amp;SUBTOTAL(103,$B$52:B160),"")</f>
        <v/>
      </c>
      <c r="B160" s="91"/>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169" t="str">
        <f t="shared" si="9"/>
        <v/>
      </c>
      <c r="AK160" s="174">
        <f t="shared" si="9"/>
        <v>0</v>
      </c>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227"/>
      <c r="BU160" s="227"/>
      <c r="BV160" s="227"/>
      <c r="BW160" s="227"/>
      <c r="BX160" s="223"/>
      <c r="BY160" s="223"/>
      <c r="BZ160" s="223"/>
      <c r="CA160" s="223"/>
      <c r="CB160" s="228"/>
      <c r="CC160" s="228"/>
      <c r="CD160" s="228"/>
      <c r="CE160" s="228"/>
      <c r="CG160" s="226"/>
      <c r="CH160" s="226"/>
      <c r="CI160" s="226"/>
      <c r="CJ160" s="226"/>
      <c r="CK160" s="226"/>
      <c r="CL160" s="226"/>
      <c r="CM160" s="226"/>
      <c r="CN160" s="226"/>
      <c r="CO160" s="226"/>
      <c r="CP160" s="226"/>
    </row>
    <row r="161" spans="1:94" s="92" customFormat="1" ht="15" hidden="1" customHeight="1" outlineLevel="1">
      <c r="A161" s="169" t="str">
        <f>IF(B161&lt;&gt;"",$A$51&amp;"."&amp;SUBTOTAL(103,$B$52:B161),"")</f>
        <v>2.4</v>
      </c>
      <c r="B161" s="91" t="s">
        <v>794</v>
      </c>
      <c r="C161" s="215" t="s">
        <v>963</v>
      </c>
      <c r="D161" s="93"/>
      <c r="E161" s="93"/>
      <c r="F161" s="93"/>
      <c r="G161" s="93"/>
      <c r="H161" s="93"/>
      <c r="I161" s="93"/>
      <c r="J161" s="93"/>
      <c r="K161" s="93"/>
      <c r="L161" s="93"/>
      <c r="M161" s="93"/>
      <c r="N161" s="93"/>
      <c r="O161" s="93"/>
      <c r="P161" s="93"/>
      <c r="Q161" s="93"/>
      <c r="R161" s="93"/>
      <c r="S161" s="93"/>
      <c r="T161" s="93"/>
      <c r="W161" s="225"/>
      <c r="X161" s="225"/>
      <c r="Y161" s="225"/>
      <c r="Z161" s="225"/>
      <c r="AA161" s="225"/>
      <c r="AB161" s="225"/>
      <c r="AC161" s="225"/>
      <c r="AD161" s="225"/>
      <c r="AE161" s="225"/>
      <c r="AF161" s="225"/>
      <c r="AG161" s="225"/>
      <c r="AH161" s="225"/>
      <c r="AI161" s="225"/>
      <c r="AJ161" s="169" t="str">
        <f t="shared" si="9"/>
        <v>2.4</v>
      </c>
      <c r="AK161" s="174" t="str">
        <f t="shared" si="9"/>
        <v>.</v>
      </c>
      <c r="AL161" s="215" t="s">
        <v>964</v>
      </c>
      <c r="AM161" s="93"/>
      <c r="AN161" s="93"/>
      <c r="AO161" s="93"/>
      <c r="AP161" s="93"/>
      <c r="AQ161" s="93"/>
      <c r="AR161" s="93"/>
      <c r="AS161" s="93"/>
      <c r="AT161" s="93"/>
      <c r="AU161" s="93"/>
      <c r="AV161" s="93"/>
      <c r="AW161" s="93"/>
      <c r="AX161" s="93"/>
      <c r="AY161" s="93"/>
      <c r="AZ161" s="93"/>
      <c r="BA161" s="93"/>
      <c r="BB161" s="93"/>
      <c r="BC161" s="93"/>
      <c r="BF161" s="225"/>
      <c r="BG161" s="225"/>
      <c r="BH161" s="225"/>
      <c r="BI161" s="225"/>
      <c r="BJ161" s="225"/>
      <c r="BK161" s="225"/>
      <c r="BL161" s="225"/>
      <c r="BM161" s="225"/>
      <c r="BN161" s="225"/>
      <c r="BO161" s="225"/>
      <c r="BP161" s="225"/>
      <c r="BQ161" s="225"/>
      <c r="BR161" s="225"/>
      <c r="BS161" s="225"/>
      <c r="BT161" s="227"/>
      <c r="BU161" s="227"/>
      <c r="BV161" s="227"/>
      <c r="BW161" s="227"/>
      <c r="BX161" s="223"/>
      <c r="BY161" s="223"/>
      <c r="BZ161" s="223"/>
      <c r="CA161" s="223"/>
      <c r="CB161" s="228"/>
      <c r="CC161" s="228"/>
      <c r="CD161" s="227"/>
      <c r="CE161" s="227"/>
      <c r="CG161" s="226"/>
      <c r="CH161" s="226"/>
      <c r="CI161" s="226"/>
      <c r="CJ161" s="226"/>
      <c r="CK161" s="226"/>
      <c r="CL161" s="226"/>
      <c r="CM161" s="226"/>
      <c r="CN161" s="226"/>
      <c r="CO161" s="226"/>
      <c r="CP161" s="226"/>
    </row>
    <row r="162" spans="1:94" s="92" customFormat="1" ht="13" hidden="1" outlineLevel="1">
      <c r="A162" s="169" t="str">
        <f>IF(B162&lt;&gt;"",$A$51&amp;"."&amp;SUBTOTAL(103,$B$52:B162),"")</f>
        <v/>
      </c>
      <c r="B162" s="91"/>
      <c r="C162" s="215"/>
      <c r="D162" s="93"/>
      <c r="E162" s="93"/>
      <c r="F162" s="93"/>
      <c r="G162" s="93"/>
      <c r="H162" s="93"/>
      <c r="I162" s="93"/>
      <c r="J162" s="93"/>
      <c r="K162" s="93"/>
      <c r="L162" s="93"/>
      <c r="M162" s="93"/>
      <c r="N162" s="93"/>
      <c r="O162" s="93"/>
      <c r="P162" s="93"/>
      <c r="Q162" s="93"/>
      <c r="R162" s="93"/>
      <c r="S162" s="93"/>
      <c r="T162" s="93"/>
      <c r="W162" s="225"/>
      <c r="X162" s="225"/>
      <c r="Y162" s="225"/>
      <c r="Z162" s="225"/>
      <c r="AA162" s="225"/>
      <c r="AB162" s="225"/>
      <c r="AC162" s="225"/>
      <c r="AD162" s="225"/>
      <c r="AE162" s="225"/>
      <c r="AF162" s="225"/>
      <c r="AG162" s="225"/>
      <c r="AH162" s="225"/>
      <c r="AI162" s="225"/>
      <c r="AJ162" s="169" t="str">
        <f t="shared" si="9"/>
        <v/>
      </c>
      <c r="AK162" s="174">
        <f t="shared" si="9"/>
        <v>0</v>
      </c>
      <c r="AL162" s="215"/>
      <c r="AM162" s="93"/>
      <c r="AN162" s="93"/>
      <c r="AO162" s="93"/>
      <c r="AP162" s="93"/>
      <c r="AQ162" s="93"/>
      <c r="AR162" s="93"/>
      <c r="AS162" s="93"/>
      <c r="AT162" s="93"/>
      <c r="AU162" s="93"/>
      <c r="AV162" s="93"/>
      <c r="AW162" s="93"/>
      <c r="AX162" s="93"/>
      <c r="AY162" s="93"/>
      <c r="AZ162" s="93"/>
      <c r="BA162" s="93"/>
      <c r="BB162" s="93"/>
      <c r="BC162" s="93"/>
      <c r="BF162" s="225"/>
      <c r="BG162" s="225"/>
      <c r="BH162" s="225"/>
      <c r="BI162" s="225"/>
      <c r="BJ162" s="225"/>
      <c r="BK162" s="225"/>
      <c r="BL162" s="225"/>
      <c r="BM162" s="225"/>
      <c r="BN162" s="225"/>
      <c r="BO162" s="225"/>
      <c r="BP162" s="225"/>
      <c r="BQ162" s="225"/>
      <c r="BR162" s="225"/>
      <c r="BS162" s="225"/>
      <c r="BT162" s="227"/>
      <c r="BU162" s="227"/>
      <c r="BV162" s="227"/>
      <c r="BW162" s="227"/>
      <c r="BX162" s="223"/>
      <c r="BY162" s="223"/>
      <c r="BZ162" s="223"/>
      <c r="CA162" s="223"/>
      <c r="CB162" s="228"/>
      <c r="CC162" s="228"/>
      <c r="CD162" s="227"/>
      <c r="CE162" s="227"/>
      <c r="CG162" s="226"/>
      <c r="CH162" s="226"/>
      <c r="CI162" s="226"/>
      <c r="CJ162" s="226"/>
      <c r="CK162" s="226"/>
      <c r="CL162" s="226"/>
      <c r="CM162" s="226"/>
      <c r="CN162" s="226"/>
      <c r="CO162" s="226"/>
      <c r="CP162" s="226"/>
    </row>
    <row r="163" spans="1:94" s="92" customFormat="1" ht="40.5" hidden="1" customHeight="1" outlineLevel="1">
      <c r="A163" s="169" t="str">
        <f>IF(B163&lt;&gt;"",$A$51&amp;"."&amp;SUBTOTAL(103,$B$52:B186),"")</f>
        <v/>
      </c>
      <c r="B163" s="91"/>
      <c r="C163" s="593" t="s">
        <v>965</v>
      </c>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169" t="str">
        <f t="shared" si="9"/>
        <v/>
      </c>
      <c r="AK163" s="174">
        <f t="shared" si="9"/>
        <v>0</v>
      </c>
      <c r="AL163" s="593" t="s">
        <v>966</v>
      </c>
      <c r="AM163" s="593"/>
      <c r="AN163" s="593"/>
      <c r="AO163" s="593"/>
      <c r="AP163" s="593"/>
      <c r="AQ163" s="593"/>
      <c r="AR163" s="593"/>
      <c r="AS163" s="593"/>
      <c r="AT163" s="593"/>
      <c r="AU163" s="593"/>
      <c r="AV163" s="593"/>
      <c r="AW163" s="593"/>
      <c r="AX163" s="593"/>
      <c r="AY163" s="593"/>
      <c r="AZ163" s="593"/>
      <c r="BA163" s="593"/>
      <c r="BB163" s="593"/>
      <c r="BC163" s="593"/>
      <c r="BD163" s="593"/>
      <c r="BE163" s="593"/>
      <c r="BF163" s="593"/>
      <c r="BG163" s="593"/>
      <c r="BH163" s="593"/>
      <c r="BI163" s="593"/>
      <c r="BJ163" s="593"/>
      <c r="BK163" s="593"/>
      <c r="BL163" s="593"/>
      <c r="BM163" s="593"/>
      <c r="BN163" s="593"/>
      <c r="BO163" s="593"/>
      <c r="BP163" s="593"/>
      <c r="BQ163" s="593"/>
      <c r="BR163" s="593"/>
      <c r="BS163" s="94"/>
      <c r="BT163" s="227"/>
      <c r="BU163" s="227"/>
      <c r="BV163" s="227"/>
      <c r="BW163" s="227"/>
      <c r="BX163" s="223"/>
      <c r="BY163" s="223"/>
      <c r="BZ163" s="223"/>
      <c r="CA163" s="223"/>
      <c r="CB163" s="228"/>
      <c r="CC163" s="228"/>
      <c r="CD163" s="228"/>
      <c r="CE163" s="228"/>
      <c r="CG163" s="226"/>
      <c r="CH163" s="226"/>
      <c r="CI163" s="226"/>
      <c r="CJ163" s="226"/>
      <c r="CK163" s="226"/>
      <c r="CL163" s="226"/>
      <c r="CM163" s="226"/>
      <c r="CN163" s="226"/>
      <c r="CO163" s="226"/>
      <c r="CP163" s="226"/>
    </row>
    <row r="164" spans="1:94" s="92" customFormat="1" ht="13" hidden="1" outlineLevel="1">
      <c r="A164" s="169" t="str">
        <f>IF(B164&lt;&gt;"",$A$51&amp;"."&amp;SUBTOTAL(103,$B$52:B164),"")</f>
        <v/>
      </c>
      <c r="B164" s="91"/>
      <c r="C164" s="241"/>
      <c r="D164" s="93"/>
      <c r="E164" s="93"/>
      <c r="F164" s="93"/>
      <c r="G164" s="93"/>
      <c r="H164" s="93"/>
      <c r="I164" s="93"/>
      <c r="J164" s="93"/>
      <c r="K164" s="93"/>
      <c r="L164" s="93"/>
      <c r="M164" s="93"/>
      <c r="N164" s="93"/>
      <c r="O164" s="93"/>
      <c r="P164" s="93"/>
      <c r="Q164" s="93"/>
      <c r="R164" s="93"/>
      <c r="S164" s="93"/>
      <c r="T164" s="93"/>
      <c r="W164" s="225"/>
      <c r="X164" s="225"/>
      <c r="Y164" s="225"/>
      <c r="Z164" s="225"/>
      <c r="AA164" s="225"/>
      <c r="AB164" s="225"/>
      <c r="AC164" s="225"/>
      <c r="AD164" s="225"/>
      <c r="AE164" s="225"/>
      <c r="AF164" s="225"/>
      <c r="AG164" s="225"/>
      <c r="AH164" s="225"/>
      <c r="AI164" s="225"/>
      <c r="AJ164" s="169" t="str">
        <f t="shared" ref="AJ164:AK179" si="10">A164</f>
        <v/>
      </c>
      <c r="AK164" s="174">
        <f t="shared" si="10"/>
        <v>0</v>
      </c>
      <c r="AL164" s="241"/>
      <c r="AM164" s="93"/>
      <c r="AN164" s="93"/>
      <c r="AO164" s="93"/>
      <c r="AP164" s="93"/>
      <c r="AQ164" s="93"/>
      <c r="AR164" s="93"/>
      <c r="AS164" s="93"/>
      <c r="AT164" s="93"/>
      <c r="AU164" s="93"/>
      <c r="AV164" s="93"/>
      <c r="AW164" s="93"/>
      <c r="AX164" s="93"/>
      <c r="AY164" s="93"/>
      <c r="AZ164" s="93"/>
      <c r="BA164" s="93"/>
      <c r="BB164" s="93"/>
      <c r="BC164" s="93"/>
      <c r="BF164" s="225"/>
      <c r="BG164" s="225"/>
      <c r="BH164" s="225"/>
      <c r="BI164" s="225"/>
      <c r="BJ164" s="225"/>
      <c r="BK164" s="225"/>
      <c r="BL164" s="225"/>
      <c r="BM164" s="225"/>
      <c r="BN164" s="225"/>
      <c r="BO164" s="225"/>
      <c r="BP164" s="225"/>
      <c r="BQ164" s="225"/>
      <c r="BR164" s="225"/>
      <c r="BS164" s="225"/>
      <c r="BT164" s="227"/>
      <c r="BU164" s="227"/>
      <c r="BV164" s="227"/>
      <c r="BW164" s="227"/>
      <c r="BX164" s="223"/>
      <c r="BY164" s="223"/>
      <c r="BZ164" s="223"/>
      <c r="CA164" s="223"/>
      <c r="CB164" s="228"/>
      <c r="CC164" s="228"/>
      <c r="CD164" s="228"/>
      <c r="CE164" s="228"/>
      <c r="CG164" s="226"/>
      <c r="CH164" s="226"/>
      <c r="CI164" s="226"/>
      <c r="CJ164" s="226"/>
      <c r="CK164" s="226"/>
      <c r="CL164" s="226"/>
      <c r="CM164" s="226"/>
      <c r="CN164" s="226"/>
      <c r="CO164" s="226"/>
      <c r="CP164" s="226"/>
    </row>
    <row r="165" spans="1:94" s="92" customFormat="1" ht="40.5" hidden="1" customHeight="1" outlineLevel="1">
      <c r="A165" s="169" t="str">
        <f>IF(B165&lt;&gt;"",$A$51&amp;"."&amp;SUBTOTAL(103,$B$52:B186),"")</f>
        <v/>
      </c>
      <c r="B165" s="91"/>
      <c r="C165" s="593" t="s">
        <v>967</v>
      </c>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169" t="str">
        <f t="shared" si="10"/>
        <v/>
      </c>
      <c r="AK165" s="174">
        <f t="shared" si="10"/>
        <v>0</v>
      </c>
      <c r="AL165" s="593" t="s">
        <v>966</v>
      </c>
      <c r="AM165" s="593"/>
      <c r="AN165" s="593"/>
      <c r="AO165" s="593"/>
      <c r="AP165" s="593"/>
      <c r="AQ165" s="593"/>
      <c r="AR165" s="593"/>
      <c r="AS165" s="593"/>
      <c r="AT165" s="593"/>
      <c r="AU165" s="593"/>
      <c r="AV165" s="593"/>
      <c r="AW165" s="593"/>
      <c r="AX165" s="593"/>
      <c r="AY165" s="593"/>
      <c r="AZ165" s="593"/>
      <c r="BA165" s="593"/>
      <c r="BB165" s="593"/>
      <c r="BC165" s="593"/>
      <c r="BD165" s="593"/>
      <c r="BE165" s="593"/>
      <c r="BF165" s="593"/>
      <c r="BG165" s="593"/>
      <c r="BH165" s="593"/>
      <c r="BI165" s="593"/>
      <c r="BJ165" s="593"/>
      <c r="BK165" s="593"/>
      <c r="BL165" s="593"/>
      <c r="BM165" s="593"/>
      <c r="BN165" s="593"/>
      <c r="BO165" s="593"/>
      <c r="BP165" s="593"/>
      <c r="BQ165" s="593"/>
      <c r="BR165" s="593"/>
      <c r="BS165" s="94"/>
      <c r="BT165" s="227"/>
      <c r="BU165" s="227"/>
      <c r="BV165" s="227"/>
      <c r="BW165" s="227"/>
      <c r="BX165" s="223"/>
      <c r="BY165" s="223"/>
      <c r="BZ165" s="223"/>
      <c r="CA165" s="223"/>
      <c r="CB165" s="228"/>
      <c r="CC165" s="228"/>
      <c r="CD165" s="228"/>
      <c r="CE165" s="228"/>
      <c r="CG165" s="226"/>
      <c r="CH165" s="226"/>
      <c r="CI165" s="226"/>
      <c r="CJ165" s="226"/>
      <c r="CK165" s="226"/>
      <c r="CL165" s="226"/>
      <c r="CM165" s="226"/>
      <c r="CN165" s="226"/>
      <c r="CO165" s="226"/>
      <c r="CP165" s="226"/>
    </row>
    <row r="166" spans="1:94" s="92" customFormat="1" ht="13" hidden="1" outlineLevel="1">
      <c r="A166" s="169" t="str">
        <f>IF(B166&lt;&gt;"",$A$51&amp;"."&amp;SUBTOTAL(103,$B$52:B166),"")</f>
        <v/>
      </c>
      <c r="B166" s="91"/>
      <c r="C166" s="241"/>
      <c r="D166" s="93"/>
      <c r="E166" s="93"/>
      <c r="F166" s="93"/>
      <c r="G166" s="93"/>
      <c r="H166" s="93"/>
      <c r="I166" s="93"/>
      <c r="J166" s="93"/>
      <c r="K166" s="93"/>
      <c r="L166" s="93"/>
      <c r="M166" s="93"/>
      <c r="N166" s="93"/>
      <c r="O166" s="93"/>
      <c r="P166" s="93"/>
      <c r="Q166" s="93"/>
      <c r="R166" s="93"/>
      <c r="S166" s="93"/>
      <c r="T166" s="93"/>
      <c r="W166" s="225"/>
      <c r="X166" s="225"/>
      <c r="Y166" s="225"/>
      <c r="Z166" s="225"/>
      <c r="AA166" s="225"/>
      <c r="AB166" s="225"/>
      <c r="AC166" s="225"/>
      <c r="AD166" s="225"/>
      <c r="AE166" s="225"/>
      <c r="AF166" s="225"/>
      <c r="AG166" s="225"/>
      <c r="AH166" s="225"/>
      <c r="AI166" s="225"/>
      <c r="AJ166" s="169" t="str">
        <f t="shared" si="10"/>
        <v/>
      </c>
      <c r="AK166" s="174">
        <f t="shared" si="10"/>
        <v>0</v>
      </c>
      <c r="AL166" s="241"/>
      <c r="AM166" s="93"/>
      <c r="AN166" s="93"/>
      <c r="AO166" s="93"/>
      <c r="AP166" s="93"/>
      <c r="AQ166" s="93"/>
      <c r="AR166" s="93"/>
      <c r="AS166" s="93"/>
      <c r="AT166" s="93"/>
      <c r="AU166" s="93"/>
      <c r="AV166" s="93"/>
      <c r="AW166" s="93"/>
      <c r="AX166" s="93"/>
      <c r="AY166" s="93"/>
      <c r="AZ166" s="93"/>
      <c r="BA166" s="93"/>
      <c r="BB166" s="93"/>
      <c r="BC166" s="93"/>
      <c r="BF166" s="225"/>
      <c r="BG166" s="225"/>
      <c r="BH166" s="225"/>
      <c r="BI166" s="225"/>
      <c r="BJ166" s="225"/>
      <c r="BK166" s="225"/>
      <c r="BL166" s="225"/>
      <c r="BM166" s="225"/>
      <c r="BN166" s="225"/>
      <c r="BO166" s="225"/>
      <c r="BP166" s="225"/>
      <c r="BQ166" s="225"/>
      <c r="BR166" s="225"/>
      <c r="BS166" s="225"/>
      <c r="BT166" s="227"/>
      <c r="BU166" s="227"/>
      <c r="BV166" s="227"/>
      <c r="BW166" s="227"/>
      <c r="BX166" s="223"/>
      <c r="BY166" s="223"/>
      <c r="BZ166" s="223"/>
      <c r="CA166" s="223"/>
      <c r="CB166" s="228"/>
      <c r="CC166" s="228"/>
      <c r="CD166" s="228"/>
      <c r="CE166" s="228"/>
      <c r="CG166" s="226"/>
      <c r="CH166" s="226"/>
      <c r="CI166" s="226"/>
      <c r="CJ166" s="226"/>
      <c r="CK166" s="226"/>
      <c r="CL166" s="226"/>
      <c r="CM166" s="226"/>
      <c r="CN166" s="226"/>
      <c r="CO166" s="226"/>
      <c r="CP166" s="226"/>
    </row>
    <row r="167" spans="1:94" s="92" customFormat="1" ht="25.5" hidden="1" customHeight="1" outlineLevel="1">
      <c r="A167" s="169" t="str">
        <f>IF(B167&lt;&gt;"",$A$51&amp;"."&amp;SUBTOTAL(103,$B$52:B167),"")</f>
        <v/>
      </c>
      <c r="B167" s="91"/>
      <c r="C167" s="593" t="s">
        <v>968</v>
      </c>
      <c r="D167" s="593"/>
      <c r="E167" s="593"/>
      <c r="F167" s="593"/>
      <c r="G167" s="593"/>
      <c r="H167" s="593"/>
      <c r="I167" s="593"/>
      <c r="J167" s="593"/>
      <c r="K167" s="593"/>
      <c r="L167" s="593"/>
      <c r="M167" s="593"/>
      <c r="N167" s="593"/>
      <c r="O167" s="593"/>
      <c r="P167" s="593"/>
      <c r="Q167" s="593"/>
      <c r="R167" s="593"/>
      <c r="S167" s="593"/>
      <c r="T167" s="593"/>
      <c r="U167" s="593"/>
      <c r="V167" s="593"/>
      <c r="W167" s="593"/>
      <c r="X167" s="593"/>
      <c r="Y167" s="593"/>
      <c r="Z167" s="593"/>
      <c r="AA167" s="593"/>
      <c r="AB167" s="593"/>
      <c r="AC167" s="593"/>
      <c r="AD167" s="593"/>
      <c r="AE167" s="593"/>
      <c r="AF167" s="593"/>
      <c r="AG167" s="593"/>
      <c r="AH167" s="593"/>
      <c r="AI167" s="593"/>
      <c r="AJ167" s="169" t="str">
        <f t="shared" si="10"/>
        <v/>
      </c>
      <c r="AK167" s="174">
        <f t="shared" si="10"/>
        <v>0</v>
      </c>
      <c r="AL167" s="593" t="s">
        <v>969</v>
      </c>
      <c r="AM167" s="593"/>
      <c r="AN167" s="593"/>
      <c r="AO167" s="593"/>
      <c r="AP167" s="593"/>
      <c r="AQ167" s="593"/>
      <c r="AR167" s="593"/>
      <c r="AS167" s="593"/>
      <c r="AT167" s="593"/>
      <c r="AU167" s="593"/>
      <c r="AV167" s="593"/>
      <c r="AW167" s="593"/>
      <c r="AX167" s="593"/>
      <c r="AY167" s="593"/>
      <c r="AZ167" s="593"/>
      <c r="BA167" s="593"/>
      <c r="BB167" s="593"/>
      <c r="BC167" s="593"/>
      <c r="BD167" s="593"/>
      <c r="BE167" s="593"/>
      <c r="BF167" s="593"/>
      <c r="BG167" s="593"/>
      <c r="BH167" s="593"/>
      <c r="BI167" s="593"/>
      <c r="BJ167" s="593"/>
      <c r="BK167" s="593"/>
      <c r="BL167" s="593"/>
      <c r="BM167" s="593"/>
      <c r="BN167" s="593"/>
      <c r="BO167" s="593"/>
      <c r="BP167" s="593"/>
      <c r="BQ167" s="593"/>
      <c r="BR167" s="593"/>
      <c r="BS167" s="225"/>
      <c r="BT167" s="227"/>
      <c r="BU167" s="227"/>
      <c r="BV167" s="227"/>
      <c r="BW167" s="227"/>
      <c r="BX167" s="223"/>
      <c r="BY167" s="223"/>
      <c r="BZ167" s="223"/>
      <c r="CA167" s="223"/>
      <c r="CB167" s="228"/>
      <c r="CC167" s="228"/>
      <c r="CD167" s="227"/>
      <c r="CE167" s="227"/>
      <c r="CG167" s="226"/>
      <c r="CH167" s="226"/>
      <c r="CI167" s="226"/>
      <c r="CJ167" s="226"/>
      <c r="CK167" s="226"/>
      <c r="CL167" s="226"/>
      <c r="CM167" s="226"/>
      <c r="CN167" s="226"/>
      <c r="CO167" s="226"/>
      <c r="CP167" s="226"/>
    </row>
    <row r="168" spans="1:94" s="92" customFormat="1" ht="13" hidden="1" outlineLevel="1">
      <c r="A168" s="169" t="str">
        <f>IF(B168&lt;&gt;"",$A$51&amp;"."&amp;SUBTOTAL(103,$B$52:B168),"")</f>
        <v/>
      </c>
      <c r="B168" s="91"/>
      <c r="C168" s="241"/>
      <c r="D168" s="93"/>
      <c r="E168" s="93"/>
      <c r="F168" s="93"/>
      <c r="G168" s="93"/>
      <c r="H168" s="93"/>
      <c r="I168" s="93"/>
      <c r="J168" s="93"/>
      <c r="K168" s="93"/>
      <c r="L168" s="93"/>
      <c r="M168" s="93"/>
      <c r="N168" s="93"/>
      <c r="O168" s="93"/>
      <c r="P168" s="93"/>
      <c r="Q168" s="93"/>
      <c r="R168" s="93"/>
      <c r="S168" s="93"/>
      <c r="T168" s="93"/>
      <c r="W168" s="225"/>
      <c r="X168" s="225"/>
      <c r="Y168" s="225"/>
      <c r="Z168" s="225"/>
      <c r="AA168" s="225"/>
      <c r="AB168" s="225"/>
      <c r="AC168" s="225"/>
      <c r="AD168" s="225"/>
      <c r="AE168" s="225"/>
      <c r="AF168" s="225"/>
      <c r="AG168" s="225"/>
      <c r="AH168" s="225"/>
      <c r="AI168" s="225"/>
      <c r="AJ168" s="169" t="str">
        <f t="shared" si="10"/>
        <v/>
      </c>
      <c r="AK168" s="174">
        <f t="shared" si="10"/>
        <v>0</v>
      </c>
      <c r="AL168" s="241"/>
      <c r="AM168" s="93"/>
      <c r="AN168" s="93"/>
      <c r="AO168" s="93"/>
      <c r="AP168" s="93"/>
      <c r="AQ168" s="93"/>
      <c r="AR168" s="93"/>
      <c r="AS168" s="93"/>
      <c r="AT168" s="93"/>
      <c r="AU168" s="93"/>
      <c r="AV168" s="93"/>
      <c r="AW168" s="93"/>
      <c r="AX168" s="93"/>
      <c r="AY168" s="93"/>
      <c r="AZ168" s="93"/>
      <c r="BA168" s="93"/>
      <c r="BB168" s="93"/>
      <c r="BC168" s="93"/>
      <c r="BF168" s="225"/>
      <c r="BG168" s="225"/>
      <c r="BH168" s="225"/>
      <c r="BI168" s="225"/>
      <c r="BJ168" s="225"/>
      <c r="BK168" s="225"/>
      <c r="BL168" s="225"/>
      <c r="BM168" s="225"/>
      <c r="BN168" s="225"/>
      <c r="BO168" s="225"/>
      <c r="BP168" s="225"/>
      <c r="BQ168" s="225"/>
      <c r="BR168" s="225"/>
      <c r="BS168" s="225"/>
      <c r="BT168" s="221"/>
      <c r="BU168" s="221"/>
      <c r="BV168" s="221"/>
      <c r="BW168" s="221"/>
      <c r="BX168" s="225"/>
      <c r="BY168" s="223"/>
      <c r="BZ168" s="223"/>
      <c r="CA168" s="223"/>
      <c r="CB168" s="224"/>
      <c r="CC168" s="224"/>
      <c r="CD168" s="224"/>
      <c r="CE168" s="224"/>
    </row>
    <row r="169" spans="1:94" s="92" customFormat="1" ht="15" hidden="1" customHeight="1" outlineLevel="1">
      <c r="A169" s="169" t="str">
        <f>IF(B169&lt;&gt;"",$A$51&amp;"."&amp;SUBTOTAL(103,$B$52:B169),"")</f>
        <v/>
      </c>
      <c r="B169" s="91"/>
      <c r="C169" s="93" t="s">
        <v>781</v>
      </c>
      <c r="D169" s="183" t="s">
        <v>970</v>
      </c>
      <c r="E169" s="93"/>
      <c r="F169" s="93"/>
      <c r="G169" s="93"/>
      <c r="H169" s="93"/>
      <c r="I169" s="93"/>
      <c r="J169" s="93"/>
      <c r="K169" s="93"/>
      <c r="L169" s="93"/>
      <c r="M169" s="93"/>
      <c r="N169" s="93"/>
      <c r="O169" s="93"/>
      <c r="P169" s="93"/>
      <c r="Q169" s="93"/>
      <c r="T169" s="225"/>
      <c r="U169" s="225"/>
      <c r="V169" s="225"/>
      <c r="Y169" s="225"/>
      <c r="AC169" s="225"/>
      <c r="AD169" s="225"/>
      <c r="AE169" s="225"/>
      <c r="AG169" s="242" t="s">
        <v>971</v>
      </c>
      <c r="AI169" s="227" t="s">
        <v>783</v>
      </c>
      <c r="AJ169" s="169" t="str">
        <f t="shared" si="10"/>
        <v/>
      </c>
      <c r="AK169" s="174">
        <f t="shared" si="10"/>
        <v>0</v>
      </c>
      <c r="AL169" s="93" t="s">
        <v>781</v>
      </c>
      <c r="AM169" s="183" t="s">
        <v>972</v>
      </c>
      <c r="AN169" s="93"/>
      <c r="AO169" s="93"/>
      <c r="AP169" s="93"/>
      <c r="AQ169" s="93"/>
      <c r="AR169" s="93"/>
      <c r="AS169" s="93"/>
      <c r="AT169" s="93"/>
      <c r="AU169" s="93"/>
      <c r="AV169" s="93"/>
      <c r="AW169" s="93"/>
      <c r="AX169" s="93"/>
      <c r="AY169" s="93"/>
      <c r="AZ169" s="93"/>
      <c r="BC169" s="225"/>
      <c r="BD169" s="225"/>
      <c r="BE169" s="225"/>
      <c r="BK169" s="225"/>
      <c r="BL169" s="225"/>
      <c r="BM169" s="225"/>
      <c r="BN169" s="225"/>
      <c r="BO169" s="225"/>
      <c r="BP169" s="239" t="str">
        <f>AG169</f>
        <v>05 - 30</v>
      </c>
      <c r="BR169" s="240" t="s">
        <v>936</v>
      </c>
      <c r="BS169" s="225"/>
      <c r="BT169" s="221"/>
      <c r="BU169" s="221"/>
      <c r="BV169" s="221"/>
      <c r="BW169" s="221"/>
      <c r="BX169" s="225"/>
      <c r="BY169" s="223"/>
      <c r="BZ169" s="223"/>
      <c r="CA169" s="223"/>
      <c r="CB169" s="224"/>
      <c r="CC169" s="224"/>
      <c r="CD169" s="224"/>
      <c r="CE169" s="224"/>
    </row>
    <row r="170" spans="1:94" s="92" customFormat="1" ht="15" hidden="1" customHeight="1" outlineLevel="1">
      <c r="A170" s="169" t="str">
        <f>IF(B170&lt;&gt;"",$A$51&amp;"."&amp;SUBTOTAL(103,$B$52:B170),"")</f>
        <v/>
      </c>
      <c r="B170" s="91"/>
      <c r="C170" s="93" t="s">
        <v>781</v>
      </c>
      <c r="D170" s="183" t="s">
        <v>973</v>
      </c>
      <c r="E170" s="93"/>
      <c r="F170" s="93"/>
      <c r="G170" s="93"/>
      <c r="H170" s="93"/>
      <c r="I170" s="93"/>
      <c r="J170" s="93"/>
      <c r="K170" s="93"/>
      <c r="L170" s="93"/>
      <c r="M170" s="93"/>
      <c r="N170" s="93"/>
      <c r="O170" s="93"/>
      <c r="P170" s="93"/>
      <c r="Q170" s="93"/>
      <c r="T170" s="225"/>
      <c r="U170" s="225"/>
      <c r="V170" s="225"/>
      <c r="Y170" s="225"/>
      <c r="AC170" s="225"/>
      <c r="AD170" s="225"/>
      <c r="AE170" s="225"/>
      <c r="AG170" s="242" t="s">
        <v>971</v>
      </c>
      <c r="AI170" s="227" t="s">
        <v>783</v>
      </c>
      <c r="AJ170" s="169" t="str">
        <f t="shared" si="10"/>
        <v/>
      </c>
      <c r="AK170" s="174">
        <f t="shared" si="10"/>
        <v>0</v>
      </c>
      <c r="AL170" s="93" t="s">
        <v>781</v>
      </c>
      <c r="AM170" s="183" t="s">
        <v>974</v>
      </c>
      <c r="AN170" s="93"/>
      <c r="AO170" s="93"/>
      <c r="AP170" s="93"/>
      <c r="AQ170" s="93"/>
      <c r="AR170" s="93"/>
      <c r="AS170" s="93"/>
      <c r="AT170" s="93"/>
      <c r="AU170" s="93"/>
      <c r="AV170" s="93"/>
      <c r="AW170" s="93"/>
      <c r="AX170" s="93"/>
      <c r="AY170" s="93"/>
      <c r="AZ170" s="93"/>
      <c r="BC170" s="225"/>
      <c r="BD170" s="225"/>
      <c r="BE170" s="225"/>
      <c r="BK170" s="225"/>
      <c r="BL170" s="225"/>
      <c r="BM170" s="225"/>
      <c r="BN170" s="225"/>
      <c r="BO170" s="225"/>
      <c r="BP170" s="239" t="str">
        <f>AG170</f>
        <v>05 - 30</v>
      </c>
      <c r="BR170" s="240" t="s">
        <v>936</v>
      </c>
      <c r="BS170" s="225"/>
      <c r="BT170" s="221"/>
      <c r="BU170" s="221"/>
      <c r="BV170" s="221"/>
      <c r="BW170" s="221"/>
      <c r="BX170" s="225"/>
      <c r="BY170" s="223"/>
      <c r="BZ170" s="223"/>
      <c r="CA170" s="223"/>
      <c r="CB170" s="224"/>
      <c r="CC170" s="224"/>
      <c r="CD170" s="224"/>
      <c r="CE170" s="224"/>
    </row>
    <row r="171" spans="1:94" s="92" customFormat="1" ht="13" hidden="1" outlineLevel="1">
      <c r="A171" s="169" t="str">
        <f>IF(B171&lt;&gt;"",$A$51&amp;"."&amp;SUBTOTAL(103,$B$52:B213),"")</f>
        <v/>
      </c>
      <c r="B171" s="91"/>
      <c r="C171" s="93"/>
      <c r="D171" s="93"/>
      <c r="E171" s="93"/>
      <c r="F171" s="93"/>
      <c r="G171" s="93"/>
      <c r="H171" s="93"/>
      <c r="I171" s="93"/>
      <c r="J171" s="93"/>
      <c r="K171" s="93"/>
      <c r="L171" s="93"/>
      <c r="M171" s="93"/>
      <c r="N171" s="93"/>
      <c r="O171" s="93"/>
      <c r="P171" s="93"/>
      <c r="Q171" s="93"/>
      <c r="R171" s="93"/>
      <c r="S171" s="93"/>
      <c r="T171" s="93"/>
      <c r="W171" s="225"/>
      <c r="X171" s="225"/>
      <c r="Y171" s="225"/>
      <c r="Z171" s="225"/>
      <c r="AA171" s="225"/>
      <c r="AB171" s="225"/>
      <c r="AC171" s="225"/>
      <c r="AD171" s="225"/>
      <c r="AE171" s="225"/>
      <c r="AF171" s="225"/>
      <c r="AG171" s="225"/>
      <c r="AH171" s="225"/>
      <c r="AI171" s="225"/>
      <c r="AJ171" s="169" t="str">
        <f t="shared" si="10"/>
        <v/>
      </c>
      <c r="AK171" s="174">
        <f t="shared" si="10"/>
        <v>0</v>
      </c>
      <c r="AL171" s="93"/>
      <c r="AM171" s="93"/>
      <c r="AN171" s="93"/>
      <c r="AO171" s="93"/>
      <c r="AP171" s="93"/>
      <c r="AQ171" s="93"/>
      <c r="AR171" s="93"/>
      <c r="AS171" s="93"/>
      <c r="AT171" s="93"/>
      <c r="AU171" s="93"/>
      <c r="AV171" s="93"/>
      <c r="AW171" s="93"/>
      <c r="AX171" s="93"/>
      <c r="AY171" s="93"/>
      <c r="AZ171" s="93"/>
      <c r="BA171" s="93"/>
      <c r="BB171" s="93"/>
      <c r="BC171" s="93"/>
      <c r="BF171" s="225"/>
      <c r="BG171" s="225"/>
      <c r="BH171" s="225"/>
      <c r="BI171" s="225"/>
      <c r="BJ171" s="225"/>
      <c r="BK171" s="225"/>
      <c r="BL171" s="225"/>
      <c r="BM171" s="225"/>
      <c r="BN171" s="225"/>
      <c r="BO171" s="225"/>
      <c r="BP171" s="225"/>
      <c r="BQ171" s="225"/>
      <c r="BR171" s="225"/>
      <c r="BS171" s="225"/>
      <c r="BT171" s="227"/>
      <c r="BU171" s="227"/>
      <c r="BV171" s="227"/>
      <c r="BW171" s="227"/>
      <c r="BX171" s="223"/>
      <c r="BY171" s="223"/>
      <c r="BZ171" s="223"/>
      <c r="CA171" s="223"/>
      <c r="CB171" s="228"/>
      <c r="CC171" s="228"/>
      <c r="CD171" s="228"/>
      <c r="CE171" s="228"/>
      <c r="CG171" s="226"/>
      <c r="CH171" s="226"/>
      <c r="CI171" s="226"/>
      <c r="CJ171" s="226"/>
      <c r="CK171" s="226"/>
      <c r="CL171" s="226"/>
      <c r="CM171" s="226"/>
      <c r="CN171" s="226"/>
      <c r="CO171" s="226"/>
      <c r="CP171" s="226"/>
    </row>
    <row r="172" spans="1:94" s="92" customFormat="1" ht="15" customHeight="1" collapsed="1">
      <c r="A172" s="169" t="str">
        <f>IF(B172&lt;&gt;"",$A$51&amp;"."&amp;SUBTOTAL(103,$B$52:B172),"")</f>
        <v>2.5</v>
      </c>
      <c r="B172" s="91" t="s">
        <v>794</v>
      </c>
      <c r="C172" s="215" t="s">
        <v>975</v>
      </c>
      <c r="D172" s="93"/>
      <c r="E172" s="93"/>
      <c r="F172" s="93"/>
      <c r="G172" s="93"/>
      <c r="H172" s="93"/>
      <c r="I172" s="93"/>
      <c r="J172" s="93"/>
      <c r="K172" s="93"/>
      <c r="L172" s="93"/>
      <c r="M172" s="93"/>
      <c r="N172" s="93"/>
      <c r="O172" s="93"/>
      <c r="P172" s="93"/>
      <c r="Q172" s="93"/>
      <c r="R172" s="93"/>
      <c r="S172" s="93"/>
      <c r="T172" s="93"/>
      <c r="W172" s="225"/>
      <c r="X172" s="225"/>
      <c r="Y172" s="225"/>
      <c r="Z172" s="225"/>
      <c r="AA172" s="225"/>
      <c r="AB172" s="225"/>
      <c r="AC172" s="225"/>
      <c r="AD172" s="225"/>
      <c r="AE172" s="225"/>
      <c r="AF172" s="225"/>
      <c r="AG172" s="225"/>
      <c r="AH172" s="225"/>
      <c r="AI172" s="225"/>
      <c r="AJ172" s="169" t="str">
        <f t="shared" si="10"/>
        <v>2.5</v>
      </c>
      <c r="AK172" s="174" t="str">
        <f t="shared" si="10"/>
        <v>.</v>
      </c>
      <c r="AL172" s="215" t="s">
        <v>976</v>
      </c>
      <c r="AM172" s="93"/>
      <c r="AN172" s="93"/>
      <c r="AO172" s="93"/>
      <c r="AP172" s="93"/>
      <c r="AQ172" s="93"/>
      <c r="AR172" s="93"/>
      <c r="AS172" s="93"/>
      <c r="AT172" s="93"/>
      <c r="AU172" s="93"/>
      <c r="AV172" s="93"/>
      <c r="AW172" s="93"/>
      <c r="AX172" s="93"/>
      <c r="AY172" s="93"/>
      <c r="AZ172" s="93"/>
      <c r="BA172" s="93"/>
      <c r="BB172" s="93"/>
      <c r="BC172" s="93"/>
      <c r="BF172" s="225"/>
      <c r="BG172" s="225"/>
      <c r="BH172" s="225"/>
      <c r="BI172" s="225"/>
      <c r="BJ172" s="225"/>
      <c r="BK172" s="225"/>
      <c r="BL172" s="225"/>
      <c r="BM172" s="225"/>
      <c r="BN172" s="225"/>
      <c r="BO172" s="225"/>
      <c r="BP172" s="225"/>
      <c r="BQ172" s="225"/>
      <c r="BR172" s="225"/>
      <c r="BS172" s="225"/>
      <c r="BT172" s="227"/>
      <c r="BU172" s="227"/>
      <c r="BV172" s="227"/>
      <c r="BW172" s="227"/>
      <c r="BX172" s="223"/>
      <c r="BY172" s="223"/>
      <c r="BZ172" s="223"/>
      <c r="CA172" s="223"/>
      <c r="CB172" s="228"/>
      <c r="CC172" s="228"/>
      <c r="CD172" s="228"/>
      <c r="CE172" s="228"/>
      <c r="CG172" s="226"/>
      <c r="CH172" s="226"/>
      <c r="CI172" s="226"/>
      <c r="CJ172" s="226"/>
      <c r="CK172" s="226"/>
      <c r="CL172" s="226"/>
      <c r="CM172" s="226"/>
      <c r="CN172" s="226"/>
      <c r="CO172" s="226"/>
      <c r="CP172" s="226"/>
    </row>
    <row r="173" spans="1:94" s="92" customFormat="1" ht="13">
      <c r="A173" s="169" t="str">
        <f>IF(B173&lt;&gt;"",$A$51&amp;"."&amp;SUBTOTAL(103,$B$52:B173),"")</f>
        <v/>
      </c>
      <c r="B173" s="91"/>
      <c r="C173" s="215"/>
      <c r="D173" s="93"/>
      <c r="E173" s="93"/>
      <c r="F173" s="93"/>
      <c r="G173" s="93"/>
      <c r="H173" s="93"/>
      <c r="I173" s="93"/>
      <c r="J173" s="93"/>
      <c r="K173" s="93"/>
      <c r="L173" s="93"/>
      <c r="M173" s="93"/>
      <c r="N173" s="93"/>
      <c r="O173" s="93"/>
      <c r="P173" s="93"/>
      <c r="Q173" s="93"/>
      <c r="R173" s="93"/>
      <c r="S173" s="93"/>
      <c r="T173" s="93"/>
      <c r="W173" s="225"/>
      <c r="X173" s="225"/>
      <c r="Y173" s="225"/>
      <c r="Z173" s="225"/>
      <c r="AA173" s="225"/>
      <c r="AB173" s="225"/>
      <c r="AC173" s="225"/>
      <c r="AD173" s="225"/>
      <c r="AE173" s="225"/>
      <c r="AF173" s="225"/>
      <c r="AG173" s="225"/>
      <c r="AH173" s="225"/>
      <c r="AI173" s="225"/>
      <c r="AJ173" s="169" t="str">
        <f t="shared" si="10"/>
        <v/>
      </c>
      <c r="AK173" s="174">
        <f t="shared" si="10"/>
        <v>0</v>
      </c>
      <c r="AL173" s="215"/>
      <c r="AM173" s="93"/>
      <c r="AN173" s="93"/>
      <c r="AO173" s="93"/>
      <c r="AP173" s="93"/>
      <c r="AQ173" s="93"/>
      <c r="AR173" s="93"/>
      <c r="AS173" s="93"/>
      <c r="AT173" s="93"/>
      <c r="AU173" s="93"/>
      <c r="AV173" s="93"/>
      <c r="AW173" s="93"/>
      <c r="AX173" s="93"/>
      <c r="AY173" s="93"/>
      <c r="AZ173" s="93"/>
      <c r="BA173" s="93"/>
      <c r="BB173" s="93"/>
      <c r="BC173" s="93"/>
      <c r="BF173" s="225"/>
      <c r="BG173" s="225"/>
      <c r="BH173" s="225"/>
      <c r="BI173" s="225"/>
      <c r="BJ173" s="225"/>
      <c r="BK173" s="225"/>
      <c r="BL173" s="225"/>
      <c r="BM173" s="225"/>
      <c r="BN173" s="225"/>
      <c r="BO173" s="225"/>
      <c r="BP173" s="225"/>
      <c r="BQ173" s="225"/>
      <c r="BR173" s="225"/>
      <c r="BS173" s="225"/>
      <c r="BT173" s="227"/>
      <c r="BU173" s="227"/>
      <c r="BV173" s="227"/>
      <c r="BW173" s="227"/>
      <c r="BX173" s="223"/>
      <c r="BY173" s="223"/>
      <c r="BZ173" s="223"/>
      <c r="CA173" s="223"/>
      <c r="CB173" s="228"/>
      <c r="CC173" s="228"/>
      <c r="CD173" s="228"/>
      <c r="CE173" s="228"/>
      <c r="CG173" s="226"/>
      <c r="CH173" s="226"/>
      <c r="CI173" s="226"/>
      <c r="CJ173" s="226"/>
      <c r="CK173" s="226"/>
      <c r="CL173" s="226"/>
      <c r="CM173" s="226"/>
      <c r="CN173" s="226"/>
      <c r="CO173" s="226"/>
      <c r="CP173" s="226"/>
    </row>
    <row r="174" spans="1:94" s="92" customFormat="1" ht="42.75" customHeight="1">
      <c r="A174" s="169" t="str">
        <f>IF(B174&lt;&gt;"",$A$51&amp;"."&amp;SUBTOTAL(103,$B$52:B174),"")</f>
        <v/>
      </c>
      <c r="B174" s="91"/>
      <c r="C174" s="593" t="s">
        <v>977</v>
      </c>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169" t="str">
        <f t="shared" si="10"/>
        <v/>
      </c>
      <c r="AK174" s="174">
        <f t="shared" si="10"/>
        <v>0</v>
      </c>
      <c r="AL174" s="593" t="s">
        <v>978</v>
      </c>
      <c r="AM174" s="593"/>
      <c r="AN174" s="593"/>
      <c r="AO174" s="593"/>
      <c r="AP174" s="593"/>
      <c r="AQ174" s="593"/>
      <c r="AR174" s="593"/>
      <c r="AS174" s="593"/>
      <c r="AT174" s="593"/>
      <c r="AU174" s="593"/>
      <c r="AV174" s="593"/>
      <c r="AW174" s="593"/>
      <c r="AX174" s="593"/>
      <c r="AY174" s="593"/>
      <c r="AZ174" s="593"/>
      <c r="BA174" s="593"/>
      <c r="BB174" s="593"/>
      <c r="BC174" s="593"/>
      <c r="BD174" s="593"/>
      <c r="BE174" s="593"/>
      <c r="BF174" s="593"/>
      <c r="BG174" s="593"/>
      <c r="BH174" s="593"/>
      <c r="BI174" s="593"/>
      <c r="BJ174" s="593"/>
      <c r="BK174" s="593"/>
      <c r="BL174" s="593"/>
      <c r="BM174" s="593"/>
      <c r="BN174" s="593"/>
      <c r="BO174" s="593"/>
      <c r="BP174" s="593"/>
      <c r="BQ174" s="593"/>
      <c r="BR174" s="593"/>
      <c r="BS174" s="94"/>
      <c r="BT174" s="227"/>
      <c r="BU174" s="227"/>
      <c r="BV174" s="227"/>
      <c r="BW174" s="227"/>
      <c r="BX174" s="223"/>
      <c r="BY174" s="223"/>
      <c r="BZ174" s="223"/>
      <c r="CA174" s="223"/>
      <c r="CB174" s="228"/>
      <c r="CC174" s="228"/>
      <c r="CD174" s="228"/>
      <c r="CE174" s="228"/>
      <c r="CG174" s="226"/>
      <c r="CH174" s="226"/>
      <c r="CI174" s="226"/>
      <c r="CJ174" s="226"/>
      <c r="CK174" s="226"/>
      <c r="CL174" s="226"/>
      <c r="CM174" s="226"/>
      <c r="CN174" s="226"/>
      <c r="CO174" s="226"/>
      <c r="CP174" s="226"/>
    </row>
    <row r="175" spans="1:94" s="92" customFormat="1" ht="13">
      <c r="A175" s="169" t="str">
        <f>IF(B175&lt;&gt;"",$A$51&amp;"."&amp;SUBTOTAL(103,$B$52:B175),"")</f>
        <v/>
      </c>
      <c r="B175" s="91"/>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169" t="str">
        <f t="shared" si="10"/>
        <v/>
      </c>
      <c r="AK175" s="174">
        <f t="shared" si="10"/>
        <v>0</v>
      </c>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227"/>
      <c r="BU175" s="227"/>
      <c r="BV175" s="227"/>
      <c r="BW175" s="227"/>
      <c r="BX175" s="223"/>
      <c r="BY175" s="223"/>
      <c r="BZ175" s="223"/>
      <c r="CA175" s="223"/>
      <c r="CB175" s="228"/>
      <c r="CC175" s="228"/>
      <c r="CD175" s="228"/>
      <c r="CE175" s="228"/>
      <c r="CG175" s="226"/>
      <c r="CH175" s="226"/>
      <c r="CI175" s="226"/>
      <c r="CJ175" s="226"/>
      <c r="CK175" s="226"/>
      <c r="CL175" s="226"/>
      <c r="CM175" s="226"/>
      <c r="CN175" s="226"/>
      <c r="CO175" s="226"/>
      <c r="CP175" s="226"/>
    </row>
    <row r="176" spans="1:94" s="92" customFormat="1" ht="80.25" hidden="1" customHeight="1" outlineLevel="1">
      <c r="A176" s="169" t="str">
        <f>IF(B176&lt;&gt;"",$A$51&amp;"."&amp;SUBTOTAL(103,$B$52:B176),"")</f>
        <v/>
      </c>
      <c r="B176" s="91"/>
      <c r="C176" s="593" t="s">
        <v>979</v>
      </c>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169" t="str">
        <f t="shared" si="10"/>
        <v/>
      </c>
      <c r="AK176" s="174">
        <f t="shared" si="10"/>
        <v>0</v>
      </c>
      <c r="AL176" s="593" t="s">
        <v>980</v>
      </c>
      <c r="AM176" s="593"/>
      <c r="AN176" s="593"/>
      <c r="AO176" s="593"/>
      <c r="AP176" s="593"/>
      <c r="AQ176" s="593"/>
      <c r="AR176" s="593"/>
      <c r="AS176" s="593"/>
      <c r="AT176" s="593"/>
      <c r="AU176" s="593"/>
      <c r="AV176" s="593"/>
      <c r="AW176" s="593"/>
      <c r="AX176" s="593"/>
      <c r="AY176" s="593"/>
      <c r="AZ176" s="593"/>
      <c r="BA176" s="593"/>
      <c r="BB176" s="593"/>
      <c r="BC176" s="593"/>
      <c r="BD176" s="593"/>
      <c r="BE176" s="593"/>
      <c r="BF176" s="593"/>
      <c r="BG176" s="593"/>
      <c r="BH176" s="593"/>
      <c r="BI176" s="593"/>
      <c r="BJ176" s="593"/>
      <c r="BK176" s="593"/>
      <c r="BL176" s="593"/>
      <c r="BM176" s="593"/>
      <c r="BN176" s="593"/>
      <c r="BO176" s="593"/>
      <c r="BP176" s="593"/>
      <c r="BQ176" s="593"/>
      <c r="BR176" s="593"/>
      <c r="BS176" s="94"/>
      <c r="BT176" s="227"/>
      <c r="BU176" s="227"/>
      <c r="BV176" s="227"/>
      <c r="BW176" s="227"/>
      <c r="BX176" s="223"/>
      <c r="BY176" s="223"/>
      <c r="BZ176" s="223"/>
      <c r="CA176" s="223"/>
      <c r="CB176" s="228"/>
      <c r="CC176" s="228"/>
      <c r="CD176" s="228"/>
      <c r="CE176" s="228"/>
      <c r="CG176" s="226"/>
      <c r="CH176" s="226"/>
      <c r="CI176" s="226"/>
      <c r="CJ176" s="226"/>
      <c r="CK176" s="226"/>
      <c r="CL176" s="226"/>
      <c r="CM176" s="226"/>
      <c r="CN176" s="226"/>
      <c r="CO176" s="226"/>
      <c r="CP176" s="226"/>
    </row>
    <row r="177" spans="1:94" s="92" customFormat="1" ht="13" hidden="1" outlineLevel="1">
      <c r="A177" s="169" t="str">
        <f>IF(B177&lt;&gt;"",$A$51&amp;"."&amp;SUBTOTAL(103,$B$52:B177),"")</f>
        <v/>
      </c>
      <c r="B177" s="91"/>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169" t="str">
        <f t="shared" si="10"/>
        <v/>
      </c>
      <c r="AK177" s="174">
        <f t="shared" si="10"/>
        <v>0</v>
      </c>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227"/>
      <c r="BU177" s="227"/>
      <c r="BV177" s="227"/>
      <c r="BW177" s="227"/>
      <c r="BX177" s="223"/>
      <c r="BY177" s="223"/>
      <c r="BZ177" s="223"/>
      <c r="CA177" s="223"/>
      <c r="CB177" s="228"/>
      <c r="CC177" s="228"/>
      <c r="CD177" s="228"/>
      <c r="CE177" s="228"/>
      <c r="CG177" s="226"/>
      <c r="CH177" s="226"/>
      <c r="CI177" s="226"/>
      <c r="CJ177" s="226"/>
      <c r="CK177" s="226"/>
      <c r="CL177" s="226"/>
      <c r="CM177" s="226"/>
      <c r="CN177" s="226"/>
      <c r="CO177" s="226"/>
      <c r="CP177" s="226"/>
    </row>
    <row r="178" spans="1:94" s="92" customFormat="1" ht="15" customHeight="1" collapsed="1">
      <c r="A178" s="169" t="str">
        <f>IF(B178&lt;&gt;"",$A$51&amp;"."&amp;SUBTOTAL(103,$B$52:B178),"")</f>
        <v/>
      </c>
      <c r="B178" s="91"/>
      <c r="C178" s="593" t="s">
        <v>981</v>
      </c>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169" t="str">
        <f t="shared" si="10"/>
        <v/>
      </c>
      <c r="AK178" s="174">
        <f t="shared" si="10"/>
        <v>0</v>
      </c>
      <c r="AL178" s="593" t="s">
        <v>982</v>
      </c>
      <c r="AM178" s="593"/>
      <c r="AN178" s="593"/>
      <c r="AO178" s="593"/>
      <c r="AP178" s="593"/>
      <c r="AQ178" s="593"/>
      <c r="AR178" s="593"/>
      <c r="AS178" s="593"/>
      <c r="AT178" s="593"/>
      <c r="AU178" s="593"/>
      <c r="AV178" s="593"/>
      <c r="AW178" s="593"/>
      <c r="AX178" s="593"/>
      <c r="AY178" s="593"/>
      <c r="AZ178" s="593"/>
      <c r="BA178" s="593"/>
      <c r="BB178" s="593"/>
      <c r="BC178" s="593"/>
      <c r="BD178" s="593"/>
      <c r="BE178" s="593"/>
      <c r="BF178" s="593"/>
      <c r="BG178" s="593"/>
      <c r="BH178" s="593"/>
      <c r="BI178" s="593"/>
      <c r="BJ178" s="593"/>
      <c r="BK178" s="593"/>
      <c r="BL178" s="593"/>
      <c r="BM178" s="593"/>
      <c r="BN178" s="593"/>
      <c r="BO178" s="593"/>
      <c r="BP178" s="593"/>
      <c r="BQ178" s="593"/>
      <c r="BR178" s="593"/>
      <c r="BS178" s="146"/>
      <c r="BT178" s="227"/>
      <c r="BU178" s="227"/>
      <c r="BV178" s="227"/>
      <c r="BW178" s="227"/>
      <c r="BX178" s="223"/>
      <c r="BY178" s="223"/>
      <c r="BZ178" s="223"/>
      <c r="CA178" s="223"/>
      <c r="CB178" s="228"/>
      <c r="CC178" s="228"/>
      <c r="CD178" s="228"/>
      <c r="CE178" s="228"/>
      <c r="CG178" s="226"/>
      <c r="CH178" s="226"/>
      <c r="CI178" s="226"/>
      <c r="CJ178" s="226"/>
      <c r="CK178" s="226"/>
      <c r="CL178" s="226"/>
      <c r="CM178" s="226"/>
      <c r="CN178" s="226"/>
      <c r="CO178" s="226"/>
      <c r="CP178" s="226"/>
    </row>
    <row r="179" spans="1:94" s="92" customFormat="1" ht="13">
      <c r="A179" s="169" t="str">
        <f>IF(B179&lt;&gt;"",$A$51&amp;"."&amp;SUBTOTAL(103,$B$52:B179),"")</f>
        <v/>
      </c>
      <c r="B179" s="91"/>
      <c r="C179" s="241"/>
      <c r="D179" s="93"/>
      <c r="E179" s="93"/>
      <c r="F179" s="93"/>
      <c r="G179" s="93"/>
      <c r="H179" s="93"/>
      <c r="I179" s="93"/>
      <c r="J179" s="93"/>
      <c r="K179" s="93"/>
      <c r="L179" s="93"/>
      <c r="M179" s="93"/>
      <c r="N179" s="93"/>
      <c r="O179" s="93"/>
      <c r="P179" s="93"/>
      <c r="Q179" s="93"/>
      <c r="R179" s="93"/>
      <c r="S179" s="93"/>
      <c r="T179" s="93"/>
      <c r="W179" s="225"/>
      <c r="X179" s="225"/>
      <c r="Y179" s="225"/>
      <c r="Z179" s="225"/>
      <c r="AA179" s="225"/>
      <c r="AB179" s="225"/>
      <c r="AC179" s="225"/>
      <c r="AD179" s="225"/>
      <c r="AE179" s="225"/>
      <c r="AF179" s="225"/>
      <c r="AG179" s="225"/>
      <c r="AH179" s="225"/>
      <c r="AI179" s="225"/>
      <c r="AJ179" s="169" t="str">
        <f t="shared" si="10"/>
        <v/>
      </c>
      <c r="AK179" s="174">
        <f t="shared" si="10"/>
        <v>0</v>
      </c>
      <c r="AL179" s="241"/>
      <c r="AM179" s="93"/>
      <c r="AN179" s="93"/>
      <c r="AO179" s="93"/>
      <c r="AP179" s="93"/>
      <c r="AQ179" s="93"/>
      <c r="AR179" s="93"/>
      <c r="AS179" s="93"/>
      <c r="AT179" s="93"/>
      <c r="AU179" s="93"/>
      <c r="AV179" s="93"/>
      <c r="AW179" s="93"/>
      <c r="AX179" s="93"/>
      <c r="AY179" s="93"/>
      <c r="AZ179" s="93"/>
      <c r="BA179" s="93"/>
      <c r="BB179" s="93"/>
      <c r="BC179" s="93"/>
      <c r="BF179" s="225"/>
      <c r="BG179" s="225"/>
      <c r="BH179" s="225"/>
      <c r="BI179" s="225"/>
      <c r="BJ179" s="225"/>
      <c r="BK179" s="225"/>
      <c r="BL179" s="225"/>
      <c r="BM179" s="225"/>
      <c r="BN179" s="225"/>
      <c r="BO179" s="225"/>
      <c r="BP179" s="225"/>
      <c r="BQ179" s="225"/>
      <c r="BR179" s="225"/>
      <c r="BS179" s="225"/>
      <c r="BT179" s="227"/>
      <c r="BU179" s="227"/>
      <c r="BV179" s="227"/>
      <c r="BW179" s="227"/>
      <c r="BX179" s="223"/>
      <c r="BY179" s="223"/>
      <c r="BZ179" s="223"/>
      <c r="CA179" s="223"/>
      <c r="CB179" s="228"/>
      <c r="CC179" s="228"/>
      <c r="CD179" s="228"/>
      <c r="CE179" s="228"/>
      <c r="CG179" s="226"/>
      <c r="CH179" s="226"/>
      <c r="CI179" s="226"/>
      <c r="CJ179" s="226"/>
      <c r="CK179" s="226"/>
      <c r="CL179" s="226"/>
      <c r="CM179" s="226"/>
      <c r="CN179" s="226"/>
      <c r="CO179" s="226"/>
      <c r="CP179" s="226"/>
    </row>
    <row r="180" spans="1:94" s="92" customFormat="1" ht="15" hidden="1" customHeight="1" outlineLevel="1">
      <c r="A180" s="169" t="str">
        <f>IF(B180&lt;&gt;"",$A$51&amp;"."&amp;SUBTOTAL(103,$B$52:B180),"")</f>
        <v/>
      </c>
      <c r="B180" s="91"/>
      <c r="C180" s="93" t="s">
        <v>781</v>
      </c>
      <c r="D180" s="183" t="s">
        <v>970</v>
      </c>
      <c r="I180" s="93"/>
      <c r="J180" s="93"/>
      <c r="K180" s="93"/>
      <c r="L180" s="93"/>
      <c r="M180" s="93"/>
      <c r="N180" s="93"/>
      <c r="O180" s="93"/>
      <c r="P180" s="93"/>
      <c r="Q180" s="93"/>
      <c r="R180" s="93"/>
      <c r="S180" s="93"/>
      <c r="T180" s="93"/>
      <c r="W180" s="225"/>
      <c r="X180" s="225"/>
      <c r="Y180" s="225"/>
      <c r="AB180" s="225"/>
      <c r="AC180" s="225"/>
      <c r="AD180" s="225"/>
      <c r="AE180" s="225"/>
      <c r="AG180" s="242" t="s">
        <v>983</v>
      </c>
      <c r="AI180" s="239" t="s">
        <v>783</v>
      </c>
      <c r="AJ180" s="169" t="str">
        <f>A180</f>
        <v/>
      </c>
      <c r="AK180" s="174">
        <f>B180</f>
        <v>0</v>
      </c>
      <c r="AL180" s="93" t="s">
        <v>781</v>
      </c>
      <c r="AM180" s="183" t="s">
        <v>935</v>
      </c>
      <c r="AN180" s="183"/>
      <c r="AR180" s="93"/>
      <c r="AS180" s="93"/>
      <c r="AT180" s="93"/>
      <c r="AU180" s="93"/>
      <c r="AV180" s="93"/>
      <c r="AW180" s="93"/>
      <c r="AX180" s="93"/>
      <c r="AY180" s="93"/>
      <c r="AZ180" s="93"/>
      <c r="BA180" s="93"/>
      <c r="BB180" s="93"/>
      <c r="BC180" s="93"/>
      <c r="BF180" s="225"/>
      <c r="BG180" s="225"/>
      <c r="BH180" s="225"/>
      <c r="BK180" s="225"/>
      <c r="BL180" s="225"/>
      <c r="BM180" s="225"/>
      <c r="BN180" s="225"/>
      <c r="BO180" s="225"/>
      <c r="BP180" s="239" t="str">
        <f t="shared" ref="BP180:BP186" si="11">AG180</f>
        <v>20 - 50</v>
      </c>
      <c r="BR180" s="240" t="s">
        <v>936</v>
      </c>
      <c r="BS180" s="225"/>
      <c r="BT180" s="227"/>
      <c r="BU180" s="227"/>
      <c r="BV180" s="227"/>
      <c r="BW180" s="227"/>
      <c r="BX180" s="223"/>
      <c r="BY180" s="223"/>
      <c r="BZ180" s="223"/>
      <c r="CA180" s="223"/>
      <c r="CB180" s="228"/>
      <c r="CC180" s="228"/>
      <c r="CD180" s="228"/>
      <c r="CE180" s="228"/>
      <c r="CG180" s="226"/>
      <c r="CH180" s="226"/>
      <c r="CI180" s="226"/>
      <c r="CJ180" s="226"/>
      <c r="CK180" s="226"/>
      <c r="CL180" s="226"/>
      <c r="CM180" s="226"/>
      <c r="CN180" s="226"/>
      <c r="CO180" s="226"/>
      <c r="CP180" s="226"/>
    </row>
    <row r="181" spans="1:94" s="92" customFormat="1" ht="15" customHeight="1" collapsed="1">
      <c r="A181" s="169" t="str">
        <f>IF(B181&lt;&gt;"",$A$51&amp;"."&amp;SUBTOTAL(103,$B$52:B181),"")</f>
        <v/>
      </c>
      <c r="B181" s="91"/>
      <c r="C181" s="93" t="s">
        <v>781</v>
      </c>
      <c r="D181" s="183" t="s">
        <v>782</v>
      </c>
      <c r="I181" s="93"/>
      <c r="J181" s="93"/>
      <c r="K181" s="93"/>
      <c r="L181" s="93"/>
      <c r="M181" s="93"/>
      <c r="N181" s="93"/>
      <c r="O181" s="93"/>
      <c r="P181" s="93"/>
      <c r="Q181" s="93"/>
      <c r="R181" s="93"/>
      <c r="S181" s="93"/>
      <c r="T181" s="93"/>
      <c r="W181" s="225"/>
      <c r="X181" s="225"/>
      <c r="Y181" s="225"/>
      <c r="AB181" s="225"/>
      <c r="AC181" s="225"/>
      <c r="AD181" s="225"/>
      <c r="AE181" s="225"/>
      <c r="AG181" s="242" t="s">
        <v>984</v>
      </c>
      <c r="AI181" s="239" t="s">
        <v>783</v>
      </c>
      <c r="AJ181" s="169" t="str">
        <f t="shared" ref="AJ181:AK227" si="12">A181</f>
        <v/>
      </c>
      <c r="AK181" s="174">
        <f t="shared" si="12"/>
        <v>0</v>
      </c>
      <c r="AL181" s="93" t="s">
        <v>781</v>
      </c>
      <c r="AM181" s="183" t="s">
        <v>935</v>
      </c>
      <c r="AN181" s="183"/>
      <c r="AR181" s="93"/>
      <c r="AS181" s="93"/>
      <c r="AT181" s="93"/>
      <c r="AU181" s="93"/>
      <c r="AV181" s="93"/>
      <c r="AW181" s="93"/>
      <c r="AX181" s="93"/>
      <c r="AY181" s="93"/>
      <c r="AZ181" s="93"/>
      <c r="BA181" s="93"/>
      <c r="BB181" s="93"/>
      <c r="BC181" s="93"/>
      <c r="BF181" s="225"/>
      <c r="BG181" s="225"/>
      <c r="BH181" s="225"/>
      <c r="BK181" s="225"/>
      <c r="BL181" s="225"/>
      <c r="BM181" s="225"/>
      <c r="BN181" s="225"/>
      <c r="BO181" s="225"/>
      <c r="BP181" s="239" t="str">
        <f t="shared" si="11"/>
        <v>05 - 10</v>
      </c>
      <c r="BR181" s="240" t="s">
        <v>936</v>
      </c>
      <c r="BS181" s="225"/>
      <c r="BT181" s="227"/>
      <c r="BU181" s="227"/>
      <c r="BV181" s="227"/>
      <c r="BW181" s="227"/>
      <c r="BX181" s="223"/>
      <c r="BY181" s="223"/>
      <c r="BZ181" s="223"/>
      <c r="CA181" s="223"/>
      <c r="CB181" s="228"/>
      <c r="CC181" s="228"/>
      <c r="CD181" s="228"/>
      <c r="CE181" s="228"/>
      <c r="CG181" s="226"/>
      <c r="CH181" s="226"/>
      <c r="CI181" s="226"/>
      <c r="CJ181" s="226"/>
      <c r="CK181" s="226"/>
      <c r="CL181" s="226"/>
      <c r="CM181" s="226"/>
      <c r="CN181" s="226"/>
      <c r="CO181" s="226"/>
      <c r="CP181" s="226"/>
    </row>
    <row r="182" spans="1:94" s="92" customFormat="1" ht="15" customHeight="1">
      <c r="A182" s="169" t="str">
        <f>IF(B182&lt;&gt;"",$A$51&amp;"."&amp;SUBTOTAL(103,$B$52:B182),"")</f>
        <v/>
      </c>
      <c r="B182" s="91"/>
      <c r="C182" s="93" t="s">
        <v>781</v>
      </c>
      <c r="D182" s="183" t="s">
        <v>985</v>
      </c>
      <c r="I182" s="93"/>
      <c r="J182" s="93"/>
      <c r="K182" s="93"/>
      <c r="L182" s="93"/>
      <c r="M182" s="93"/>
      <c r="N182" s="93"/>
      <c r="O182" s="93"/>
      <c r="P182" s="93"/>
      <c r="Q182" s="93"/>
      <c r="R182" s="93"/>
      <c r="S182" s="93"/>
      <c r="T182" s="93"/>
      <c r="W182" s="225"/>
      <c r="X182" s="225"/>
      <c r="Y182" s="225"/>
      <c r="AB182" s="225"/>
      <c r="AC182" s="225"/>
      <c r="AD182" s="225"/>
      <c r="AE182" s="225"/>
      <c r="AG182" s="242" t="s">
        <v>22</v>
      </c>
      <c r="AI182" s="239" t="s">
        <v>783</v>
      </c>
      <c r="AJ182" s="169" t="str">
        <f t="shared" si="12"/>
        <v/>
      </c>
      <c r="AK182" s="174">
        <f t="shared" si="12"/>
        <v>0</v>
      </c>
      <c r="AL182" s="93" t="s">
        <v>781</v>
      </c>
      <c r="AM182" s="183" t="s">
        <v>938</v>
      </c>
      <c r="AN182" s="183"/>
      <c r="AR182" s="93"/>
      <c r="AS182" s="93"/>
      <c r="AT182" s="93"/>
      <c r="AU182" s="93"/>
      <c r="AV182" s="93"/>
      <c r="AW182" s="93"/>
      <c r="AX182" s="93"/>
      <c r="AY182" s="93"/>
      <c r="AZ182" s="93"/>
      <c r="BA182" s="93"/>
      <c r="BB182" s="93"/>
      <c r="BC182" s="93"/>
      <c r="BF182" s="225"/>
      <c r="BG182" s="225"/>
      <c r="BH182" s="225"/>
      <c r="BK182" s="225"/>
      <c r="BL182" s="225"/>
      <c r="BM182" s="225"/>
      <c r="BN182" s="225"/>
      <c r="BO182" s="225"/>
      <c r="BP182" s="239" t="str">
        <f t="shared" si="11"/>
        <v>10</v>
      </c>
      <c r="BR182" s="240" t="s">
        <v>936</v>
      </c>
      <c r="BS182" s="225"/>
      <c r="BT182" s="227"/>
      <c r="BU182" s="227"/>
      <c r="BV182" s="227"/>
      <c r="BW182" s="227"/>
      <c r="BX182" s="223"/>
      <c r="BY182" s="223"/>
      <c r="BZ182" s="223"/>
      <c r="CA182" s="223"/>
      <c r="CB182" s="228"/>
      <c r="CC182" s="228"/>
      <c r="CD182" s="228"/>
      <c r="CE182" s="228"/>
      <c r="CG182" s="226"/>
      <c r="CH182" s="226"/>
      <c r="CI182" s="226"/>
      <c r="CJ182" s="226"/>
      <c r="CK182" s="226"/>
      <c r="CL182" s="226"/>
      <c r="CM182" s="226"/>
      <c r="CN182" s="226"/>
      <c r="CO182" s="226"/>
      <c r="CP182" s="226"/>
    </row>
    <row r="183" spans="1:94" s="92" customFormat="1" ht="15" hidden="1" customHeight="1" outlineLevel="1">
      <c r="A183" s="169" t="str">
        <f>IF(B183&lt;&gt;"",$A$51&amp;"."&amp;SUBTOTAL(103,$B$52:B183),"")</f>
        <v/>
      </c>
      <c r="B183" s="91"/>
      <c r="C183" s="93" t="s">
        <v>781</v>
      </c>
      <c r="D183" s="183" t="s">
        <v>784</v>
      </c>
      <c r="I183" s="93"/>
      <c r="J183" s="93"/>
      <c r="K183" s="93"/>
      <c r="L183" s="93"/>
      <c r="M183" s="93"/>
      <c r="N183" s="93"/>
      <c r="O183" s="93"/>
      <c r="P183" s="93"/>
      <c r="Q183" s="93"/>
      <c r="R183" s="93"/>
      <c r="S183" s="93"/>
      <c r="T183" s="93"/>
      <c r="W183" s="225"/>
      <c r="X183" s="225"/>
      <c r="Y183" s="225"/>
      <c r="AB183" s="225"/>
      <c r="AC183" s="225"/>
      <c r="AD183" s="225"/>
      <c r="AE183" s="225"/>
      <c r="AG183" s="242" t="s">
        <v>986</v>
      </c>
      <c r="AI183" s="239" t="s">
        <v>783</v>
      </c>
      <c r="AJ183" s="169" t="str">
        <f t="shared" si="12"/>
        <v/>
      </c>
      <c r="AK183" s="174">
        <f t="shared" si="12"/>
        <v>0</v>
      </c>
      <c r="AL183" s="93" t="s">
        <v>781</v>
      </c>
      <c r="AM183" s="183" t="s">
        <v>940</v>
      </c>
      <c r="AN183" s="183"/>
      <c r="AR183" s="93"/>
      <c r="AS183" s="93"/>
      <c r="AT183" s="93"/>
      <c r="AU183" s="93"/>
      <c r="AV183" s="93"/>
      <c r="AW183" s="93"/>
      <c r="AX183" s="93"/>
      <c r="AY183" s="93"/>
      <c r="AZ183" s="93"/>
      <c r="BA183" s="93"/>
      <c r="BB183" s="93"/>
      <c r="BC183" s="93"/>
      <c r="BF183" s="225"/>
      <c r="BG183" s="225"/>
      <c r="BH183" s="225"/>
      <c r="BK183" s="225"/>
      <c r="BL183" s="225"/>
      <c r="BM183" s="225"/>
      <c r="BN183" s="225"/>
      <c r="BO183" s="225"/>
      <c r="BP183" s="239" t="str">
        <f t="shared" si="11"/>
        <v>04 - 06</v>
      </c>
      <c r="BR183" s="240" t="s">
        <v>936</v>
      </c>
      <c r="BS183" s="225"/>
      <c r="BT183" s="227"/>
      <c r="BU183" s="227"/>
      <c r="BV183" s="227"/>
      <c r="BW183" s="227"/>
      <c r="BX183" s="223"/>
      <c r="BY183" s="223"/>
      <c r="BZ183" s="223"/>
      <c r="CA183" s="223"/>
      <c r="CB183" s="228"/>
      <c r="CC183" s="228"/>
      <c r="CD183" s="228"/>
      <c r="CE183" s="228"/>
      <c r="CG183" s="226"/>
      <c r="CH183" s="226"/>
      <c r="CI183" s="226"/>
      <c r="CJ183" s="226"/>
      <c r="CK183" s="226"/>
      <c r="CL183" s="226"/>
      <c r="CM183" s="226"/>
      <c r="CN183" s="226"/>
      <c r="CO183" s="226"/>
      <c r="CP183" s="226"/>
    </row>
    <row r="184" spans="1:94" s="92" customFormat="1" ht="15" hidden="1" customHeight="1" outlineLevel="1">
      <c r="A184" s="169" t="str">
        <f>IF(B184&lt;&gt;"",$A$51&amp;"."&amp;SUBTOTAL(103,$B$52:B184),"")</f>
        <v/>
      </c>
      <c r="B184" s="91"/>
      <c r="C184" s="93" t="s">
        <v>781</v>
      </c>
      <c r="D184" s="183" t="s">
        <v>987</v>
      </c>
      <c r="I184" s="93"/>
      <c r="J184" s="93"/>
      <c r="K184" s="93"/>
      <c r="L184" s="93"/>
      <c r="M184" s="93"/>
      <c r="N184" s="93"/>
      <c r="O184" s="93"/>
      <c r="P184" s="93"/>
      <c r="Q184" s="93"/>
      <c r="R184" s="93"/>
      <c r="S184" s="93"/>
      <c r="T184" s="93"/>
      <c r="W184" s="225"/>
      <c r="X184" s="225"/>
      <c r="Y184" s="225"/>
      <c r="AB184" s="225"/>
      <c r="AC184" s="225"/>
      <c r="AD184" s="225"/>
      <c r="AE184" s="225"/>
      <c r="AG184" s="242" t="s">
        <v>988</v>
      </c>
      <c r="AI184" s="239" t="s">
        <v>783</v>
      </c>
      <c r="AJ184" s="169" t="str">
        <f t="shared" si="12"/>
        <v/>
      </c>
      <c r="AK184" s="174">
        <f t="shared" si="12"/>
        <v>0</v>
      </c>
      <c r="AL184" s="93" t="s">
        <v>781</v>
      </c>
      <c r="AM184" s="183" t="s">
        <v>989</v>
      </c>
      <c r="AN184" s="183"/>
      <c r="AR184" s="93"/>
      <c r="AS184" s="93"/>
      <c r="AT184" s="93"/>
      <c r="AU184" s="93"/>
      <c r="AV184" s="93"/>
      <c r="AW184" s="93"/>
      <c r="AX184" s="93"/>
      <c r="AY184" s="93"/>
      <c r="AZ184" s="93"/>
      <c r="BA184" s="93"/>
      <c r="BB184" s="93"/>
      <c r="BC184" s="93"/>
      <c r="BF184" s="225"/>
      <c r="BG184" s="225"/>
      <c r="BH184" s="225"/>
      <c r="BK184" s="225"/>
      <c r="BL184" s="225"/>
      <c r="BM184" s="225"/>
      <c r="BN184" s="225"/>
      <c r="BO184" s="225"/>
      <c r="BP184" s="239" t="str">
        <f t="shared" si="11"/>
        <v>02 - 08</v>
      </c>
      <c r="BR184" s="240" t="s">
        <v>936</v>
      </c>
      <c r="BS184" s="225"/>
      <c r="BT184" s="227"/>
      <c r="BU184" s="227"/>
      <c r="BV184" s="227"/>
      <c r="BW184" s="227"/>
      <c r="BX184" s="223"/>
      <c r="BY184" s="223"/>
      <c r="BZ184" s="223"/>
      <c r="CA184" s="223"/>
      <c r="CB184" s="228"/>
      <c r="CC184" s="228"/>
      <c r="CD184" s="228"/>
      <c r="CE184" s="228"/>
      <c r="CG184" s="226"/>
      <c r="CH184" s="226"/>
      <c r="CI184" s="226"/>
      <c r="CJ184" s="226"/>
      <c r="CK184" s="226"/>
      <c r="CL184" s="226"/>
      <c r="CM184" s="226"/>
      <c r="CN184" s="226"/>
      <c r="CO184" s="226"/>
      <c r="CP184" s="226"/>
    </row>
    <row r="185" spans="1:94" s="92" customFormat="1" ht="15" hidden="1" customHeight="1" outlineLevel="1">
      <c r="A185" s="169" t="str">
        <f>IF(B185&lt;&gt;"",$A$51&amp;"."&amp;SUBTOTAL(103,$B$52:B185),"")</f>
        <v/>
      </c>
      <c r="B185" s="91"/>
      <c r="C185" s="93" t="s">
        <v>781</v>
      </c>
      <c r="D185" s="183" t="s">
        <v>973</v>
      </c>
      <c r="I185" s="93"/>
      <c r="J185" s="93"/>
      <c r="K185" s="93"/>
      <c r="L185" s="93"/>
      <c r="M185" s="93"/>
      <c r="N185" s="93"/>
      <c r="O185" s="93"/>
      <c r="P185" s="93"/>
      <c r="Q185" s="93"/>
      <c r="R185" s="93"/>
      <c r="S185" s="93"/>
      <c r="T185" s="93"/>
      <c r="W185" s="225"/>
      <c r="X185" s="225"/>
      <c r="Y185" s="225"/>
      <c r="AB185" s="225"/>
      <c r="AC185" s="225"/>
      <c r="AD185" s="225"/>
      <c r="AE185" s="225"/>
      <c r="AG185" s="242" t="s">
        <v>983</v>
      </c>
      <c r="AI185" s="239" t="s">
        <v>783</v>
      </c>
      <c r="AJ185" s="169" t="str">
        <f>A185</f>
        <v/>
      </c>
      <c r="AK185" s="174">
        <f>B185</f>
        <v>0</v>
      </c>
      <c r="AL185" s="93" t="s">
        <v>781</v>
      </c>
      <c r="AM185" s="183" t="s">
        <v>989</v>
      </c>
      <c r="AN185" s="183"/>
      <c r="AR185" s="93"/>
      <c r="AS185" s="93"/>
      <c r="AT185" s="93"/>
      <c r="AU185" s="93"/>
      <c r="AV185" s="93"/>
      <c r="AW185" s="93"/>
      <c r="AX185" s="93"/>
      <c r="AY185" s="93"/>
      <c r="AZ185" s="93"/>
      <c r="BA185" s="93"/>
      <c r="BB185" s="93"/>
      <c r="BC185" s="93"/>
      <c r="BF185" s="225"/>
      <c r="BG185" s="225"/>
      <c r="BH185" s="225"/>
      <c r="BK185" s="225"/>
      <c r="BL185" s="225"/>
      <c r="BM185" s="225"/>
      <c r="BN185" s="225"/>
      <c r="BO185" s="225"/>
      <c r="BP185" s="239" t="str">
        <f t="shared" si="11"/>
        <v>20 - 50</v>
      </c>
      <c r="BR185" s="240" t="s">
        <v>936</v>
      </c>
      <c r="BS185" s="225"/>
      <c r="BT185" s="227"/>
      <c r="BU185" s="227"/>
      <c r="BV185" s="227"/>
      <c r="BW185" s="227"/>
      <c r="BX185" s="223"/>
      <c r="BY185" s="223"/>
      <c r="BZ185" s="223"/>
      <c r="CA185" s="223"/>
      <c r="CB185" s="228"/>
      <c r="CC185" s="228"/>
      <c r="CD185" s="228"/>
      <c r="CE185" s="228"/>
      <c r="CG185" s="226"/>
      <c r="CH185" s="226"/>
      <c r="CI185" s="226"/>
      <c r="CJ185" s="226"/>
      <c r="CK185" s="226"/>
      <c r="CL185" s="226"/>
      <c r="CM185" s="226"/>
      <c r="CN185" s="226"/>
      <c r="CO185" s="226"/>
      <c r="CP185" s="226"/>
    </row>
    <row r="186" spans="1:94" s="92" customFormat="1" ht="15" customHeight="1" collapsed="1">
      <c r="A186" s="169" t="str">
        <f>IF(B186&lt;&gt;"",$A$51&amp;"."&amp;SUBTOTAL(103,$B$52:B186),"")</f>
        <v/>
      </c>
      <c r="B186" s="91"/>
      <c r="C186" s="93" t="s">
        <v>781</v>
      </c>
      <c r="D186" s="183" t="s">
        <v>785</v>
      </c>
      <c r="I186" s="93"/>
      <c r="J186" s="93"/>
      <c r="K186" s="93"/>
      <c r="L186" s="93"/>
      <c r="M186" s="93"/>
      <c r="N186" s="93"/>
      <c r="O186" s="93"/>
      <c r="P186" s="93"/>
      <c r="Q186" s="93"/>
      <c r="R186" s="93"/>
      <c r="S186" s="93"/>
      <c r="T186" s="93"/>
      <c r="W186" s="225"/>
      <c r="X186" s="225"/>
      <c r="Y186" s="225"/>
      <c r="AB186" s="225"/>
      <c r="AC186" s="225"/>
      <c r="AD186" s="225"/>
      <c r="AE186" s="225"/>
      <c r="AG186" s="242" t="s">
        <v>37</v>
      </c>
      <c r="AI186" s="239" t="s">
        <v>783</v>
      </c>
      <c r="AJ186" s="169" t="str">
        <f t="shared" si="12"/>
        <v/>
      </c>
      <c r="AK186" s="174">
        <f t="shared" si="12"/>
        <v>0</v>
      </c>
      <c r="AL186" s="93" t="s">
        <v>781</v>
      </c>
      <c r="AM186" s="183" t="s">
        <v>989</v>
      </c>
      <c r="AN186" s="183"/>
      <c r="AR186" s="93"/>
      <c r="AS186" s="93"/>
      <c r="AT186" s="93"/>
      <c r="AU186" s="93"/>
      <c r="AV186" s="93"/>
      <c r="AW186" s="93"/>
      <c r="AX186" s="93"/>
      <c r="AY186" s="93"/>
      <c r="AZ186" s="93"/>
      <c r="BA186" s="93"/>
      <c r="BB186" s="93"/>
      <c r="BC186" s="93"/>
      <c r="BF186" s="225"/>
      <c r="BG186" s="225"/>
      <c r="BH186" s="225"/>
      <c r="BK186" s="225"/>
      <c r="BL186" s="225"/>
      <c r="BM186" s="225"/>
      <c r="BN186" s="225"/>
      <c r="BO186" s="225"/>
      <c r="BP186" s="239" t="str">
        <f t="shared" si="11"/>
        <v>05</v>
      </c>
      <c r="BR186" s="240" t="s">
        <v>936</v>
      </c>
      <c r="BS186" s="225"/>
      <c r="BT186" s="227"/>
      <c r="BU186" s="227"/>
      <c r="BV186" s="227"/>
      <c r="BW186" s="227"/>
      <c r="BX186" s="223"/>
      <c r="BY186" s="223"/>
      <c r="BZ186" s="223"/>
      <c r="CA186" s="223"/>
      <c r="CB186" s="228"/>
      <c r="CC186" s="228"/>
      <c r="CD186" s="228"/>
      <c r="CE186" s="228"/>
      <c r="CG186" s="226"/>
      <c r="CH186" s="226"/>
      <c r="CI186" s="226"/>
      <c r="CJ186" s="226"/>
      <c r="CK186" s="226"/>
      <c r="CL186" s="226"/>
      <c r="CM186" s="226"/>
      <c r="CN186" s="226"/>
      <c r="CO186" s="226"/>
      <c r="CP186" s="226"/>
    </row>
    <row r="187" spans="1:94" s="92" customFormat="1" ht="13">
      <c r="A187" s="169" t="str">
        <f>IF(B187&lt;&gt;"",$A$51&amp;"."&amp;SUBTOTAL(103,$B$52:B187),"")</f>
        <v/>
      </c>
      <c r="B187" s="91"/>
      <c r="C187" s="215"/>
      <c r="D187" s="93"/>
      <c r="E187" s="93"/>
      <c r="F187" s="93"/>
      <c r="G187" s="93"/>
      <c r="H187" s="93"/>
      <c r="I187" s="93"/>
      <c r="J187" s="93"/>
      <c r="K187" s="93"/>
      <c r="L187" s="93"/>
      <c r="M187" s="93"/>
      <c r="N187" s="93"/>
      <c r="O187" s="93"/>
      <c r="P187" s="93"/>
      <c r="Q187" s="93"/>
      <c r="R187" s="93"/>
      <c r="S187" s="93"/>
      <c r="T187" s="93"/>
      <c r="W187" s="225"/>
      <c r="X187" s="225"/>
      <c r="Y187" s="225"/>
      <c r="Z187" s="225"/>
      <c r="AA187" s="225"/>
      <c r="AB187" s="225"/>
      <c r="AC187" s="225"/>
      <c r="AD187" s="225"/>
      <c r="AE187" s="225"/>
      <c r="AF187" s="225"/>
      <c r="AG187" s="225"/>
      <c r="AH187" s="225"/>
      <c r="AI187" s="225"/>
      <c r="AJ187" s="169" t="str">
        <f t="shared" si="12"/>
        <v/>
      </c>
      <c r="AK187" s="174">
        <f t="shared" si="12"/>
        <v>0</v>
      </c>
      <c r="AL187" s="215"/>
      <c r="AM187" s="93"/>
      <c r="AN187" s="93"/>
      <c r="AO187" s="93"/>
      <c r="AP187" s="93"/>
      <c r="AQ187" s="93"/>
      <c r="AR187" s="93"/>
      <c r="AS187" s="93"/>
      <c r="AT187" s="93"/>
      <c r="AU187" s="93"/>
      <c r="AV187" s="93"/>
      <c r="AW187" s="93"/>
      <c r="AX187" s="93"/>
      <c r="AY187" s="93"/>
      <c r="AZ187" s="93"/>
      <c r="BA187" s="93"/>
      <c r="BB187" s="93"/>
      <c r="BC187" s="93"/>
      <c r="BF187" s="225"/>
      <c r="BG187" s="225"/>
      <c r="BH187" s="225"/>
      <c r="BI187" s="225"/>
      <c r="BJ187" s="225"/>
      <c r="BK187" s="225"/>
      <c r="BL187" s="225"/>
      <c r="BM187" s="225"/>
      <c r="BN187" s="225"/>
      <c r="BO187" s="225"/>
      <c r="BP187" s="225"/>
      <c r="BQ187" s="225"/>
      <c r="BR187" s="225"/>
      <c r="BS187" s="225"/>
      <c r="BT187" s="227"/>
      <c r="BU187" s="227"/>
      <c r="BV187" s="227"/>
      <c r="BW187" s="227"/>
      <c r="BX187" s="223"/>
      <c r="BY187" s="223"/>
      <c r="BZ187" s="223"/>
      <c r="CA187" s="223"/>
      <c r="CB187" s="228"/>
      <c r="CC187" s="228"/>
      <c r="CD187" s="228"/>
      <c r="CE187" s="228"/>
      <c r="CG187" s="226"/>
      <c r="CH187" s="226"/>
      <c r="CI187" s="226"/>
      <c r="CJ187" s="226"/>
      <c r="CK187" s="226"/>
      <c r="CL187" s="226"/>
      <c r="CM187" s="226"/>
      <c r="CN187" s="226"/>
      <c r="CO187" s="226"/>
      <c r="CP187" s="226"/>
    </row>
    <row r="188" spans="1:94" s="92" customFormat="1" ht="15" hidden="1" customHeight="1" outlineLevel="1">
      <c r="A188" s="169" t="str">
        <f>IF(B188&lt;&gt;"",$A$51&amp;"."&amp;SUBTOTAL(103,$B$52:B188),"")</f>
        <v>2.5</v>
      </c>
      <c r="B188" s="91" t="s">
        <v>794</v>
      </c>
      <c r="C188" s="215" t="s">
        <v>990</v>
      </c>
      <c r="D188" s="93"/>
      <c r="E188" s="93"/>
      <c r="F188" s="93"/>
      <c r="G188" s="93"/>
      <c r="H188" s="93"/>
      <c r="I188" s="93"/>
      <c r="J188" s="93"/>
      <c r="K188" s="93"/>
      <c r="L188" s="93"/>
      <c r="M188" s="93"/>
      <c r="N188" s="93"/>
      <c r="O188" s="93"/>
      <c r="P188" s="93"/>
      <c r="Q188" s="93"/>
      <c r="R188" s="93"/>
      <c r="S188" s="93"/>
      <c r="T188" s="93"/>
      <c r="W188" s="225"/>
      <c r="X188" s="225"/>
      <c r="Y188" s="225"/>
      <c r="Z188" s="225"/>
      <c r="AA188" s="225"/>
      <c r="AB188" s="225"/>
      <c r="AC188" s="225"/>
      <c r="AD188" s="225"/>
      <c r="AE188" s="225"/>
      <c r="AF188" s="225"/>
      <c r="AG188" s="225"/>
      <c r="AH188" s="225"/>
      <c r="AI188" s="225"/>
      <c r="AJ188" s="169" t="str">
        <f t="shared" si="12"/>
        <v>2.5</v>
      </c>
      <c r="AK188" s="174" t="str">
        <f t="shared" si="12"/>
        <v>.</v>
      </c>
      <c r="AL188" s="215" t="s">
        <v>991</v>
      </c>
      <c r="AM188" s="93"/>
      <c r="AN188" s="93"/>
      <c r="AO188" s="93"/>
      <c r="AP188" s="93"/>
      <c r="AQ188" s="93"/>
      <c r="AR188" s="93"/>
      <c r="AS188" s="93"/>
      <c r="AT188" s="93"/>
      <c r="AU188" s="93"/>
      <c r="AV188" s="93"/>
      <c r="AW188" s="93"/>
      <c r="AX188" s="93"/>
      <c r="AY188" s="93"/>
      <c r="AZ188" s="93"/>
      <c r="BA188" s="93"/>
      <c r="BB188" s="93"/>
      <c r="BC188" s="93"/>
      <c r="BF188" s="225"/>
      <c r="BG188" s="225"/>
      <c r="BH188" s="225"/>
      <c r="BI188" s="225"/>
      <c r="BJ188" s="225"/>
      <c r="BK188" s="225"/>
      <c r="BL188" s="225"/>
      <c r="BM188" s="225"/>
      <c r="BN188" s="225"/>
      <c r="BO188" s="225"/>
      <c r="BP188" s="225"/>
      <c r="BQ188" s="225"/>
      <c r="BR188" s="225"/>
      <c r="BS188" s="225"/>
      <c r="BT188" s="227"/>
      <c r="BU188" s="227"/>
      <c r="BV188" s="227"/>
      <c r="BW188" s="227"/>
      <c r="BX188" s="223"/>
      <c r="BY188" s="223"/>
      <c r="BZ188" s="223"/>
      <c r="CA188" s="223"/>
      <c r="CB188" s="228"/>
      <c r="CC188" s="228"/>
      <c r="CD188" s="227"/>
      <c r="CE188" s="227"/>
      <c r="CG188" s="226"/>
      <c r="CH188" s="226"/>
      <c r="CI188" s="226"/>
      <c r="CJ188" s="226"/>
      <c r="CK188" s="226"/>
      <c r="CL188" s="226"/>
      <c r="CM188" s="226"/>
      <c r="CN188" s="226"/>
      <c r="CO188" s="226"/>
      <c r="CP188" s="226"/>
    </row>
    <row r="189" spans="1:94" s="92" customFormat="1" ht="12" hidden="1" customHeight="1" outlineLevel="1">
      <c r="A189" s="169" t="str">
        <f>IF(B189&lt;&gt;"",$A$51&amp;"."&amp;SUBTOTAL(103,$B$52:B189),"")</f>
        <v/>
      </c>
      <c r="B189" s="91"/>
      <c r="C189" s="215"/>
      <c r="D189" s="93"/>
      <c r="E189" s="93"/>
      <c r="F189" s="93"/>
      <c r="G189" s="93"/>
      <c r="H189" s="93"/>
      <c r="I189" s="93"/>
      <c r="J189" s="93"/>
      <c r="K189" s="93"/>
      <c r="L189" s="93"/>
      <c r="M189" s="93"/>
      <c r="N189" s="93"/>
      <c r="O189" s="93"/>
      <c r="P189" s="93"/>
      <c r="Q189" s="93"/>
      <c r="R189" s="93"/>
      <c r="S189" s="93"/>
      <c r="T189" s="93"/>
      <c r="W189" s="225"/>
      <c r="X189" s="225"/>
      <c r="Y189" s="225"/>
      <c r="Z189" s="225"/>
      <c r="AA189" s="225"/>
      <c r="AB189" s="225"/>
      <c r="AC189" s="225"/>
      <c r="AD189" s="225"/>
      <c r="AE189" s="225"/>
      <c r="AF189" s="225"/>
      <c r="AG189" s="225"/>
      <c r="AH189" s="225"/>
      <c r="AI189" s="225"/>
      <c r="AJ189" s="169" t="str">
        <f t="shared" si="12"/>
        <v/>
      </c>
      <c r="AK189" s="174">
        <f t="shared" si="12"/>
        <v>0</v>
      </c>
      <c r="AL189" s="215"/>
      <c r="AM189" s="93"/>
      <c r="AN189" s="93"/>
      <c r="AO189" s="93"/>
      <c r="AP189" s="93"/>
      <c r="AQ189" s="93"/>
      <c r="AR189" s="93"/>
      <c r="AS189" s="93"/>
      <c r="AT189" s="93"/>
      <c r="AU189" s="93"/>
      <c r="AV189" s="93"/>
      <c r="AW189" s="93"/>
      <c r="AX189" s="93"/>
      <c r="AY189" s="93"/>
      <c r="AZ189" s="93"/>
      <c r="BA189" s="93"/>
      <c r="BB189" s="93"/>
      <c r="BC189" s="93"/>
      <c r="BF189" s="225"/>
      <c r="BG189" s="225"/>
      <c r="BH189" s="225"/>
      <c r="BI189" s="225"/>
      <c r="BJ189" s="225"/>
      <c r="BK189" s="225"/>
      <c r="BL189" s="225"/>
      <c r="BM189" s="225"/>
      <c r="BN189" s="225"/>
      <c r="BO189" s="225"/>
      <c r="BP189" s="225"/>
      <c r="BQ189" s="225"/>
      <c r="BR189" s="225"/>
      <c r="BS189" s="225"/>
      <c r="BT189" s="227"/>
      <c r="BU189" s="227"/>
      <c r="BV189" s="227"/>
      <c r="BW189" s="227"/>
      <c r="BX189" s="223"/>
      <c r="BY189" s="223"/>
      <c r="BZ189" s="223"/>
      <c r="CA189" s="223"/>
      <c r="CB189" s="228"/>
      <c r="CC189" s="228"/>
      <c r="CD189" s="227"/>
      <c r="CE189" s="227"/>
      <c r="CG189" s="226"/>
      <c r="CH189" s="226"/>
      <c r="CI189" s="226"/>
      <c r="CJ189" s="226"/>
      <c r="CK189" s="226"/>
      <c r="CL189" s="226"/>
      <c r="CM189" s="226"/>
      <c r="CN189" s="226"/>
      <c r="CO189" s="226"/>
      <c r="CP189" s="226"/>
    </row>
    <row r="190" spans="1:94" s="92" customFormat="1" ht="40.5" hidden="1" customHeight="1" outlineLevel="1">
      <c r="A190" s="169" t="str">
        <f>IF(B190&lt;&gt;"",$A$51&amp;"."&amp;SUBTOTAL(103,$B$52:B190),"")</f>
        <v/>
      </c>
      <c r="B190" s="91"/>
      <c r="C190" s="593" t="s">
        <v>992</v>
      </c>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169" t="str">
        <f t="shared" si="12"/>
        <v/>
      </c>
      <c r="AK190" s="174">
        <f t="shared" si="12"/>
        <v>0</v>
      </c>
      <c r="AL190" s="593" t="s">
        <v>993</v>
      </c>
      <c r="AM190" s="593"/>
      <c r="AN190" s="593"/>
      <c r="AO190" s="593"/>
      <c r="AP190" s="593"/>
      <c r="AQ190" s="593"/>
      <c r="AR190" s="593"/>
      <c r="AS190" s="593"/>
      <c r="AT190" s="593"/>
      <c r="AU190" s="593"/>
      <c r="AV190" s="593"/>
      <c r="AW190" s="593"/>
      <c r="AX190" s="593"/>
      <c r="AY190" s="593"/>
      <c r="AZ190" s="593"/>
      <c r="BA190" s="593"/>
      <c r="BB190" s="593"/>
      <c r="BC190" s="593"/>
      <c r="BD190" s="593"/>
      <c r="BE190" s="593"/>
      <c r="BF190" s="593"/>
      <c r="BG190" s="593"/>
      <c r="BH190" s="593"/>
      <c r="BI190" s="593"/>
      <c r="BJ190" s="593"/>
      <c r="BK190" s="593"/>
      <c r="BL190" s="593"/>
      <c r="BM190" s="593"/>
      <c r="BN190" s="593"/>
      <c r="BO190" s="593"/>
      <c r="BP190" s="593"/>
      <c r="BQ190" s="593"/>
      <c r="BR190" s="593"/>
      <c r="BS190" s="94"/>
      <c r="BT190" s="227"/>
      <c r="BU190" s="227"/>
      <c r="BV190" s="227"/>
      <c r="BW190" s="227"/>
      <c r="BX190" s="223"/>
      <c r="BY190" s="223"/>
      <c r="BZ190" s="223"/>
      <c r="CA190" s="223"/>
      <c r="CB190" s="228"/>
      <c r="CC190" s="228"/>
      <c r="CD190" s="227"/>
      <c r="CE190" s="227"/>
      <c r="CG190" s="226"/>
      <c r="CH190" s="226"/>
      <c r="CI190" s="226"/>
      <c r="CJ190" s="226"/>
      <c r="CK190" s="226"/>
      <c r="CL190" s="226"/>
      <c r="CM190" s="226"/>
      <c r="CN190" s="226"/>
      <c r="CO190" s="226"/>
      <c r="CP190" s="226"/>
    </row>
    <row r="191" spans="1:94" s="92" customFormat="1" ht="13" hidden="1" outlineLevel="1">
      <c r="A191" s="169" t="str">
        <f>IF(B191&lt;&gt;"",$A$51&amp;"."&amp;SUBTOTAL(103,$B$52:B191),"")</f>
        <v/>
      </c>
      <c r="B191" s="91"/>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169" t="str">
        <f t="shared" si="12"/>
        <v/>
      </c>
      <c r="AK191" s="174">
        <f t="shared" si="12"/>
        <v>0</v>
      </c>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227"/>
      <c r="BU191" s="227"/>
      <c r="BV191" s="227"/>
      <c r="BW191" s="227"/>
      <c r="BX191" s="223"/>
      <c r="BY191" s="223"/>
      <c r="BZ191" s="223"/>
      <c r="CA191" s="223"/>
      <c r="CB191" s="228"/>
      <c r="CC191" s="228"/>
      <c r="CD191" s="227"/>
      <c r="CE191" s="227"/>
      <c r="CG191" s="226"/>
      <c r="CH191" s="226"/>
      <c r="CI191" s="226"/>
      <c r="CJ191" s="226"/>
      <c r="CK191" s="226"/>
      <c r="CL191" s="226"/>
      <c r="CM191" s="226"/>
      <c r="CN191" s="226"/>
      <c r="CO191" s="226"/>
      <c r="CP191" s="226"/>
    </row>
    <row r="192" spans="1:94" s="92" customFormat="1" ht="78" hidden="1" customHeight="1" outlineLevel="1">
      <c r="A192" s="169" t="str">
        <f>IF(B192&lt;&gt;"",$A$51&amp;"."&amp;SUBTOTAL(103,$B$52:B192),"")</f>
        <v/>
      </c>
      <c r="B192" s="91"/>
      <c r="C192" s="593" t="s">
        <v>994</v>
      </c>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169" t="str">
        <f t="shared" si="12"/>
        <v/>
      </c>
      <c r="AK192" s="174">
        <f t="shared" si="12"/>
        <v>0</v>
      </c>
      <c r="AL192" s="593" t="s">
        <v>995</v>
      </c>
      <c r="AM192" s="593"/>
      <c r="AN192" s="593"/>
      <c r="AO192" s="593"/>
      <c r="AP192" s="593"/>
      <c r="AQ192" s="593"/>
      <c r="AR192" s="593"/>
      <c r="AS192" s="593"/>
      <c r="AT192" s="593"/>
      <c r="AU192" s="593"/>
      <c r="AV192" s="593"/>
      <c r="AW192" s="593"/>
      <c r="AX192" s="593"/>
      <c r="AY192" s="593"/>
      <c r="AZ192" s="593"/>
      <c r="BA192" s="593"/>
      <c r="BB192" s="593"/>
      <c r="BC192" s="593"/>
      <c r="BD192" s="593"/>
      <c r="BE192" s="593"/>
      <c r="BF192" s="593"/>
      <c r="BG192" s="593"/>
      <c r="BH192" s="593"/>
      <c r="BI192" s="593"/>
      <c r="BJ192" s="593"/>
      <c r="BK192" s="593"/>
      <c r="BL192" s="593"/>
      <c r="BM192" s="593"/>
      <c r="BN192" s="593"/>
      <c r="BO192" s="593"/>
      <c r="BP192" s="593"/>
      <c r="BQ192" s="593"/>
      <c r="BR192" s="593"/>
      <c r="BS192" s="94"/>
      <c r="BT192" s="227"/>
      <c r="BU192" s="227"/>
      <c r="BV192" s="227"/>
      <c r="BW192" s="227"/>
      <c r="BX192" s="223"/>
      <c r="BY192" s="223"/>
      <c r="BZ192" s="223"/>
      <c r="CA192" s="223"/>
      <c r="CB192" s="228"/>
      <c r="CC192" s="228"/>
      <c r="CD192" s="227"/>
      <c r="CE192" s="227"/>
      <c r="CG192" s="226"/>
      <c r="CH192" s="226"/>
      <c r="CI192" s="226"/>
      <c r="CJ192" s="226"/>
      <c r="CK192" s="226"/>
      <c r="CL192" s="226"/>
      <c r="CM192" s="226"/>
      <c r="CN192" s="226"/>
      <c r="CO192" s="226"/>
      <c r="CP192" s="226"/>
    </row>
    <row r="193" spans="1:94" s="92" customFormat="1" ht="13" hidden="1" outlineLevel="1">
      <c r="A193" s="169" t="str">
        <f>IF(B193&lt;&gt;"",$A$51&amp;"."&amp;SUBTOTAL(103,$B$52:B193),"")</f>
        <v/>
      </c>
      <c r="B193" s="91"/>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169" t="str">
        <f t="shared" si="12"/>
        <v/>
      </c>
      <c r="AK193" s="174">
        <f t="shared" si="12"/>
        <v>0</v>
      </c>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227"/>
      <c r="BU193" s="227"/>
      <c r="BV193" s="227"/>
      <c r="BW193" s="227"/>
      <c r="BX193" s="223"/>
      <c r="BY193" s="223"/>
      <c r="BZ193" s="223"/>
      <c r="CA193" s="223"/>
      <c r="CB193" s="228"/>
      <c r="CC193" s="228"/>
      <c r="CD193" s="227"/>
      <c r="CE193" s="227"/>
      <c r="CG193" s="226"/>
      <c r="CH193" s="226"/>
      <c r="CI193" s="226"/>
      <c r="CJ193" s="226"/>
      <c r="CK193" s="226"/>
      <c r="CL193" s="226"/>
      <c r="CM193" s="226"/>
      <c r="CN193" s="226"/>
      <c r="CO193" s="226"/>
      <c r="CP193" s="226"/>
    </row>
    <row r="194" spans="1:94" s="92" customFormat="1" ht="15" customHeight="1" collapsed="1">
      <c r="A194" s="169" t="str">
        <f>IF(B194&lt;&gt;"",$A$51&amp;"."&amp;SUBTOTAL(103,$B$52:B194),"")</f>
        <v>2.6</v>
      </c>
      <c r="B194" s="91" t="s">
        <v>794</v>
      </c>
      <c r="C194" s="215" t="s">
        <v>996</v>
      </c>
      <c r="D194" s="93"/>
      <c r="E194" s="93"/>
      <c r="F194" s="93"/>
      <c r="G194" s="93"/>
      <c r="H194" s="93"/>
      <c r="I194" s="93"/>
      <c r="J194" s="93"/>
      <c r="K194" s="93"/>
      <c r="L194" s="93"/>
      <c r="M194" s="93"/>
      <c r="N194" s="93"/>
      <c r="O194" s="93"/>
      <c r="P194" s="93"/>
      <c r="Q194" s="93"/>
      <c r="R194" s="93"/>
      <c r="S194" s="93"/>
      <c r="T194" s="93"/>
      <c r="W194" s="225"/>
      <c r="X194" s="225"/>
      <c r="Y194" s="225"/>
      <c r="Z194" s="225"/>
      <c r="AA194" s="225"/>
      <c r="AB194" s="225"/>
      <c r="AC194" s="225"/>
      <c r="AD194" s="225"/>
      <c r="AE194" s="225"/>
      <c r="AF194" s="225"/>
      <c r="AG194" s="225"/>
      <c r="AH194" s="225"/>
      <c r="AI194" s="225"/>
      <c r="AJ194" s="169" t="str">
        <f t="shared" si="12"/>
        <v>2.6</v>
      </c>
      <c r="AK194" s="174" t="str">
        <f t="shared" si="12"/>
        <v>.</v>
      </c>
      <c r="AL194" s="215" t="s">
        <v>918</v>
      </c>
      <c r="AM194" s="93"/>
      <c r="AN194" s="93"/>
      <c r="AO194" s="93"/>
      <c r="AP194" s="93"/>
      <c r="AQ194" s="93"/>
      <c r="AR194" s="93"/>
      <c r="AS194" s="93"/>
      <c r="AT194" s="93"/>
      <c r="AU194" s="93"/>
      <c r="AV194" s="93"/>
      <c r="AW194" s="93"/>
      <c r="AX194" s="93"/>
      <c r="AY194" s="93"/>
      <c r="AZ194" s="93"/>
      <c r="BA194" s="93"/>
      <c r="BB194" s="93"/>
      <c r="BC194" s="93"/>
      <c r="BF194" s="225"/>
      <c r="BG194" s="225"/>
      <c r="BH194" s="225"/>
      <c r="BI194" s="225"/>
      <c r="BJ194" s="225"/>
      <c r="BK194" s="225"/>
      <c r="BL194" s="225"/>
      <c r="BM194" s="225"/>
      <c r="BN194" s="225"/>
      <c r="BO194" s="225"/>
      <c r="BP194" s="225"/>
      <c r="BQ194" s="225"/>
      <c r="BR194" s="225"/>
      <c r="BS194" s="225"/>
      <c r="BT194" s="227"/>
      <c r="BU194" s="227"/>
      <c r="BV194" s="227"/>
      <c r="BW194" s="227"/>
      <c r="BX194" s="223"/>
      <c r="BY194" s="223"/>
      <c r="BZ194" s="223"/>
      <c r="CA194" s="223"/>
      <c r="CB194" s="228"/>
      <c r="CC194" s="228"/>
      <c r="CD194" s="228"/>
      <c r="CE194" s="228"/>
      <c r="CG194" s="226"/>
      <c r="CH194" s="226"/>
      <c r="CI194" s="226"/>
      <c r="CJ194" s="226"/>
      <c r="CK194" s="226"/>
      <c r="CL194" s="226"/>
      <c r="CM194" s="226"/>
      <c r="CN194" s="226"/>
      <c r="CO194" s="226"/>
      <c r="CP194" s="226"/>
    </row>
    <row r="195" spans="1:94" s="92" customFormat="1" ht="13">
      <c r="A195" s="169" t="str">
        <f>IF(B195&lt;&gt;"",$A$51&amp;"."&amp;SUBTOTAL(103,$B$52:B195),"")</f>
        <v/>
      </c>
      <c r="B195" s="91"/>
      <c r="C195" s="215"/>
      <c r="D195" s="93"/>
      <c r="E195" s="93"/>
      <c r="F195" s="93"/>
      <c r="G195" s="93"/>
      <c r="H195" s="93"/>
      <c r="I195" s="93"/>
      <c r="J195" s="93"/>
      <c r="K195" s="93"/>
      <c r="L195" s="93"/>
      <c r="M195" s="93"/>
      <c r="N195" s="93"/>
      <c r="O195" s="93"/>
      <c r="P195" s="93"/>
      <c r="Q195" s="93"/>
      <c r="R195" s="93"/>
      <c r="S195" s="93"/>
      <c r="T195" s="93"/>
      <c r="W195" s="225"/>
      <c r="X195" s="225"/>
      <c r="Y195" s="225"/>
      <c r="Z195" s="225"/>
      <c r="AA195" s="225"/>
      <c r="AB195" s="225"/>
      <c r="AC195" s="225"/>
      <c r="AD195" s="225"/>
      <c r="AE195" s="225"/>
      <c r="AF195" s="225"/>
      <c r="AG195" s="225"/>
      <c r="AH195" s="225"/>
      <c r="AI195" s="225"/>
      <c r="AJ195" s="169" t="str">
        <f t="shared" si="12"/>
        <v/>
      </c>
      <c r="AK195" s="174">
        <f t="shared" si="12"/>
        <v>0</v>
      </c>
      <c r="AL195" s="215"/>
      <c r="AM195" s="93"/>
      <c r="AN195" s="93"/>
      <c r="AO195" s="93"/>
      <c r="AP195" s="93"/>
      <c r="AQ195" s="93"/>
      <c r="AR195" s="93"/>
      <c r="AS195" s="93"/>
      <c r="AT195" s="93"/>
      <c r="AU195" s="93"/>
      <c r="AV195" s="93"/>
      <c r="AW195" s="93"/>
      <c r="AX195" s="93"/>
      <c r="AY195" s="93"/>
      <c r="AZ195" s="93"/>
      <c r="BA195" s="93"/>
      <c r="BB195" s="93"/>
      <c r="BC195" s="93"/>
      <c r="BF195" s="225"/>
      <c r="BG195" s="225"/>
      <c r="BH195" s="225"/>
      <c r="BI195" s="225"/>
      <c r="BJ195" s="225"/>
      <c r="BK195" s="225"/>
      <c r="BL195" s="225"/>
      <c r="BM195" s="225"/>
      <c r="BN195" s="225"/>
      <c r="BO195" s="225"/>
      <c r="BP195" s="225"/>
      <c r="BQ195" s="225"/>
      <c r="BR195" s="225"/>
      <c r="BS195" s="225"/>
      <c r="BT195" s="227"/>
      <c r="BU195" s="227"/>
      <c r="BV195" s="227"/>
      <c r="BW195" s="227"/>
      <c r="BX195" s="223"/>
      <c r="BY195" s="223"/>
      <c r="BZ195" s="223"/>
      <c r="CA195" s="223"/>
      <c r="CB195" s="228"/>
      <c r="CC195" s="228"/>
      <c r="CD195" s="228"/>
      <c r="CE195" s="228"/>
      <c r="CG195" s="226"/>
      <c r="CH195" s="226"/>
      <c r="CI195" s="226"/>
      <c r="CJ195" s="226"/>
      <c r="CK195" s="226"/>
      <c r="CL195" s="226"/>
      <c r="CM195" s="226"/>
      <c r="CN195" s="226"/>
      <c r="CO195" s="226"/>
      <c r="CP195" s="226"/>
    </row>
    <row r="196" spans="1:94" s="92" customFormat="1" ht="54" customHeight="1">
      <c r="A196" s="169" t="str">
        <f>IF(B196&lt;&gt;"",$A$51&amp;"."&amp;SUBTOTAL(103,$B$52:B196),"")</f>
        <v/>
      </c>
      <c r="B196" s="91"/>
      <c r="C196" s="593" t="s">
        <v>997</v>
      </c>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169" t="str">
        <f t="shared" si="12"/>
        <v/>
      </c>
      <c r="AK196" s="174">
        <f t="shared" si="12"/>
        <v>0</v>
      </c>
      <c r="AL196" s="593" t="s">
        <v>958</v>
      </c>
      <c r="AM196" s="593"/>
      <c r="AN196" s="593"/>
      <c r="AO196" s="593"/>
      <c r="AP196" s="593"/>
      <c r="AQ196" s="593"/>
      <c r="AR196" s="593"/>
      <c r="AS196" s="593"/>
      <c r="AT196" s="593"/>
      <c r="AU196" s="593"/>
      <c r="AV196" s="593"/>
      <c r="AW196" s="593"/>
      <c r="AX196" s="593"/>
      <c r="AY196" s="593"/>
      <c r="AZ196" s="593"/>
      <c r="BA196" s="593"/>
      <c r="BB196" s="593"/>
      <c r="BC196" s="593"/>
      <c r="BD196" s="593"/>
      <c r="BE196" s="593"/>
      <c r="BF196" s="593"/>
      <c r="BG196" s="593"/>
      <c r="BH196" s="593"/>
      <c r="BI196" s="593"/>
      <c r="BJ196" s="593"/>
      <c r="BK196" s="593"/>
      <c r="BL196" s="593"/>
      <c r="BM196" s="593"/>
      <c r="BN196" s="593"/>
      <c r="BO196" s="593"/>
      <c r="BP196" s="593"/>
      <c r="BQ196" s="593"/>
      <c r="BR196" s="593"/>
      <c r="BS196" s="94"/>
      <c r="BT196" s="227"/>
      <c r="BU196" s="227"/>
      <c r="BV196" s="227"/>
      <c r="BW196" s="227"/>
      <c r="BX196" s="223"/>
      <c r="BY196" s="223"/>
      <c r="BZ196" s="223"/>
      <c r="CA196" s="223"/>
      <c r="CB196" s="228"/>
      <c r="CC196" s="228"/>
      <c r="CD196" s="228"/>
      <c r="CE196" s="228"/>
      <c r="CG196" s="226"/>
      <c r="CH196" s="226"/>
      <c r="CI196" s="226"/>
      <c r="CJ196" s="226"/>
      <c r="CK196" s="226"/>
      <c r="CL196" s="226"/>
      <c r="CM196" s="226"/>
      <c r="CN196" s="226"/>
      <c r="CO196" s="226"/>
      <c r="CP196" s="226"/>
    </row>
    <row r="197" spans="1:94" s="92" customFormat="1" ht="13">
      <c r="A197" s="169" t="str">
        <f>IF(B197&lt;&gt;"",$A$51&amp;"."&amp;SUBTOTAL(103,$B$52:B197),"")</f>
        <v/>
      </c>
      <c r="B197" s="91"/>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169" t="str">
        <f t="shared" si="12"/>
        <v/>
      </c>
      <c r="AK197" s="174">
        <f t="shared" si="12"/>
        <v>0</v>
      </c>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227"/>
      <c r="BU197" s="227"/>
      <c r="BV197" s="227"/>
      <c r="BW197" s="227"/>
      <c r="BX197" s="223"/>
      <c r="BY197" s="223"/>
      <c r="BZ197" s="223"/>
      <c r="CA197" s="223"/>
      <c r="CB197" s="228"/>
      <c r="CC197" s="228"/>
      <c r="CD197" s="228"/>
      <c r="CE197" s="228"/>
      <c r="CG197" s="226"/>
      <c r="CH197" s="226"/>
      <c r="CI197" s="226"/>
      <c r="CJ197" s="226"/>
      <c r="CK197" s="226"/>
      <c r="CL197" s="226"/>
      <c r="CM197" s="226"/>
      <c r="CN197" s="226"/>
      <c r="CO197" s="226"/>
      <c r="CP197" s="226"/>
    </row>
    <row r="198" spans="1:94" s="92" customFormat="1" ht="15" customHeight="1">
      <c r="A198" s="169" t="str">
        <f>IF(B198&lt;&gt;"",$A$51&amp;"."&amp;SUBTOTAL(103,$B$52:B198),"")</f>
        <v>2.7</v>
      </c>
      <c r="B198" s="91" t="s">
        <v>794</v>
      </c>
      <c r="C198" s="215" t="s">
        <v>998</v>
      </c>
      <c r="D198" s="93"/>
      <c r="E198" s="93"/>
      <c r="F198" s="93"/>
      <c r="G198" s="93"/>
      <c r="H198" s="93"/>
      <c r="I198" s="93"/>
      <c r="J198" s="93"/>
      <c r="K198" s="93"/>
      <c r="L198" s="93"/>
      <c r="M198" s="93"/>
      <c r="N198" s="93"/>
      <c r="O198" s="93"/>
      <c r="P198" s="93"/>
      <c r="Q198" s="93"/>
      <c r="R198" s="93"/>
      <c r="S198" s="93"/>
      <c r="T198" s="93"/>
      <c r="W198" s="225"/>
      <c r="X198" s="225"/>
      <c r="Y198" s="225"/>
      <c r="Z198" s="225"/>
      <c r="AA198" s="225"/>
      <c r="AB198" s="225"/>
      <c r="AC198" s="225"/>
      <c r="AD198" s="225"/>
      <c r="AE198" s="225"/>
      <c r="AF198" s="225"/>
      <c r="AG198" s="225"/>
      <c r="AH198" s="225"/>
      <c r="AI198" s="225"/>
      <c r="AJ198" s="169" t="str">
        <f t="shared" si="12"/>
        <v>2.7</v>
      </c>
      <c r="AK198" s="174" t="str">
        <f t="shared" si="12"/>
        <v>.</v>
      </c>
      <c r="AL198" s="215" t="s">
        <v>918</v>
      </c>
      <c r="AM198" s="93"/>
      <c r="AN198" s="93"/>
      <c r="AO198" s="93"/>
      <c r="AP198" s="93"/>
      <c r="AQ198" s="93"/>
      <c r="AR198" s="93"/>
      <c r="AS198" s="93"/>
      <c r="AT198" s="93"/>
      <c r="AU198" s="93"/>
      <c r="AV198" s="93"/>
      <c r="AW198" s="93"/>
      <c r="AX198" s="93"/>
      <c r="AY198" s="93"/>
      <c r="AZ198" s="93"/>
      <c r="BA198" s="93"/>
      <c r="BB198" s="93"/>
      <c r="BC198" s="93"/>
      <c r="BF198" s="225"/>
      <c r="BG198" s="225"/>
      <c r="BH198" s="225"/>
      <c r="BI198" s="225"/>
      <c r="BJ198" s="225"/>
      <c r="BK198" s="225"/>
      <c r="BL198" s="225"/>
      <c r="BM198" s="225"/>
      <c r="BN198" s="225"/>
      <c r="BO198" s="225"/>
      <c r="BP198" s="225"/>
      <c r="BQ198" s="225"/>
      <c r="BR198" s="225"/>
      <c r="BS198" s="225"/>
      <c r="BT198" s="227"/>
      <c r="BU198" s="227"/>
      <c r="BV198" s="227"/>
      <c r="BW198" s="227"/>
      <c r="BX198" s="223"/>
      <c r="BY198" s="223"/>
      <c r="BZ198" s="223"/>
      <c r="CA198" s="223"/>
      <c r="CB198" s="228"/>
      <c r="CC198" s="228"/>
      <c r="CD198" s="228"/>
      <c r="CE198" s="228"/>
      <c r="CG198" s="226"/>
      <c r="CH198" s="226"/>
      <c r="CI198" s="226"/>
      <c r="CJ198" s="226"/>
      <c r="CK198" s="226"/>
      <c r="CL198" s="226"/>
      <c r="CM198" s="226"/>
      <c r="CN198" s="226"/>
      <c r="CO198" s="226"/>
      <c r="CP198" s="226"/>
    </row>
    <row r="199" spans="1:94" s="92" customFormat="1" ht="13">
      <c r="A199" s="169" t="str">
        <f>IF(B199&lt;&gt;"",$A$51&amp;"."&amp;SUBTOTAL(103,$B$52:B199),"")</f>
        <v/>
      </c>
      <c r="B199" s="91"/>
      <c r="C199" s="215"/>
      <c r="D199" s="93"/>
      <c r="E199" s="93"/>
      <c r="F199" s="93"/>
      <c r="G199" s="93"/>
      <c r="H199" s="93"/>
      <c r="I199" s="93"/>
      <c r="J199" s="93"/>
      <c r="K199" s="93"/>
      <c r="L199" s="93"/>
      <c r="M199" s="93"/>
      <c r="N199" s="93"/>
      <c r="O199" s="93"/>
      <c r="P199" s="93"/>
      <c r="Q199" s="93"/>
      <c r="R199" s="93"/>
      <c r="S199" s="93"/>
      <c r="T199" s="93"/>
      <c r="W199" s="225"/>
      <c r="X199" s="225"/>
      <c r="Y199" s="225"/>
      <c r="Z199" s="225"/>
      <c r="AA199" s="225"/>
      <c r="AB199" s="225"/>
      <c r="AC199" s="225"/>
      <c r="AD199" s="225"/>
      <c r="AE199" s="225"/>
      <c r="AF199" s="225"/>
      <c r="AG199" s="225"/>
      <c r="AH199" s="225"/>
      <c r="AI199" s="225"/>
      <c r="AJ199" s="169" t="str">
        <f t="shared" si="12"/>
        <v/>
      </c>
      <c r="AK199" s="174">
        <f t="shared" si="12"/>
        <v>0</v>
      </c>
      <c r="AL199" s="215"/>
      <c r="AM199" s="93"/>
      <c r="AN199" s="93"/>
      <c r="AO199" s="93"/>
      <c r="AP199" s="93"/>
      <c r="AQ199" s="93"/>
      <c r="AR199" s="93"/>
      <c r="AS199" s="93"/>
      <c r="AT199" s="93"/>
      <c r="AU199" s="93"/>
      <c r="AV199" s="93"/>
      <c r="AW199" s="93"/>
      <c r="AX199" s="93"/>
      <c r="AY199" s="93"/>
      <c r="AZ199" s="93"/>
      <c r="BA199" s="93"/>
      <c r="BB199" s="93"/>
      <c r="BC199" s="93"/>
      <c r="BF199" s="225"/>
      <c r="BG199" s="225"/>
      <c r="BH199" s="225"/>
      <c r="BI199" s="225"/>
      <c r="BJ199" s="225"/>
      <c r="BK199" s="225"/>
      <c r="BL199" s="225"/>
      <c r="BM199" s="225"/>
      <c r="BN199" s="225"/>
      <c r="BO199" s="225"/>
      <c r="BP199" s="225"/>
      <c r="BQ199" s="225"/>
      <c r="BR199" s="225"/>
      <c r="BS199" s="225"/>
      <c r="BT199" s="227"/>
      <c r="BU199" s="227"/>
      <c r="BV199" s="227"/>
      <c r="BW199" s="227"/>
      <c r="BX199" s="223"/>
      <c r="BY199" s="223"/>
      <c r="BZ199" s="223"/>
      <c r="CA199" s="223"/>
      <c r="CB199" s="228"/>
      <c r="CC199" s="228"/>
      <c r="CD199" s="228"/>
      <c r="CE199" s="228"/>
      <c r="CG199" s="226"/>
      <c r="CH199" s="226"/>
      <c r="CI199" s="226"/>
      <c r="CJ199" s="226"/>
      <c r="CK199" s="226"/>
      <c r="CL199" s="226"/>
      <c r="CM199" s="226"/>
      <c r="CN199" s="226"/>
      <c r="CO199" s="226"/>
      <c r="CP199" s="226"/>
    </row>
    <row r="200" spans="1:94" s="92" customFormat="1" ht="40.5" customHeight="1">
      <c r="A200" s="169" t="str">
        <f>IF(B200&lt;&gt;"",$A$51&amp;"."&amp;SUBTOTAL(103,$B$52:B200),"")</f>
        <v/>
      </c>
      <c r="B200" s="91"/>
      <c r="C200" s="593" t="s">
        <v>999</v>
      </c>
      <c r="D200" s="593"/>
      <c r="E200" s="593"/>
      <c r="F200" s="593"/>
      <c r="G200" s="593"/>
      <c r="H200" s="593"/>
      <c r="I200" s="593"/>
      <c r="J200" s="593"/>
      <c r="K200" s="593"/>
      <c r="L200" s="593"/>
      <c r="M200" s="593"/>
      <c r="N200" s="593"/>
      <c r="O200" s="593"/>
      <c r="P200" s="593"/>
      <c r="Q200" s="593"/>
      <c r="R200" s="593"/>
      <c r="S200" s="593"/>
      <c r="T200" s="593"/>
      <c r="U200" s="593"/>
      <c r="V200" s="593"/>
      <c r="W200" s="593"/>
      <c r="X200" s="593"/>
      <c r="Y200" s="593"/>
      <c r="Z200" s="593"/>
      <c r="AA200" s="593"/>
      <c r="AB200" s="593"/>
      <c r="AC200" s="593"/>
      <c r="AD200" s="593"/>
      <c r="AE200" s="593"/>
      <c r="AF200" s="593"/>
      <c r="AG200" s="593"/>
      <c r="AH200" s="593"/>
      <c r="AI200" s="593"/>
      <c r="AJ200" s="169" t="str">
        <f t="shared" si="12"/>
        <v/>
      </c>
      <c r="AK200" s="174">
        <f t="shared" si="12"/>
        <v>0</v>
      </c>
      <c r="AL200" s="593" t="s">
        <v>958</v>
      </c>
      <c r="AM200" s="593"/>
      <c r="AN200" s="593"/>
      <c r="AO200" s="593"/>
      <c r="AP200" s="593"/>
      <c r="AQ200" s="593"/>
      <c r="AR200" s="593"/>
      <c r="AS200" s="593"/>
      <c r="AT200" s="593"/>
      <c r="AU200" s="593"/>
      <c r="AV200" s="593"/>
      <c r="AW200" s="593"/>
      <c r="AX200" s="593"/>
      <c r="AY200" s="593"/>
      <c r="AZ200" s="593"/>
      <c r="BA200" s="593"/>
      <c r="BB200" s="593"/>
      <c r="BC200" s="593"/>
      <c r="BD200" s="593"/>
      <c r="BE200" s="593"/>
      <c r="BF200" s="593"/>
      <c r="BG200" s="593"/>
      <c r="BH200" s="593"/>
      <c r="BI200" s="593"/>
      <c r="BJ200" s="593"/>
      <c r="BK200" s="593"/>
      <c r="BL200" s="593"/>
      <c r="BM200" s="593"/>
      <c r="BN200" s="593"/>
      <c r="BO200" s="593"/>
      <c r="BP200" s="593"/>
      <c r="BQ200" s="593"/>
      <c r="BR200" s="593"/>
      <c r="BS200" s="94"/>
      <c r="BT200" s="227"/>
      <c r="BU200" s="227"/>
      <c r="BV200" s="227"/>
      <c r="BW200" s="227"/>
      <c r="BX200" s="223"/>
      <c r="BY200" s="223"/>
      <c r="BZ200" s="223"/>
      <c r="CA200" s="223"/>
      <c r="CB200" s="228"/>
      <c r="CC200" s="228"/>
      <c r="CD200" s="228"/>
      <c r="CE200" s="228"/>
      <c r="CG200" s="226"/>
      <c r="CH200" s="226"/>
      <c r="CI200" s="226"/>
      <c r="CJ200" s="226"/>
      <c r="CK200" s="226"/>
      <c r="CL200" s="226"/>
      <c r="CM200" s="226"/>
      <c r="CN200" s="226"/>
      <c r="CO200" s="226"/>
      <c r="CP200" s="226"/>
    </row>
    <row r="201" spans="1:94" s="92" customFormat="1" ht="13">
      <c r="A201" s="169" t="str">
        <f>IF(B201&lt;&gt;"",$A$51&amp;"."&amp;SUBTOTAL(103,$B$52:B201),"")</f>
        <v/>
      </c>
      <c r="B201" s="91"/>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169" t="str">
        <f t="shared" si="12"/>
        <v/>
      </c>
      <c r="AK201" s="174">
        <f t="shared" si="12"/>
        <v>0</v>
      </c>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227"/>
      <c r="BU201" s="227"/>
      <c r="BV201" s="227"/>
      <c r="BW201" s="227"/>
      <c r="BX201" s="223"/>
      <c r="BY201" s="223"/>
      <c r="BZ201" s="223"/>
      <c r="CA201" s="223"/>
      <c r="CB201" s="228"/>
      <c r="CC201" s="228"/>
      <c r="CD201" s="228"/>
      <c r="CE201" s="228"/>
      <c r="CG201" s="226"/>
      <c r="CH201" s="226"/>
      <c r="CI201" s="226"/>
      <c r="CJ201" s="226"/>
      <c r="CK201" s="226"/>
      <c r="CL201" s="226"/>
      <c r="CM201" s="226"/>
      <c r="CN201" s="226"/>
      <c r="CO201" s="226"/>
      <c r="CP201" s="226"/>
    </row>
    <row r="202" spans="1:94" s="92" customFormat="1" ht="27.75" customHeight="1">
      <c r="A202" s="169" t="str">
        <f>IF(B202&lt;&gt;"",$A$51&amp;"."&amp;SUBTOTAL(103,$B$52:B202),"")</f>
        <v/>
      </c>
      <c r="B202" s="91"/>
      <c r="C202" s="593" t="s">
        <v>1000</v>
      </c>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169" t="str">
        <f t="shared" si="12"/>
        <v/>
      </c>
      <c r="AK202" s="174">
        <f t="shared" si="12"/>
        <v>0</v>
      </c>
      <c r="AL202" s="593" t="s">
        <v>916</v>
      </c>
      <c r="AM202" s="593"/>
      <c r="AN202" s="593"/>
      <c r="AO202" s="593"/>
      <c r="AP202" s="593"/>
      <c r="AQ202" s="593"/>
      <c r="AR202" s="593"/>
      <c r="AS202" s="593"/>
      <c r="AT202" s="593"/>
      <c r="AU202" s="593"/>
      <c r="AV202" s="593"/>
      <c r="AW202" s="593"/>
      <c r="AX202" s="593"/>
      <c r="AY202" s="593"/>
      <c r="AZ202" s="593"/>
      <c r="BA202" s="593"/>
      <c r="BB202" s="593"/>
      <c r="BC202" s="593"/>
      <c r="BD202" s="593"/>
      <c r="BE202" s="593"/>
      <c r="BF202" s="593"/>
      <c r="BG202" s="593"/>
      <c r="BH202" s="593"/>
      <c r="BI202" s="593"/>
      <c r="BJ202" s="593"/>
      <c r="BK202" s="593"/>
      <c r="BL202" s="593"/>
      <c r="BM202" s="593"/>
      <c r="BN202" s="593"/>
      <c r="BO202" s="593"/>
      <c r="BP202" s="593"/>
      <c r="BQ202" s="593"/>
      <c r="BR202" s="593"/>
      <c r="BS202" s="94"/>
      <c r="BT202" s="227"/>
      <c r="BU202" s="227"/>
      <c r="BV202" s="227"/>
      <c r="BW202" s="227"/>
      <c r="BX202" s="223"/>
      <c r="BY202" s="223"/>
      <c r="BZ202" s="223"/>
      <c r="CA202" s="223"/>
      <c r="CB202" s="228"/>
      <c r="CC202" s="228"/>
      <c r="CD202" s="228"/>
      <c r="CE202" s="228"/>
      <c r="CG202" s="226"/>
      <c r="CH202" s="226"/>
      <c r="CI202" s="226"/>
      <c r="CJ202" s="226"/>
      <c r="CK202" s="226"/>
      <c r="CL202" s="226"/>
      <c r="CM202" s="226"/>
      <c r="CN202" s="226"/>
      <c r="CO202" s="226"/>
      <c r="CP202" s="226"/>
    </row>
    <row r="203" spans="1:94" s="92" customFormat="1" ht="13">
      <c r="A203" s="169" t="str">
        <f>IF(B203&lt;&gt;"",$A$51&amp;"."&amp;SUBTOTAL(103,$B$52:B203),"")</f>
        <v/>
      </c>
      <c r="B203" s="9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169" t="str">
        <f t="shared" si="12"/>
        <v/>
      </c>
      <c r="AK203" s="174">
        <f t="shared" si="12"/>
        <v>0</v>
      </c>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227"/>
      <c r="BU203" s="227"/>
      <c r="BV203" s="227"/>
      <c r="BW203" s="227"/>
      <c r="BX203" s="223"/>
      <c r="BY203" s="223"/>
      <c r="BZ203" s="223"/>
      <c r="CA203" s="223"/>
      <c r="CB203" s="228"/>
      <c r="CC203" s="228"/>
      <c r="CD203" s="228"/>
      <c r="CE203" s="228"/>
      <c r="CG203" s="226"/>
      <c r="CH203" s="226"/>
      <c r="CI203" s="226"/>
      <c r="CJ203" s="226"/>
      <c r="CK203" s="226"/>
      <c r="CL203" s="226"/>
      <c r="CM203" s="226"/>
      <c r="CN203" s="226"/>
      <c r="CO203" s="226"/>
      <c r="CP203" s="226"/>
    </row>
    <row r="204" spans="1:94" s="92" customFormat="1" ht="63.75" customHeight="1">
      <c r="A204" s="169" t="str">
        <f>IF(B204&lt;&gt;"",$A$51&amp;"."&amp;SUBTOTAL(103,$B$52:B204),"")</f>
        <v/>
      </c>
      <c r="B204" s="91"/>
      <c r="C204" s="593" t="s">
        <v>1001</v>
      </c>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169" t="str">
        <f t="shared" si="12"/>
        <v/>
      </c>
      <c r="AK204" s="174">
        <f t="shared" si="12"/>
        <v>0</v>
      </c>
      <c r="AL204" s="593" t="s">
        <v>958</v>
      </c>
      <c r="AM204" s="593"/>
      <c r="AN204" s="593"/>
      <c r="AO204" s="593"/>
      <c r="AP204" s="593"/>
      <c r="AQ204" s="593"/>
      <c r="AR204" s="593"/>
      <c r="AS204" s="593"/>
      <c r="AT204" s="593"/>
      <c r="AU204" s="593"/>
      <c r="AV204" s="593"/>
      <c r="AW204" s="593"/>
      <c r="AX204" s="593"/>
      <c r="AY204" s="593"/>
      <c r="AZ204" s="593"/>
      <c r="BA204" s="593"/>
      <c r="BB204" s="593"/>
      <c r="BC204" s="593"/>
      <c r="BD204" s="593"/>
      <c r="BE204" s="593"/>
      <c r="BF204" s="593"/>
      <c r="BG204" s="593"/>
      <c r="BH204" s="593"/>
      <c r="BI204" s="593"/>
      <c r="BJ204" s="593"/>
      <c r="BK204" s="593"/>
      <c r="BL204" s="593"/>
      <c r="BM204" s="593"/>
      <c r="BN204" s="593"/>
      <c r="BO204" s="593"/>
      <c r="BP204" s="593"/>
      <c r="BQ204" s="593"/>
      <c r="BR204" s="593"/>
      <c r="BS204" s="94"/>
      <c r="BT204" s="227"/>
      <c r="BU204" s="227"/>
      <c r="BV204" s="227"/>
      <c r="BW204" s="227"/>
      <c r="BX204" s="223"/>
      <c r="BY204" s="223"/>
      <c r="BZ204" s="223"/>
      <c r="CA204" s="223"/>
      <c r="CB204" s="228"/>
      <c r="CC204" s="228"/>
      <c r="CD204" s="228"/>
      <c r="CE204" s="228"/>
      <c r="CG204" s="226"/>
      <c r="CH204" s="226"/>
      <c r="CI204" s="226"/>
      <c r="CJ204" s="226"/>
      <c r="CK204" s="226"/>
      <c r="CL204" s="226"/>
      <c r="CM204" s="226"/>
      <c r="CN204" s="226"/>
      <c r="CO204" s="226"/>
      <c r="CP204" s="226"/>
    </row>
    <row r="205" spans="1:94" s="92" customFormat="1" ht="13">
      <c r="A205" s="169" t="str">
        <f>IF(B205&lt;&gt;"",$A$51&amp;"."&amp;SUBTOTAL(103,$B$52:B205),"")</f>
        <v/>
      </c>
      <c r="B205" s="91"/>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169" t="str">
        <f t="shared" si="12"/>
        <v/>
      </c>
      <c r="AK205" s="174">
        <f t="shared" si="12"/>
        <v>0</v>
      </c>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227"/>
      <c r="BU205" s="227"/>
      <c r="BV205" s="227"/>
      <c r="BW205" s="227"/>
      <c r="BX205" s="223"/>
      <c r="BY205" s="223"/>
      <c r="BZ205" s="223"/>
      <c r="CA205" s="223"/>
      <c r="CB205" s="228"/>
      <c r="CC205" s="228"/>
      <c r="CD205" s="228"/>
      <c r="CE205" s="228"/>
      <c r="CG205" s="226"/>
      <c r="CH205" s="226"/>
      <c r="CI205" s="226"/>
      <c r="CJ205" s="226"/>
      <c r="CK205" s="226"/>
      <c r="CL205" s="226"/>
      <c r="CM205" s="226"/>
      <c r="CN205" s="226"/>
      <c r="CO205" s="226"/>
      <c r="CP205" s="226"/>
    </row>
    <row r="206" spans="1:94" s="92" customFormat="1" ht="15" hidden="1" customHeight="1" outlineLevel="1">
      <c r="A206" s="169" t="str">
        <f>IF(B206&lt;&gt;"",$A$51&amp;"."&amp;SUBTOTAL(103,$B$52:B206),"")</f>
        <v/>
      </c>
      <c r="B206" s="91"/>
      <c r="C206" s="593" t="s">
        <v>1002</v>
      </c>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169" t="str">
        <f t="shared" si="12"/>
        <v/>
      </c>
      <c r="AK206" s="174">
        <f t="shared" si="12"/>
        <v>0</v>
      </c>
      <c r="AL206" s="593" t="s">
        <v>916</v>
      </c>
      <c r="AM206" s="593"/>
      <c r="AN206" s="593"/>
      <c r="AO206" s="593"/>
      <c r="AP206" s="593"/>
      <c r="AQ206" s="593"/>
      <c r="AR206" s="593"/>
      <c r="AS206" s="593"/>
      <c r="AT206" s="593"/>
      <c r="AU206" s="593"/>
      <c r="AV206" s="593"/>
      <c r="AW206" s="593"/>
      <c r="AX206" s="593"/>
      <c r="AY206" s="593"/>
      <c r="AZ206" s="593"/>
      <c r="BA206" s="593"/>
      <c r="BB206" s="593"/>
      <c r="BC206" s="593"/>
      <c r="BD206" s="593"/>
      <c r="BE206" s="593"/>
      <c r="BF206" s="593"/>
      <c r="BG206" s="593"/>
      <c r="BH206" s="593"/>
      <c r="BI206" s="593"/>
      <c r="BJ206" s="593"/>
      <c r="BK206" s="593"/>
      <c r="BL206" s="593"/>
      <c r="BM206" s="593"/>
      <c r="BN206" s="593"/>
      <c r="BO206" s="593"/>
      <c r="BP206" s="593"/>
      <c r="BQ206" s="593"/>
      <c r="BR206" s="593"/>
      <c r="BS206" s="94"/>
      <c r="BT206" s="227"/>
      <c r="BU206" s="227"/>
      <c r="BV206" s="227"/>
      <c r="BW206" s="227"/>
      <c r="BX206" s="223"/>
      <c r="BY206" s="223"/>
      <c r="BZ206" s="223"/>
      <c r="CA206" s="223"/>
      <c r="CB206" s="228"/>
      <c r="CC206" s="228"/>
      <c r="CD206" s="228"/>
      <c r="CE206" s="228"/>
      <c r="CG206" s="226"/>
      <c r="CH206" s="226"/>
      <c r="CI206" s="226"/>
      <c r="CJ206" s="226"/>
      <c r="CK206" s="226"/>
      <c r="CL206" s="226"/>
      <c r="CM206" s="226"/>
      <c r="CN206" s="226"/>
      <c r="CO206" s="226"/>
      <c r="CP206" s="226"/>
    </row>
    <row r="207" spans="1:94" s="92" customFormat="1" ht="13" hidden="1" outlineLevel="1">
      <c r="A207" s="169" t="str">
        <f>IF(B207&lt;&gt;"",$A$51&amp;"."&amp;SUBTOTAL(103,$B$52:B207),"")</f>
        <v/>
      </c>
      <c r="B207" s="9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169" t="str">
        <f t="shared" si="12"/>
        <v/>
      </c>
      <c r="AK207" s="174">
        <f t="shared" si="12"/>
        <v>0</v>
      </c>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227"/>
      <c r="BU207" s="227"/>
      <c r="BV207" s="227"/>
      <c r="BW207" s="227"/>
      <c r="BX207" s="223"/>
      <c r="BY207" s="223"/>
      <c r="BZ207" s="223"/>
      <c r="CA207" s="223"/>
      <c r="CB207" s="228"/>
      <c r="CC207" s="228"/>
      <c r="CD207" s="228"/>
      <c r="CE207" s="228"/>
      <c r="CG207" s="226"/>
      <c r="CH207" s="226"/>
      <c r="CI207" s="226"/>
      <c r="CJ207" s="226"/>
      <c r="CK207" s="226"/>
      <c r="CL207" s="226"/>
      <c r="CM207" s="226"/>
      <c r="CN207" s="226"/>
      <c r="CO207" s="226"/>
      <c r="CP207" s="226"/>
    </row>
    <row r="208" spans="1:94" s="92" customFormat="1" ht="15" hidden="1" customHeight="1" outlineLevel="1">
      <c r="A208" s="169" t="str">
        <f>IF(B208&lt;&gt;"",$A$51&amp;"."&amp;SUBTOTAL(103,$B$52:B208),"")</f>
        <v/>
      </c>
      <c r="B208" s="91"/>
      <c r="C208" s="243" t="s">
        <v>1003</v>
      </c>
      <c r="D208" s="244"/>
      <c r="E208" s="244"/>
      <c r="F208" s="244"/>
      <c r="G208" s="244"/>
      <c r="H208" s="244"/>
      <c r="I208" s="244"/>
      <c r="J208" s="244"/>
      <c r="K208" s="244"/>
      <c r="L208" s="244"/>
      <c r="M208" s="244"/>
      <c r="N208" s="244"/>
      <c r="O208" s="244"/>
      <c r="P208" s="244"/>
      <c r="Q208" s="244"/>
      <c r="R208" s="244"/>
      <c r="S208" s="244"/>
      <c r="T208" s="244"/>
      <c r="U208" s="244"/>
      <c r="V208" s="244"/>
      <c r="W208" s="146"/>
      <c r="X208" s="243" t="s">
        <v>1004</v>
      </c>
      <c r="Y208" s="244"/>
      <c r="Z208" s="244"/>
      <c r="AA208" s="244"/>
      <c r="AB208" s="244"/>
      <c r="AC208" s="244"/>
      <c r="AD208" s="244"/>
      <c r="AE208" s="244"/>
      <c r="AF208" s="244"/>
      <c r="AG208" s="244"/>
      <c r="AH208" s="244"/>
      <c r="AI208" s="244"/>
      <c r="AJ208" s="169" t="str">
        <f>A208</f>
        <v/>
      </c>
      <c r="AK208" s="174">
        <f>B208</f>
        <v>0</v>
      </c>
      <c r="AL208" s="593" t="s">
        <v>932</v>
      </c>
      <c r="AM208" s="593"/>
      <c r="AN208" s="593"/>
      <c r="AO208" s="593"/>
      <c r="AP208" s="593"/>
      <c r="AQ208" s="593"/>
      <c r="AR208" s="593"/>
      <c r="AS208" s="593"/>
      <c r="AT208" s="593"/>
      <c r="AU208" s="593"/>
      <c r="AV208" s="593"/>
      <c r="AW208" s="593"/>
      <c r="AX208" s="593"/>
      <c r="AY208" s="593"/>
      <c r="AZ208" s="593"/>
      <c r="BA208" s="593"/>
      <c r="BB208" s="593"/>
      <c r="BC208" s="593"/>
      <c r="BD208" s="593"/>
      <c r="BE208" s="593"/>
      <c r="BF208" s="593"/>
      <c r="BG208" s="593"/>
      <c r="BH208" s="593"/>
      <c r="BI208" s="593"/>
      <c r="BJ208" s="593"/>
      <c r="BK208" s="593"/>
      <c r="BL208" s="593"/>
      <c r="BM208" s="593"/>
      <c r="BN208" s="593"/>
      <c r="BO208" s="593"/>
      <c r="BP208" s="593"/>
      <c r="BQ208" s="593"/>
      <c r="BR208" s="593"/>
      <c r="BS208" s="146"/>
      <c r="BT208" s="221"/>
      <c r="BU208" s="221"/>
      <c r="BV208" s="221"/>
      <c r="BW208" s="221"/>
      <c r="BX208" s="225"/>
      <c r="BY208" s="223"/>
      <c r="BZ208" s="223"/>
      <c r="CA208" s="223"/>
      <c r="CB208" s="224"/>
      <c r="CC208" s="224"/>
      <c r="CD208" s="224"/>
      <c r="CE208" s="224"/>
    </row>
    <row r="209" spans="1:94" ht="18" hidden="1" customHeight="1" outlineLevel="1">
      <c r="A209" s="147" t="str">
        <f>IF(B209&lt;&gt;"",$A$51&amp;"."&amp;SUBTOTAL(103,$B$52:B209),"")</f>
        <v/>
      </c>
      <c r="C209" s="616" t="s">
        <v>1005</v>
      </c>
      <c r="D209" s="616"/>
      <c r="E209" s="616"/>
      <c r="F209" s="616"/>
      <c r="G209" s="616"/>
      <c r="H209" s="616"/>
      <c r="I209" s="616"/>
      <c r="J209" s="616"/>
      <c r="K209" s="616"/>
      <c r="L209" s="616"/>
      <c r="M209" s="616"/>
      <c r="N209" s="616"/>
      <c r="O209" s="616"/>
      <c r="P209" s="616"/>
      <c r="Q209" s="616"/>
      <c r="R209" s="616"/>
      <c r="S209" s="616"/>
      <c r="T209" s="616"/>
      <c r="U209" s="616"/>
      <c r="V209" s="616"/>
      <c r="W209" s="87"/>
      <c r="X209" s="617">
        <v>0.3</v>
      </c>
      <c r="Y209" s="616"/>
      <c r="Z209" s="616"/>
      <c r="AA209" s="616"/>
      <c r="AB209" s="616"/>
      <c r="AC209" s="616"/>
      <c r="AD209" s="616"/>
      <c r="AE209" s="616"/>
      <c r="AF209" s="616"/>
      <c r="AG209" s="616"/>
      <c r="AH209" s="616"/>
      <c r="AI209" s="616"/>
      <c r="AJ209" s="147" t="str">
        <f>A209</f>
        <v/>
      </c>
      <c r="AK209" s="245">
        <f>B209</f>
        <v>0</v>
      </c>
      <c r="AL209" s="615" t="s">
        <v>932</v>
      </c>
      <c r="AM209" s="615"/>
      <c r="AN209" s="615"/>
      <c r="AO209" s="615"/>
      <c r="AP209" s="615"/>
      <c r="AQ209" s="615"/>
      <c r="AR209" s="615"/>
      <c r="AS209" s="615"/>
      <c r="AT209" s="615"/>
      <c r="AU209" s="615"/>
      <c r="AV209" s="615"/>
      <c r="AW209" s="615"/>
      <c r="AX209" s="615"/>
      <c r="AY209" s="615"/>
      <c r="AZ209" s="615"/>
      <c r="BA209" s="615"/>
      <c r="BB209" s="615"/>
      <c r="BC209" s="615"/>
      <c r="BD209" s="615"/>
      <c r="BE209" s="615"/>
      <c r="BF209" s="615"/>
      <c r="BG209" s="615"/>
      <c r="BH209" s="615"/>
      <c r="BI209" s="615"/>
      <c r="BJ209" s="615"/>
      <c r="BK209" s="615"/>
      <c r="BL209" s="615"/>
      <c r="BM209" s="615"/>
      <c r="BN209" s="615"/>
      <c r="BO209" s="615"/>
      <c r="BP209" s="615"/>
      <c r="BQ209" s="615"/>
      <c r="BR209" s="615"/>
      <c r="BS209" s="87"/>
      <c r="BT209" s="246"/>
      <c r="BU209" s="246"/>
      <c r="BV209" s="246"/>
      <c r="BW209" s="246"/>
      <c r="BX209" s="189"/>
      <c r="CB209" s="195"/>
      <c r="CC209" s="195"/>
      <c r="CD209" s="195"/>
      <c r="CE209" s="195"/>
      <c r="CG209" s="89"/>
      <c r="CH209" s="89"/>
      <c r="CI209" s="89"/>
      <c r="CJ209" s="89"/>
      <c r="CK209" s="89"/>
      <c r="CL209" s="89"/>
      <c r="CM209" s="89"/>
      <c r="CN209" s="89"/>
      <c r="CO209" s="89"/>
      <c r="CP209" s="89"/>
    </row>
    <row r="210" spans="1:94" ht="18" hidden="1" customHeight="1" outlineLevel="1">
      <c r="A210" s="147" t="str">
        <f>IF(B210&lt;&gt;"",$A$51&amp;"."&amp;SUBTOTAL(103,$B$52:B210),"")</f>
        <v/>
      </c>
      <c r="C210" s="613" t="s">
        <v>1006</v>
      </c>
      <c r="D210" s="613"/>
      <c r="E210" s="613"/>
      <c r="F210" s="613"/>
      <c r="G210" s="613"/>
      <c r="H210" s="613"/>
      <c r="I210" s="613"/>
      <c r="J210" s="613"/>
      <c r="K210" s="613"/>
      <c r="L210" s="613"/>
      <c r="M210" s="613"/>
      <c r="N210" s="613"/>
      <c r="O210" s="613"/>
      <c r="P210" s="613"/>
      <c r="Q210" s="613"/>
      <c r="R210" s="613"/>
      <c r="S210" s="613"/>
      <c r="T210" s="613"/>
      <c r="U210" s="613"/>
      <c r="V210" s="613"/>
      <c r="W210" s="87"/>
      <c r="X210" s="614">
        <v>0.5</v>
      </c>
      <c r="Y210" s="613"/>
      <c r="Z210" s="613"/>
      <c r="AA210" s="613"/>
      <c r="AB210" s="613"/>
      <c r="AC210" s="613"/>
      <c r="AD210" s="613"/>
      <c r="AE210" s="613"/>
      <c r="AF210" s="613"/>
      <c r="AG210" s="613"/>
      <c r="AH210" s="613"/>
      <c r="AI210" s="613"/>
      <c r="AJ210" s="147" t="str">
        <f t="shared" si="12"/>
        <v/>
      </c>
      <c r="AK210" s="245">
        <f t="shared" si="12"/>
        <v>0</v>
      </c>
      <c r="AL210" s="615" t="s">
        <v>932</v>
      </c>
      <c r="AM210" s="615"/>
      <c r="AN210" s="615"/>
      <c r="AO210" s="615"/>
      <c r="AP210" s="615"/>
      <c r="AQ210" s="615"/>
      <c r="AR210" s="615"/>
      <c r="AS210" s="615"/>
      <c r="AT210" s="615"/>
      <c r="AU210" s="615"/>
      <c r="AV210" s="615"/>
      <c r="AW210" s="615"/>
      <c r="AX210" s="615"/>
      <c r="AY210" s="615"/>
      <c r="AZ210" s="615"/>
      <c r="BA210" s="615"/>
      <c r="BB210" s="615"/>
      <c r="BC210" s="615"/>
      <c r="BD210" s="615"/>
      <c r="BE210" s="615"/>
      <c r="BF210" s="615"/>
      <c r="BG210" s="615"/>
      <c r="BH210" s="615"/>
      <c r="BI210" s="615"/>
      <c r="BJ210" s="615"/>
      <c r="BK210" s="615"/>
      <c r="BL210" s="615"/>
      <c r="BM210" s="615"/>
      <c r="BN210" s="615"/>
      <c r="BO210" s="615"/>
      <c r="BP210" s="615"/>
      <c r="BQ210" s="615"/>
      <c r="BR210" s="615"/>
      <c r="BS210" s="87"/>
      <c r="BT210" s="246"/>
      <c r="BU210" s="246"/>
      <c r="BV210" s="246"/>
      <c r="BW210" s="246"/>
      <c r="BX210" s="189"/>
      <c r="CB210" s="195"/>
      <c r="CC210" s="195"/>
      <c r="CD210" s="195"/>
      <c r="CE210" s="195"/>
      <c r="CG210" s="89"/>
      <c r="CH210" s="89"/>
      <c r="CI210" s="89"/>
      <c r="CJ210" s="89"/>
      <c r="CK210" s="89"/>
      <c r="CL210" s="89"/>
      <c r="CM210" s="89"/>
      <c r="CN210" s="89"/>
      <c r="CO210" s="89"/>
      <c r="CP210" s="89"/>
    </row>
    <row r="211" spans="1:94" ht="18" hidden="1" customHeight="1" outlineLevel="1">
      <c r="A211" s="147" t="str">
        <f>IF(B211&lt;&gt;"",$A$51&amp;"."&amp;SUBTOTAL(103,$B$52:B211),"")</f>
        <v/>
      </c>
      <c r="C211" s="613" t="s">
        <v>1007</v>
      </c>
      <c r="D211" s="613"/>
      <c r="E211" s="613"/>
      <c r="F211" s="613"/>
      <c r="G211" s="613"/>
      <c r="H211" s="613"/>
      <c r="I211" s="613"/>
      <c r="J211" s="613"/>
      <c r="K211" s="613"/>
      <c r="L211" s="613"/>
      <c r="M211" s="613"/>
      <c r="N211" s="613"/>
      <c r="O211" s="613"/>
      <c r="P211" s="613"/>
      <c r="Q211" s="613"/>
      <c r="R211" s="613"/>
      <c r="S211" s="613"/>
      <c r="T211" s="613"/>
      <c r="U211" s="613"/>
      <c r="V211" s="613"/>
      <c r="W211" s="87"/>
      <c r="X211" s="614">
        <v>0.7</v>
      </c>
      <c r="Y211" s="613"/>
      <c r="Z211" s="613"/>
      <c r="AA211" s="613"/>
      <c r="AB211" s="613"/>
      <c r="AC211" s="613"/>
      <c r="AD211" s="613"/>
      <c r="AE211" s="613"/>
      <c r="AF211" s="613"/>
      <c r="AG211" s="613"/>
      <c r="AH211" s="613"/>
      <c r="AI211" s="613"/>
      <c r="AJ211" s="147" t="str">
        <f>A211</f>
        <v/>
      </c>
      <c r="AK211" s="245">
        <f>B211</f>
        <v>0</v>
      </c>
      <c r="AL211" s="615" t="s">
        <v>932</v>
      </c>
      <c r="AM211" s="615"/>
      <c r="AN211" s="615"/>
      <c r="AO211" s="615"/>
      <c r="AP211" s="615"/>
      <c r="AQ211" s="615"/>
      <c r="AR211" s="615"/>
      <c r="AS211" s="615"/>
      <c r="AT211" s="615"/>
      <c r="AU211" s="615"/>
      <c r="AV211" s="615"/>
      <c r="AW211" s="615"/>
      <c r="AX211" s="615"/>
      <c r="AY211" s="615"/>
      <c r="AZ211" s="615"/>
      <c r="BA211" s="615"/>
      <c r="BB211" s="615"/>
      <c r="BC211" s="615"/>
      <c r="BD211" s="615"/>
      <c r="BE211" s="615"/>
      <c r="BF211" s="615"/>
      <c r="BG211" s="615"/>
      <c r="BH211" s="615"/>
      <c r="BI211" s="615"/>
      <c r="BJ211" s="615"/>
      <c r="BK211" s="615"/>
      <c r="BL211" s="615"/>
      <c r="BM211" s="615"/>
      <c r="BN211" s="615"/>
      <c r="BO211" s="615"/>
      <c r="BP211" s="615"/>
      <c r="BQ211" s="615"/>
      <c r="BR211" s="615"/>
      <c r="BS211" s="87"/>
      <c r="BT211" s="246"/>
      <c r="BU211" s="246"/>
      <c r="BV211" s="246"/>
      <c r="BW211" s="246"/>
      <c r="BX211" s="189"/>
      <c r="CB211" s="195"/>
      <c r="CC211" s="195"/>
      <c r="CD211" s="195"/>
      <c r="CE211" s="195"/>
      <c r="CG211" s="89"/>
      <c r="CH211" s="89"/>
      <c r="CI211" s="89"/>
      <c r="CJ211" s="89"/>
      <c r="CK211" s="89"/>
      <c r="CL211" s="89"/>
      <c r="CM211" s="89"/>
      <c r="CN211" s="89"/>
      <c r="CO211" s="89"/>
      <c r="CP211" s="89"/>
    </row>
    <row r="212" spans="1:94" ht="18" hidden="1" customHeight="1" outlineLevel="1">
      <c r="A212" s="147" t="str">
        <f>IF(B212&lt;&gt;"",$A$51&amp;"."&amp;SUBTOTAL(103,$B$52:B212),"")</f>
        <v/>
      </c>
      <c r="C212" s="613" t="s">
        <v>1008</v>
      </c>
      <c r="D212" s="613"/>
      <c r="E212" s="613"/>
      <c r="F212" s="613"/>
      <c r="G212" s="613"/>
      <c r="H212" s="613"/>
      <c r="I212" s="613"/>
      <c r="J212" s="613"/>
      <c r="K212" s="613"/>
      <c r="L212" s="613"/>
      <c r="M212" s="613"/>
      <c r="N212" s="613"/>
      <c r="O212" s="613"/>
      <c r="P212" s="613"/>
      <c r="Q212" s="613"/>
      <c r="R212" s="613"/>
      <c r="S212" s="613"/>
      <c r="T212" s="613"/>
      <c r="U212" s="613"/>
      <c r="V212" s="613"/>
      <c r="W212" s="87"/>
      <c r="X212" s="614">
        <v>1</v>
      </c>
      <c r="Y212" s="613"/>
      <c r="Z212" s="613"/>
      <c r="AA212" s="613"/>
      <c r="AB212" s="613"/>
      <c r="AC212" s="613"/>
      <c r="AD212" s="613"/>
      <c r="AE212" s="613"/>
      <c r="AF212" s="613"/>
      <c r="AG212" s="613"/>
      <c r="AH212" s="613"/>
      <c r="AI212" s="613"/>
      <c r="AJ212" s="147" t="str">
        <f>A212</f>
        <v/>
      </c>
      <c r="AK212" s="245">
        <f>B212</f>
        <v>0</v>
      </c>
      <c r="AL212" s="615" t="s">
        <v>932</v>
      </c>
      <c r="AM212" s="615"/>
      <c r="AN212" s="615"/>
      <c r="AO212" s="615"/>
      <c r="AP212" s="615"/>
      <c r="AQ212" s="615"/>
      <c r="AR212" s="615"/>
      <c r="AS212" s="615"/>
      <c r="AT212" s="615"/>
      <c r="AU212" s="615"/>
      <c r="AV212" s="615"/>
      <c r="AW212" s="615"/>
      <c r="AX212" s="615"/>
      <c r="AY212" s="615"/>
      <c r="AZ212" s="615"/>
      <c r="BA212" s="615"/>
      <c r="BB212" s="615"/>
      <c r="BC212" s="615"/>
      <c r="BD212" s="615"/>
      <c r="BE212" s="615"/>
      <c r="BF212" s="615"/>
      <c r="BG212" s="615"/>
      <c r="BH212" s="615"/>
      <c r="BI212" s="615"/>
      <c r="BJ212" s="615"/>
      <c r="BK212" s="615"/>
      <c r="BL212" s="615"/>
      <c r="BM212" s="615"/>
      <c r="BN212" s="615"/>
      <c r="BO212" s="615"/>
      <c r="BP212" s="615"/>
      <c r="BQ212" s="615"/>
      <c r="BR212" s="615"/>
      <c r="BS212" s="87"/>
      <c r="BT212" s="246"/>
      <c r="BU212" s="246"/>
      <c r="BV212" s="246"/>
      <c r="BW212" s="246"/>
      <c r="BX212" s="189"/>
      <c r="CB212" s="195"/>
      <c r="CC212" s="195"/>
      <c r="CD212" s="195"/>
      <c r="CE212" s="195"/>
      <c r="CG212" s="89"/>
      <c r="CH212" s="89"/>
      <c r="CI212" s="89"/>
      <c r="CJ212" s="89"/>
      <c r="CK212" s="89"/>
      <c r="CL212" s="89"/>
      <c r="CM212" s="89"/>
      <c r="CN212" s="89"/>
      <c r="CO212" s="89"/>
      <c r="CP212" s="89"/>
    </row>
    <row r="213" spans="1:94" s="92" customFormat="1" ht="12" hidden="1" customHeight="1" outlineLevel="1">
      <c r="A213" s="169" t="str">
        <f>IF(B213&lt;&gt;"",$A$51&amp;"."&amp;SUBTOTAL(103,$B$52:B213),"")</f>
        <v/>
      </c>
      <c r="B213" s="91"/>
      <c r="C213" s="93"/>
      <c r="D213" s="93"/>
      <c r="E213" s="93"/>
      <c r="F213" s="93"/>
      <c r="G213" s="93"/>
      <c r="H213" s="93"/>
      <c r="I213" s="93"/>
      <c r="J213" s="93"/>
      <c r="K213" s="93"/>
      <c r="L213" s="93"/>
      <c r="M213" s="93"/>
      <c r="N213" s="93"/>
      <c r="O213" s="93"/>
      <c r="P213" s="93"/>
      <c r="Q213" s="93"/>
      <c r="R213" s="93"/>
      <c r="S213" s="93"/>
      <c r="T213" s="93"/>
      <c r="W213" s="225"/>
      <c r="X213" s="225"/>
      <c r="Y213" s="225"/>
      <c r="Z213" s="225"/>
      <c r="AA213" s="225"/>
      <c r="AB213" s="225"/>
      <c r="AC213" s="225"/>
      <c r="AD213" s="225"/>
      <c r="AE213" s="225"/>
      <c r="AF213" s="225"/>
      <c r="AG213" s="225"/>
      <c r="AH213" s="225"/>
      <c r="AI213" s="225"/>
      <c r="AJ213" s="169" t="str">
        <f t="shared" si="12"/>
        <v/>
      </c>
      <c r="AK213" s="174">
        <f t="shared" si="12"/>
        <v>0</v>
      </c>
      <c r="AL213" s="93"/>
      <c r="AM213" s="93"/>
      <c r="AN213" s="93"/>
      <c r="AO213" s="93"/>
      <c r="AP213" s="93"/>
      <c r="AQ213" s="93"/>
      <c r="AR213" s="93"/>
      <c r="AS213" s="93"/>
      <c r="AT213" s="93"/>
      <c r="AU213" s="93"/>
      <c r="AV213" s="93"/>
      <c r="AW213" s="93"/>
      <c r="AX213" s="93"/>
      <c r="AY213" s="93"/>
      <c r="AZ213" s="93"/>
      <c r="BA213" s="93"/>
      <c r="BB213" s="93"/>
      <c r="BC213" s="93"/>
      <c r="BF213" s="225"/>
      <c r="BG213" s="225"/>
      <c r="BH213" s="225"/>
      <c r="BI213" s="225"/>
      <c r="BJ213" s="225"/>
      <c r="BK213" s="225"/>
      <c r="BL213" s="225"/>
      <c r="BM213" s="225"/>
      <c r="BN213" s="225"/>
      <c r="BO213" s="225"/>
      <c r="BP213" s="225"/>
      <c r="BQ213" s="225"/>
      <c r="BR213" s="225"/>
      <c r="BS213" s="225"/>
      <c r="BT213" s="227"/>
      <c r="BU213" s="227"/>
      <c r="BV213" s="227"/>
      <c r="BW213" s="227"/>
      <c r="BX213" s="223"/>
      <c r="BY213" s="223"/>
      <c r="BZ213" s="223"/>
      <c r="CA213" s="223"/>
      <c r="CB213" s="228"/>
      <c r="CC213" s="228"/>
      <c r="CD213" s="228"/>
      <c r="CE213" s="228"/>
      <c r="CG213" s="226"/>
      <c r="CH213" s="226"/>
      <c r="CI213" s="226"/>
      <c r="CJ213" s="226"/>
      <c r="CK213" s="226"/>
      <c r="CL213" s="226"/>
      <c r="CM213" s="226"/>
      <c r="CN213" s="226"/>
      <c r="CO213" s="226"/>
      <c r="CP213" s="226"/>
    </row>
    <row r="214" spans="1:94" s="92" customFormat="1" ht="15" hidden="1" customHeight="1" outlineLevel="1">
      <c r="A214" s="169" t="str">
        <f>IF(B214&lt;&gt;"",$A$51&amp;"."&amp;SUBTOTAL(103,$B$52:B214),"")</f>
        <v>2.7</v>
      </c>
      <c r="B214" s="91" t="s">
        <v>794</v>
      </c>
      <c r="C214" s="215" t="s">
        <v>1009</v>
      </c>
      <c r="D214" s="93"/>
      <c r="E214" s="93"/>
      <c r="F214" s="93"/>
      <c r="G214" s="93"/>
      <c r="H214" s="93"/>
      <c r="I214" s="93"/>
      <c r="J214" s="93"/>
      <c r="K214" s="93"/>
      <c r="L214" s="93"/>
      <c r="M214" s="93"/>
      <c r="N214" s="93"/>
      <c r="O214" s="93"/>
      <c r="P214" s="93"/>
      <c r="Q214" s="93"/>
      <c r="R214" s="93"/>
      <c r="S214" s="93"/>
      <c r="T214" s="93"/>
      <c r="W214" s="225"/>
      <c r="X214" s="225"/>
      <c r="Y214" s="225"/>
      <c r="Z214" s="225"/>
      <c r="AA214" s="225"/>
      <c r="AB214" s="225"/>
      <c r="AC214" s="225"/>
      <c r="AD214" s="225"/>
      <c r="AE214" s="225"/>
      <c r="AF214" s="225"/>
      <c r="AG214" s="225"/>
      <c r="AH214" s="225"/>
      <c r="AI214" s="225"/>
      <c r="AJ214" s="169" t="str">
        <f t="shared" si="12"/>
        <v>2.7</v>
      </c>
      <c r="AK214" s="174" t="str">
        <f t="shared" si="12"/>
        <v>.</v>
      </c>
      <c r="AL214" s="215" t="s">
        <v>1010</v>
      </c>
      <c r="AM214" s="93"/>
      <c r="AN214" s="93"/>
      <c r="AO214" s="93"/>
      <c r="AP214" s="93"/>
      <c r="AQ214" s="93"/>
      <c r="AR214" s="93"/>
      <c r="AS214" s="93"/>
      <c r="AT214" s="93"/>
      <c r="AU214" s="93"/>
      <c r="AV214" s="93"/>
      <c r="AW214" s="93"/>
      <c r="AX214" s="93"/>
      <c r="AY214" s="93"/>
      <c r="AZ214" s="93"/>
      <c r="BA214" s="93"/>
      <c r="BB214" s="93"/>
      <c r="BC214" s="93"/>
      <c r="BF214" s="225"/>
      <c r="BG214" s="225"/>
      <c r="BH214" s="225"/>
      <c r="BI214" s="225"/>
      <c r="BJ214" s="225"/>
      <c r="BK214" s="225"/>
      <c r="BL214" s="225"/>
      <c r="BM214" s="225"/>
      <c r="BN214" s="225"/>
      <c r="BO214" s="225"/>
      <c r="BP214" s="225"/>
      <c r="BQ214" s="225"/>
      <c r="BR214" s="225"/>
      <c r="BS214" s="225"/>
      <c r="BT214" s="227"/>
      <c r="BU214" s="227"/>
      <c r="BV214" s="227"/>
      <c r="BW214" s="227"/>
      <c r="BX214" s="223"/>
      <c r="BY214" s="223"/>
      <c r="BZ214" s="223"/>
      <c r="CA214" s="223"/>
      <c r="CB214" s="228"/>
      <c r="CC214" s="228"/>
      <c r="CD214" s="228"/>
      <c r="CE214" s="228"/>
      <c r="CG214" s="226"/>
      <c r="CH214" s="226"/>
      <c r="CI214" s="226"/>
      <c r="CJ214" s="226"/>
      <c r="CK214" s="226"/>
      <c r="CL214" s="226"/>
      <c r="CM214" s="226"/>
      <c r="CN214" s="226"/>
      <c r="CO214" s="226"/>
      <c r="CP214" s="226"/>
    </row>
    <row r="215" spans="1:94" s="92" customFormat="1" ht="13" hidden="1" outlineLevel="1">
      <c r="A215" s="169" t="str">
        <f>IF(B215&lt;&gt;"",$A$51&amp;"."&amp;SUBTOTAL(103,$B$52:B215),"")</f>
        <v/>
      </c>
      <c r="B215" s="91"/>
      <c r="C215" s="215"/>
      <c r="D215" s="93"/>
      <c r="E215" s="93"/>
      <c r="F215" s="93"/>
      <c r="G215" s="93"/>
      <c r="H215" s="93"/>
      <c r="I215" s="93"/>
      <c r="J215" s="93"/>
      <c r="K215" s="93"/>
      <c r="L215" s="93"/>
      <c r="M215" s="93"/>
      <c r="N215" s="93"/>
      <c r="O215" s="93"/>
      <c r="P215" s="93"/>
      <c r="Q215" s="93"/>
      <c r="R215" s="93"/>
      <c r="S215" s="93"/>
      <c r="T215" s="93"/>
      <c r="W215" s="225"/>
      <c r="X215" s="225"/>
      <c r="Y215" s="225"/>
      <c r="Z215" s="225"/>
      <c r="AA215" s="225"/>
      <c r="AB215" s="225"/>
      <c r="AC215" s="225"/>
      <c r="AD215" s="225"/>
      <c r="AE215" s="225"/>
      <c r="AF215" s="225"/>
      <c r="AG215" s="225"/>
      <c r="AH215" s="225"/>
      <c r="AI215" s="225"/>
      <c r="AJ215" s="169" t="str">
        <f t="shared" si="12"/>
        <v/>
      </c>
      <c r="AK215" s="174">
        <f t="shared" si="12"/>
        <v>0</v>
      </c>
      <c r="AL215" s="215"/>
      <c r="AM215" s="93"/>
      <c r="AN215" s="93"/>
      <c r="AO215" s="93"/>
      <c r="AP215" s="93"/>
      <c r="AQ215" s="93"/>
      <c r="AR215" s="93"/>
      <c r="AS215" s="93"/>
      <c r="AT215" s="93"/>
      <c r="AU215" s="93"/>
      <c r="AV215" s="93"/>
      <c r="AW215" s="93"/>
      <c r="AX215" s="93"/>
      <c r="AY215" s="93"/>
      <c r="AZ215" s="93"/>
      <c r="BA215" s="93"/>
      <c r="BB215" s="93"/>
      <c r="BC215" s="93"/>
      <c r="BF215" s="225"/>
      <c r="BG215" s="225"/>
      <c r="BH215" s="225"/>
      <c r="BI215" s="225"/>
      <c r="BJ215" s="225"/>
      <c r="BK215" s="225"/>
      <c r="BL215" s="225"/>
      <c r="BM215" s="225"/>
      <c r="BN215" s="225"/>
      <c r="BO215" s="225"/>
      <c r="BP215" s="225"/>
      <c r="BQ215" s="225"/>
      <c r="BR215" s="225"/>
      <c r="BS215" s="225"/>
      <c r="BT215" s="227"/>
      <c r="BU215" s="227"/>
      <c r="BV215" s="227"/>
      <c r="BW215" s="227"/>
      <c r="BX215" s="223"/>
      <c r="BY215" s="223"/>
      <c r="BZ215" s="223"/>
      <c r="CA215" s="223"/>
      <c r="CB215" s="228"/>
      <c r="CC215" s="228"/>
      <c r="CD215" s="228"/>
      <c r="CE215" s="228"/>
      <c r="CG215" s="226"/>
      <c r="CH215" s="226"/>
      <c r="CI215" s="226"/>
      <c r="CJ215" s="226"/>
      <c r="CK215" s="226"/>
      <c r="CL215" s="226"/>
      <c r="CM215" s="226"/>
      <c r="CN215" s="226"/>
      <c r="CO215" s="226"/>
      <c r="CP215" s="226"/>
    </row>
    <row r="216" spans="1:94" s="92" customFormat="1" ht="65.25" hidden="1" customHeight="1" outlineLevel="1">
      <c r="A216" s="169" t="str">
        <f>IF(B216&lt;&gt;"",$A$51&amp;"."&amp;SUBTOTAL(103,$B$52:B216),"")</f>
        <v/>
      </c>
      <c r="B216" s="91"/>
      <c r="C216" s="593" t="s">
        <v>1011</v>
      </c>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169" t="str">
        <f t="shared" si="12"/>
        <v/>
      </c>
      <c r="AK216" s="174">
        <f t="shared" si="12"/>
        <v>0</v>
      </c>
      <c r="AL216" s="593" t="s">
        <v>1012</v>
      </c>
      <c r="AM216" s="593"/>
      <c r="AN216" s="593"/>
      <c r="AO216" s="593"/>
      <c r="AP216" s="593"/>
      <c r="AQ216" s="593"/>
      <c r="AR216" s="593"/>
      <c r="AS216" s="593"/>
      <c r="AT216" s="593"/>
      <c r="AU216" s="593"/>
      <c r="AV216" s="593"/>
      <c r="AW216" s="593"/>
      <c r="AX216" s="593"/>
      <c r="AY216" s="593"/>
      <c r="AZ216" s="593"/>
      <c r="BA216" s="593"/>
      <c r="BB216" s="593"/>
      <c r="BC216" s="593"/>
      <c r="BD216" s="593"/>
      <c r="BE216" s="593"/>
      <c r="BF216" s="593"/>
      <c r="BG216" s="593"/>
      <c r="BH216" s="593"/>
      <c r="BI216" s="593"/>
      <c r="BJ216" s="593"/>
      <c r="BK216" s="593"/>
      <c r="BL216" s="593"/>
      <c r="BM216" s="593"/>
      <c r="BN216" s="593"/>
      <c r="BO216" s="593"/>
      <c r="BP216" s="593"/>
      <c r="BQ216" s="593"/>
      <c r="BR216" s="593"/>
      <c r="BS216" s="94"/>
      <c r="BT216" s="227"/>
      <c r="BU216" s="227"/>
      <c r="BV216" s="227"/>
      <c r="BW216" s="227"/>
      <c r="BX216" s="223"/>
      <c r="BY216" s="223"/>
      <c r="BZ216" s="223"/>
      <c r="CA216" s="223"/>
      <c r="CB216" s="228"/>
      <c r="CC216" s="228"/>
      <c r="CD216" s="228"/>
      <c r="CE216" s="228"/>
      <c r="CG216" s="226"/>
      <c r="CH216" s="226"/>
      <c r="CI216" s="226"/>
      <c r="CJ216" s="226"/>
      <c r="CK216" s="226"/>
      <c r="CL216" s="226"/>
      <c r="CM216" s="226"/>
      <c r="CN216" s="226"/>
      <c r="CO216" s="226"/>
      <c r="CP216" s="226"/>
    </row>
    <row r="217" spans="1:94" s="92" customFormat="1" ht="13" hidden="1" outlineLevel="1">
      <c r="A217" s="169" t="str">
        <f>IF(B217&lt;&gt;"",$A$51&amp;"."&amp;SUBTOTAL(103,$B$52:B217),"")</f>
        <v/>
      </c>
      <c r="B217" s="9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169" t="str">
        <f t="shared" si="12"/>
        <v/>
      </c>
      <c r="AK217" s="174">
        <f t="shared" si="12"/>
        <v>0</v>
      </c>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227"/>
      <c r="BU217" s="227"/>
      <c r="BV217" s="227"/>
      <c r="BW217" s="227"/>
      <c r="BX217" s="223"/>
      <c r="BY217" s="223"/>
      <c r="BZ217" s="223"/>
      <c r="CA217" s="223"/>
      <c r="CB217" s="228"/>
      <c r="CC217" s="228"/>
      <c r="CD217" s="228"/>
      <c r="CE217" s="228"/>
      <c r="CG217" s="226"/>
      <c r="CH217" s="226"/>
      <c r="CI217" s="226"/>
      <c r="CJ217" s="226"/>
      <c r="CK217" s="226"/>
      <c r="CL217" s="226"/>
      <c r="CM217" s="226"/>
      <c r="CN217" s="226"/>
      <c r="CO217" s="226"/>
      <c r="CP217" s="226"/>
    </row>
    <row r="218" spans="1:94" s="92" customFormat="1" ht="66" hidden="1" customHeight="1" outlineLevel="1">
      <c r="A218" s="169" t="str">
        <f>IF(B218&lt;&gt;"",$A$51&amp;"."&amp;SUBTOTAL(103,$B$52:B218),"")</f>
        <v/>
      </c>
      <c r="B218" s="91"/>
      <c r="C218" s="593" t="s">
        <v>1013</v>
      </c>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169" t="str">
        <f t="shared" si="12"/>
        <v/>
      </c>
      <c r="AK218" s="174">
        <f t="shared" si="12"/>
        <v>0</v>
      </c>
      <c r="AL218" s="593" t="s">
        <v>1012</v>
      </c>
      <c r="AM218" s="593"/>
      <c r="AN218" s="593"/>
      <c r="AO218" s="593"/>
      <c r="AP218" s="593"/>
      <c r="AQ218" s="593"/>
      <c r="AR218" s="593"/>
      <c r="AS218" s="593"/>
      <c r="AT218" s="593"/>
      <c r="AU218" s="593"/>
      <c r="AV218" s="593"/>
      <c r="AW218" s="593"/>
      <c r="AX218" s="593"/>
      <c r="AY218" s="593"/>
      <c r="AZ218" s="593"/>
      <c r="BA218" s="593"/>
      <c r="BB218" s="593"/>
      <c r="BC218" s="593"/>
      <c r="BD218" s="593"/>
      <c r="BE218" s="593"/>
      <c r="BF218" s="593"/>
      <c r="BG218" s="593"/>
      <c r="BH218" s="593"/>
      <c r="BI218" s="593"/>
      <c r="BJ218" s="593"/>
      <c r="BK218" s="593"/>
      <c r="BL218" s="593"/>
      <c r="BM218" s="593"/>
      <c r="BN218" s="593"/>
      <c r="BO218" s="593"/>
      <c r="BP218" s="593"/>
      <c r="BQ218" s="593"/>
      <c r="BR218" s="593"/>
      <c r="BS218" s="94"/>
      <c r="BT218" s="227"/>
      <c r="BU218" s="227"/>
      <c r="BV218" s="227"/>
      <c r="BW218" s="227"/>
      <c r="BX218" s="223"/>
      <c r="BY218" s="223"/>
      <c r="BZ218" s="223"/>
      <c r="CA218" s="223"/>
      <c r="CB218" s="228"/>
      <c r="CC218" s="228"/>
      <c r="CD218" s="228"/>
      <c r="CE218" s="228"/>
      <c r="CG218" s="226"/>
      <c r="CH218" s="226"/>
      <c r="CI218" s="226"/>
      <c r="CJ218" s="226"/>
      <c r="CK218" s="226"/>
      <c r="CL218" s="226"/>
      <c r="CM218" s="226"/>
      <c r="CN218" s="226"/>
      <c r="CO218" s="226"/>
      <c r="CP218" s="226"/>
    </row>
    <row r="219" spans="1:94" s="92" customFormat="1" ht="12" hidden="1" customHeight="1" outlineLevel="1">
      <c r="A219" s="169" t="str">
        <f>IF(B219&lt;&gt;"",$A$51&amp;"."&amp;SUBTOTAL(103,$B$52:B219),"")</f>
        <v/>
      </c>
      <c r="B219" s="91"/>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169" t="str">
        <f t="shared" si="12"/>
        <v/>
      </c>
      <c r="AK219" s="174">
        <f t="shared" si="12"/>
        <v>0</v>
      </c>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227"/>
      <c r="BU219" s="227"/>
      <c r="BV219" s="227"/>
      <c r="BW219" s="227"/>
      <c r="BX219" s="223"/>
      <c r="BY219" s="223"/>
      <c r="BZ219" s="223"/>
      <c r="CA219" s="223"/>
      <c r="CB219" s="228"/>
      <c r="CC219" s="228"/>
      <c r="CD219" s="228"/>
      <c r="CE219" s="228"/>
      <c r="CG219" s="226"/>
      <c r="CH219" s="226"/>
      <c r="CI219" s="226"/>
      <c r="CJ219" s="226"/>
      <c r="CK219" s="226"/>
      <c r="CL219" s="226"/>
      <c r="CM219" s="226"/>
      <c r="CN219" s="226"/>
      <c r="CO219" s="226"/>
      <c r="CP219" s="226"/>
    </row>
    <row r="220" spans="1:94" s="92" customFormat="1" ht="15" customHeight="1" collapsed="1">
      <c r="A220" s="169" t="str">
        <f>IF(B220&lt;&gt;"",$A$51&amp;"."&amp;SUBTOTAL(103,$B$52:B220),"")</f>
        <v>2.8</v>
      </c>
      <c r="B220" s="91" t="s">
        <v>794</v>
      </c>
      <c r="C220" s="215" t="s">
        <v>1014</v>
      </c>
      <c r="D220" s="93"/>
      <c r="E220" s="93"/>
      <c r="F220" s="93"/>
      <c r="G220" s="93"/>
      <c r="H220" s="93"/>
      <c r="I220" s="93"/>
      <c r="J220" s="93"/>
      <c r="K220" s="93"/>
      <c r="L220" s="93"/>
      <c r="M220" s="93"/>
      <c r="N220" s="93"/>
      <c r="O220" s="93"/>
      <c r="P220" s="93"/>
      <c r="Q220" s="93"/>
      <c r="R220" s="93"/>
      <c r="S220" s="93"/>
      <c r="T220" s="93"/>
      <c r="W220" s="225"/>
      <c r="X220" s="225"/>
      <c r="Y220" s="225"/>
      <c r="Z220" s="225"/>
      <c r="AA220" s="225"/>
      <c r="AB220" s="225"/>
      <c r="AC220" s="225"/>
      <c r="AD220" s="225"/>
      <c r="AE220" s="225"/>
      <c r="AF220" s="225"/>
      <c r="AG220" s="225"/>
      <c r="AH220" s="225"/>
      <c r="AI220" s="225"/>
      <c r="AJ220" s="169" t="str">
        <f t="shared" si="12"/>
        <v>2.8</v>
      </c>
      <c r="AK220" s="174" t="str">
        <f t="shared" si="12"/>
        <v>.</v>
      </c>
      <c r="AL220" s="215" t="s">
        <v>1015</v>
      </c>
      <c r="AM220" s="93"/>
      <c r="AN220" s="93"/>
      <c r="AO220" s="93"/>
      <c r="AP220" s="93"/>
      <c r="AQ220" s="93"/>
      <c r="AR220" s="93"/>
      <c r="AS220" s="93"/>
      <c r="AT220" s="93"/>
      <c r="AU220" s="93"/>
      <c r="AV220" s="93"/>
      <c r="AW220" s="93"/>
      <c r="AX220" s="93"/>
      <c r="AY220" s="93"/>
      <c r="AZ220" s="93"/>
      <c r="BA220" s="93"/>
      <c r="BB220" s="93"/>
      <c r="BC220" s="93"/>
      <c r="BF220" s="225"/>
      <c r="BG220" s="225"/>
      <c r="BH220" s="225"/>
      <c r="BI220" s="225"/>
      <c r="BJ220" s="225"/>
      <c r="BK220" s="225"/>
      <c r="BL220" s="225"/>
      <c r="BM220" s="225"/>
      <c r="BN220" s="225"/>
      <c r="BO220" s="225"/>
      <c r="BP220" s="225"/>
      <c r="BQ220" s="225"/>
      <c r="BR220" s="225"/>
      <c r="BS220" s="225"/>
      <c r="BT220" s="227"/>
      <c r="BU220" s="227"/>
      <c r="BV220" s="227"/>
      <c r="BW220" s="227"/>
      <c r="BX220" s="223"/>
      <c r="BY220" s="223"/>
      <c r="BZ220" s="223"/>
      <c r="CA220" s="223"/>
      <c r="CB220" s="228"/>
      <c r="CC220" s="228"/>
      <c r="CD220" s="228"/>
      <c r="CE220" s="228"/>
      <c r="CG220" s="226"/>
      <c r="CH220" s="226"/>
      <c r="CI220" s="226"/>
      <c r="CJ220" s="226"/>
      <c r="CK220" s="226"/>
      <c r="CL220" s="226"/>
      <c r="CM220" s="226"/>
      <c r="CN220" s="226"/>
      <c r="CO220" s="226"/>
      <c r="CP220" s="226"/>
    </row>
    <row r="221" spans="1:94" s="92" customFormat="1" ht="10" customHeight="1">
      <c r="A221" s="169" t="str">
        <f>IF(B221&lt;&gt;"",$A$51&amp;"."&amp;SUBTOTAL(103,$B$52:B221),"")</f>
        <v/>
      </c>
      <c r="B221" s="91"/>
      <c r="C221" s="215"/>
      <c r="D221" s="93"/>
      <c r="E221" s="93"/>
      <c r="F221" s="93"/>
      <c r="G221" s="93"/>
      <c r="H221" s="93"/>
      <c r="I221" s="93"/>
      <c r="J221" s="93"/>
      <c r="K221" s="93"/>
      <c r="L221" s="93"/>
      <c r="M221" s="93"/>
      <c r="N221" s="93"/>
      <c r="O221" s="93"/>
      <c r="P221" s="93"/>
      <c r="Q221" s="93"/>
      <c r="R221" s="93"/>
      <c r="S221" s="93"/>
      <c r="T221" s="93"/>
      <c r="W221" s="225"/>
      <c r="X221" s="225"/>
      <c r="Y221" s="225"/>
      <c r="Z221" s="225"/>
      <c r="AA221" s="225"/>
      <c r="AB221" s="225"/>
      <c r="AC221" s="225"/>
      <c r="AD221" s="225"/>
      <c r="AE221" s="225"/>
      <c r="AF221" s="225"/>
      <c r="AG221" s="225"/>
      <c r="AH221" s="225"/>
      <c r="AI221" s="225"/>
      <c r="AJ221" s="169" t="str">
        <f t="shared" si="12"/>
        <v/>
      </c>
      <c r="AK221" s="174">
        <f t="shared" si="12"/>
        <v>0</v>
      </c>
      <c r="AL221" s="215"/>
      <c r="AM221" s="93"/>
      <c r="AN221" s="93"/>
      <c r="AO221" s="93"/>
      <c r="AP221" s="93"/>
      <c r="AQ221" s="93"/>
      <c r="AR221" s="93"/>
      <c r="AS221" s="93"/>
      <c r="AT221" s="93"/>
      <c r="AU221" s="93"/>
      <c r="AV221" s="93"/>
      <c r="AW221" s="93"/>
      <c r="AX221" s="93"/>
      <c r="AY221" s="93"/>
      <c r="AZ221" s="93"/>
      <c r="BA221" s="93"/>
      <c r="BB221" s="93"/>
      <c r="BC221" s="93"/>
      <c r="BF221" s="225"/>
      <c r="BG221" s="225"/>
      <c r="BH221" s="225"/>
      <c r="BI221" s="225"/>
      <c r="BJ221" s="225"/>
      <c r="BK221" s="225"/>
      <c r="BL221" s="225"/>
      <c r="BM221" s="225"/>
      <c r="BN221" s="225"/>
      <c r="BO221" s="225"/>
      <c r="BP221" s="225"/>
      <c r="BQ221" s="225"/>
      <c r="BR221" s="225"/>
      <c r="BS221" s="225"/>
      <c r="BT221" s="227"/>
      <c r="BU221" s="227"/>
      <c r="BV221" s="227"/>
      <c r="BW221" s="227"/>
      <c r="BX221" s="223"/>
      <c r="BY221" s="223"/>
      <c r="BZ221" s="223"/>
      <c r="CA221" s="223"/>
      <c r="CB221" s="228"/>
      <c r="CC221" s="228"/>
      <c r="CD221" s="228"/>
      <c r="CE221" s="228"/>
      <c r="CG221" s="226"/>
      <c r="CH221" s="226"/>
      <c r="CI221" s="226"/>
      <c r="CJ221" s="226"/>
      <c r="CK221" s="226"/>
      <c r="CL221" s="226"/>
      <c r="CM221" s="226"/>
      <c r="CN221" s="226"/>
      <c r="CO221" s="226"/>
      <c r="CP221" s="226"/>
    </row>
    <row r="222" spans="1:94" s="92" customFormat="1" ht="39" customHeight="1">
      <c r="A222" s="169" t="str">
        <f>IF(B222&lt;&gt;"",$A$51&amp;"."&amp;SUBTOTAL(103,$B$52:B222),"")</f>
        <v/>
      </c>
      <c r="B222" s="91"/>
      <c r="C222" s="593" t="s">
        <v>1016</v>
      </c>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169" t="str">
        <f t="shared" si="12"/>
        <v/>
      </c>
      <c r="AK222" s="174">
        <f t="shared" si="12"/>
        <v>0</v>
      </c>
      <c r="AL222" s="593" t="s">
        <v>1017</v>
      </c>
      <c r="AM222" s="593"/>
      <c r="AN222" s="593"/>
      <c r="AO222" s="593"/>
      <c r="AP222" s="593"/>
      <c r="AQ222" s="593"/>
      <c r="AR222" s="593"/>
      <c r="AS222" s="593"/>
      <c r="AT222" s="593"/>
      <c r="AU222" s="593"/>
      <c r="AV222" s="593"/>
      <c r="AW222" s="593"/>
      <c r="AX222" s="593"/>
      <c r="AY222" s="593"/>
      <c r="AZ222" s="593"/>
      <c r="BA222" s="593"/>
      <c r="BB222" s="593"/>
      <c r="BC222" s="593"/>
      <c r="BD222" s="593"/>
      <c r="BE222" s="593"/>
      <c r="BF222" s="593"/>
      <c r="BG222" s="593"/>
      <c r="BH222" s="593"/>
      <c r="BI222" s="593"/>
      <c r="BJ222" s="593"/>
      <c r="BK222" s="593"/>
      <c r="BL222" s="593"/>
      <c r="BM222" s="593"/>
      <c r="BN222" s="593"/>
      <c r="BO222" s="593"/>
      <c r="BP222" s="593"/>
      <c r="BQ222" s="593"/>
      <c r="BR222" s="593"/>
      <c r="BS222" s="94"/>
      <c r="BT222" s="227"/>
      <c r="BU222" s="227"/>
      <c r="BV222" s="227"/>
      <c r="BW222" s="227"/>
      <c r="BX222" s="223"/>
      <c r="BY222" s="223"/>
      <c r="BZ222" s="223"/>
      <c r="CA222" s="223"/>
      <c r="CB222" s="228"/>
      <c r="CC222" s="228"/>
      <c r="CD222" s="228"/>
      <c r="CE222" s="228"/>
      <c r="CG222" s="226"/>
      <c r="CH222" s="226"/>
      <c r="CI222" s="226"/>
      <c r="CJ222" s="226"/>
      <c r="CK222" s="226"/>
      <c r="CL222" s="226"/>
      <c r="CM222" s="226"/>
      <c r="CN222" s="226"/>
      <c r="CO222" s="226"/>
      <c r="CP222" s="226"/>
    </row>
    <row r="223" spans="1:94" s="92" customFormat="1" ht="10" customHeight="1">
      <c r="A223" s="169" t="str">
        <f>IF(B223&lt;&gt;"",$A$51&amp;"."&amp;SUBTOTAL(103,$B$52:B223),"")</f>
        <v/>
      </c>
      <c r="B223" s="91"/>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169" t="str">
        <f t="shared" si="12"/>
        <v/>
      </c>
      <c r="AK223" s="174">
        <f t="shared" si="12"/>
        <v>0</v>
      </c>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227"/>
      <c r="BU223" s="227"/>
      <c r="BV223" s="227"/>
      <c r="BW223" s="227"/>
      <c r="BX223" s="223"/>
      <c r="BY223" s="223"/>
      <c r="BZ223" s="223"/>
      <c r="CA223" s="223"/>
      <c r="CB223" s="228"/>
      <c r="CC223" s="228"/>
      <c r="CD223" s="228"/>
      <c r="CE223" s="228"/>
      <c r="CG223" s="226"/>
      <c r="CH223" s="226"/>
      <c r="CI223" s="226"/>
      <c r="CJ223" s="226"/>
      <c r="CK223" s="226"/>
      <c r="CL223" s="226"/>
      <c r="CM223" s="226"/>
      <c r="CN223" s="226"/>
      <c r="CO223" s="226"/>
      <c r="CP223" s="226"/>
    </row>
    <row r="224" spans="1:94" s="92" customFormat="1" ht="39" customHeight="1">
      <c r="A224" s="169" t="str">
        <f>IF(B224&lt;&gt;"",$A$51&amp;"."&amp;SUBTOTAL(103,$B$52:B224),"")</f>
        <v/>
      </c>
      <c r="B224" s="91"/>
      <c r="C224" s="593" t="s">
        <v>1018</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169" t="str">
        <f t="shared" si="12"/>
        <v/>
      </c>
      <c r="AK224" s="174">
        <f t="shared" si="12"/>
        <v>0</v>
      </c>
      <c r="AL224" s="593" t="s">
        <v>1019</v>
      </c>
      <c r="AM224" s="593"/>
      <c r="AN224" s="593"/>
      <c r="AO224" s="593"/>
      <c r="AP224" s="593"/>
      <c r="AQ224" s="593"/>
      <c r="AR224" s="593"/>
      <c r="AS224" s="593"/>
      <c r="AT224" s="593"/>
      <c r="AU224" s="593"/>
      <c r="AV224" s="593"/>
      <c r="AW224" s="593"/>
      <c r="AX224" s="593"/>
      <c r="AY224" s="593"/>
      <c r="AZ224" s="593"/>
      <c r="BA224" s="593"/>
      <c r="BB224" s="593"/>
      <c r="BC224" s="593"/>
      <c r="BD224" s="593"/>
      <c r="BE224" s="593"/>
      <c r="BF224" s="593"/>
      <c r="BG224" s="593"/>
      <c r="BH224" s="593"/>
      <c r="BI224" s="593"/>
      <c r="BJ224" s="593"/>
      <c r="BK224" s="593"/>
      <c r="BL224" s="593"/>
      <c r="BM224" s="593"/>
      <c r="BN224" s="593"/>
      <c r="BO224" s="593"/>
      <c r="BP224" s="593"/>
      <c r="BQ224" s="593"/>
      <c r="BR224" s="593"/>
      <c r="BS224" s="94"/>
      <c r="BT224" s="227"/>
      <c r="BU224" s="227"/>
      <c r="BV224" s="227"/>
      <c r="BW224" s="227"/>
      <c r="BX224" s="223"/>
      <c r="BY224" s="223"/>
      <c r="BZ224" s="223"/>
      <c r="CA224" s="223"/>
      <c r="CB224" s="228"/>
      <c r="CC224" s="228"/>
      <c r="CD224" s="228"/>
      <c r="CE224" s="228"/>
      <c r="CG224" s="226"/>
      <c r="CH224" s="226"/>
      <c r="CI224" s="226"/>
      <c r="CJ224" s="226"/>
      <c r="CK224" s="226"/>
      <c r="CL224" s="226"/>
      <c r="CM224" s="226"/>
      <c r="CN224" s="226"/>
      <c r="CO224" s="226"/>
      <c r="CP224" s="226"/>
    </row>
    <row r="225" spans="1:94" s="92" customFormat="1" ht="10" customHeight="1">
      <c r="A225" s="169" t="str">
        <f>IF(B225&lt;&gt;"",$A$51&amp;"."&amp;SUBTOTAL(103,$B$52:B225),"")</f>
        <v/>
      </c>
      <c r="B225" s="91"/>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169" t="str">
        <f t="shared" si="12"/>
        <v/>
      </c>
      <c r="AK225" s="174">
        <f t="shared" si="12"/>
        <v>0</v>
      </c>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227"/>
      <c r="BU225" s="227"/>
      <c r="BV225" s="227"/>
      <c r="BW225" s="227"/>
      <c r="BX225" s="223"/>
      <c r="BY225" s="223"/>
      <c r="BZ225" s="223"/>
      <c r="CA225" s="223"/>
      <c r="CB225" s="228"/>
      <c r="CC225" s="228"/>
      <c r="CD225" s="228"/>
      <c r="CE225" s="228"/>
      <c r="CG225" s="226"/>
      <c r="CH225" s="226"/>
      <c r="CI225" s="226"/>
      <c r="CJ225" s="226"/>
      <c r="CK225" s="226"/>
      <c r="CL225" s="226"/>
      <c r="CM225" s="226"/>
      <c r="CN225" s="226"/>
      <c r="CO225" s="226"/>
      <c r="CP225" s="226"/>
    </row>
    <row r="226" spans="1:94" s="92" customFormat="1" ht="40.5" customHeight="1">
      <c r="A226" s="169" t="str">
        <f>IF(B226&lt;&gt;"",$A$51&amp;"."&amp;SUBTOTAL(103,$B$52:B226),"")</f>
        <v/>
      </c>
      <c r="B226" s="91"/>
      <c r="C226" s="593" t="s">
        <v>1020</v>
      </c>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169" t="str">
        <f t="shared" si="12"/>
        <v/>
      </c>
      <c r="AK226" s="174">
        <f t="shared" si="12"/>
        <v>0</v>
      </c>
      <c r="AL226" s="593" t="s">
        <v>1021</v>
      </c>
      <c r="AM226" s="593"/>
      <c r="AN226" s="593"/>
      <c r="AO226" s="593"/>
      <c r="AP226" s="593"/>
      <c r="AQ226" s="593"/>
      <c r="AR226" s="593"/>
      <c r="AS226" s="593"/>
      <c r="AT226" s="593"/>
      <c r="AU226" s="593"/>
      <c r="AV226" s="593"/>
      <c r="AW226" s="593"/>
      <c r="AX226" s="593"/>
      <c r="AY226" s="593"/>
      <c r="AZ226" s="593"/>
      <c r="BA226" s="593"/>
      <c r="BB226" s="593"/>
      <c r="BC226" s="593"/>
      <c r="BD226" s="593"/>
      <c r="BE226" s="593"/>
      <c r="BF226" s="593"/>
      <c r="BG226" s="593"/>
      <c r="BH226" s="593"/>
      <c r="BI226" s="593"/>
      <c r="BJ226" s="593"/>
      <c r="BK226" s="593"/>
      <c r="BL226" s="593"/>
      <c r="BM226" s="593"/>
      <c r="BN226" s="593"/>
      <c r="BO226" s="593"/>
      <c r="BP226" s="593"/>
      <c r="BQ226" s="593"/>
      <c r="BR226" s="593"/>
      <c r="BS226" s="94"/>
      <c r="BT226" s="227"/>
      <c r="BU226" s="227"/>
      <c r="BV226" s="227"/>
      <c r="BW226" s="227"/>
      <c r="BX226" s="223"/>
      <c r="BY226" s="223"/>
      <c r="BZ226" s="223"/>
      <c r="CA226" s="223"/>
      <c r="CB226" s="228"/>
      <c r="CC226" s="228"/>
      <c r="CD226" s="228"/>
      <c r="CE226" s="228"/>
      <c r="CG226" s="226"/>
      <c r="CH226" s="226"/>
      <c r="CI226" s="226"/>
      <c r="CJ226" s="226"/>
      <c r="CK226" s="226"/>
      <c r="CL226" s="226"/>
      <c r="CM226" s="226"/>
      <c r="CN226" s="226"/>
      <c r="CO226" s="226"/>
      <c r="CP226" s="226"/>
    </row>
    <row r="227" spans="1:94" s="92" customFormat="1" ht="12" customHeight="1">
      <c r="A227" s="169" t="str">
        <f>IF(B227&lt;&gt;"",$A$51&amp;"."&amp;SUBTOTAL(103,$B$52:B227),"")</f>
        <v/>
      </c>
      <c r="B227" s="91"/>
      <c r="C227" s="247"/>
      <c r="D227" s="248"/>
      <c r="E227" s="248"/>
      <c r="F227" s="248"/>
      <c r="G227" s="248"/>
      <c r="H227" s="248"/>
      <c r="I227" s="248"/>
      <c r="J227" s="248"/>
      <c r="K227" s="248"/>
      <c r="L227" s="248"/>
      <c r="M227" s="248"/>
      <c r="N227" s="248"/>
      <c r="O227" s="248"/>
      <c r="P227" s="248"/>
      <c r="Q227" s="248"/>
      <c r="R227" s="248"/>
      <c r="S227" s="248"/>
      <c r="T227" s="248"/>
      <c r="U227" s="248"/>
      <c r="V227" s="248"/>
      <c r="W227" s="249"/>
      <c r="X227" s="249"/>
      <c r="Y227" s="249"/>
      <c r="Z227" s="249"/>
      <c r="AA227" s="249"/>
      <c r="AB227" s="249"/>
      <c r="AC227" s="249"/>
      <c r="AD227" s="249"/>
      <c r="AE227" s="249"/>
      <c r="AF227" s="249"/>
      <c r="AG227" s="249"/>
      <c r="AH227" s="249"/>
      <c r="AI227" s="249"/>
      <c r="AJ227" s="169" t="str">
        <f t="shared" si="12"/>
        <v/>
      </c>
      <c r="AK227" s="174">
        <f t="shared" si="12"/>
        <v>0</v>
      </c>
      <c r="AL227" s="247"/>
      <c r="AM227" s="248"/>
      <c r="AN227" s="248"/>
      <c r="AO227" s="248"/>
      <c r="AP227" s="248"/>
      <c r="AQ227" s="248"/>
      <c r="AR227" s="248"/>
      <c r="AS227" s="248"/>
      <c r="AT227" s="248"/>
      <c r="AU227" s="248"/>
      <c r="AV227" s="248"/>
      <c r="AW227" s="248"/>
      <c r="AX227" s="248"/>
      <c r="AY227" s="248"/>
      <c r="AZ227" s="248"/>
      <c r="BA227" s="248"/>
      <c r="BB227" s="248"/>
      <c r="BC227" s="248"/>
      <c r="BD227" s="248"/>
      <c r="BE227" s="248"/>
      <c r="BF227" s="249"/>
      <c r="BG227" s="249"/>
      <c r="BH227" s="249"/>
      <c r="BI227" s="249"/>
      <c r="BJ227" s="249"/>
      <c r="BK227" s="249"/>
      <c r="BL227" s="249"/>
      <c r="BM227" s="249"/>
      <c r="BN227" s="249"/>
      <c r="BO227" s="249"/>
      <c r="BP227" s="249"/>
      <c r="BQ227" s="249"/>
      <c r="BR227" s="249"/>
      <c r="BS227" s="249"/>
      <c r="BT227" s="227"/>
      <c r="BU227" s="227"/>
      <c r="BV227" s="227"/>
      <c r="BW227" s="227"/>
      <c r="BX227" s="223"/>
      <c r="BY227" s="223"/>
      <c r="BZ227" s="223"/>
      <c r="CA227" s="223"/>
      <c r="CB227" s="228"/>
      <c r="CC227" s="228"/>
      <c r="CD227" s="228"/>
      <c r="CE227" s="228"/>
      <c r="CG227" s="226"/>
      <c r="CH227" s="226"/>
      <c r="CI227" s="226"/>
      <c r="CJ227" s="226"/>
      <c r="CK227" s="226"/>
      <c r="CL227" s="226"/>
      <c r="CM227" s="226"/>
      <c r="CN227" s="226"/>
      <c r="CO227" s="226"/>
      <c r="CP227" s="226"/>
    </row>
    <row r="228" spans="1:94" s="92" customFormat="1" ht="15" customHeight="1">
      <c r="A228" s="169" t="str">
        <f>IF(B228&lt;&gt;"",$A$51&amp;"."&amp;SUBTOTAL(103,$B$52:B228),"")</f>
        <v>2.9</v>
      </c>
      <c r="B228" s="91" t="s">
        <v>794</v>
      </c>
      <c r="C228" s="215" t="s">
        <v>1022</v>
      </c>
      <c r="D228" s="93"/>
      <c r="E228" s="93"/>
      <c r="F228" s="93"/>
      <c r="G228" s="93"/>
      <c r="H228" s="93"/>
      <c r="I228" s="93"/>
      <c r="J228" s="93"/>
      <c r="K228" s="93"/>
      <c r="L228" s="93"/>
      <c r="M228" s="93"/>
      <c r="N228" s="93"/>
      <c r="O228" s="93"/>
      <c r="P228" s="93"/>
      <c r="Q228" s="93"/>
      <c r="R228" s="93"/>
      <c r="S228" s="93"/>
      <c r="T228" s="93"/>
      <c r="W228" s="225"/>
      <c r="X228" s="225"/>
      <c r="Y228" s="225"/>
      <c r="Z228" s="225"/>
      <c r="AA228" s="225"/>
      <c r="AB228" s="225"/>
      <c r="AC228" s="225"/>
      <c r="AD228" s="225"/>
      <c r="AE228" s="225"/>
      <c r="AF228" s="225"/>
      <c r="AG228" s="225"/>
      <c r="AH228" s="225"/>
      <c r="AI228" s="225"/>
      <c r="AJ228" s="169" t="str">
        <f t="shared" ref="AJ228:AK243" si="13">A228</f>
        <v>2.9</v>
      </c>
      <c r="AK228" s="174" t="str">
        <f>B228</f>
        <v>.</v>
      </c>
      <c r="AL228" s="215" t="s">
        <v>918</v>
      </c>
      <c r="AM228" s="93"/>
      <c r="AN228" s="93"/>
      <c r="AO228" s="93"/>
      <c r="AP228" s="93"/>
      <c r="AQ228" s="93"/>
      <c r="AR228" s="93"/>
      <c r="AS228" s="93"/>
      <c r="AT228" s="93"/>
      <c r="AU228" s="93"/>
      <c r="AV228" s="93"/>
      <c r="AW228" s="93"/>
      <c r="AX228" s="93"/>
      <c r="AY228" s="93"/>
      <c r="AZ228" s="93"/>
      <c r="BA228" s="93"/>
      <c r="BB228" s="93"/>
      <c r="BC228" s="93"/>
      <c r="BF228" s="225"/>
      <c r="BG228" s="225"/>
      <c r="BH228" s="225"/>
      <c r="BI228" s="225"/>
      <c r="BJ228" s="225"/>
      <c r="BK228" s="225"/>
      <c r="BL228" s="225"/>
      <c r="BM228" s="225"/>
      <c r="BN228" s="225"/>
      <c r="BO228" s="225"/>
      <c r="BP228" s="225"/>
      <c r="BQ228" s="225"/>
      <c r="BR228" s="225"/>
      <c r="BS228" s="225"/>
      <c r="BT228" s="227"/>
      <c r="BU228" s="227"/>
      <c r="BV228" s="227"/>
      <c r="BW228" s="227"/>
      <c r="BX228" s="223"/>
      <c r="BY228" s="223"/>
      <c r="BZ228" s="223"/>
      <c r="CA228" s="223"/>
      <c r="CB228" s="228"/>
      <c r="CC228" s="228"/>
      <c r="CD228" s="228"/>
      <c r="CE228" s="228"/>
      <c r="CG228" s="226"/>
      <c r="CH228" s="226"/>
      <c r="CI228" s="226"/>
      <c r="CJ228" s="226"/>
      <c r="CK228" s="226"/>
      <c r="CL228" s="226"/>
      <c r="CM228" s="226"/>
      <c r="CN228" s="226"/>
      <c r="CO228" s="226"/>
      <c r="CP228" s="226"/>
    </row>
    <row r="229" spans="1:94" s="92" customFormat="1" ht="10" customHeight="1">
      <c r="A229" s="169" t="str">
        <f>IF(B229&lt;&gt;"",$A$51&amp;"."&amp;SUBTOTAL(103,$B$52:B229),"")</f>
        <v/>
      </c>
      <c r="B229" s="91"/>
      <c r="C229" s="215"/>
      <c r="D229" s="93"/>
      <c r="E229" s="93"/>
      <c r="F229" s="93"/>
      <c r="G229" s="93"/>
      <c r="H229" s="93"/>
      <c r="I229" s="93"/>
      <c r="J229" s="93"/>
      <c r="K229" s="93"/>
      <c r="L229" s="93"/>
      <c r="M229" s="93"/>
      <c r="N229" s="93"/>
      <c r="O229" s="93"/>
      <c r="P229" s="93"/>
      <c r="Q229" s="93"/>
      <c r="R229" s="93"/>
      <c r="S229" s="93"/>
      <c r="T229" s="93"/>
      <c r="W229" s="225"/>
      <c r="X229" s="225"/>
      <c r="Y229" s="225"/>
      <c r="Z229" s="225"/>
      <c r="AA229" s="225"/>
      <c r="AB229" s="225"/>
      <c r="AC229" s="225"/>
      <c r="AD229" s="225"/>
      <c r="AE229" s="225"/>
      <c r="AF229" s="225"/>
      <c r="AG229" s="225"/>
      <c r="AH229" s="225"/>
      <c r="AI229" s="225"/>
      <c r="AJ229" s="169" t="str">
        <f t="shared" si="13"/>
        <v/>
      </c>
      <c r="AK229" s="174">
        <f t="shared" si="13"/>
        <v>0</v>
      </c>
      <c r="AL229" s="215"/>
      <c r="AM229" s="93"/>
      <c r="AN229" s="93"/>
      <c r="AO229" s="93"/>
      <c r="AP229" s="93"/>
      <c r="AQ229" s="93"/>
      <c r="AR229" s="93"/>
      <c r="AS229" s="93"/>
      <c r="AT229" s="93"/>
      <c r="AU229" s="93"/>
      <c r="AV229" s="93"/>
      <c r="AW229" s="93"/>
      <c r="AX229" s="93"/>
      <c r="AY229" s="93"/>
      <c r="AZ229" s="93"/>
      <c r="BA229" s="93"/>
      <c r="BB229" s="93"/>
      <c r="BC229" s="93"/>
      <c r="BF229" s="225"/>
      <c r="BG229" s="225"/>
      <c r="BH229" s="225"/>
      <c r="BI229" s="225"/>
      <c r="BJ229" s="225"/>
      <c r="BK229" s="225"/>
      <c r="BL229" s="225"/>
      <c r="BM229" s="225"/>
      <c r="BN229" s="225"/>
      <c r="BO229" s="225"/>
      <c r="BP229" s="225"/>
      <c r="BQ229" s="225"/>
      <c r="BR229" s="225"/>
      <c r="BS229" s="225"/>
      <c r="BT229" s="227"/>
      <c r="BU229" s="227"/>
      <c r="BV229" s="227"/>
      <c r="BW229" s="227"/>
      <c r="BX229" s="223"/>
      <c r="BY229" s="223"/>
      <c r="BZ229" s="223"/>
      <c r="CA229" s="223"/>
      <c r="CB229" s="228"/>
      <c r="CC229" s="228"/>
      <c r="CD229" s="228"/>
      <c r="CE229" s="228"/>
      <c r="CG229" s="226"/>
      <c r="CH229" s="226"/>
      <c r="CI229" s="226"/>
      <c r="CJ229" s="226"/>
      <c r="CK229" s="226"/>
      <c r="CL229" s="226"/>
      <c r="CM229" s="226"/>
      <c r="CN229" s="226"/>
      <c r="CO229" s="226"/>
      <c r="CP229" s="226"/>
    </row>
    <row r="230" spans="1:94" s="92" customFormat="1" ht="30" customHeight="1">
      <c r="A230" s="169" t="str">
        <f>IF(B230&lt;&gt;"",$A$51&amp;"."&amp;SUBTOTAL(103,$B$52:B230),"")</f>
        <v/>
      </c>
      <c r="B230" s="91"/>
      <c r="C230" s="593" t="s">
        <v>1023</v>
      </c>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169" t="str">
        <f t="shared" si="13"/>
        <v/>
      </c>
      <c r="AK230" s="174">
        <f t="shared" si="13"/>
        <v>0</v>
      </c>
      <c r="AL230" s="593" t="s">
        <v>958</v>
      </c>
      <c r="AM230" s="593"/>
      <c r="AN230" s="593"/>
      <c r="AO230" s="593"/>
      <c r="AP230" s="593"/>
      <c r="AQ230" s="593"/>
      <c r="AR230" s="593"/>
      <c r="AS230" s="593"/>
      <c r="AT230" s="593"/>
      <c r="AU230" s="593"/>
      <c r="AV230" s="593"/>
      <c r="AW230" s="593"/>
      <c r="AX230" s="593"/>
      <c r="AY230" s="593"/>
      <c r="AZ230" s="593"/>
      <c r="BA230" s="593"/>
      <c r="BB230" s="593"/>
      <c r="BC230" s="593"/>
      <c r="BD230" s="593"/>
      <c r="BE230" s="593"/>
      <c r="BF230" s="593"/>
      <c r="BG230" s="593"/>
      <c r="BH230" s="593"/>
      <c r="BI230" s="593"/>
      <c r="BJ230" s="593"/>
      <c r="BK230" s="593"/>
      <c r="BL230" s="593"/>
      <c r="BM230" s="593"/>
      <c r="BN230" s="593"/>
      <c r="BO230" s="593"/>
      <c r="BP230" s="593"/>
      <c r="BQ230" s="593"/>
      <c r="BR230" s="593"/>
      <c r="BS230" s="94"/>
      <c r="BT230" s="227"/>
      <c r="BU230" s="227"/>
      <c r="BV230" s="227"/>
      <c r="BW230" s="227"/>
      <c r="BX230" s="223"/>
      <c r="BY230" s="223"/>
      <c r="BZ230" s="223"/>
      <c r="CA230" s="223"/>
      <c r="CB230" s="228"/>
      <c r="CC230" s="228"/>
      <c r="CD230" s="228"/>
      <c r="CE230" s="228"/>
      <c r="CG230" s="226"/>
      <c r="CH230" s="226"/>
      <c r="CI230" s="226"/>
      <c r="CJ230" s="226"/>
      <c r="CK230" s="226"/>
      <c r="CL230" s="226"/>
      <c r="CM230" s="226"/>
      <c r="CN230" s="226"/>
      <c r="CO230" s="226"/>
      <c r="CP230" s="226"/>
    </row>
    <row r="231" spans="1:94" s="92" customFormat="1" ht="10" customHeight="1">
      <c r="A231" s="169" t="str">
        <f>IF(B231&lt;&gt;"",$A$51&amp;"."&amp;SUBTOTAL(103,$B$52:B231),"")</f>
        <v/>
      </c>
      <c r="B231" s="91"/>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169" t="str">
        <f t="shared" si="13"/>
        <v/>
      </c>
      <c r="AK231" s="174">
        <f t="shared" si="13"/>
        <v>0</v>
      </c>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227"/>
      <c r="BU231" s="227"/>
      <c r="BV231" s="227"/>
      <c r="BW231" s="227"/>
      <c r="BX231" s="223"/>
      <c r="BY231" s="223"/>
      <c r="BZ231" s="223"/>
      <c r="CA231" s="223"/>
      <c r="CB231" s="228"/>
      <c r="CC231" s="228"/>
      <c r="CD231" s="228"/>
      <c r="CE231" s="228"/>
      <c r="CG231" s="226"/>
      <c r="CH231" s="226"/>
      <c r="CI231" s="226"/>
      <c r="CJ231" s="226"/>
      <c r="CK231" s="226"/>
      <c r="CL231" s="226"/>
      <c r="CM231" s="226"/>
      <c r="CN231" s="226"/>
      <c r="CO231" s="226"/>
      <c r="CP231" s="226"/>
    </row>
    <row r="232" spans="1:94" s="92" customFormat="1" ht="51" hidden="1" customHeight="1" outlineLevel="1">
      <c r="A232" s="169" t="str">
        <f>IF(B232&lt;&gt;"",$A$51&amp;"."&amp;SUBTOTAL(103,$B$52:B232),"")</f>
        <v/>
      </c>
      <c r="B232" s="91"/>
      <c r="C232" s="593" t="s">
        <v>1024</v>
      </c>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93"/>
      <c r="AE232" s="593"/>
      <c r="AF232" s="593"/>
      <c r="AG232" s="593"/>
      <c r="AH232" s="593"/>
      <c r="AI232" s="593"/>
      <c r="AJ232" s="169" t="str">
        <f t="shared" si="13"/>
        <v/>
      </c>
      <c r="AK232" s="174">
        <f t="shared" si="13"/>
        <v>0</v>
      </c>
      <c r="AL232" s="593" t="s">
        <v>916</v>
      </c>
      <c r="AM232" s="593"/>
      <c r="AN232" s="593"/>
      <c r="AO232" s="593"/>
      <c r="AP232" s="593"/>
      <c r="AQ232" s="593"/>
      <c r="AR232" s="593"/>
      <c r="AS232" s="593"/>
      <c r="AT232" s="593"/>
      <c r="AU232" s="593"/>
      <c r="AV232" s="593"/>
      <c r="AW232" s="593"/>
      <c r="AX232" s="593"/>
      <c r="AY232" s="593"/>
      <c r="AZ232" s="593"/>
      <c r="BA232" s="593"/>
      <c r="BB232" s="593"/>
      <c r="BC232" s="593"/>
      <c r="BD232" s="593"/>
      <c r="BE232" s="593"/>
      <c r="BF232" s="593"/>
      <c r="BG232" s="593"/>
      <c r="BH232" s="593"/>
      <c r="BI232" s="593"/>
      <c r="BJ232" s="593"/>
      <c r="BK232" s="593"/>
      <c r="BL232" s="593"/>
      <c r="BM232" s="593"/>
      <c r="BN232" s="593"/>
      <c r="BO232" s="593"/>
      <c r="BP232" s="593"/>
      <c r="BQ232" s="593"/>
      <c r="BR232" s="593"/>
      <c r="BS232" s="94"/>
      <c r="BT232" s="227"/>
      <c r="BU232" s="227"/>
      <c r="BV232" s="227"/>
      <c r="BW232" s="227"/>
      <c r="BX232" s="223"/>
      <c r="BY232" s="223"/>
      <c r="BZ232" s="223"/>
      <c r="CA232" s="223"/>
      <c r="CB232" s="228"/>
      <c r="CC232" s="228"/>
      <c r="CD232" s="228"/>
      <c r="CE232" s="228"/>
      <c r="CG232" s="226"/>
      <c r="CH232" s="226"/>
      <c r="CI232" s="226"/>
      <c r="CJ232" s="226"/>
      <c r="CK232" s="226"/>
      <c r="CL232" s="226"/>
      <c r="CM232" s="226"/>
      <c r="CN232" s="226"/>
      <c r="CO232" s="226"/>
      <c r="CP232" s="226"/>
    </row>
    <row r="233" spans="1:94" s="92" customFormat="1" ht="13" hidden="1" outlineLevel="1">
      <c r="A233" s="169" t="str">
        <f>IF(B233&lt;&gt;"",$A$51&amp;"."&amp;SUBTOTAL(103,$B$52:B233),"")</f>
        <v/>
      </c>
      <c r="B233" s="91"/>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169" t="str">
        <f t="shared" si="13"/>
        <v/>
      </c>
      <c r="AK233" s="174">
        <f t="shared" si="13"/>
        <v>0</v>
      </c>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227"/>
      <c r="BU233" s="227"/>
      <c r="BV233" s="227"/>
      <c r="BW233" s="227"/>
      <c r="BX233" s="223"/>
      <c r="BY233" s="223"/>
      <c r="BZ233" s="223"/>
      <c r="CA233" s="223"/>
      <c r="CB233" s="228"/>
      <c r="CC233" s="228"/>
      <c r="CD233" s="228"/>
      <c r="CE233" s="228"/>
      <c r="CG233" s="226"/>
      <c r="CH233" s="226"/>
      <c r="CI233" s="226"/>
      <c r="CJ233" s="226"/>
      <c r="CK233" s="226"/>
      <c r="CL233" s="226"/>
      <c r="CM233" s="226"/>
      <c r="CN233" s="226"/>
      <c r="CO233" s="226"/>
      <c r="CP233" s="226"/>
    </row>
    <row r="234" spans="1:94" s="92" customFormat="1" ht="39.75" customHeight="1" collapsed="1">
      <c r="A234" s="169" t="str">
        <f>IF(B234&lt;&gt;"",$A$51&amp;"."&amp;SUBTOTAL(103,$B$52:B234),"")</f>
        <v/>
      </c>
      <c r="B234" s="91"/>
      <c r="C234" s="593" t="s">
        <v>1025</v>
      </c>
      <c r="D234" s="593"/>
      <c r="E234" s="593"/>
      <c r="F234" s="593"/>
      <c r="G234" s="593"/>
      <c r="H234" s="593"/>
      <c r="I234" s="593"/>
      <c r="J234" s="593"/>
      <c r="K234" s="593"/>
      <c r="L234" s="593"/>
      <c r="M234" s="593"/>
      <c r="N234" s="593"/>
      <c r="O234" s="593"/>
      <c r="P234" s="593"/>
      <c r="Q234" s="593"/>
      <c r="R234" s="593"/>
      <c r="S234" s="593"/>
      <c r="T234" s="593"/>
      <c r="U234" s="593"/>
      <c r="V234" s="593"/>
      <c r="W234" s="593"/>
      <c r="X234" s="593"/>
      <c r="Y234" s="593"/>
      <c r="Z234" s="593"/>
      <c r="AA234" s="593"/>
      <c r="AB234" s="593"/>
      <c r="AC234" s="593"/>
      <c r="AD234" s="593"/>
      <c r="AE234" s="593"/>
      <c r="AF234" s="593"/>
      <c r="AG234" s="593"/>
      <c r="AH234" s="593"/>
      <c r="AI234" s="593"/>
      <c r="AJ234" s="169" t="str">
        <f t="shared" si="13"/>
        <v/>
      </c>
      <c r="AK234" s="174">
        <f t="shared" si="13"/>
        <v>0</v>
      </c>
      <c r="AL234" s="593" t="s">
        <v>958</v>
      </c>
      <c r="AM234" s="593"/>
      <c r="AN234" s="593"/>
      <c r="AO234" s="593"/>
      <c r="AP234" s="593"/>
      <c r="AQ234" s="593"/>
      <c r="AR234" s="593"/>
      <c r="AS234" s="593"/>
      <c r="AT234" s="593"/>
      <c r="AU234" s="593"/>
      <c r="AV234" s="593"/>
      <c r="AW234" s="593"/>
      <c r="AX234" s="593"/>
      <c r="AY234" s="593"/>
      <c r="AZ234" s="593"/>
      <c r="BA234" s="593"/>
      <c r="BB234" s="593"/>
      <c r="BC234" s="593"/>
      <c r="BD234" s="593"/>
      <c r="BE234" s="593"/>
      <c r="BF234" s="593"/>
      <c r="BG234" s="593"/>
      <c r="BH234" s="593"/>
      <c r="BI234" s="593"/>
      <c r="BJ234" s="593"/>
      <c r="BK234" s="593"/>
      <c r="BL234" s="593"/>
      <c r="BM234" s="593"/>
      <c r="BN234" s="593"/>
      <c r="BO234" s="593"/>
      <c r="BP234" s="593"/>
      <c r="BQ234" s="593"/>
      <c r="BR234" s="593"/>
      <c r="BS234" s="94"/>
      <c r="BT234" s="227"/>
      <c r="BU234" s="227"/>
      <c r="BV234" s="227"/>
      <c r="BW234" s="227"/>
      <c r="BX234" s="223"/>
      <c r="BY234" s="223"/>
      <c r="BZ234" s="223"/>
      <c r="CA234" s="223"/>
      <c r="CB234" s="228"/>
      <c r="CC234" s="228"/>
      <c r="CD234" s="228"/>
      <c r="CE234" s="228"/>
      <c r="CG234" s="226"/>
      <c r="CH234" s="226"/>
      <c r="CI234" s="226"/>
      <c r="CJ234" s="226"/>
      <c r="CK234" s="226"/>
      <c r="CL234" s="226"/>
      <c r="CM234" s="226"/>
      <c r="CN234" s="226"/>
      <c r="CO234" s="226"/>
      <c r="CP234" s="226"/>
    </row>
    <row r="235" spans="1:94" s="92" customFormat="1" ht="13" hidden="1" outlineLevel="1">
      <c r="A235" s="169" t="str">
        <f>IF(B235&lt;&gt;"",$A$51&amp;"."&amp;SUBTOTAL(103,$B$52:B235),"")</f>
        <v/>
      </c>
      <c r="B235" s="91"/>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169" t="str">
        <f>A235</f>
        <v/>
      </c>
      <c r="AK235" s="174">
        <f>B235</f>
        <v>0</v>
      </c>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227"/>
      <c r="BU235" s="227"/>
      <c r="BV235" s="227"/>
      <c r="BW235" s="227"/>
      <c r="BX235" s="223"/>
      <c r="BY235" s="223"/>
      <c r="BZ235" s="223"/>
      <c r="CA235" s="223"/>
      <c r="CB235" s="228"/>
      <c r="CC235" s="228"/>
      <c r="CD235" s="228"/>
      <c r="CE235" s="228"/>
      <c r="CG235" s="226"/>
      <c r="CH235" s="226"/>
      <c r="CI235" s="226"/>
      <c r="CJ235" s="226"/>
      <c r="CK235" s="226"/>
      <c r="CL235" s="226"/>
      <c r="CM235" s="226"/>
      <c r="CN235" s="226"/>
      <c r="CO235" s="226"/>
      <c r="CP235" s="226"/>
    </row>
    <row r="236" spans="1:94" s="92" customFormat="1" ht="52.5" hidden="1" customHeight="1" outlineLevel="1">
      <c r="A236" s="169" t="str">
        <f>IF(B236&lt;&gt;"",$A$51&amp;"."&amp;SUBTOTAL(103,$B$52:B236),"")</f>
        <v/>
      </c>
      <c r="B236" s="91"/>
      <c r="C236" s="593" t="s">
        <v>1026</v>
      </c>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169" t="str">
        <f>A236</f>
        <v/>
      </c>
      <c r="AK236" s="174">
        <f>B236</f>
        <v>0</v>
      </c>
      <c r="AL236" s="593" t="s">
        <v>958</v>
      </c>
      <c r="AM236" s="593"/>
      <c r="AN236" s="593"/>
      <c r="AO236" s="593"/>
      <c r="AP236" s="593"/>
      <c r="AQ236" s="593"/>
      <c r="AR236" s="593"/>
      <c r="AS236" s="593"/>
      <c r="AT236" s="593"/>
      <c r="AU236" s="593"/>
      <c r="AV236" s="593"/>
      <c r="AW236" s="593"/>
      <c r="AX236" s="593"/>
      <c r="AY236" s="593"/>
      <c r="AZ236" s="593"/>
      <c r="BA236" s="593"/>
      <c r="BB236" s="593"/>
      <c r="BC236" s="593"/>
      <c r="BD236" s="593"/>
      <c r="BE236" s="593"/>
      <c r="BF236" s="593"/>
      <c r="BG236" s="593"/>
      <c r="BH236" s="593"/>
      <c r="BI236" s="593"/>
      <c r="BJ236" s="593"/>
      <c r="BK236" s="593"/>
      <c r="BL236" s="593"/>
      <c r="BM236" s="593"/>
      <c r="BN236" s="593"/>
      <c r="BO236" s="593"/>
      <c r="BP236" s="593"/>
      <c r="BQ236" s="593"/>
      <c r="BR236" s="593"/>
      <c r="BS236" s="94"/>
      <c r="BT236" s="227"/>
      <c r="BU236" s="227"/>
      <c r="BV236" s="227"/>
      <c r="BW236" s="227"/>
      <c r="BX236" s="223"/>
      <c r="BY236" s="223"/>
      <c r="BZ236" s="223"/>
      <c r="CA236" s="223"/>
      <c r="CB236" s="228"/>
      <c r="CC236" s="228"/>
      <c r="CD236" s="228"/>
      <c r="CE236" s="228"/>
      <c r="CG236" s="226"/>
      <c r="CH236" s="226"/>
      <c r="CI236" s="226"/>
      <c r="CJ236" s="226"/>
      <c r="CK236" s="226"/>
      <c r="CL236" s="226"/>
      <c r="CM236" s="226"/>
      <c r="CN236" s="226"/>
      <c r="CO236" s="226"/>
      <c r="CP236" s="226"/>
    </row>
    <row r="237" spans="1:94" s="92" customFormat="1" ht="13" collapsed="1">
      <c r="A237" s="169" t="str">
        <f>IF(B237&lt;&gt;"",$A$51&amp;"."&amp;SUBTOTAL(103,$B$52:B237),"")</f>
        <v/>
      </c>
      <c r="B237" s="91"/>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169" t="str">
        <f t="shared" si="13"/>
        <v/>
      </c>
      <c r="AK237" s="174">
        <f t="shared" si="13"/>
        <v>0</v>
      </c>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227"/>
      <c r="BU237" s="227"/>
      <c r="BV237" s="227"/>
      <c r="BW237" s="227"/>
      <c r="BX237" s="223"/>
      <c r="BY237" s="223"/>
      <c r="BZ237" s="223"/>
      <c r="CA237" s="223"/>
      <c r="CB237" s="228"/>
      <c r="CC237" s="228"/>
      <c r="CD237" s="228"/>
      <c r="CE237" s="228"/>
      <c r="CG237" s="226"/>
      <c r="CH237" s="226"/>
      <c r="CI237" s="226"/>
      <c r="CJ237" s="226"/>
      <c r="CK237" s="226"/>
      <c r="CL237" s="226"/>
      <c r="CM237" s="226"/>
      <c r="CN237" s="226"/>
      <c r="CO237" s="226"/>
      <c r="CP237" s="226"/>
    </row>
    <row r="238" spans="1:94" s="92" customFormat="1" ht="15" hidden="1" customHeight="1" outlineLevel="1">
      <c r="A238" s="169" t="str">
        <f>IF(B238&lt;&gt;"",$A$51&amp;"."&amp;SUBTOTAL(103,$B$52:B238),"")</f>
        <v>2.9</v>
      </c>
      <c r="B238" s="91" t="s">
        <v>794</v>
      </c>
      <c r="C238" s="215" t="s">
        <v>1027</v>
      </c>
      <c r="D238" s="93"/>
      <c r="E238" s="93"/>
      <c r="F238" s="93"/>
      <c r="G238" s="93"/>
      <c r="H238" s="93"/>
      <c r="I238" s="93"/>
      <c r="J238" s="93"/>
      <c r="K238" s="93"/>
      <c r="L238" s="93"/>
      <c r="M238" s="93"/>
      <c r="N238" s="93"/>
      <c r="O238" s="93"/>
      <c r="P238" s="93"/>
      <c r="Q238" s="93"/>
      <c r="R238" s="93"/>
      <c r="S238" s="93"/>
      <c r="T238" s="93"/>
      <c r="W238" s="225"/>
      <c r="X238" s="225"/>
      <c r="Y238" s="225"/>
      <c r="Z238" s="225"/>
      <c r="AA238" s="225"/>
      <c r="AB238" s="225"/>
      <c r="AC238" s="225"/>
      <c r="AD238" s="225"/>
      <c r="AE238" s="225"/>
      <c r="AF238" s="225"/>
      <c r="AG238" s="225"/>
      <c r="AH238" s="225"/>
      <c r="AI238" s="225"/>
      <c r="AJ238" s="169" t="str">
        <f t="shared" si="13"/>
        <v>2.9</v>
      </c>
      <c r="AK238" s="174" t="str">
        <f t="shared" si="13"/>
        <v>.</v>
      </c>
      <c r="AL238" s="215" t="s">
        <v>1028</v>
      </c>
      <c r="AM238" s="93"/>
      <c r="AN238" s="93"/>
      <c r="AO238" s="93"/>
      <c r="AP238" s="93"/>
      <c r="AQ238" s="93"/>
      <c r="AR238" s="93"/>
      <c r="AS238" s="93"/>
      <c r="AT238" s="93"/>
      <c r="AU238" s="93"/>
      <c r="AV238" s="93"/>
      <c r="AW238" s="93"/>
      <c r="AX238" s="93"/>
      <c r="AY238" s="93"/>
      <c r="AZ238" s="93"/>
      <c r="BA238" s="93"/>
      <c r="BB238" s="93"/>
      <c r="BC238" s="93"/>
      <c r="BF238" s="225"/>
      <c r="BG238" s="225"/>
      <c r="BH238" s="225"/>
      <c r="BI238" s="225"/>
      <c r="BJ238" s="225"/>
      <c r="BK238" s="225"/>
      <c r="BL238" s="225"/>
      <c r="BM238" s="225"/>
      <c r="BN238" s="225"/>
      <c r="BO238" s="225"/>
      <c r="BP238" s="225"/>
      <c r="BQ238" s="225"/>
      <c r="BR238" s="225"/>
      <c r="BS238" s="225"/>
      <c r="BT238" s="227"/>
      <c r="BU238" s="227"/>
      <c r="BV238" s="227"/>
      <c r="BW238" s="227"/>
      <c r="BX238" s="223"/>
      <c r="BY238" s="223"/>
      <c r="BZ238" s="223"/>
      <c r="CA238" s="223"/>
      <c r="CB238" s="228"/>
      <c r="CC238" s="228"/>
      <c r="CD238" s="228"/>
      <c r="CE238" s="228"/>
      <c r="CG238" s="226"/>
      <c r="CH238" s="226"/>
      <c r="CI238" s="226"/>
      <c r="CJ238" s="226"/>
      <c r="CK238" s="226"/>
      <c r="CL238" s="226"/>
      <c r="CM238" s="226"/>
      <c r="CN238" s="226"/>
      <c r="CO238" s="226"/>
      <c r="CP238" s="226"/>
    </row>
    <row r="239" spans="1:94" s="92" customFormat="1" ht="13" hidden="1" outlineLevel="1">
      <c r="A239" s="169" t="str">
        <f>IF(B239&lt;&gt;"",$A$51&amp;"."&amp;SUBTOTAL(103,$B$52:B239),"")</f>
        <v/>
      </c>
      <c r="B239" s="91"/>
      <c r="C239" s="215"/>
      <c r="D239" s="93"/>
      <c r="E239" s="93"/>
      <c r="F239" s="93"/>
      <c r="G239" s="93"/>
      <c r="H239" s="93"/>
      <c r="I239" s="93"/>
      <c r="J239" s="93"/>
      <c r="K239" s="93"/>
      <c r="L239" s="93"/>
      <c r="M239" s="93"/>
      <c r="N239" s="93"/>
      <c r="O239" s="93"/>
      <c r="P239" s="93"/>
      <c r="Q239" s="93"/>
      <c r="R239" s="93"/>
      <c r="S239" s="93"/>
      <c r="T239" s="93"/>
      <c r="W239" s="225"/>
      <c r="X239" s="225"/>
      <c r="Y239" s="225"/>
      <c r="Z239" s="225"/>
      <c r="AA239" s="225"/>
      <c r="AB239" s="225"/>
      <c r="AC239" s="225"/>
      <c r="AD239" s="225"/>
      <c r="AE239" s="225"/>
      <c r="AF239" s="225"/>
      <c r="AG239" s="225"/>
      <c r="AH239" s="225"/>
      <c r="AI239" s="225"/>
      <c r="AJ239" s="169" t="str">
        <f t="shared" si="13"/>
        <v/>
      </c>
      <c r="AK239" s="174">
        <f t="shared" si="13"/>
        <v>0</v>
      </c>
      <c r="AL239" s="215"/>
      <c r="AM239" s="93"/>
      <c r="AN239" s="93"/>
      <c r="AO239" s="93"/>
      <c r="AP239" s="93"/>
      <c r="AQ239" s="93"/>
      <c r="AR239" s="93"/>
      <c r="AS239" s="93"/>
      <c r="AT239" s="93"/>
      <c r="AU239" s="93"/>
      <c r="AV239" s="93"/>
      <c r="AW239" s="93"/>
      <c r="AX239" s="93"/>
      <c r="AY239" s="93"/>
      <c r="AZ239" s="93"/>
      <c r="BA239" s="93"/>
      <c r="BB239" s="93"/>
      <c r="BC239" s="93"/>
      <c r="BF239" s="225"/>
      <c r="BG239" s="225"/>
      <c r="BH239" s="225"/>
      <c r="BI239" s="225"/>
      <c r="BJ239" s="225"/>
      <c r="BK239" s="225"/>
      <c r="BL239" s="225"/>
      <c r="BM239" s="225"/>
      <c r="BN239" s="225"/>
      <c r="BO239" s="225"/>
      <c r="BP239" s="225"/>
      <c r="BQ239" s="225"/>
      <c r="BR239" s="225"/>
      <c r="BS239" s="225"/>
      <c r="BT239" s="227"/>
      <c r="BU239" s="227"/>
      <c r="BV239" s="227"/>
      <c r="BW239" s="227"/>
      <c r="BX239" s="223"/>
      <c r="BY239" s="223"/>
      <c r="BZ239" s="223"/>
      <c r="CA239" s="223"/>
      <c r="CB239" s="228"/>
      <c r="CC239" s="228"/>
      <c r="CD239" s="228"/>
      <c r="CE239" s="228"/>
      <c r="CG239" s="226"/>
      <c r="CH239" s="226"/>
      <c r="CI239" s="226"/>
      <c r="CJ239" s="226"/>
      <c r="CK239" s="226"/>
      <c r="CL239" s="226"/>
      <c r="CM239" s="226"/>
      <c r="CN239" s="226"/>
      <c r="CO239" s="226"/>
      <c r="CP239" s="226"/>
    </row>
    <row r="240" spans="1:94" s="92" customFormat="1" ht="53.25" hidden="1" customHeight="1" outlineLevel="1">
      <c r="A240" s="169" t="str">
        <f>IF(B240&lt;&gt;"",$A$51&amp;"."&amp;SUBTOTAL(103,$B$52:B240),"")</f>
        <v/>
      </c>
      <c r="B240" s="91"/>
      <c r="C240" s="593" t="s">
        <v>1029</v>
      </c>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169" t="str">
        <f t="shared" si="13"/>
        <v/>
      </c>
      <c r="AK240" s="174">
        <f t="shared" si="13"/>
        <v>0</v>
      </c>
      <c r="AL240" s="593" t="s">
        <v>1030</v>
      </c>
      <c r="AM240" s="593"/>
      <c r="AN240" s="593"/>
      <c r="AO240" s="593"/>
      <c r="AP240" s="593"/>
      <c r="AQ240" s="593"/>
      <c r="AR240" s="593"/>
      <c r="AS240" s="593"/>
      <c r="AT240" s="593"/>
      <c r="AU240" s="593"/>
      <c r="AV240" s="593"/>
      <c r="AW240" s="593"/>
      <c r="AX240" s="593"/>
      <c r="AY240" s="593"/>
      <c r="AZ240" s="593"/>
      <c r="BA240" s="593"/>
      <c r="BB240" s="593"/>
      <c r="BC240" s="593"/>
      <c r="BD240" s="593"/>
      <c r="BE240" s="593"/>
      <c r="BF240" s="593"/>
      <c r="BG240" s="593"/>
      <c r="BH240" s="593"/>
      <c r="BI240" s="593"/>
      <c r="BJ240" s="593"/>
      <c r="BK240" s="593"/>
      <c r="BL240" s="593"/>
      <c r="BM240" s="593"/>
      <c r="BN240" s="593"/>
      <c r="BO240" s="593"/>
      <c r="BP240" s="593"/>
      <c r="BQ240" s="593"/>
      <c r="BR240" s="593"/>
      <c r="BS240" s="94"/>
      <c r="BT240" s="227"/>
      <c r="BU240" s="227"/>
      <c r="BV240" s="227"/>
      <c r="BW240" s="227"/>
      <c r="BX240" s="223"/>
      <c r="BY240" s="223"/>
      <c r="BZ240" s="223"/>
      <c r="CA240" s="223"/>
      <c r="CB240" s="228"/>
      <c r="CC240" s="228"/>
      <c r="CD240" s="228"/>
      <c r="CE240" s="228"/>
      <c r="CG240" s="226"/>
      <c r="CH240" s="226"/>
      <c r="CI240" s="226"/>
      <c r="CJ240" s="226"/>
      <c r="CK240" s="226"/>
      <c r="CL240" s="226"/>
      <c r="CM240" s="226"/>
      <c r="CN240" s="226"/>
      <c r="CO240" s="226"/>
      <c r="CP240" s="226"/>
    </row>
    <row r="241" spans="1:94" s="92" customFormat="1" ht="13" hidden="1" outlineLevel="1">
      <c r="A241" s="169" t="str">
        <f>IF(B241&lt;&gt;"",$A$51&amp;"."&amp;SUBTOTAL(103,$B$52:B241),"")</f>
        <v/>
      </c>
      <c r="B241" s="91"/>
      <c r="C241" s="250"/>
      <c r="D241" s="93"/>
      <c r="E241" s="93"/>
      <c r="F241" s="93"/>
      <c r="G241" s="93"/>
      <c r="H241" s="93"/>
      <c r="I241" s="93"/>
      <c r="J241" s="93"/>
      <c r="K241" s="93"/>
      <c r="L241" s="93"/>
      <c r="M241" s="93"/>
      <c r="N241" s="93"/>
      <c r="O241" s="93"/>
      <c r="P241" s="93"/>
      <c r="Q241" s="93"/>
      <c r="R241" s="93"/>
      <c r="S241" s="93"/>
      <c r="T241" s="93"/>
      <c r="W241" s="225"/>
      <c r="X241" s="225"/>
      <c r="Y241" s="225"/>
      <c r="Z241" s="225"/>
      <c r="AA241" s="225"/>
      <c r="AB241" s="225"/>
      <c r="AC241" s="225"/>
      <c r="AD241" s="225"/>
      <c r="AE241" s="225"/>
      <c r="AF241" s="225"/>
      <c r="AG241" s="225"/>
      <c r="AH241" s="225"/>
      <c r="AI241" s="225"/>
      <c r="AJ241" s="169" t="str">
        <f t="shared" si="13"/>
        <v/>
      </c>
      <c r="AK241" s="174">
        <f t="shared" si="13"/>
        <v>0</v>
      </c>
      <c r="AL241" s="250"/>
      <c r="AM241" s="93"/>
      <c r="AN241" s="93"/>
      <c r="AO241" s="93"/>
      <c r="AP241" s="93"/>
      <c r="AQ241" s="93"/>
      <c r="AR241" s="93"/>
      <c r="AS241" s="93"/>
      <c r="AT241" s="93"/>
      <c r="AU241" s="93"/>
      <c r="AV241" s="93"/>
      <c r="AW241" s="93"/>
      <c r="AX241" s="93"/>
      <c r="AY241" s="93"/>
      <c r="AZ241" s="93"/>
      <c r="BA241" s="93"/>
      <c r="BB241" s="93"/>
      <c r="BC241" s="93"/>
      <c r="BF241" s="225"/>
      <c r="BG241" s="225"/>
      <c r="BH241" s="225"/>
      <c r="BI241" s="225"/>
      <c r="BJ241" s="225"/>
      <c r="BK241" s="225"/>
      <c r="BL241" s="225"/>
      <c r="BM241" s="225"/>
      <c r="BN241" s="225"/>
      <c r="BO241" s="225"/>
      <c r="BP241" s="225"/>
      <c r="BQ241" s="225"/>
      <c r="BR241" s="225"/>
      <c r="BS241" s="225"/>
      <c r="BT241" s="227"/>
      <c r="BU241" s="227"/>
      <c r="BV241" s="227"/>
      <c r="BW241" s="227"/>
      <c r="BX241" s="223"/>
      <c r="BY241" s="223"/>
      <c r="BZ241" s="223"/>
      <c r="CA241" s="223"/>
      <c r="CB241" s="228"/>
      <c r="CC241" s="228"/>
      <c r="CD241" s="228"/>
      <c r="CE241" s="228"/>
      <c r="CG241" s="226"/>
      <c r="CH241" s="226"/>
      <c r="CI241" s="226"/>
      <c r="CJ241" s="226"/>
      <c r="CK241" s="226"/>
      <c r="CL241" s="226"/>
      <c r="CM241" s="226"/>
      <c r="CN241" s="226"/>
      <c r="CO241" s="226"/>
      <c r="CP241" s="226"/>
    </row>
    <row r="242" spans="1:94" s="92" customFormat="1" ht="15" hidden="1" customHeight="1" outlineLevel="1">
      <c r="A242" s="169" t="str">
        <f>IF(B242&lt;&gt;"",$A$51&amp;"."&amp;SUBTOTAL(103,$B$52:B242),"")</f>
        <v>2.9</v>
      </c>
      <c r="B242" s="91" t="s">
        <v>794</v>
      </c>
      <c r="C242" s="215" t="s">
        <v>1031</v>
      </c>
      <c r="D242" s="93"/>
      <c r="E242" s="93"/>
      <c r="F242" s="93"/>
      <c r="G242" s="93"/>
      <c r="H242" s="93"/>
      <c r="I242" s="93"/>
      <c r="J242" s="93"/>
      <c r="K242" s="93"/>
      <c r="L242" s="93"/>
      <c r="M242" s="93"/>
      <c r="N242" s="93"/>
      <c r="O242" s="93"/>
      <c r="P242" s="93"/>
      <c r="Q242" s="93"/>
      <c r="R242" s="93"/>
      <c r="S242" s="93"/>
      <c r="T242" s="93"/>
      <c r="W242" s="225"/>
      <c r="X242" s="225"/>
      <c r="Y242" s="225"/>
      <c r="Z242" s="225"/>
      <c r="AA242" s="225"/>
      <c r="AB242" s="225"/>
      <c r="AC242" s="225"/>
      <c r="AD242" s="225"/>
      <c r="AE242" s="225"/>
      <c r="AF242" s="225"/>
      <c r="AG242" s="225"/>
      <c r="AH242" s="225"/>
      <c r="AI242" s="225"/>
      <c r="AJ242" s="169" t="str">
        <f t="shared" si="13"/>
        <v>2.9</v>
      </c>
      <c r="AK242" s="174" t="str">
        <f t="shared" si="13"/>
        <v>.</v>
      </c>
      <c r="AL242" s="215" t="s">
        <v>1032</v>
      </c>
      <c r="AM242" s="93"/>
      <c r="AN242" s="93"/>
      <c r="AO242" s="93"/>
      <c r="AP242" s="93"/>
      <c r="AQ242" s="93"/>
      <c r="AR242" s="93"/>
      <c r="AS242" s="93"/>
      <c r="AT242" s="93"/>
      <c r="AU242" s="93"/>
      <c r="AV242" s="93"/>
      <c r="AW242" s="93"/>
      <c r="AX242" s="93"/>
      <c r="AY242" s="93"/>
      <c r="AZ242" s="93"/>
      <c r="BA242" s="93"/>
      <c r="BB242" s="93"/>
      <c r="BC242" s="93"/>
      <c r="BF242" s="225"/>
      <c r="BG242" s="225"/>
      <c r="BH242" s="225"/>
      <c r="BI242" s="225"/>
      <c r="BJ242" s="225"/>
      <c r="BK242" s="225"/>
      <c r="BL242" s="225"/>
      <c r="BM242" s="225"/>
      <c r="BN242" s="225"/>
      <c r="BO242" s="225"/>
      <c r="BP242" s="225"/>
      <c r="BQ242" s="225"/>
      <c r="BR242" s="225"/>
      <c r="BS242" s="225"/>
      <c r="BT242" s="221"/>
      <c r="BU242" s="221"/>
      <c r="BV242" s="221"/>
      <c r="BW242" s="221"/>
      <c r="BX242" s="221"/>
      <c r="BY242" s="221"/>
      <c r="BZ242" s="221"/>
      <c r="CA242" s="221"/>
      <c r="CB242" s="221"/>
      <c r="CC242" s="225"/>
      <c r="CD242" s="223"/>
      <c r="CE242" s="223"/>
      <c r="CF242" s="223"/>
      <c r="CG242" s="224"/>
      <c r="CH242" s="224"/>
      <c r="CI242" s="224"/>
      <c r="CJ242" s="224"/>
      <c r="CK242" s="224"/>
      <c r="CL242" s="224"/>
      <c r="CM242" s="224"/>
      <c r="CN242" s="224"/>
    </row>
    <row r="243" spans="1:94" s="92" customFormat="1" ht="12.75" hidden="1" customHeight="1" outlineLevel="1">
      <c r="A243" s="169" t="str">
        <f>IF(B243&lt;&gt;"",$A$55&amp;"."&amp;SUBTOTAL(103,$B$56:B243),"")</f>
        <v/>
      </c>
      <c r="B243" s="91"/>
      <c r="C243" s="215"/>
      <c r="D243" s="93"/>
      <c r="E243" s="93"/>
      <c r="F243" s="93"/>
      <c r="G243" s="93"/>
      <c r="H243" s="93"/>
      <c r="I243" s="93"/>
      <c r="J243" s="93"/>
      <c r="K243" s="93"/>
      <c r="L243" s="93"/>
      <c r="M243" s="93"/>
      <c r="N243" s="93"/>
      <c r="O243" s="93"/>
      <c r="P243" s="93"/>
      <c r="Q243" s="93"/>
      <c r="R243" s="93"/>
      <c r="S243" s="93"/>
      <c r="T243" s="93"/>
      <c r="W243" s="225"/>
      <c r="X243" s="225"/>
      <c r="Y243" s="225"/>
      <c r="Z243" s="225"/>
      <c r="AA243" s="225"/>
      <c r="AB243" s="225"/>
      <c r="AC243" s="225"/>
      <c r="AD243" s="225"/>
      <c r="AE243" s="225"/>
      <c r="AF243" s="225"/>
      <c r="AG243" s="225"/>
      <c r="AH243" s="225"/>
      <c r="AI243" s="225"/>
      <c r="AJ243" s="169" t="str">
        <f t="shared" si="13"/>
        <v/>
      </c>
      <c r="AK243" s="174">
        <f t="shared" si="13"/>
        <v>0</v>
      </c>
      <c r="AL243" s="215"/>
      <c r="AM243" s="93"/>
      <c r="AN243" s="93"/>
      <c r="AO243" s="93"/>
      <c r="AP243" s="93"/>
      <c r="AQ243" s="93"/>
      <c r="AR243" s="93"/>
      <c r="AS243" s="93"/>
      <c r="AT243" s="93"/>
      <c r="AU243" s="93"/>
      <c r="AV243" s="93"/>
      <c r="AW243" s="93"/>
      <c r="AX243" s="93"/>
      <c r="AY243" s="93"/>
      <c r="AZ243" s="93"/>
      <c r="BA243" s="93"/>
      <c r="BB243" s="93"/>
      <c r="BC243" s="93"/>
      <c r="BF243" s="225"/>
      <c r="BG243" s="225"/>
      <c r="BH243" s="225"/>
      <c r="BI243" s="225"/>
      <c r="BJ243" s="225"/>
      <c r="BK243" s="225"/>
      <c r="BL243" s="225"/>
      <c r="BM243" s="225"/>
      <c r="BN243" s="225"/>
      <c r="BO243" s="225"/>
      <c r="BP243" s="225"/>
      <c r="BQ243" s="225"/>
      <c r="BR243" s="225"/>
      <c r="BS243" s="225"/>
      <c r="BT243" s="221"/>
      <c r="BU243" s="221"/>
      <c r="BV243" s="221"/>
      <c r="BW243" s="221"/>
      <c r="BX243" s="221"/>
      <c r="BY243" s="221"/>
      <c r="BZ243" s="221"/>
      <c r="CA243" s="221"/>
      <c r="CB243" s="221"/>
      <c r="CC243" s="225"/>
      <c r="CD243" s="223"/>
      <c r="CE243" s="223"/>
      <c r="CF243" s="223"/>
      <c r="CG243" s="224"/>
      <c r="CH243" s="224"/>
      <c r="CI243" s="224"/>
      <c r="CJ243" s="224"/>
      <c r="CK243" s="224"/>
      <c r="CL243" s="224"/>
      <c r="CM243" s="224"/>
      <c r="CN243" s="224"/>
    </row>
    <row r="244" spans="1:94" s="92" customFormat="1" ht="29.25" hidden="1" customHeight="1" outlineLevel="1">
      <c r="A244" s="169" t="str">
        <f>IF(B244&lt;&gt;"",$A$55&amp;"."&amp;SUBTOTAL(103,$B$56:B244),"")</f>
        <v/>
      </c>
      <c r="B244" s="91"/>
      <c r="C244" s="593" t="s">
        <v>1033</v>
      </c>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169" t="str">
        <f t="shared" ref="AJ244:AK272" si="14">A244</f>
        <v/>
      </c>
      <c r="AK244" s="174">
        <f t="shared" si="14"/>
        <v>0</v>
      </c>
      <c r="AL244" s="593" t="s">
        <v>1034</v>
      </c>
      <c r="AM244" s="593"/>
      <c r="AN244" s="593"/>
      <c r="AO244" s="593"/>
      <c r="AP244" s="593"/>
      <c r="AQ244" s="593"/>
      <c r="AR244" s="593"/>
      <c r="AS244" s="593"/>
      <c r="AT244" s="593"/>
      <c r="AU244" s="593"/>
      <c r="AV244" s="593"/>
      <c r="AW244" s="593"/>
      <c r="AX244" s="593"/>
      <c r="AY244" s="593"/>
      <c r="AZ244" s="593"/>
      <c r="BA244" s="593"/>
      <c r="BB244" s="593"/>
      <c r="BC244" s="593"/>
      <c r="BD244" s="593"/>
      <c r="BE244" s="593"/>
      <c r="BF244" s="593"/>
      <c r="BG244" s="593"/>
      <c r="BH244" s="593"/>
      <c r="BI244" s="593"/>
      <c r="BJ244" s="593"/>
      <c r="BK244" s="593"/>
      <c r="BL244" s="593"/>
      <c r="BM244" s="593"/>
      <c r="BN244" s="593"/>
      <c r="BO244" s="593"/>
      <c r="BP244" s="593"/>
      <c r="BQ244" s="593"/>
      <c r="BR244" s="593"/>
      <c r="BS244" s="146"/>
      <c r="BT244" s="221"/>
      <c r="BU244" s="221"/>
      <c r="BV244" s="221"/>
      <c r="BW244" s="221"/>
      <c r="BX244" s="221"/>
      <c r="BY244" s="221"/>
      <c r="BZ244" s="221"/>
      <c r="CA244" s="221"/>
      <c r="CB244" s="221"/>
      <c r="CC244" s="225"/>
      <c r="CD244" s="223"/>
      <c r="CE244" s="223"/>
      <c r="CF244" s="223"/>
      <c r="CG244" s="224"/>
      <c r="CH244" s="224"/>
      <c r="CI244" s="224"/>
      <c r="CJ244" s="224"/>
      <c r="CK244" s="224"/>
      <c r="CL244" s="224"/>
      <c r="CM244" s="224"/>
      <c r="CN244" s="224"/>
    </row>
    <row r="245" spans="1:94" s="92" customFormat="1" ht="12.75" hidden="1" customHeight="1" outlineLevel="1">
      <c r="A245" s="169" t="str">
        <f>IF(B245&lt;&gt;"",$A$55&amp;"."&amp;SUBTOTAL(103,$B$56:B245),"")</f>
        <v/>
      </c>
      <c r="B245" s="91"/>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69" t="str">
        <f t="shared" si="14"/>
        <v/>
      </c>
      <c r="AK245" s="174">
        <f t="shared" si="14"/>
        <v>0</v>
      </c>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221"/>
      <c r="BU245" s="221"/>
      <c r="BV245" s="221"/>
      <c r="BW245" s="221"/>
      <c r="BX245" s="221"/>
      <c r="BY245" s="221"/>
      <c r="BZ245" s="221"/>
      <c r="CA245" s="221"/>
      <c r="CB245" s="221"/>
      <c r="CC245" s="225"/>
      <c r="CD245" s="223"/>
      <c r="CE245" s="223"/>
      <c r="CF245" s="223"/>
      <c r="CG245" s="224"/>
      <c r="CH245" s="224"/>
      <c r="CI245" s="224"/>
      <c r="CJ245" s="224"/>
      <c r="CK245" s="224"/>
      <c r="CL245" s="224"/>
      <c r="CM245" s="224"/>
      <c r="CN245" s="224"/>
    </row>
    <row r="246" spans="1:94" s="92" customFormat="1" ht="52.5" hidden="1" customHeight="1" outlineLevel="1">
      <c r="A246" s="169" t="str">
        <f>IF(B246&lt;&gt;"",$A$55&amp;"."&amp;SUBTOTAL(103,$B$56:B246),"")</f>
        <v/>
      </c>
      <c r="B246" s="91"/>
      <c r="C246" s="593" t="s">
        <v>1035</v>
      </c>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169" t="str">
        <f t="shared" si="14"/>
        <v/>
      </c>
      <c r="AK246" s="174">
        <f t="shared" si="14"/>
        <v>0</v>
      </c>
      <c r="AL246" s="593" t="s">
        <v>1036</v>
      </c>
      <c r="AM246" s="593"/>
      <c r="AN246" s="593"/>
      <c r="AO246" s="593"/>
      <c r="AP246" s="593"/>
      <c r="AQ246" s="593"/>
      <c r="AR246" s="593"/>
      <c r="AS246" s="593"/>
      <c r="AT246" s="593"/>
      <c r="AU246" s="593"/>
      <c r="AV246" s="593"/>
      <c r="AW246" s="593"/>
      <c r="AX246" s="593"/>
      <c r="AY246" s="593"/>
      <c r="AZ246" s="593"/>
      <c r="BA246" s="593"/>
      <c r="BB246" s="593"/>
      <c r="BC246" s="593"/>
      <c r="BD246" s="593"/>
      <c r="BE246" s="593"/>
      <c r="BF246" s="593"/>
      <c r="BG246" s="593"/>
      <c r="BH246" s="593"/>
      <c r="BI246" s="593"/>
      <c r="BJ246" s="593"/>
      <c r="BK246" s="593"/>
      <c r="BL246" s="593"/>
      <c r="BM246" s="593"/>
      <c r="BN246" s="593"/>
      <c r="BO246" s="593"/>
      <c r="BP246" s="593"/>
      <c r="BQ246" s="593"/>
      <c r="BR246" s="593"/>
      <c r="BS246" s="146"/>
      <c r="BT246" s="221"/>
      <c r="BU246" s="221"/>
      <c r="BV246" s="221"/>
      <c r="BW246" s="221"/>
      <c r="BX246" s="221"/>
      <c r="BY246" s="221"/>
      <c r="BZ246" s="221"/>
      <c r="CA246" s="221"/>
      <c r="CB246" s="221"/>
      <c r="CC246" s="225"/>
      <c r="CD246" s="223"/>
      <c r="CE246" s="223"/>
      <c r="CF246" s="223"/>
      <c r="CG246" s="224"/>
      <c r="CH246" s="224"/>
      <c r="CI246" s="224"/>
      <c r="CJ246" s="224"/>
      <c r="CK246" s="224"/>
      <c r="CL246" s="224"/>
      <c r="CM246" s="224"/>
      <c r="CN246" s="224"/>
    </row>
    <row r="247" spans="1:94" s="92" customFormat="1" ht="12.75" hidden="1" customHeight="1" outlineLevel="1">
      <c r="A247" s="169" t="str">
        <f>IF(B247&lt;&gt;"",$A$55&amp;"."&amp;SUBTOTAL(103,$B$56:B247),"")</f>
        <v/>
      </c>
      <c r="B247" s="91"/>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169" t="str">
        <f t="shared" si="14"/>
        <v/>
      </c>
      <c r="AK247" s="174">
        <f t="shared" si="14"/>
        <v>0</v>
      </c>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221"/>
      <c r="BU247" s="221"/>
      <c r="BV247" s="221"/>
      <c r="BW247" s="221"/>
      <c r="BX247" s="221"/>
      <c r="BY247" s="221"/>
      <c r="BZ247" s="221"/>
      <c r="CA247" s="221"/>
      <c r="CB247" s="221"/>
      <c r="CC247" s="225"/>
      <c r="CD247" s="223"/>
      <c r="CE247" s="223"/>
      <c r="CF247" s="223"/>
      <c r="CG247" s="224"/>
      <c r="CH247" s="224"/>
      <c r="CI247" s="224"/>
      <c r="CJ247" s="224"/>
      <c r="CK247" s="224"/>
      <c r="CL247" s="224"/>
      <c r="CM247" s="224"/>
      <c r="CN247" s="224"/>
    </row>
    <row r="248" spans="1:94" s="92" customFormat="1" ht="67.5" hidden="1" customHeight="1" outlineLevel="1">
      <c r="A248" s="169" t="str">
        <f>IF(B248&lt;&gt;"",$A$55&amp;"."&amp;SUBTOTAL(103,$B$56:B248),"")</f>
        <v/>
      </c>
      <c r="B248" s="91"/>
      <c r="C248" s="593" t="s">
        <v>1037</v>
      </c>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169" t="str">
        <f t="shared" si="14"/>
        <v/>
      </c>
      <c r="AK248" s="174">
        <f t="shared" si="14"/>
        <v>0</v>
      </c>
      <c r="AL248" s="593" t="s">
        <v>1038</v>
      </c>
      <c r="AM248" s="593"/>
      <c r="AN248" s="593"/>
      <c r="AO248" s="593"/>
      <c r="AP248" s="593"/>
      <c r="AQ248" s="593"/>
      <c r="AR248" s="593"/>
      <c r="AS248" s="593"/>
      <c r="AT248" s="593"/>
      <c r="AU248" s="593"/>
      <c r="AV248" s="593"/>
      <c r="AW248" s="593"/>
      <c r="AX248" s="593"/>
      <c r="AY248" s="593"/>
      <c r="AZ248" s="593"/>
      <c r="BA248" s="593"/>
      <c r="BB248" s="593"/>
      <c r="BC248" s="593"/>
      <c r="BD248" s="593"/>
      <c r="BE248" s="593"/>
      <c r="BF248" s="593"/>
      <c r="BG248" s="593"/>
      <c r="BH248" s="593"/>
      <c r="BI248" s="593"/>
      <c r="BJ248" s="593"/>
      <c r="BK248" s="593"/>
      <c r="BL248" s="593"/>
      <c r="BM248" s="593"/>
      <c r="BN248" s="593"/>
      <c r="BO248" s="593"/>
      <c r="BP248" s="593"/>
      <c r="BQ248" s="593"/>
      <c r="BR248" s="593"/>
      <c r="BS248" s="94"/>
      <c r="BT248" s="221"/>
      <c r="BU248" s="221"/>
      <c r="BV248" s="221"/>
      <c r="BW248" s="221"/>
      <c r="BX248" s="221"/>
      <c r="BY248" s="221"/>
      <c r="BZ248" s="221"/>
      <c r="CA248" s="221"/>
      <c r="CB248" s="221"/>
      <c r="CC248" s="225"/>
      <c r="CD248" s="223"/>
      <c r="CE248" s="223"/>
      <c r="CF248" s="223"/>
      <c r="CG248" s="224"/>
      <c r="CH248" s="224"/>
      <c r="CI248" s="224"/>
      <c r="CJ248" s="224"/>
      <c r="CK248" s="224"/>
      <c r="CL248" s="224"/>
      <c r="CM248" s="224"/>
      <c r="CN248" s="224"/>
    </row>
    <row r="249" spans="1:94" s="92" customFormat="1" ht="12.75" hidden="1" customHeight="1" outlineLevel="1">
      <c r="A249" s="169" t="str">
        <f>IF(B249&lt;&gt;"",$A$55&amp;"."&amp;SUBTOTAL(103,$B$56:B249),"")</f>
        <v/>
      </c>
      <c r="B249" s="91"/>
      <c r="C249" s="250"/>
      <c r="D249" s="93"/>
      <c r="E249" s="93"/>
      <c r="F249" s="93"/>
      <c r="G249" s="93"/>
      <c r="H249" s="93"/>
      <c r="I249" s="93"/>
      <c r="J249" s="93"/>
      <c r="K249" s="93"/>
      <c r="L249" s="93"/>
      <c r="M249" s="93"/>
      <c r="N249" s="93"/>
      <c r="O249" s="93"/>
      <c r="P249" s="93"/>
      <c r="Q249" s="93"/>
      <c r="R249" s="93"/>
      <c r="S249" s="93"/>
      <c r="T249" s="93"/>
      <c r="W249" s="225"/>
      <c r="X249" s="225"/>
      <c r="Y249" s="225"/>
      <c r="Z249" s="225"/>
      <c r="AA249" s="225"/>
      <c r="AB249" s="225"/>
      <c r="AC249" s="225"/>
      <c r="AD249" s="225"/>
      <c r="AE249" s="225"/>
      <c r="AF249" s="225"/>
      <c r="AG249" s="225"/>
      <c r="AH249" s="225"/>
      <c r="AI249" s="225"/>
      <c r="AJ249" s="169" t="str">
        <f t="shared" si="14"/>
        <v/>
      </c>
      <c r="AK249" s="174">
        <f>B249</f>
        <v>0</v>
      </c>
      <c r="AL249" s="250"/>
      <c r="AM249" s="93"/>
      <c r="AN249" s="93"/>
      <c r="AO249" s="93"/>
      <c r="AP249" s="93"/>
      <c r="AQ249" s="93"/>
      <c r="AR249" s="93"/>
      <c r="AS249" s="93"/>
      <c r="AT249" s="93"/>
      <c r="AU249" s="93"/>
      <c r="AV249" s="93"/>
      <c r="AW249" s="93"/>
      <c r="AX249" s="93"/>
      <c r="AY249" s="93"/>
      <c r="AZ249" s="93"/>
      <c r="BA249" s="93"/>
      <c r="BB249" s="93"/>
      <c r="BC249" s="93"/>
      <c r="BF249" s="225"/>
      <c r="BG249" s="225"/>
      <c r="BH249" s="225"/>
      <c r="BI249" s="225"/>
      <c r="BJ249" s="225"/>
      <c r="BK249" s="225"/>
      <c r="BL249" s="225"/>
      <c r="BM249" s="225"/>
      <c r="BN249" s="225"/>
      <c r="BO249" s="225"/>
      <c r="BP249" s="225"/>
      <c r="BQ249" s="225"/>
      <c r="BR249" s="225"/>
      <c r="BS249" s="225"/>
      <c r="BT249" s="221"/>
      <c r="BU249" s="221"/>
      <c r="BV249" s="221"/>
      <c r="BW249" s="221"/>
      <c r="BX249" s="221"/>
      <c r="BY249" s="221"/>
      <c r="BZ249" s="221"/>
      <c r="CA249" s="221"/>
      <c r="CB249" s="221"/>
      <c r="CC249" s="225"/>
      <c r="CD249" s="223"/>
      <c r="CE249" s="223"/>
      <c r="CF249" s="223"/>
      <c r="CG249" s="224"/>
      <c r="CH249" s="224"/>
      <c r="CI249" s="224"/>
      <c r="CJ249" s="224"/>
      <c r="CK249" s="224"/>
      <c r="CL249" s="224"/>
      <c r="CM249" s="224"/>
      <c r="CN249" s="224"/>
    </row>
    <row r="250" spans="1:94" s="92" customFormat="1" ht="15" customHeight="1" collapsed="1">
      <c r="A250" s="169" t="str">
        <f>IF(B250&lt;&gt;"",$A$51&amp;"."&amp;SUBTOTAL(103,$B$52:B250),"")</f>
        <v>2.10</v>
      </c>
      <c r="B250" s="91" t="s">
        <v>794</v>
      </c>
      <c r="C250" s="215" t="s">
        <v>823</v>
      </c>
      <c r="D250" s="93"/>
      <c r="E250" s="93"/>
      <c r="F250" s="93"/>
      <c r="G250" s="93"/>
      <c r="H250" s="93"/>
      <c r="I250" s="93"/>
      <c r="J250" s="93"/>
      <c r="K250" s="93"/>
      <c r="L250" s="93"/>
      <c r="M250" s="93"/>
      <c r="N250" s="93"/>
      <c r="O250" s="93"/>
      <c r="P250" s="93"/>
      <c r="Q250" s="93"/>
      <c r="R250" s="93"/>
      <c r="S250" s="93"/>
      <c r="T250" s="93"/>
      <c r="W250" s="225"/>
      <c r="X250" s="225"/>
      <c r="Y250" s="225"/>
      <c r="Z250" s="225"/>
      <c r="AA250" s="225"/>
      <c r="AB250" s="225"/>
      <c r="AC250" s="225"/>
      <c r="AD250" s="225"/>
      <c r="AE250" s="225"/>
      <c r="AF250" s="225"/>
      <c r="AG250" s="225"/>
      <c r="AH250" s="225"/>
      <c r="AI250" s="225"/>
      <c r="AJ250" s="169" t="str">
        <f t="shared" si="14"/>
        <v>2.10</v>
      </c>
      <c r="AK250" s="174" t="str">
        <f t="shared" si="14"/>
        <v>.</v>
      </c>
      <c r="AL250" s="215" t="s">
        <v>1039</v>
      </c>
      <c r="AM250" s="93"/>
      <c r="AN250" s="93"/>
      <c r="AO250" s="93"/>
      <c r="AP250" s="93"/>
      <c r="AQ250" s="93"/>
      <c r="AR250" s="93"/>
      <c r="AS250" s="93"/>
      <c r="AT250" s="93"/>
      <c r="AU250" s="93"/>
      <c r="AV250" s="93"/>
      <c r="AW250" s="93"/>
      <c r="AX250" s="93"/>
      <c r="AY250" s="93"/>
      <c r="AZ250" s="93"/>
      <c r="BA250" s="93"/>
      <c r="BB250" s="93"/>
      <c r="BC250" s="93"/>
      <c r="BF250" s="225"/>
      <c r="BG250" s="225"/>
      <c r="BH250" s="225"/>
      <c r="BI250" s="225"/>
      <c r="BJ250" s="225"/>
      <c r="BK250" s="225"/>
      <c r="BL250" s="225"/>
      <c r="BM250" s="225"/>
      <c r="BN250" s="225"/>
      <c r="BO250" s="225"/>
      <c r="BP250" s="225"/>
      <c r="BQ250" s="225"/>
      <c r="BR250" s="225"/>
      <c r="BS250" s="225"/>
      <c r="BT250" s="227"/>
      <c r="BU250" s="227"/>
      <c r="BV250" s="227"/>
      <c r="BW250" s="227"/>
      <c r="BX250" s="223"/>
      <c r="BY250" s="223"/>
      <c r="BZ250" s="223"/>
      <c r="CA250" s="223"/>
      <c r="CB250" s="228"/>
      <c r="CC250" s="228"/>
      <c r="CD250" s="228"/>
      <c r="CE250" s="228"/>
      <c r="CG250" s="226"/>
      <c r="CH250" s="226"/>
      <c r="CI250" s="226"/>
      <c r="CJ250" s="226"/>
      <c r="CK250" s="226"/>
      <c r="CL250" s="226"/>
      <c r="CM250" s="226"/>
      <c r="CN250" s="226"/>
      <c r="CO250" s="226"/>
      <c r="CP250" s="226"/>
    </row>
    <row r="251" spans="1:94" s="92" customFormat="1" ht="10" customHeight="1">
      <c r="A251" s="169" t="str">
        <f>IF(B251&lt;&gt;"",$A$51&amp;"."&amp;SUBTOTAL(103,$B$52:B251),"")</f>
        <v/>
      </c>
      <c r="B251" s="91"/>
      <c r="C251" s="215"/>
      <c r="D251" s="93"/>
      <c r="E251" s="93"/>
      <c r="F251" s="93"/>
      <c r="G251" s="93"/>
      <c r="H251" s="93"/>
      <c r="I251" s="93"/>
      <c r="J251" s="93"/>
      <c r="K251" s="93"/>
      <c r="L251" s="93"/>
      <c r="M251" s="93"/>
      <c r="N251" s="93"/>
      <c r="O251" s="93"/>
      <c r="P251" s="93"/>
      <c r="Q251" s="93"/>
      <c r="R251" s="93"/>
      <c r="S251" s="93"/>
      <c r="T251" s="93"/>
      <c r="W251" s="225"/>
      <c r="X251" s="225"/>
      <c r="Y251" s="225"/>
      <c r="Z251" s="225"/>
      <c r="AA251" s="225"/>
      <c r="AB251" s="225"/>
      <c r="AC251" s="225"/>
      <c r="AD251" s="225"/>
      <c r="AE251" s="225"/>
      <c r="AF251" s="225"/>
      <c r="AG251" s="225"/>
      <c r="AH251" s="225"/>
      <c r="AI251" s="225"/>
      <c r="AJ251" s="169" t="str">
        <f t="shared" si="14"/>
        <v/>
      </c>
      <c r="AK251" s="174">
        <f t="shared" si="14"/>
        <v>0</v>
      </c>
      <c r="AL251" s="215"/>
      <c r="AM251" s="93"/>
      <c r="AN251" s="93"/>
      <c r="AO251" s="93"/>
      <c r="AP251" s="93"/>
      <c r="AQ251" s="93"/>
      <c r="AR251" s="93"/>
      <c r="AS251" s="93"/>
      <c r="AT251" s="93"/>
      <c r="AU251" s="93"/>
      <c r="AV251" s="93"/>
      <c r="AW251" s="93"/>
      <c r="AX251" s="93"/>
      <c r="AY251" s="93"/>
      <c r="AZ251" s="93"/>
      <c r="BA251" s="93"/>
      <c r="BB251" s="93"/>
      <c r="BC251" s="93"/>
      <c r="BF251" s="225"/>
      <c r="BG251" s="225"/>
      <c r="BH251" s="225"/>
      <c r="BI251" s="225"/>
      <c r="BJ251" s="225"/>
      <c r="BK251" s="225"/>
      <c r="BL251" s="225"/>
      <c r="BM251" s="225"/>
      <c r="BN251" s="225"/>
      <c r="BO251" s="225"/>
      <c r="BP251" s="225"/>
      <c r="BQ251" s="225"/>
      <c r="BR251" s="225"/>
      <c r="BS251" s="225"/>
      <c r="BT251" s="227"/>
      <c r="BU251" s="227"/>
      <c r="BV251" s="227"/>
      <c r="BW251" s="227"/>
      <c r="BX251" s="223"/>
      <c r="BY251" s="223"/>
      <c r="BZ251" s="223"/>
      <c r="CA251" s="223"/>
      <c r="CB251" s="228"/>
      <c r="CC251" s="228"/>
      <c r="CD251" s="228"/>
      <c r="CE251" s="228"/>
      <c r="CG251" s="226"/>
      <c r="CH251" s="226"/>
      <c r="CI251" s="226"/>
      <c r="CJ251" s="226"/>
      <c r="CK251" s="226"/>
      <c r="CL251" s="226"/>
      <c r="CM251" s="226"/>
      <c r="CN251" s="226"/>
      <c r="CO251" s="226"/>
      <c r="CP251" s="226"/>
    </row>
    <row r="252" spans="1:94" s="92" customFormat="1" ht="15" customHeight="1">
      <c r="A252" s="169" t="str">
        <f>IF(B252&lt;&gt;"",$A$51&amp;"."&amp;SUBTOTAL(103,$B$52:B252),"")</f>
        <v/>
      </c>
      <c r="B252" s="91"/>
      <c r="C252" s="598" t="s">
        <v>787</v>
      </c>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169" t="str">
        <f t="shared" si="14"/>
        <v/>
      </c>
      <c r="AK252" s="174">
        <f t="shared" si="14"/>
        <v>0</v>
      </c>
      <c r="AL252" s="598" t="s">
        <v>1040</v>
      </c>
      <c r="AM252" s="598"/>
      <c r="AN252" s="598"/>
      <c r="AO252" s="598"/>
      <c r="AP252" s="598"/>
      <c r="AQ252" s="598"/>
      <c r="AR252" s="598"/>
      <c r="AS252" s="598"/>
      <c r="AT252" s="598"/>
      <c r="AU252" s="598"/>
      <c r="AV252" s="598"/>
      <c r="AW252" s="598"/>
      <c r="AX252" s="598"/>
      <c r="AY252" s="598"/>
      <c r="AZ252" s="598"/>
      <c r="BA252" s="598"/>
      <c r="BB252" s="598"/>
      <c r="BC252" s="598"/>
      <c r="BD252" s="598"/>
      <c r="BE252" s="598"/>
      <c r="BF252" s="598"/>
      <c r="BG252" s="598"/>
      <c r="BH252" s="598"/>
      <c r="BI252" s="598"/>
      <c r="BJ252" s="598"/>
      <c r="BK252" s="598"/>
      <c r="BL252" s="598"/>
      <c r="BM252" s="598"/>
      <c r="BN252" s="598"/>
      <c r="BO252" s="598"/>
      <c r="BP252" s="598"/>
      <c r="BQ252" s="598"/>
      <c r="BR252" s="598"/>
      <c r="BS252" s="146"/>
      <c r="BT252" s="227"/>
      <c r="BU252" s="227"/>
      <c r="BV252" s="227"/>
      <c r="BW252" s="227"/>
      <c r="BX252" s="223"/>
      <c r="BY252" s="223"/>
      <c r="BZ252" s="223"/>
      <c r="CA252" s="223"/>
      <c r="CB252" s="228"/>
      <c r="CC252" s="228"/>
      <c r="CD252" s="228"/>
      <c r="CE252" s="228"/>
      <c r="CG252" s="226"/>
      <c r="CH252" s="226"/>
      <c r="CI252" s="226"/>
      <c r="CJ252" s="226"/>
      <c r="CK252" s="226"/>
      <c r="CL252" s="226"/>
      <c r="CM252" s="226"/>
      <c r="CN252" s="226"/>
      <c r="CO252" s="226"/>
      <c r="CP252" s="226"/>
    </row>
    <row r="253" spans="1:94" s="92" customFormat="1" ht="10" customHeight="1">
      <c r="A253" s="169" t="str">
        <f>IF(B253&lt;&gt;"",$A$51&amp;"."&amp;SUBTOTAL(103,$B$52:B253),"")</f>
        <v/>
      </c>
      <c r="B253" s="91"/>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69" t="str">
        <f t="shared" si="14"/>
        <v/>
      </c>
      <c r="AK253" s="174">
        <f t="shared" si="14"/>
        <v>0</v>
      </c>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227"/>
      <c r="BU253" s="227"/>
      <c r="BV253" s="227"/>
      <c r="BW253" s="227"/>
      <c r="BX253" s="223"/>
      <c r="BY253" s="223"/>
      <c r="BZ253" s="223"/>
      <c r="CA253" s="223"/>
      <c r="CB253" s="228"/>
      <c r="CC253" s="228"/>
      <c r="CD253" s="228"/>
      <c r="CE253" s="228"/>
      <c r="CG253" s="226"/>
      <c r="CH253" s="226"/>
      <c r="CI253" s="226"/>
      <c r="CJ253" s="226"/>
      <c r="CK253" s="226"/>
      <c r="CL253" s="226"/>
      <c r="CM253" s="226"/>
      <c r="CN253" s="226"/>
      <c r="CO253" s="226"/>
      <c r="CP253" s="226"/>
    </row>
    <row r="254" spans="1:94" s="92" customFormat="1" ht="66" hidden="1" customHeight="1" outlineLevel="1">
      <c r="A254" s="169" t="str">
        <f>IF(B254&lt;&gt;"",$A$51&amp;"."&amp;SUBTOTAL(103,$B$52:B254),"")</f>
        <v/>
      </c>
      <c r="B254" s="91"/>
      <c r="C254" s="593" t="s">
        <v>1041</v>
      </c>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169" t="str">
        <f t="shared" si="14"/>
        <v/>
      </c>
      <c r="AK254" s="174">
        <f t="shared" si="14"/>
        <v>0</v>
      </c>
      <c r="AL254" s="593" t="s">
        <v>1042</v>
      </c>
      <c r="AM254" s="593"/>
      <c r="AN254" s="593"/>
      <c r="AO254" s="593"/>
      <c r="AP254" s="593"/>
      <c r="AQ254" s="593"/>
      <c r="AR254" s="593"/>
      <c r="AS254" s="593"/>
      <c r="AT254" s="593"/>
      <c r="AU254" s="593"/>
      <c r="AV254" s="593"/>
      <c r="AW254" s="593"/>
      <c r="AX254" s="593"/>
      <c r="AY254" s="593"/>
      <c r="AZ254" s="593"/>
      <c r="BA254" s="593"/>
      <c r="BB254" s="593"/>
      <c r="BC254" s="593"/>
      <c r="BD254" s="593"/>
      <c r="BE254" s="593"/>
      <c r="BF254" s="593"/>
      <c r="BG254" s="593"/>
      <c r="BH254" s="593"/>
      <c r="BI254" s="593"/>
      <c r="BJ254" s="593"/>
      <c r="BK254" s="593"/>
      <c r="BL254" s="593"/>
      <c r="BM254" s="593"/>
      <c r="BN254" s="593"/>
      <c r="BO254" s="593"/>
      <c r="BP254" s="593"/>
      <c r="BQ254" s="593"/>
      <c r="BR254" s="593"/>
      <c r="BS254" s="146"/>
      <c r="BT254" s="227"/>
      <c r="BU254" s="227"/>
      <c r="BV254" s="227"/>
      <c r="BW254" s="227"/>
      <c r="BX254" s="223"/>
      <c r="BY254" s="223"/>
      <c r="BZ254" s="223"/>
      <c r="CA254" s="223"/>
      <c r="CB254" s="228"/>
      <c r="CC254" s="228"/>
      <c r="CD254" s="228"/>
      <c r="CE254" s="228"/>
      <c r="CG254" s="226"/>
      <c r="CH254" s="226"/>
      <c r="CI254" s="226"/>
      <c r="CJ254" s="226"/>
      <c r="CK254" s="226"/>
      <c r="CL254" s="226"/>
      <c r="CM254" s="226"/>
      <c r="CN254" s="226"/>
      <c r="CO254" s="226"/>
      <c r="CP254" s="226"/>
    </row>
    <row r="255" spans="1:94" s="92" customFormat="1" ht="13" hidden="1" outlineLevel="1">
      <c r="A255" s="169" t="str">
        <f>IF(B255&lt;&gt;"",$A$51&amp;"."&amp;SUBTOTAL(103,$B$52:B255),"")</f>
        <v/>
      </c>
      <c r="B255" s="91"/>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169" t="str">
        <f t="shared" si="14"/>
        <v/>
      </c>
      <c r="AK255" s="174">
        <f t="shared" si="14"/>
        <v>0</v>
      </c>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227"/>
      <c r="BU255" s="227"/>
      <c r="BV255" s="227"/>
      <c r="BW255" s="227"/>
      <c r="BX255" s="223"/>
      <c r="BY255" s="223"/>
      <c r="BZ255" s="223"/>
      <c r="CA255" s="223"/>
      <c r="CB255" s="228"/>
      <c r="CC255" s="228"/>
      <c r="CD255" s="228"/>
      <c r="CE255" s="228"/>
      <c r="CG255" s="226"/>
      <c r="CH255" s="226"/>
      <c r="CI255" s="226"/>
      <c r="CJ255" s="226"/>
      <c r="CK255" s="226"/>
      <c r="CL255" s="226"/>
      <c r="CM255" s="226"/>
      <c r="CN255" s="226"/>
      <c r="CO255" s="226"/>
      <c r="CP255" s="226"/>
    </row>
    <row r="256" spans="1:94" s="92" customFormat="1" ht="66" hidden="1" customHeight="1" outlineLevel="1">
      <c r="A256" s="169" t="str">
        <f>IF(B256&lt;&gt;"",$A$51&amp;"."&amp;SUBTOTAL(103,$B$52:B256),"")</f>
        <v/>
      </c>
      <c r="B256" s="91"/>
      <c r="C256" s="593" t="s">
        <v>1043</v>
      </c>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169" t="str">
        <f t="shared" si="14"/>
        <v/>
      </c>
      <c r="AK256" s="174">
        <f>B256</f>
        <v>0</v>
      </c>
      <c r="AL256" s="593" t="s">
        <v>1042</v>
      </c>
      <c r="AM256" s="593"/>
      <c r="AN256" s="593"/>
      <c r="AO256" s="593"/>
      <c r="AP256" s="593"/>
      <c r="AQ256" s="593"/>
      <c r="AR256" s="593"/>
      <c r="AS256" s="593"/>
      <c r="AT256" s="593"/>
      <c r="AU256" s="593"/>
      <c r="AV256" s="593"/>
      <c r="AW256" s="593"/>
      <c r="AX256" s="593"/>
      <c r="AY256" s="593"/>
      <c r="AZ256" s="593"/>
      <c r="BA256" s="593"/>
      <c r="BB256" s="593"/>
      <c r="BC256" s="593"/>
      <c r="BD256" s="593"/>
      <c r="BE256" s="593"/>
      <c r="BF256" s="593"/>
      <c r="BG256" s="593"/>
      <c r="BH256" s="593"/>
      <c r="BI256" s="593"/>
      <c r="BJ256" s="593"/>
      <c r="BK256" s="593"/>
      <c r="BL256" s="593"/>
      <c r="BM256" s="593"/>
      <c r="BN256" s="593"/>
      <c r="BO256" s="593"/>
      <c r="BP256" s="593"/>
      <c r="BQ256" s="593"/>
      <c r="BR256" s="593"/>
      <c r="BS256" s="146"/>
      <c r="BT256" s="227"/>
      <c r="BU256" s="227"/>
      <c r="BV256" s="227"/>
      <c r="BW256" s="227"/>
      <c r="BX256" s="223"/>
      <c r="BY256" s="223"/>
      <c r="BZ256" s="223"/>
      <c r="CA256" s="223"/>
      <c r="CB256" s="228"/>
      <c r="CC256" s="228"/>
      <c r="CD256" s="228"/>
      <c r="CE256" s="228"/>
      <c r="CG256" s="226"/>
      <c r="CH256" s="226"/>
      <c r="CI256" s="226"/>
      <c r="CJ256" s="226"/>
      <c r="CK256" s="226"/>
      <c r="CL256" s="226"/>
      <c r="CM256" s="226"/>
      <c r="CN256" s="226"/>
      <c r="CO256" s="226"/>
      <c r="CP256" s="226"/>
    </row>
    <row r="257" spans="1:94" s="92" customFormat="1" ht="13" hidden="1" outlineLevel="1">
      <c r="A257" s="169" t="str">
        <f>IF(B257&lt;&gt;"",$A$51&amp;"."&amp;SUBTOTAL(103,$B$52:B257),"")</f>
        <v/>
      </c>
      <c r="B257" s="91"/>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169" t="str">
        <f t="shared" si="14"/>
        <v/>
      </c>
      <c r="AK257" s="174">
        <f>B257</f>
        <v>0</v>
      </c>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227"/>
      <c r="BU257" s="227"/>
      <c r="BV257" s="227"/>
      <c r="BW257" s="227"/>
      <c r="BX257" s="223"/>
      <c r="BY257" s="223"/>
      <c r="BZ257" s="223"/>
      <c r="CA257" s="223"/>
      <c r="CB257" s="228"/>
      <c r="CC257" s="228"/>
      <c r="CD257" s="228"/>
      <c r="CE257" s="228"/>
      <c r="CG257" s="226"/>
      <c r="CH257" s="226"/>
      <c r="CI257" s="226"/>
      <c r="CJ257" s="226"/>
      <c r="CK257" s="226"/>
      <c r="CL257" s="226"/>
      <c r="CM257" s="226"/>
      <c r="CN257" s="226"/>
      <c r="CO257" s="226"/>
      <c r="CP257" s="226"/>
    </row>
    <row r="258" spans="1:94" s="92" customFormat="1" ht="39.75" hidden="1" customHeight="1" outlineLevel="1">
      <c r="A258" s="169" t="str">
        <f>IF(B258&lt;&gt;"",$A$51&amp;"."&amp;SUBTOTAL(103,$B$52:B258),"")</f>
        <v/>
      </c>
      <c r="B258" s="91"/>
      <c r="C258" s="593" t="s">
        <v>1044</v>
      </c>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169" t="str">
        <f t="shared" si="14"/>
        <v/>
      </c>
      <c r="AK258" s="174">
        <f t="shared" si="14"/>
        <v>0</v>
      </c>
      <c r="AL258" s="593" t="s">
        <v>1045</v>
      </c>
      <c r="AM258" s="593"/>
      <c r="AN258" s="593"/>
      <c r="AO258" s="593"/>
      <c r="AP258" s="593"/>
      <c r="AQ258" s="593"/>
      <c r="AR258" s="593"/>
      <c r="AS258" s="593"/>
      <c r="AT258" s="593"/>
      <c r="AU258" s="593"/>
      <c r="AV258" s="593"/>
      <c r="AW258" s="593"/>
      <c r="AX258" s="593"/>
      <c r="AY258" s="593"/>
      <c r="AZ258" s="593"/>
      <c r="BA258" s="593"/>
      <c r="BB258" s="593"/>
      <c r="BC258" s="593"/>
      <c r="BD258" s="593"/>
      <c r="BE258" s="593"/>
      <c r="BF258" s="593"/>
      <c r="BG258" s="593"/>
      <c r="BH258" s="593"/>
      <c r="BI258" s="593"/>
      <c r="BJ258" s="593"/>
      <c r="BK258" s="593"/>
      <c r="BL258" s="593"/>
      <c r="BM258" s="593"/>
      <c r="BN258" s="593"/>
      <c r="BO258" s="593"/>
      <c r="BP258" s="593"/>
      <c r="BQ258" s="593"/>
      <c r="BR258" s="593"/>
      <c r="BS258" s="94"/>
      <c r="BT258" s="227"/>
      <c r="BU258" s="227"/>
      <c r="BV258" s="227"/>
      <c r="BW258" s="227"/>
      <c r="BX258" s="223"/>
      <c r="BY258" s="223"/>
      <c r="BZ258" s="223"/>
      <c r="CA258" s="223"/>
      <c r="CB258" s="228"/>
      <c r="CC258" s="228"/>
      <c r="CD258" s="227"/>
      <c r="CE258" s="227"/>
      <c r="CG258" s="226"/>
      <c r="CH258" s="226"/>
      <c r="CI258" s="226"/>
      <c r="CJ258" s="226"/>
      <c r="CK258" s="226"/>
      <c r="CL258" s="226"/>
      <c r="CM258" s="226"/>
      <c r="CN258" s="226"/>
      <c r="CO258" s="226"/>
      <c r="CP258" s="226"/>
    </row>
    <row r="259" spans="1:94" s="92" customFormat="1" ht="13" hidden="1" outlineLevel="1">
      <c r="A259" s="169" t="str">
        <f>IF(B259&lt;&gt;"",$A$51&amp;"."&amp;SUBTOTAL(103,$B$52:B259),"")</f>
        <v/>
      </c>
      <c r="B259" s="9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169" t="str">
        <f t="shared" si="14"/>
        <v/>
      </c>
      <c r="AK259" s="174">
        <f t="shared" si="14"/>
        <v>0</v>
      </c>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227"/>
      <c r="BU259" s="227"/>
      <c r="BV259" s="227"/>
      <c r="BW259" s="227"/>
      <c r="BX259" s="223"/>
      <c r="BY259" s="223"/>
      <c r="BZ259" s="223"/>
      <c r="CA259" s="223"/>
      <c r="CB259" s="228"/>
      <c r="CC259" s="228"/>
      <c r="CD259" s="227"/>
      <c r="CE259" s="227"/>
      <c r="CG259" s="226"/>
      <c r="CH259" s="226"/>
      <c r="CI259" s="226"/>
      <c r="CJ259" s="226"/>
      <c r="CK259" s="226"/>
      <c r="CL259" s="226"/>
      <c r="CM259" s="226"/>
      <c r="CN259" s="226"/>
      <c r="CO259" s="226"/>
      <c r="CP259" s="226"/>
    </row>
    <row r="260" spans="1:94" s="92" customFormat="1" ht="67.5" hidden="1" customHeight="1" outlineLevel="1">
      <c r="A260" s="169" t="str">
        <f>IF(B260&lt;&gt;"",$A$51&amp;"."&amp;SUBTOTAL(103,$B$52:B260),"")</f>
        <v/>
      </c>
      <c r="B260" s="91"/>
      <c r="C260" s="593" t="s">
        <v>1046</v>
      </c>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169" t="str">
        <f t="shared" si="14"/>
        <v/>
      </c>
      <c r="AK260" s="174">
        <f t="shared" si="14"/>
        <v>0</v>
      </c>
      <c r="AL260" s="593" t="s">
        <v>1047</v>
      </c>
      <c r="AM260" s="593"/>
      <c r="AN260" s="593"/>
      <c r="AO260" s="593"/>
      <c r="AP260" s="593"/>
      <c r="AQ260" s="593"/>
      <c r="AR260" s="593"/>
      <c r="AS260" s="593"/>
      <c r="AT260" s="593"/>
      <c r="AU260" s="593"/>
      <c r="AV260" s="593"/>
      <c r="AW260" s="593"/>
      <c r="AX260" s="593"/>
      <c r="AY260" s="593"/>
      <c r="AZ260" s="593"/>
      <c r="BA260" s="593"/>
      <c r="BB260" s="593"/>
      <c r="BC260" s="593"/>
      <c r="BD260" s="593"/>
      <c r="BE260" s="593"/>
      <c r="BF260" s="593"/>
      <c r="BG260" s="593"/>
      <c r="BH260" s="593"/>
      <c r="BI260" s="593"/>
      <c r="BJ260" s="593"/>
      <c r="BK260" s="593"/>
      <c r="BL260" s="593"/>
      <c r="BM260" s="593"/>
      <c r="BN260" s="593"/>
      <c r="BO260" s="593"/>
      <c r="BP260" s="593"/>
      <c r="BQ260" s="593"/>
      <c r="BR260" s="593"/>
      <c r="BS260" s="94"/>
      <c r="BT260" s="227"/>
      <c r="BU260" s="227"/>
      <c r="BV260" s="227"/>
      <c r="BW260" s="227"/>
      <c r="BX260" s="223"/>
      <c r="BY260" s="223"/>
      <c r="BZ260" s="223"/>
      <c r="CA260" s="223"/>
      <c r="CB260" s="228"/>
      <c r="CC260" s="228"/>
      <c r="CD260" s="228"/>
      <c r="CE260" s="228"/>
      <c r="CG260" s="226"/>
      <c r="CH260" s="226"/>
      <c r="CI260" s="226"/>
      <c r="CJ260" s="226"/>
      <c r="CK260" s="226"/>
      <c r="CL260" s="226"/>
      <c r="CM260" s="226"/>
      <c r="CN260" s="226"/>
      <c r="CO260" s="226"/>
      <c r="CP260" s="226"/>
    </row>
    <row r="261" spans="1:94" s="92" customFormat="1" ht="13" hidden="1" outlineLevel="1">
      <c r="A261" s="169" t="str">
        <f>IF(B261&lt;&gt;"",$A$51&amp;"."&amp;SUBTOTAL(103,$B$52:B261),"")</f>
        <v/>
      </c>
      <c r="B261" s="91"/>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169" t="str">
        <f t="shared" si="14"/>
        <v/>
      </c>
      <c r="AK261" s="174">
        <f t="shared" si="14"/>
        <v>0</v>
      </c>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227"/>
      <c r="BU261" s="227"/>
      <c r="BV261" s="227"/>
      <c r="BW261" s="227"/>
      <c r="BX261" s="223"/>
      <c r="BY261" s="223"/>
      <c r="BZ261" s="223"/>
      <c r="CA261" s="223"/>
      <c r="CB261" s="228"/>
      <c r="CC261" s="228"/>
      <c r="CD261" s="228"/>
      <c r="CE261" s="228"/>
      <c r="CG261" s="226"/>
      <c r="CH261" s="226"/>
      <c r="CI261" s="226"/>
      <c r="CJ261" s="226"/>
      <c r="CK261" s="226"/>
      <c r="CL261" s="226"/>
      <c r="CM261" s="226"/>
      <c r="CN261" s="226"/>
      <c r="CO261" s="226"/>
      <c r="CP261" s="226"/>
    </row>
    <row r="262" spans="1:94" s="92" customFormat="1" ht="40.5" hidden="1" customHeight="1" outlineLevel="1">
      <c r="A262" s="169" t="str">
        <f>IF(B262&lt;&gt;"",$A$51&amp;"."&amp;SUBTOTAL(103,$B$52:B262),"")</f>
        <v/>
      </c>
      <c r="B262" s="91"/>
      <c r="C262" s="593" t="s">
        <v>1048</v>
      </c>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169" t="str">
        <f t="shared" si="14"/>
        <v/>
      </c>
      <c r="AK262" s="174">
        <f>B262</f>
        <v>0</v>
      </c>
      <c r="AL262" s="593" t="s">
        <v>1047</v>
      </c>
      <c r="AM262" s="593"/>
      <c r="AN262" s="593"/>
      <c r="AO262" s="593"/>
      <c r="AP262" s="593"/>
      <c r="AQ262" s="593"/>
      <c r="AR262" s="593"/>
      <c r="AS262" s="593"/>
      <c r="AT262" s="593"/>
      <c r="AU262" s="593"/>
      <c r="AV262" s="593"/>
      <c r="AW262" s="593"/>
      <c r="AX262" s="593"/>
      <c r="AY262" s="593"/>
      <c r="AZ262" s="593"/>
      <c r="BA262" s="593"/>
      <c r="BB262" s="593"/>
      <c r="BC262" s="593"/>
      <c r="BD262" s="593"/>
      <c r="BE262" s="593"/>
      <c r="BF262" s="593"/>
      <c r="BG262" s="593"/>
      <c r="BH262" s="593"/>
      <c r="BI262" s="593"/>
      <c r="BJ262" s="593"/>
      <c r="BK262" s="593"/>
      <c r="BL262" s="593"/>
      <c r="BM262" s="593"/>
      <c r="BN262" s="593"/>
      <c r="BO262" s="593"/>
      <c r="BP262" s="593"/>
      <c r="BQ262" s="593"/>
      <c r="BR262" s="593"/>
      <c r="BS262" s="94"/>
      <c r="BT262" s="227"/>
      <c r="BU262" s="227"/>
      <c r="BV262" s="227"/>
      <c r="BW262" s="227"/>
      <c r="BX262" s="223"/>
      <c r="BY262" s="223"/>
      <c r="BZ262" s="223"/>
      <c r="CA262" s="223"/>
      <c r="CB262" s="228"/>
      <c r="CC262" s="228"/>
      <c r="CD262" s="228"/>
      <c r="CE262" s="228"/>
      <c r="CG262" s="226"/>
      <c r="CH262" s="226"/>
      <c r="CI262" s="226"/>
      <c r="CJ262" s="226"/>
      <c r="CK262" s="226"/>
      <c r="CL262" s="226"/>
      <c r="CM262" s="226"/>
      <c r="CN262" s="226"/>
      <c r="CO262" s="226"/>
      <c r="CP262" s="226"/>
    </row>
    <row r="263" spans="1:94" s="92" customFormat="1" ht="13" hidden="1" outlineLevel="1">
      <c r="A263" s="169" t="str">
        <f>IF(B263&lt;&gt;"",$A$51&amp;"."&amp;SUBTOTAL(103,$B$52:B263),"")</f>
        <v/>
      </c>
      <c r="B263" s="91"/>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169" t="str">
        <f t="shared" si="14"/>
        <v/>
      </c>
      <c r="AK263" s="174">
        <f>B263</f>
        <v>0</v>
      </c>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227"/>
      <c r="BU263" s="227"/>
      <c r="BV263" s="227"/>
      <c r="BW263" s="227"/>
      <c r="BX263" s="223"/>
      <c r="BY263" s="223"/>
      <c r="BZ263" s="223"/>
      <c r="CA263" s="223"/>
      <c r="CB263" s="228"/>
      <c r="CC263" s="228"/>
      <c r="CD263" s="228"/>
      <c r="CE263" s="228"/>
      <c r="CG263" s="226"/>
      <c r="CH263" s="226"/>
      <c r="CI263" s="226"/>
      <c r="CJ263" s="226"/>
      <c r="CK263" s="226"/>
      <c r="CL263" s="226"/>
      <c r="CM263" s="226"/>
      <c r="CN263" s="226"/>
      <c r="CO263" s="226"/>
      <c r="CP263" s="226"/>
    </row>
    <row r="264" spans="1:94" s="92" customFormat="1" ht="40.5" customHeight="1" collapsed="1">
      <c r="A264" s="169" t="str">
        <f>IF(B264&lt;&gt;"",$A$51&amp;"."&amp;SUBTOTAL(103,$B$52:B264),"")</f>
        <v/>
      </c>
      <c r="B264" s="91"/>
      <c r="C264" s="593" t="str">
        <f>"Lợi nhuận chưa phân phối của Công ty bao gồm lợi nhuận đã thực hiện và lợi nhuận chưa thực hiện. Lợi nhuận đã thực hiện chưa phân phối của Công ty lũy kế tính đến cuối "&amp;'[4]Khai bao'!C23&amp;" trước là cơ sở để phân phối lợi nhuận cho chủ sở hữu. Lợi nhuận chưa thực hiện tính đến cuối "&amp;'[4]Khai bao'!C23&amp;" trước không là cơ sở phân phối cho chủ sở hữu."</f>
        <v>Lợi nhuận chưa phân phối của Công ty bao gồm lợi nhuận đã thực hiện và lợi nhuận chưa thực hiện. Lợi nhuận đã thực hiện chưa phân phối của Công ty lũy kế tính đến cuối kỳ trước là cơ sở để phân phối lợi nhuận cho chủ sở hữu. Lợi nhuận chưa thực hiện tính đến cuối kỳ trước không là cơ sở phân phối cho chủ sở hữu.</v>
      </c>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169" t="str">
        <f t="shared" si="14"/>
        <v/>
      </c>
      <c r="AK264" s="174">
        <f t="shared" si="14"/>
        <v>0</v>
      </c>
      <c r="AL264" s="594" t="s">
        <v>1049</v>
      </c>
      <c r="AM264" s="594"/>
      <c r="AN264" s="594"/>
      <c r="AO264" s="594"/>
      <c r="AP264" s="594"/>
      <c r="AQ264" s="594"/>
      <c r="AR264" s="594"/>
      <c r="AS264" s="594"/>
      <c r="AT264" s="594"/>
      <c r="AU264" s="594"/>
      <c r="AV264" s="594"/>
      <c r="AW264" s="594"/>
      <c r="AX264" s="594"/>
      <c r="AY264" s="594"/>
      <c r="AZ264" s="594"/>
      <c r="BA264" s="594"/>
      <c r="BB264" s="594"/>
      <c r="BC264" s="594"/>
      <c r="BD264" s="594"/>
      <c r="BE264" s="594"/>
      <c r="BF264" s="594"/>
      <c r="BG264" s="594"/>
      <c r="BH264" s="594"/>
      <c r="BI264" s="594"/>
      <c r="BJ264" s="594"/>
      <c r="BK264" s="594"/>
      <c r="BL264" s="594"/>
      <c r="BM264" s="594"/>
      <c r="BN264" s="594"/>
      <c r="BO264" s="594"/>
      <c r="BP264" s="594"/>
      <c r="BQ264" s="594"/>
      <c r="BR264" s="594"/>
      <c r="BS264" s="94"/>
      <c r="BT264" s="227"/>
      <c r="BU264" s="227"/>
      <c r="BV264" s="227"/>
      <c r="BW264" s="227"/>
      <c r="BX264" s="223"/>
      <c r="BY264" s="223"/>
      <c r="BZ264" s="223"/>
      <c r="CA264" s="223"/>
      <c r="CB264" s="228"/>
      <c r="CC264" s="228"/>
      <c r="CD264" s="227"/>
      <c r="CE264" s="227"/>
      <c r="CG264" s="226"/>
      <c r="CH264" s="226"/>
      <c r="CI264" s="226"/>
      <c r="CJ264" s="226"/>
      <c r="CK264" s="226"/>
      <c r="CL264" s="226"/>
      <c r="CM264" s="226"/>
      <c r="CN264" s="226"/>
      <c r="CO264" s="226"/>
      <c r="CP264" s="226"/>
    </row>
    <row r="265" spans="1:94" s="92" customFormat="1" ht="10" customHeight="1">
      <c r="A265" s="169" t="str">
        <f>IF(B265&lt;&gt;"",$A$51&amp;"."&amp;SUBTOTAL(103,$B$52:B265),"")</f>
        <v/>
      </c>
      <c r="B265" s="9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169" t="str">
        <f t="shared" si="14"/>
        <v/>
      </c>
      <c r="AK265" s="174">
        <f t="shared" si="14"/>
        <v>0</v>
      </c>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227"/>
      <c r="BU265" s="227"/>
      <c r="BV265" s="227"/>
      <c r="BW265" s="227"/>
      <c r="BX265" s="223"/>
      <c r="BY265" s="223"/>
      <c r="BZ265" s="223"/>
      <c r="CA265" s="223"/>
      <c r="CB265" s="228"/>
      <c r="CC265" s="228"/>
      <c r="CD265" s="228"/>
      <c r="CE265" s="228"/>
      <c r="CG265" s="226"/>
      <c r="CH265" s="226"/>
      <c r="CI265" s="226"/>
      <c r="CJ265" s="226"/>
      <c r="CK265" s="226"/>
      <c r="CL265" s="226"/>
      <c r="CM265" s="226"/>
      <c r="CN265" s="226"/>
      <c r="CO265" s="226"/>
      <c r="CP265" s="226"/>
    </row>
    <row r="266" spans="1:94" s="92" customFormat="1" ht="105.75" customHeight="1">
      <c r="A266" s="169" t="str">
        <f>IF(B266&lt;&gt;"",$A$51&amp;"."&amp;SUBTOTAL(103,$B$52:B266),"")</f>
        <v/>
      </c>
      <c r="B266" s="91"/>
      <c r="C266" s="593" t="s">
        <v>1050</v>
      </c>
      <c r="D266" s="593"/>
      <c r="E266" s="593"/>
      <c r="F266" s="593"/>
      <c r="G266" s="593"/>
      <c r="H266" s="593"/>
      <c r="I266" s="593"/>
      <c r="J266" s="593"/>
      <c r="K266" s="593"/>
      <c r="L266" s="593"/>
      <c r="M266" s="593"/>
      <c r="N266" s="593"/>
      <c r="O266" s="593"/>
      <c r="P266" s="593"/>
      <c r="Q266" s="593"/>
      <c r="R266" s="593"/>
      <c r="S266" s="593"/>
      <c r="T266" s="593"/>
      <c r="U266" s="593"/>
      <c r="V266" s="593"/>
      <c r="W266" s="593"/>
      <c r="X266" s="593"/>
      <c r="Y266" s="593"/>
      <c r="Z266" s="593"/>
      <c r="AA266" s="593"/>
      <c r="AB266" s="593"/>
      <c r="AC266" s="593"/>
      <c r="AD266" s="593"/>
      <c r="AE266" s="593"/>
      <c r="AF266" s="593"/>
      <c r="AG266" s="593"/>
      <c r="AH266" s="593"/>
      <c r="AI266" s="593"/>
      <c r="AJ266" s="169" t="str">
        <f t="shared" si="14"/>
        <v/>
      </c>
      <c r="AK266" s="174">
        <f>B266</f>
        <v>0</v>
      </c>
      <c r="AL266" s="594" t="s">
        <v>1049</v>
      </c>
      <c r="AM266" s="594"/>
      <c r="AN266" s="594"/>
      <c r="AO266" s="594"/>
      <c r="AP266" s="594"/>
      <c r="AQ266" s="594"/>
      <c r="AR266" s="594"/>
      <c r="AS266" s="594"/>
      <c r="AT266" s="594"/>
      <c r="AU266" s="594"/>
      <c r="AV266" s="594"/>
      <c r="AW266" s="594"/>
      <c r="AX266" s="594"/>
      <c r="AY266" s="594"/>
      <c r="AZ266" s="594"/>
      <c r="BA266" s="594"/>
      <c r="BB266" s="594"/>
      <c r="BC266" s="594"/>
      <c r="BD266" s="594"/>
      <c r="BE266" s="594"/>
      <c r="BF266" s="594"/>
      <c r="BG266" s="594"/>
      <c r="BH266" s="594"/>
      <c r="BI266" s="594"/>
      <c r="BJ266" s="594"/>
      <c r="BK266" s="594"/>
      <c r="BL266" s="594"/>
      <c r="BM266" s="594"/>
      <c r="BN266" s="594"/>
      <c r="BO266" s="594"/>
      <c r="BP266" s="594"/>
      <c r="BQ266" s="594"/>
      <c r="BR266" s="594"/>
      <c r="BS266" s="94"/>
      <c r="BT266" s="227"/>
      <c r="BU266" s="227"/>
      <c r="BV266" s="227"/>
      <c r="BW266" s="227"/>
      <c r="BX266" s="223"/>
      <c r="BY266" s="223"/>
      <c r="BZ266" s="223"/>
      <c r="CA266" s="223"/>
      <c r="CB266" s="228"/>
      <c r="CC266" s="228"/>
      <c r="CD266" s="227"/>
      <c r="CE266" s="227"/>
      <c r="CG266" s="226"/>
      <c r="CH266" s="226"/>
      <c r="CI266" s="226"/>
      <c r="CJ266" s="226"/>
      <c r="CK266" s="226"/>
      <c r="CL266" s="226"/>
      <c r="CM266" s="226"/>
      <c r="CN266" s="226"/>
      <c r="CO266" s="226"/>
      <c r="CP266" s="226"/>
    </row>
    <row r="267" spans="1:94" s="92" customFormat="1" ht="13">
      <c r="A267" s="169" t="str">
        <f>IF(B267&lt;&gt;"",$A$51&amp;"."&amp;SUBTOTAL(103,$B$52:B267),"")</f>
        <v/>
      </c>
      <c r="B267" s="91"/>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169" t="str">
        <f t="shared" si="14"/>
        <v/>
      </c>
      <c r="AK267" s="174">
        <f t="shared" si="14"/>
        <v>0</v>
      </c>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227"/>
      <c r="BU267" s="227"/>
      <c r="BV267" s="227"/>
      <c r="BW267" s="227"/>
      <c r="BX267" s="223"/>
      <c r="BY267" s="223"/>
      <c r="BZ267" s="223"/>
      <c r="CA267" s="223"/>
      <c r="CB267" s="228"/>
      <c r="CC267" s="228"/>
      <c r="CD267" s="227"/>
      <c r="CE267" s="227"/>
      <c r="CG267" s="226"/>
      <c r="CH267" s="226"/>
      <c r="CI267" s="226"/>
      <c r="CJ267" s="226"/>
      <c r="CK267" s="226"/>
      <c r="CL267" s="226"/>
      <c r="CM267" s="226"/>
      <c r="CN267" s="226"/>
      <c r="CO267" s="226"/>
      <c r="CP267" s="226"/>
    </row>
    <row r="268" spans="1:94" s="92" customFormat="1" ht="13" hidden="1" outlineLevel="1">
      <c r="A268" s="169"/>
      <c r="B268" s="91"/>
      <c r="C268" s="623" t="s">
        <v>1051</v>
      </c>
      <c r="D268" s="623"/>
      <c r="E268" s="623"/>
      <c r="F268" s="623"/>
      <c r="G268" s="623"/>
      <c r="H268" s="623"/>
      <c r="I268" s="623"/>
      <c r="J268" s="623"/>
      <c r="K268" s="623"/>
      <c r="L268" s="623"/>
      <c r="M268" s="623"/>
      <c r="N268" s="623"/>
      <c r="O268" s="623"/>
      <c r="P268" s="623"/>
      <c r="Q268" s="623"/>
      <c r="R268" s="623"/>
      <c r="S268" s="623"/>
      <c r="T268" s="623"/>
      <c r="U268" s="623"/>
      <c r="V268" s="623"/>
      <c r="W268" s="623"/>
      <c r="X268" s="623"/>
      <c r="Y268" s="623"/>
      <c r="Z268" s="623"/>
      <c r="AA268" s="623"/>
      <c r="AB268" s="623"/>
      <c r="AC268" s="623"/>
      <c r="AD268" s="623"/>
      <c r="AE268" s="623"/>
      <c r="AF268" s="623"/>
      <c r="AG268" s="623"/>
      <c r="AH268" s="623"/>
      <c r="AI268" s="623"/>
      <c r="AJ268" s="169"/>
      <c r="AK268" s="17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227"/>
      <c r="BU268" s="227"/>
      <c r="BV268" s="227"/>
      <c r="BW268" s="227"/>
      <c r="BX268" s="223"/>
      <c r="BY268" s="223"/>
      <c r="BZ268" s="223"/>
      <c r="CA268" s="223"/>
      <c r="CB268" s="228"/>
      <c r="CC268" s="228"/>
      <c r="CD268" s="227"/>
      <c r="CE268" s="227"/>
      <c r="CG268" s="226"/>
      <c r="CH268" s="226"/>
      <c r="CI268" s="226"/>
      <c r="CJ268" s="226"/>
      <c r="CK268" s="226"/>
      <c r="CL268" s="226"/>
      <c r="CM268" s="226"/>
      <c r="CN268" s="226"/>
      <c r="CO268" s="226"/>
      <c r="CP268" s="226"/>
    </row>
    <row r="269" spans="1:94" s="92" customFormat="1" ht="26.15" hidden="1" customHeight="1" outlineLevel="1">
      <c r="A269" s="169" t="str">
        <f>IF(B269&lt;&gt;"",$A$51&amp;"."&amp;SUBTOTAL(103,$B$52:B269),"")</f>
        <v/>
      </c>
      <c r="B269" s="91"/>
      <c r="C269" s="593" t="s">
        <v>1052</v>
      </c>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169" t="str">
        <f t="shared" si="14"/>
        <v/>
      </c>
      <c r="AK269" s="174">
        <f t="shared" si="14"/>
        <v>0</v>
      </c>
      <c r="AL269" s="593" t="s">
        <v>1047</v>
      </c>
      <c r="AM269" s="593"/>
      <c r="AN269" s="593"/>
      <c r="AO269" s="593"/>
      <c r="AP269" s="593"/>
      <c r="AQ269" s="593"/>
      <c r="AR269" s="593"/>
      <c r="AS269" s="593"/>
      <c r="AT269" s="593"/>
      <c r="AU269" s="593"/>
      <c r="AV269" s="593"/>
      <c r="AW269" s="593"/>
      <c r="AX269" s="593"/>
      <c r="AY269" s="593"/>
      <c r="AZ269" s="593"/>
      <c r="BA269" s="593"/>
      <c r="BB269" s="593"/>
      <c r="BC269" s="593"/>
      <c r="BD269" s="593"/>
      <c r="BE269" s="593"/>
      <c r="BF269" s="593"/>
      <c r="BG269" s="593"/>
      <c r="BH269" s="593"/>
      <c r="BI269" s="593"/>
      <c r="BJ269" s="593"/>
      <c r="BK269" s="593"/>
      <c r="BL269" s="593"/>
      <c r="BM269" s="593"/>
      <c r="BN269" s="593"/>
      <c r="BO269" s="593"/>
      <c r="BP269" s="593"/>
      <c r="BQ269" s="593"/>
      <c r="BR269" s="593"/>
      <c r="BS269" s="94"/>
      <c r="BT269" s="227"/>
      <c r="BU269" s="227"/>
      <c r="BV269" s="227"/>
      <c r="BW269" s="227"/>
      <c r="BX269" s="223"/>
      <c r="BY269" s="223"/>
      <c r="BZ269" s="223"/>
      <c r="CA269" s="223"/>
      <c r="CB269" s="228"/>
      <c r="CC269" s="228"/>
      <c r="CD269" s="228"/>
      <c r="CE269" s="228"/>
      <c r="CG269" s="226"/>
      <c r="CH269" s="226"/>
      <c r="CI269" s="226"/>
      <c r="CJ269" s="226"/>
      <c r="CK269" s="226"/>
      <c r="CL269" s="226"/>
      <c r="CM269" s="226"/>
      <c r="CN269" s="226"/>
      <c r="CO269" s="226"/>
      <c r="CP269" s="226"/>
    </row>
    <row r="270" spans="1:94" s="92" customFormat="1" ht="13" hidden="1" outlineLevel="1">
      <c r="A270" s="169" t="str">
        <f>IF(B270&lt;&gt;"",$A$51&amp;"."&amp;SUBTOTAL(103,$B$52:B270),"")</f>
        <v/>
      </c>
      <c r="B270" s="91"/>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169" t="str">
        <f t="shared" si="14"/>
        <v/>
      </c>
      <c r="AK270" s="174">
        <f t="shared" si="14"/>
        <v>0</v>
      </c>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227"/>
      <c r="BU270" s="227"/>
      <c r="BV270" s="227"/>
      <c r="BW270" s="227"/>
      <c r="BX270" s="223"/>
      <c r="BY270" s="223"/>
      <c r="BZ270" s="223"/>
      <c r="CA270" s="223"/>
      <c r="CB270" s="228"/>
      <c r="CC270" s="228"/>
      <c r="CD270" s="228"/>
      <c r="CE270" s="228"/>
      <c r="CG270" s="226"/>
      <c r="CH270" s="226"/>
      <c r="CI270" s="226"/>
      <c r="CJ270" s="226"/>
      <c r="CK270" s="226"/>
      <c r="CL270" s="226"/>
      <c r="CM270" s="226"/>
      <c r="CN270" s="226"/>
      <c r="CO270" s="226"/>
      <c r="CP270" s="226"/>
    </row>
    <row r="271" spans="1:94" s="92" customFormat="1" ht="15" hidden="1" customHeight="1" outlineLevel="1">
      <c r="A271" s="169" t="str">
        <f>IF(B271&lt;&gt;"",$A$51&amp;"."&amp;SUBTOTAL(103,$B$52:B273),"")</f>
        <v/>
      </c>
      <c r="B271" s="91"/>
      <c r="C271" s="624" t="s">
        <v>1053</v>
      </c>
      <c r="D271" s="624"/>
      <c r="E271" s="624"/>
      <c r="F271" s="624"/>
      <c r="G271" s="624"/>
      <c r="H271" s="624"/>
      <c r="I271" s="624"/>
      <c r="J271" s="624"/>
      <c r="K271" s="624"/>
      <c r="L271" s="624"/>
      <c r="M271" s="624"/>
      <c r="N271" s="146"/>
      <c r="O271" s="146"/>
      <c r="P271" s="625" t="s">
        <v>1054</v>
      </c>
      <c r="Q271" s="625"/>
      <c r="R271" s="625"/>
      <c r="S271" s="625"/>
      <c r="T271" s="625"/>
      <c r="U271" s="625"/>
      <c r="V271" s="625"/>
      <c r="W271" s="625"/>
      <c r="X271" s="625"/>
      <c r="Y271" s="625"/>
      <c r="Z271" s="625"/>
      <c r="AA271" s="146"/>
      <c r="AB271" s="625" t="s">
        <v>1055</v>
      </c>
      <c r="AC271" s="625"/>
      <c r="AD271" s="625"/>
      <c r="AE271" s="625"/>
      <c r="AF271" s="625"/>
      <c r="AG271" s="625"/>
      <c r="AH271" s="625"/>
      <c r="AI271" s="625"/>
      <c r="AJ271" s="169" t="str">
        <f t="shared" si="14"/>
        <v/>
      </c>
      <c r="AK271" s="174">
        <f t="shared" si="14"/>
        <v>0</v>
      </c>
      <c r="AL271" s="594" t="s">
        <v>1049</v>
      </c>
      <c r="AM271" s="594"/>
      <c r="AN271" s="594"/>
      <c r="AO271" s="594"/>
      <c r="AP271" s="594"/>
      <c r="AQ271" s="594"/>
      <c r="AR271" s="594"/>
      <c r="AS271" s="594"/>
      <c r="AT271" s="594"/>
      <c r="AU271" s="594"/>
      <c r="AV271" s="594"/>
      <c r="AW271" s="594"/>
      <c r="AX271" s="594"/>
      <c r="AY271" s="594"/>
      <c r="AZ271" s="594"/>
      <c r="BA271" s="594"/>
      <c r="BB271" s="594"/>
      <c r="BC271" s="594"/>
      <c r="BD271" s="594"/>
      <c r="BE271" s="594"/>
      <c r="BF271" s="594"/>
      <c r="BG271" s="594"/>
      <c r="BH271" s="594"/>
      <c r="BI271" s="594"/>
      <c r="BJ271" s="594"/>
      <c r="BK271" s="594"/>
      <c r="BL271" s="594"/>
      <c r="BM271" s="594"/>
      <c r="BN271" s="594"/>
      <c r="BO271" s="594"/>
      <c r="BP271" s="594"/>
      <c r="BQ271" s="594"/>
      <c r="BR271" s="594"/>
      <c r="BS271" s="94"/>
      <c r="BT271" s="227"/>
      <c r="BU271" s="227"/>
      <c r="BV271" s="227"/>
      <c r="BW271" s="227"/>
      <c r="BX271" s="223"/>
      <c r="BY271" s="223"/>
      <c r="BZ271" s="223"/>
      <c r="CA271" s="223"/>
      <c r="CB271" s="228"/>
      <c r="CC271" s="228"/>
      <c r="CD271" s="227"/>
      <c r="CE271" s="227"/>
      <c r="CG271" s="226"/>
      <c r="CH271" s="226"/>
      <c r="CI271" s="226"/>
      <c r="CJ271" s="226"/>
      <c r="CK271" s="226"/>
      <c r="CL271" s="226"/>
      <c r="CM271" s="226"/>
      <c r="CN271" s="226"/>
      <c r="CO271" s="226"/>
      <c r="CP271" s="226"/>
    </row>
    <row r="272" spans="1:94" s="92" customFormat="1" ht="18" hidden="1" customHeight="1" outlineLevel="1">
      <c r="A272" s="169" t="str">
        <f>IF(B272&lt;&gt;"",$A$51&amp;"."&amp;SUBTOTAL(103,$B$52:B272),"")</f>
        <v/>
      </c>
      <c r="B272" s="91"/>
      <c r="C272" s="251" t="s">
        <v>1056</v>
      </c>
      <c r="D272" s="251"/>
      <c r="E272" s="251"/>
      <c r="F272" s="251"/>
      <c r="G272" s="251"/>
      <c r="H272" s="251"/>
      <c r="I272" s="251"/>
      <c r="J272" s="251"/>
      <c r="K272" s="251"/>
      <c r="L272" s="251"/>
      <c r="M272" s="251"/>
      <c r="N272" s="85"/>
      <c r="O272" s="85"/>
      <c r="P272" s="618">
        <v>0.05</v>
      </c>
      <c r="Q272" s="618"/>
      <c r="R272" s="618"/>
      <c r="S272" s="618"/>
      <c r="T272" s="618"/>
      <c r="U272" s="618"/>
      <c r="V272" s="618"/>
      <c r="W272" s="618"/>
      <c r="X272" s="618"/>
      <c r="Y272" s="618"/>
      <c r="Z272" s="618"/>
      <c r="AA272" s="95"/>
      <c r="AB272" s="619" t="s">
        <v>1057</v>
      </c>
      <c r="AC272" s="619"/>
      <c r="AD272" s="619"/>
      <c r="AE272" s="619"/>
      <c r="AF272" s="619"/>
      <c r="AG272" s="619"/>
      <c r="AH272" s="619"/>
      <c r="AI272" s="619"/>
      <c r="AJ272" s="169" t="str">
        <f t="shared" si="14"/>
        <v/>
      </c>
      <c r="AK272" s="174">
        <f t="shared" si="14"/>
        <v>0</v>
      </c>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227"/>
      <c r="BU272" s="227"/>
      <c r="BV272" s="227"/>
      <c r="BW272" s="227"/>
      <c r="BX272" s="223"/>
      <c r="BY272" s="223"/>
      <c r="BZ272" s="223"/>
      <c r="CA272" s="223"/>
      <c r="CB272" s="228"/>
      <c r="CC272" s="228"/>
      <c r="CD272" s="227"/>
      <c r="CE272" s="227"/>
      <c r="CG272" s="226"/>
      <c r="CH272" s="226"/>
      <c r="CI272" s="226"/>
      <c r="CJ272" s="226"/>
      <c r="CK272" s="226"/>
      <c r="CL272" s="226"/>
      <c r="CM272" s="226"/>
      <c r="CN272" s="226"/>
      <c r="CO272" s="226"/>
      <c r="CP272" s="226"/>
    </row>
    <row r="273" spans="1:94" ht="18" hidden="1" customHeight="1" outlineLevel="1">
      <c r="A273" s="147" t="str">
        <f>IF(B273&lt;&gt;"",$A$51&amp;"."&amp;SUBTOTAL(103,$B$52:B274),"")</f>
        <v/>
      </c>
      <c r="C273" s="85" t="s">
        <v>1058</v>
      </c>
      <c r="D273" s="87"/>
      <c r="E273" s="87"/>
      <c r="F273" s="87"/>
      <c r="G273" s="87"/>
      <c r="H273" s="87"/>
      <c r="I273" s="87"/>
      <c r="J273" s="87"/>
      <c r="K273" s="87"/>
      <c r="L273" s="87"/>
      <c r="M273" s="87"/>
      <c r="N273" s="87"/>
      <c r="O273" s="87"/>
      <c r="P273" s="620">
        <v>0.05</v>
      </c>
      <c r="Q273" s="620"/>
      <c r="R273" s="620"/>
      <c r="S273" s="620"/>
      <c r="T273" s="620"/>
      <c r="U273" s="620"/>
      <c r="V273" s="620"/>
      <c r="W273" s="620"/>
      <c r="X273" s="620"/>
      <c r="Y273" s="620"/>
      <c r="Z273" s="620"/>
      <c r="AA273" s="95"/>
      <c r="AB273" s="621" t="s">
        <v>1057</v>
      </c>
      <c r="AC273" s="621"/>
      <c r="AD273" s="621"/>
      <c r="AE273" s="621"/>
      <c r="AF273" s="621"/>
      <c r="AG273" s="621"/>
      <c r="AH273" s="621"/>
      <c r="AI273" s="621"/>
      <c r="AJ273" s="147" t="str">
        <f t="shared" ref="AJ273:AK301" si="15">A273</f>
        <v/>
      </c>
      <c r="AK273" s="245">
        <f t="shared" si="15"/>
        <v>0</v>
      </c>
      <c r="AL273" s="622" t="s">
        <v>1049</v>
      </c>
      <c r="AM273" s="622"/>
      <c r="AN273" s="622"/>
      <c r="AO273" s="622"/>
      <c r="AP273" s="622"/>
      <c r="AQ273" s="622"/>
      <c r="AR273" s="622"/>
      <c r="AS273" s="622"/>
      <c r="AT273" s="622"/>
      <c r="AU273" s="622"/>
      <c r="AV273" s="622"/>
      <c r="AW273" s="622"/>
      <c r="AX273" s="622"/>
      <c r="AY273" s="622"/>
      <c r="AZ273" s="622"/>
      <c r="BA273" s="622"/>
      <c r="BB273" s="622"/>
      <c r="BC273" s="622"/>
      <c r="BD273" s="622"/>
      <c r="BE273" s="622"/>
      <c r="BF273" s="622"/>
      <c r="BG273" s="622"/>
      <c r="BH273" s="622"/>
      <c r="BI273" s="622"/>
      <c r="BJ273" s="622"/>
      <c r="BK273" s="622"/>
      <c r="BL273" s="622"/>
      <c r="BM273" s="622"/>
      <c r="BN273" s="622"/>
      <c r="BO273" s="622"/>
      <c r="BP273" s="622"/>
      <c r="BQ273" s="622"/>
      <c r="BR273" s="622"/>
      <c r="BS273" s="95"/>
      <c r="CD273" s="155"/>
      <c r="CE273" s="155"/>
    </row>
    <row r="274" spans="1:94" s="92" customFormat="1" ht="15" hidden="1" customHeight="1" outlineLevel="1">
      <c r="A274" s="169" t="str">
        <f>IF(B274&lt;&gt;"",$A$51&amp;"."&amp;SUBTOTAL(103,$B$52:B274),"")</f>
        <v/>
      </c>
      <c r="B274" s="91"/>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169" t="str">
        <f t="shared" si="15"/>
        <v/>
      </c>
      <c r="AK274" s="174">
        <f t="shared" si="15"/>
        <v>0</v>
      </c>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227"/>
      <c r="BU274" s="227"/>
      <c r="BV274" s="227"/>
      <c r="BW274" s="227"/>
      <c r="BX274" s="223"/>
      <c r="BY274" s="223"/>
      <c r="BZ274" s="223"/>
      <c r="CA274" s="223"/>
      <c r="CB274" s="228"/>
      <c r="CC274" s="228"/>
      <c r="CD274" s="227"/>
      <c r="CE274" s="227"/>
      <c r="CG274" s="226"/>
      <c r="CH274" s="226"/>
      <c r="CI274" s="226"/>
      <c r="CJ274" s="226"/>
      <c r="CK274" s="226"/>
      <c r="CL274" s="226"/>
      <c r="CM274" s="226"/>
      <c r="CN274" s="226"/>
      <c r="CO274" s="226"/>
      <c r="CP274" s="226"/>
    </row>
    <row r="275" spans="1:94" s="92" customFormat="1" ht="15" hidden="1" customHeight="1" outlineLevel="1" collapsed="1">
      <c r="A275" s="169" t="str">
        <f>IF(B275&lt;&gt;"",$A$51&amp;"."&amp;SUBTOTAL(103,$B$52:B275),"")</f>
        <v>2.10</v>
      </c>
      <c r="B275" s="91" t="s">
        <v>794</v>
      </c>
      <c r="C275" s="215" t="s">
        <v>1059</v>
      </c>
      <c r="D275" s="93"/>
      <c r="E275" s="93"/>
      <c r="F275" s="93"/>
      <c r="G275" s="93"/>
      <c r="H275" s="93"/>
      <c r="I275" s="93"/>
      <c r="J275" s="93"/>
      <c r="K275" s="93"/>
      <c r="L275" s="93"/>
      <c r="M275" s="93"/>
      <c r="N275" s="93"/>
      <c r="O275" s="93"/>
      <c r="P275" s="93"/>
      <c r="Q275" s="93"/>
      <c r="R275" s="93"/>
      <c r="S275" s="93"/>
      <c r="T275" s="93"/>
      <c r="W275" s="225"/>
      <c r="X275" s="225"/>
      <c r="Y275" s="225"/>
      <c r="Z275" s="225"/>
      <c r="AA275" s="225"/>
      <c r="AB275" s="225"/>
      <c r="AC275" s="225"/>
      <c r="AD275" s="225"/>
      <c r="AE275" s="225"/>
      <c r="AF275" s="225"/>
      <c r="AG275" s="225"/>
      <c r="AH275" s="225"/>
      <c r="AI275" s="225"/>
      <c r="AJ275" s="169" t="str">
        <f t="shared" si="15"/>
        <v>2.10</v>
      </c>
      <c r="AK275" s="174" t="str">
        <f t="shared" si="15"/>
        <v>.</v>
      </c>
      <c r="AL275" s="215" t="s">
        <v>1060</v>
      </c>
      <c r="AM275" s="93"/>
      <c r="AN275" s="93"/>
      <c r="AO275" s="93"/>
      <c r="AP275" s="93"/>
      <c r="AQ275" s="93"/>
      <c r="AR275" s="93"/>
      <c r="AS275" s="93"/>
      <c r="AT275" s="93"/>
      <c r="AU275" s="93"/>
      <c r="AV275" s="93"/>
      <c r="AW275" s="93"/>
      <c r="AX275" s="93"/>
      <c r="AY275" s="93"/>
      <c r="AZ275" s="93"/>
      <c r="BA275" s="93"/>
      <c r="BB275" s="93"/>
      <c r="BC275" s="93"/>
      <c r="BF275" s="225"/>
      <c r="BG275" s="225"/>
      <c r="BH275" s="225"/>
      <c r="BI275" s="225"/>
      <c r="BJ275" s="225"/>
      <c r="BK275" s="225"/>
      <c r="BL275" s="225"/>
      <c r="BM275" s="225"/>
      <c r="BN275" s="225"/>
      <c r="BO275" s="225"/>
      <c r="BP275" s="225"/>
      <c r="BQ275" s="225"/>
      <c r="BR275" s="225"/>
      <c r="BS275" s="225"/>
      <c r="BT275" s="227"/>
      <c r="BU275" s="227"/>
      <c r="BV275" s="227"/>
      <c r="BW275" s="227"/>
      <c r="BX275" s="223"/>
      <c r="BY275" s="223"/>
      <c r="BZ275" s="223"/>
      <c r="CA275" s="223"/>
      <c r="CB275" s="228"/>
      <c r="CC275" s="228"/>
      <c r="CD275" s="228"/>
      <c r="CE275" s="228"/>
      <c r="CG275" s="226"/>
      <c r="CH275" s="226"/>
      <c r="CI275" s="226"/>
      <c r="CJ275" s="226"/>
      <c r="CK275" s="226"/>
      <c r="CL275" s="226"/>
      <c r="CM275" s="226"/>
      <c r="CN275" s="226"/>
      <c r="CO275" s="226"/>
      <c r="CP275" s="226"/>
    </row>
    <row r="276" spans="1:94" s="92" customFormat="1" ht="13" hidden="1" outlineLevel="1">
      <c r="A276" s="169" t="str">
        <f>IF(B276&lt;&gt;"",$A$51&amp;"."&amp;SUBTOTAL(103,$B$52:B276),"")</f>
        <v/>
      </c>
      <c r="B276" s="91"/>
      <c r="C276" s="215"/>
      <c r="D276" s="93"/>
      <c r="E276" s="93"/>
      <c r="F276" s="93"/>
      <c r="G276" s="93"/>
      <c r="H276" s="93"/>
      <c r="I276" s="93"/>
      <c r="J276" s="93"/>
      <c r="K276" s="93"/>
      <c r="L276" s="93"/>
      <c r="M276" s="93"/>
      <c r="N276" s="93"/>
      <c r="O276" s="93"/>
      <c r="P276" s="93"/>
      <c r="Q276" s="93"/>
      <c r="R276" s="93"/>
      <c r="S276" s="93"/>
      <c r="T276" s="93"/>
      <c r="W276" s="225"/>
      <c r="X276" s="225"/>
      <c r="Y276" s="225"/>
      <c r="Z276" s="225"/>
      <c r="AA276" s="225"/>
      <c r="AB276" s="225"/>
      <c r="AC276" s="225"/>
      <c r="AD276" s="225"/>
      <c r="AE276" s="225"/>
      <c r="AF276" s="225"/>
      <c r="AG276" s="225"/>
      <c r="AH276" s="225"/>
      <c r="AI276" s="225"/>
      <c r="AJ276" s="169" t="str">
        <f t="shared" si="15"/>
        <v/>
      </c>
      <c r="AK276" s="174">
        <f t="shared" si="15"/>
        <v>0</v>
      </c>
      <c r="AL276" s="215"/>
      <c r="AM276" s="93"/>
      <c r="AN276" s="93"/>
      <c r="AO276" s="93"/>
      <c r="AP276" s="93"/>
      <c r="AQ276" s="93"/>
      <c r="AR276" s="93"/>
      <c r="AS276" s="93"/>
      <c r="AT276" s="93"/>
      <c r="AU276" s="93"/>
      <c r="AV276" s="93"/>
      <c r="AW276" s="93"/>
      <c r="AX276" s="93"/>
      <c r="AY276" s="93"/>
      <c r="AZ276" s="93"/>
      <c r="BA276" s="93"/>
      <c r="BB276" s="93"/>
      <c r="BC276" s="93"/>
      <c r="BF276" s="225"/>
      <c r="BG276" s="225"/>
      <c r="BH276" s="225"/>
      <c r="BI276" s="225"/>
      <c r="BJ276" s="225"/>
      <c r="BK276" s="225"/>
      <c r="BL276" s="225"/>
      <c r="BM276" s="225"/>
      <c r="BN276" s="225"/>
      <c r="BO276" s="225"/>
      <c r="BP276" s="225"/>
      <c r="BQ276" s="225"/>
      <c r="BR276" s="225"/>
      <c r="BS276" s="225"/>
      <c r="BT276" s="227"/>
      <c r="BU276" s="227"/>
      <c r="BV276" s="227"/>
      <c r="BW276" s="227"/>
      <c r="BX276" s="223"/>
      <c r="BY276" s="223"/>
      <c r="BZ276" s="223"/>
      <c r="CA276" s="223"/>
      <c r="CB276" s="228"/>
      <c r="CC276" s="228"/>
      <c r="CD276" s="228"/>
      <c r="CE276" s="228"/>
      <c r="CG276" s="226"/>
      <c r="CH276" s="226"/>
      <c r="CI276" s="226"/>
      <c r="CJ276" s="226"/>
      <c r="CK276" s="226"/>
      <c r="CL276" s="226"/>
      <c r="CM276" s="226"/>
      <c r="CN276" s="226"/>
      <c r="CO276" s="226"/>
      <c r="CP276" s="226"/>
    </row>
    <row r="277" spans="1:94" s="92" customFormat="1" ht="91.5" hidden="1" customHeight="1" outlineLevel="1">
      <c r="A277" s="169" t="str">
        <f>IF(B277&lt;&gt;"",$A$51&amp;"."&amp;SUBTOTAL(103,$B$52:B277),"")</f>
        <v/>
      </c>
      <c r="B277" s="91"/>
      <c r="C277" s="593" t="s">
        <v>1061</v>
      </c>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169" t="str">
        <f t="shared" si="15"/>
        <v/>
      </c>
      <c r="AK277" s="174">
        <f t="shared" si="15"/>
        <v>0</v>
      </c>
      <c r="AL277" s="593" t="s">
        <v>1062</v>
      </c>
      <c r="AM277" s="593"/>
      <c r="AN277" s="593"/>
      <c r="AO277" s="593"/>
      <c r="AP277" s="593"/>
      <c r="AQ277" s="593"/>
      <c r="AR277" s="593"/>
      <c r="AS277" s="593"/>
      <c r="AT277" s="593"/>
      <c r="AU277" s="593"/>
      <c r="AV277" s="593"/>
      <c r="AW277" s="593"/>
      <c r="AX277" s="593"/>
      <c r="AY277" s="593"/>
      <c r="AZ277" s="593"/>
      <c r="BA277" s="593"/>
      <c r="BB277" s="593"/>
      <c r="BC277" s="593"/>
      <c r="BD277" s="593"/>
      <c r="BE277" s="593"/>
      <c r="BF277" s="593"/>
      <c r="BG277" s="593"/>
      <c r="BH277" s="593"/>
      <c r="BI277" s="593"/>
      <c r="BJ277" s="593"/>
      <c r="BK277" s="593"/>
      <c r="BL277" s="593"/>
      <c r="BM277" s="593"/>
      <c r="BN277" s="593"/>
      <c r="BO277" s="593"/>
      <c r="BP277" s="593"/>
      <c r="BQ277" s="593"/>
      <c r="BR277" s="593"/>
      <c r="BS277" s="94"/>
      <c r="BT277" s="221"/>
      <c r="BU277" s="221"/>
      <c r="BV277" s="221"/>
      <c r="BW277" s="221"/>
      <c r="BX277" s="222"/>
      <c r="BY277" s="223"/>
      <c r="BZ277" s="223"/>
      <c r="CA277" s="223"/>
      <c r="CB277" s="224"/>
      <c r="CC277" s="224"/>
      <c r="CD277" s="224"/>
      <c r="CE277" s="224"/>
    </row>
    <row r="278" spans="1:94" s="92" customFormat="1" ht="13" hidden="1" outlineLevel="1">
      <c r="A278" s="169" t="str">
        <f>IF(B278&lt;&gt;"",$A$51&amp;"."&amp;SUBTOTAL(103,$B$52:B278),"")</f>
        <v/>
      </c>
      <c r="B278" s="91"/>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169" t="str">
        <f t="shared" si="15"/>
        <v/>
      </c>
      <c r="AK278" s="174">
        <f t="shared" si="15"/>
        <v>0</v>
      </c>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225"/>
      <c r="BT278" s="227"/>
      <c r="BU278" s="227"/>
      <c r="BV278" s="227"/>
      <c r="BW278" s="227"/>
      <c r="BX278" s="223"/>
      <c r="BY278" s="223"/>
      <c r="BZ278" s="223"/>
      <c r="CA278" s="223"/>
      <c r="CB278" s="228"/>
      <c r="CC278" s="228"/>
      <c r="CD278" s="227"/>
      <c r="CE278" s="227"/>
      <c r="CG278" s="226"/>
      <c r="CH278" s="226"/>
      <c r="CI278" s="226"/>
      <c r="CJ278" s="226"/>
      <c r="CK278" s="226"/>
      <c r="CL278" s="226"/>
      <c r="CM278" s="226"/>
      <c r="CN278" s="226"/>
      <c r="CO278" s="226"/>
      <c r="CP278" s="226"/>
    </row>
    <row r="279" spans="1:94" s="92" customFormat="1" ht="15" customHeight="1" collapsed="1">
      <c r="A279" s="169" t="str">
        <f>IF(B279&lt;&gt;"",$A$51&amp;"."&amp;SUBTOTAL(103,$B$52:B279),"")</f>
        <v>2.11</v>
      </c>
      <c r="B279" s="91" t="s">
        <v>794</v>
      </c>
      <c r="C279" s="215" t="s">
        <v>1063</v>
      </c>
      <c r="D279" s="93"/>
      <c r="E279" s="93"/>
      <c r="F279" s="93"/>
      <c r="G279" s="93"/>
      <c r="H279" s="93"/>
      <c r="I279" s="93"/>
      <c r="J279" s="93"/>
      <c r="K279" s="93"/>
      <c r="L279" s="93"/>
      <c r="M279" s="93"/>
      <c r="N279" s="93"/>
      <c r="O279" s="93"/>
      <c r="P279" s="93"/>
      <c r="Q279" s="93"/>
      <c r="R279" s="93"/>
      <c r="S279" s="93"/>
      <c r="T279" s="93"/>
      <c r="W279" s="225"/>
      <c r="X279" s="225"/>
      <c r="Y279" s="225"/>
      <c r="Z279" s="225"/>
      <c r="AA279" s="225"/>
      <c r="AB279" s="225"/>
      <c r="AC279" s="225"/>
      <c r="AD279" s="225"/>
      <c r="AE279" s="225"/>
      <c r="AF279" s="225"/>
      <c r="AG279" s="225"/>
      <c r="AH279" s="225"/>
      <c r="AI279" s="225"/>
      <c r="AJ279" s="169" t="str">
        <f t="shared" si="15"/>
        <v>2.11</v>
      </c>
      <c r="AK279" s="174" t="str">
        <f t="shared" si="15"/>
        <v>.</v>
      </c>
      <c r="AL279" s="215" t="s">
        <v>1064</v>
      </c>
      <c r="AM279" s="93"/>
      <c r="AN279" s="93"/>
      <c r="AO279" s="93"/>
      <c r="AP279" s="93"/>
      <c r="AQ279" s="93"/>
      <c r="AR279" s="93"/>
      <c r="AS279" s="93"/>
      <c r="AT279" s="93"/>
      <c r="AU279" s="93"/>
      <c r="AV279" s="93"/>
      <c r="AW279" s="93"/>
      <c r="AX279" s="93"/>
      <c r="AY279" s="93"/>
      <c r="AZ279" s="93"/>
      <c r="BA279" s="93"/>
      <c r="BB279" s="93"/>
      <c r="BC279" s="93"/>
      <c r="BF279" s="225"/>
      <c r="BG279" s="225"/>
      <c r="BH279" s="225"/>
      <c r="BI279" s="225"/>
      <c r="BJ279" s="225"/>
      <c r="BK279" s="225"/>
      <c r="BL279" s="225"/>
      <c r="BM279" s="225"/>
      <c r="BN279" s="225"/>
      <c r="BO279" s="225"/>
      <c r="BP279" s="225"/>
      <c r="BQ279" s="225"/>
      <c r="BR279" s="225"/>
      <c r="BS279" s="225"/>
      <c r="BT279" s="227"/>
      <c r="BU279" s="227"/>
      <c r="BV279" s="227"/>
      <c r="BW279" s="227"/>
      <c r="BX279" s="223"/>
      <c r="BY279" s="223"/>
      <c r="BZ279" s="223"/>
      <c r="CA279" s="223"/>
      <c r="CB279" s="228"/>
      <c r="CC279" s="228"/>
      <c r="CD279" s="228"/>
      <c r="CE279" s="228"/>
      <c r="CG279" s="226"/>
      <c r="CH279" s="226"/>
      <c r="CI279" s="226"/>
      <c r="CJ279" s="226"/>
      <c r="CK279" s="226"/>
      <c r="CL279" s="226"/>
      <c r="CM279" s="226"/>
      <c r="CN279" s="226"/>
      <c r="CO279" s="226"/>
      <c r="CP279" s="226"/>
    </row>
    <row r="280" spans="1:94" s="92" customFormat="1" ht="10" customHeight="1">
      <c r="A280" s="169" t="str">
        <f>IF(B280&lt;&gt;"",$A$51&amp;"."&amp;SUBTOTAL(103,$B$52:B280),"")</f>
        <v/>
      </c>
      <c r="B280" s="91"/>
      <c r="C280" s="215"/>
      <c r="D280" s="93"/>
      <c r="E280" s="93"/>
      <c r="F280" s="93"/>
      <c r="G280" s="93"/>
      <c r="H280" s="93"/>
      <c r="I280" s="93"/>
      <c r="J280" s="93"/>
      <c r="K280" s="93"/>
      <c r="L280" s="93"/>
      <c r="M280" s="93"/>
      <c r="N280" s="93"/>
      <c r="O280" s="93"/>
      <c r="P280" s="93"/>
      <c r="Q280" s="93"/>
      <c r="R280" s="93"/>
      <c r="S280" s="93"/>
      <c r="T280" s="93"/>
      <c r="W280" s="225"/>
      <c r="X280" s="225"/>
      <c r="Y280" s="225"/>
      <c r="Z280" s="225"/>
      <c r="AA280" s="225"/>
      <c r="AB280" s="225"/>
      <c r="AC280" s="225"/>
      <c r="AD280" s="225"/>
      <c r="AE280" s="225"/>
      <c r="AF280" s="225"/>
      <c r="AG280" s="225"/>
      <c r="AH280" s="225"/>
      <c r="AI280" s="225"/>
      <c r="AJ280" s="169" t="str">
        <f t="shared" si="15"/>
        <v/>
      </c>
      <c r="AK280" s="174">
        <f t="shared" si="15"/>
        <v>0</v>
      </c>
      <c r="AL280" s="215"/>
      <c r="AM280" s="93"/>
      <c r="AN280" s="93"/>
      <c r="AO280" s="93"/>
      <c r="AP280" s="93"/>
      <c r="AQ280" s="93"/>
      <c r="AR280" s="93"/>
      <c r="AS280" s="93"/>
      <c r="AT280" s="93"/>
      <c r="AU280" s="93"/>
      <c r="AV280" s="93"/>
      <c r="AW280" s="93"/>
      <c r="AX280" s="93"/>
      <c r="AY280" s="93"/>
      <c r="AZ280" s="93"/>
      <c r="BA280" s="93"/>
      <c r="BB280" s="93"/>
      <c r="BC280" s="93"/>
      <c r="BF280" s="225"/>
      <c r="BG280" s="225"/>
      <c r="BH280" s="225"/>
      <c r="BI280" s="225"/>
      <c r="BJ280" s="225"/>
      <c r="BK280" s="225"/>
      <c r="BL280" s="225"/>
      <c r="BM280" s="225"/>
      <c r="BN280" s="225"/>
      <c r="BO280" s="225"/>
      <c r="BP280" s="225"/>
      <c r="BQ280" s="225"/>
      <c r="BR280" s="225"/>
      <c r="BS280" s="225"/>
      <c r="BT280" s="227"/>
      <c r="BU280" s="227"/>
      <c r="BV280" s="227"/>
      <c r="BW280" s="227"/>
      <c r="BX280" s="223"/>
      <c r="BY280" s="223"/>
      <c r="BZ280" s="223"/>
      <c r="CA280" s="223"/>
      <c r="CB280" s="228"/>
      <c r="CC280" s="228"/>
      <c r="CD280" s="228"/>
      <c r="CE280" s="228"/>
      <c r="CG280" s="226"/>
      <c r="CH280" s="226"/>
      <c r="CI280" s="226"/>
      <c r="CJ280" s="226"/>
      <c r="CK280" s="226"/>
      <c r="CL280" s="226"/>
      <c r="CM280" s="226"/>
      <c r="CN280" s="226"/>
      <c r="CO280" s="226"/>
      <c r="CP280" s="226"/>
    </row>
    <row r="281" spans="1:94" s="92" customFormat="1" ht="15" customHeight="1">
      <c r="A281" s="169" t="str">
        <f>IF(B281&lt;&gt;"",$A$51&amp;"."&amp;SUBTOTAL(103,$B$52:B281),"")</f>
        <v/>
      </c>
      <c r="B281" s="91"/>
      <c r="C281" s="219" t="s">
        <v>788</v>
      </c>
      <c r="D281" s="93"/>
      <c r="E281" s="93"/>
      <c r="F281" s="93"/>
      <c r="G281" s="93"/>
      <c r="H281" s="93"/>
      <c r="I281" s="93"/>
      <c r="J281" s="93"/>
      <c r="K281" s="93"/>
      <c r="L281" s="93"/>
      <c r="M281" s="93"/>
      <c r="N281" s="93"/>
      <c r="O281" s="93"/>
      <c r="P281" s="93"/>
      <c r="Q281" s="93"/>
      <c r="R281" s="93"/>
      <c r="S281" s="93"/>
      <c r="T281" s="93"/>
      <c r="W281" s="225"/>
      <c r="X281" s="225"/>
      <c r="Y281" s="225"/>
      <c r="Z281" s="225"/>
      <c r="AA281" s="225"/>
      <c r="AB281" s="225"/>
      <c r="AC281" s="225"/>
      <c r="AD281" s="225"/>
      <c r="AE281" s="225"/>
      <c r="AF281" s="225"/>
      <c r="AG281" s="225"/>
      <c r="AH281" s="225"/>
      <c r="AI281" s="225"/>
      <c r="AJ281" s="169" t="str">
        <f t="shared" si="15"/>
        <v/>
      </c>
      <c r="AK281" s="174">
        <f t="shared" si="15"/>
        <v>0</v>
      </c>
      <c r="AL281" s="219" t="s">
        <v>1065</v>
      </c>
      <c r="AM281" s="93"/>
      <c r="AN281" s="93"/>
      <c r="AO281" s="93"/>
      <c r="AP281" s="93"/>
      <c r="AQ281" s="93"/>
      <c r="AR281" s="93"/>
      <c r="AS281" s="93"/>
      <c r="AT281" s="93"/>
      <c r="AU281" s="93"/>
      <c r="AV281" s="93"/>
      <c r="AW281" s="93"/>
      <c r="AX281" s="93"/>
      <c r="AY281" s="93"/>
      <c r="AZ281" s="93"/>
      <c r="BA281" s="93"/>
      <c r="BB281" s="93"/>
      <c r="BC281" s="93"/>
      <c r="BF281" s="225"/>
      <c r="BG281" s="225"/>
      <c r="BH281" s="225"/>
      <c r="BI281" s="225"/>
      <c r="BJ281" s="225"/>
      <c r="BK281" s="225"/>
      <c r="BL281" s="225"/>
      <c r="BM281" s="225"/>
      <c r="BN281" s="225"/>
      <c r="BO281" s="225"/>
      <c r="BP281" s="225"/>
      <c r="BQ281" s="225"/>
      <c r="BR281" s="225"/>
      <c r="BS281" s="225"/>
      <c r="BT281" s="227"/>
      <c r="BU281" s="227"/>
      <c r="BV281" s="227"/>
      <c r="BW281" s="227"/>
      <c r="BX281" s="223"/>
      <c r="BY281" s="223"/>
      <c r="BZ281" s="223"/>
      <c r="CA281" s="223"/>
      <c r="CB281" s="228"/>
      <c r="CC281" s="228"/>
      <c r="CD281" s="228"/>
      <c r="CE281" s="228"/>
      <c r="CG281" s="226"/>
      <c r="CH281" s="226"/>
      <c r="CI281" s="226"/>
      <c r="CJ281" s="226"/>
      <c r="CK281" s="226"/>
      <c r="CL281" s="226"/>
      <c r="CM281" s="226"/>
      <c r="CN281" s="226"/>
      <c r="CO281" s="226"/>
      <c r="CP281" s="226"/>
    </row>
    <row r="282" spans="1:94" s="92" customFormat="1" ht="10" customHeight="1">
      <c r="A282" s="169" t="str">
        <f>IF(B282&lt;&gt;"",$A$51&amp;"."&amp;SUBTOTAL(103,$B$52:B282),"")</f>
        <v/>
      </c>
      <c r="B282" s="91"/>
      <c r="C282" s="219"/>
      <c r="D282" s="93"/>
      <c r="E282" s="93"/>
      <c r="F282" s="93"/>
      <c r="G282" s="93"/>
      <c r="H282" s="93"/>
      <c r="I282" s="93"/>
      <c r="J282" s="93"/>
      <c r="K282" s="93"/>
      <c r="L282" s="93"/>
      <c r="M282" s="93"/>
      <c r="N282" s="93"/>
      <c r="O282" s="93"/>
      <c r="P282" s="93"/>
      <c r="Q282" s="93"/>
      <c r="R282" s="93"/>
      <c r="S282" s="93"/>
      <c r="T282" s="93"/>
      <c r="W282" s="225"/>
      <c r="X282" s="225"/>
      <c r="Y282" s="225"/>
      <c r="Z282" s="225"/>
      <c r="AA282" s="225"/>
      <c r="AB282" s="225"/>
      <c r="AC282" s="225"/>
      <c r="AD282" s="225"/>
      <c r="AE282" s="225"/>
      <c r="AF282" s="225"/>
      <c r="AG282" s="225"/>
      <c r="AH282" s="225"/>
      <c r="AI282" s="225"/>
      <c r="AJ282" s="169" t="str">
        <f t="shared" si="15"/>
        <v/>
      </c>
      <c r="AK282" s="174">
        <f t="shared" si="15"/>
        <v>0</v>
      </c>
      <c r="AL282" s="219"/>
      <c r="AM282" s="93"/>
      <c r="AN282" s="93"/>
      <c r="AO282" s="93"/>
      <c r="AP282" s="93"/>
      <c r="AQ282" s="93"/>
      <c r="AR282" s="93"/>
      <c r="AS282" s="93"/>
      <c r="AT282" s="93"/>
      <c r="AU282" s="93"/>
      <c r="AV282" s="93"/>
      <c r="AW282" s="93"/>
      <c r="AX282" s="93"/>
      <c r="AY282" s="93"/>
      <c r="AZ282" s="93"/>
      <c r="BA282" s="93"/>
      <c r="BB282" s="93"/>
      <c r="BC282" s="93"/>
      <c r="BF282" s="225"/>
      <c r="BG282" s="225"/>
      <c r="BH282" s="225"/>
      <c r="BI282" s="225"/>
      <c r="BJ282" s="225"/>
      <c r="BK282" s="225"/>
      <c r="BL282" s="225"/>
      <c r="BM282" s="225"/>
      <c r="BN282" s="225"/>
      <c r="BO282" s="225"/>
      <c r="BP282" s="225"/>
      <c r="BQ282" s="225"/>
      <c r="BR282" s="225"/>
      <c r="BS282" s="225"/>
      <c r="BT282" s="227"/>
      <c r="BU282" s="227"/>
      <c r="BV282" s="227"/>
      <c r="BW282" s="227"/>
      <c r="BX282" s="223"/>
      <c r="BY282" s="223"/>
      <c r="BZ282" s="223"/>
      <c r="CA282" s="223"/>
      <c r="CB282" s="228"/>
      <c r="CC282" s="228"/>
      <c r="CD282" s="228"/>
      <c r="CE282" s="228"/>
      <c r="CG282" s="226"/>
      <c r="CH282" s="226"/>
      <c r="CI282" s="226"/>
      <c r="CJ282" s="226"/>
      <c r="CK282" s="226"/>
      <c r="CL282" s="226"/>
      <c r="CM282" s="226"/>
      <c r="CN282" s="226"/>
      <c r="CO282" s="226"/>
      <c r="CP282" s="226"/>
    </row>
    <row r="283" spans="1:94" s="92" customFormat="1" ht="52.5" customHeight="1">
      <c r="A283" s="169" t="str">
        <f>IF(B283&lt;&gt;"",$A$51&amp;"."&amp;SUBTOTAL(103,$B$52:B283),"")</f>
        <v/>
      </c>
      <c r="B283" s="91"/>
      <c r="C283" s="593" t="s">
        <v>1066</v>
      </c>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169" t="str">
        <f t="shared" si="15"/>
        <v/>
      </c>
      <c r="AK283" s="174">
        <f t="shared" si="15"/>
        <v>0</v>
      </c>
      <c r="AL283" s="593" t="s">
        <v>1067</v>
      </c>
      <c r="AM283" s="593"/>
      <c r="AN283" s="593"/>
      <c r="AO283" s="593"/>
      <c r="AP283" s="593"/>
      <c r="AQ283" s="593"/>
      <c r="AR283" s="593"/>
      <c r="AS283" s="593"/>
      <c r="AT283" s="593"/>
      <c r="AU283" s="593"/>
      <c r="AV283" s="593"/>
      <c r="AW283" s="593"/>
      <c r="AX283" s="593"/>
      <c r="AY283" s="593"/>
      <c r="AZ283" s="593"/>
      <c r="BA283" s="593"/>
      <c r="BB283" s="593"/>
      <c r="BC283" s="593"/>
      <c r="BD283" s="593"/>
      <c r="BE283" s="593"/>
      <c r="BF283" s="593"/>
      <c r="BG283" s="593"/>
      <c r="BH283" s="593"/>
      <c r="BI283" s="593"/>
      <c r="BJ283" s="593"/>
      <c r="BK283" s="593"/>
      <c r="BL283" s="593"/>
      <c r="BM283" s="593"/>
      <c r="BN283" s="593"/>
      <c r="BO283" s="593"/>
      <c r="BP283" s="593"/>
      <c r="BQ283" s="593"/>
      <c r="BR283" s="593"/>
      <c r="BS283" s="94"/>
      <c r="BT283" s="227"/>
      <c r="BU283" s="227"/>
      <c r="BV283" s="227"/>
      <c r="BW283" s="227"/>
      <c r="BX283" s="223"/>
      <c r="BY283" s="223"/>
      <c r="BZ283" s="223"/>
      <c r="CA283" s="223"/>
      <c r="CB283" s="228"/>
      <c r="CC283" s="228"/>
      <c r="CD283" s="228"/>
      <c r="CE283" s="228"/>
      <c r="CG283" s="226"/>
      <c r="CH283" s="226"/>
      <c r="CI283" s="226"/>
      <c r="CJ283" s="226"/>
      <c r="CK283" s="226"/>
      <c r="CL283" s="226"/>
      <c r="CM283" s="226"/>
      <c r="CN283" s="226"/>
      <c r="CO283" s="226"/>
      <c r="CP283" s="226"/>
    </row>
    <row r="284" spans="1:94" s="92" customFormat="1" ht="10" customHeight="1">
      <c r="A284" s="169" t="str">
        <f>IF(B284&lt;&gt;"",$A$51&amp;"."&amp;SUBTOTAL(103,$B$52:B284),"")</f>
        <v/>
      </c>
      <c r="B284" s="91"/>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169" t="str">
        <f t="shared" si="15"/>
        <v/>
      </c>
      <c r="AK284" s="174">
        <f t="shared" si="15"/>
        <v>0</v>
      </c>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227"/>
      <c r="BU284" s="227"/>
      <c r="BV284" s="227"/>
      <c r="BW284" s="227"/>
      <c r="BX284" s="223"/>
      <c r="BY284" s="223"/>
      <c r="BZ284" s="223"/>
      <c r="CA284" s="223"/>
      <c r="CB284" s="228"/>
      <c r="CC284" s="228"/>
      <c r="CD284" s="228"/>
      <c r="CE284" s="228"/>
      <c r="CG284" s="226"/>
      <c r="CH284" s="226"/>
      <c r="CI284" s="226"/>
      <c r="CJ284" s="226"/>
      <c r="CK284" s="226"/>
      <c r="CL284" s="226"/>
      <c r="CM284" s="226"/>
      <c r="CN284" s="226"/>
      <c r="CO284" s="226"/>
      <c r="CP284" s="226"/>
    </row>
    <row r="285" spans="1:94" s="92" customFormat="1" ht="15" customHeight="1">
      <c r="A285" s="169" t="str">
        <f>IF(B285&lt;&gt;"",$A$51&amp;"."&amp;SUBTOTAL(103,$B$52:B285),"")</f>
        <v/>
      </c>
      <c r="B285" s="91"/>
      <c r="C285" s="94" t="s">
        <v>781</v>
      </c>
      <c r="D285" s="593" t="s">
        <v>789</v>
      </c>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169" t="str">
        <f t="shared" si="15"/>
        <v/>
      </c>
      <c r="AK285" s="174">
        <f t="shared" si="15"/>
        <v>0</v>
      </c>
      <c r="AL285" s="94" t="s">
        <v>781</v>
      </c>
      <c r="AM285" s="593" t="s">
        <v>1068</v>
      </c>
      <c r="AN285" s="593"/>
      <c r="AO285" s="593"/>
      <c r="AP285" s="593"/>
      <c r="AQ285" s="593"/>
      <c r="AR285" s="593"/>
      <c r="AS285" s="593"/>
      <c r="AT285" s="593"/>
      <c r="AU285" s="593"/>
      <c r="AV285" s="593"/>
      <c r="AW285" s="593"/>
      <c r="AX285" s="593"/>
      <c r="AY285" s="593"/>
      <c r="AZ285" s="593"/>
      <c r="BA285" s="593"/>
      <c r="BB285" s="593"/>
      <c r="BC285" s="593"/>
      <c r="BD285" s="593"/>
      <c r="BE285" s="593"/>
      <c r="BF285" s="593"/>
      <c r="BG285" s="593"/>
      <c r="BH285" s="593"/>
      <c r="BI285" s="593"/>
      <c r="BJ285" s="593"/>
      <c r="BK285" s="593"/>
      <c r="BL285" s="593"/>
      <c r="BM285" s="593"/>
      <c r="BN285" s="593"/>
      <c r="BO285" s="593"/>
      <c r="BP285" s="593"/>
      <c r="BQ285" s="593"/>
      <c r="BR285" s="593"/>
      <c r="BS285" s="94"/>
      <c r="BT285" s="227"/>
      <c r="BU285" s="227"/>
      <c r="BV285" s="227"/>
      <c r="BW285" s="227"/>
      <c r="BX285" s="223"/>
      <c r="BY285" s="223"/>
      <c r="BZ285" s="223"/>
      <c r="CA285" s="223"/>
      <c r="CB285" s="228"/>
      <c r="CC285" s="228"/>
      <c r="CD285" s="228"/>
      <c r="CE285" s="228"/>
      <c r="CG285" s="226"/>
      <c r="CH285" s="226"/>
      <c r="CI285" s="226"/>
      <c r="CJ285" s="226"/>
      <c r="CK285" s="226"/>
      <c r="CL285" s="226"/>
      <c r="CM285" s="226"/>
      <c r="CN285" s="226"/>
      <c r="CO285" s="226"/>
      <c r="CP285" s="226"/>
    </row>
    <row r="286" spans="1:94" s="92" customFormat="1" ht="15" customHeight="1">
      <c r="A286" s="169" t="str">
        <f>IF(B286&lt;&gt;"",$A$51&amp;"."&amp;SUBTOTAL(103,$B$52:B286),"")</f>
        <v/>
      </c>
      <c r="B286" s="91"/>
      <c r="C286" s="94" t="s">
        <v>781</v>
      </c>
      <c r="D286" s="593" t="s">
        <v>790</v>
      </c>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169" t="str">
        <f t="shared" si="15"/>
        <v/>
      </c>
      <c r="AK286" s="174">
        <f t="shared" si="15"/>
        <v>0</v>
      </c>
      <c r="AL286" s="94" t="s">
        <v>781</v>
      </c>
      <c r="AM286" s="593" t="s">
        <v>1069</v>
      </c>
      <c r="AN286" s="593"/>
      <c r="AO286" s="593"/>
      <c r="AP286" s="593"/>
      <c r="AQ286" s="593"/>
      <c r="AR286" s="593"/>
      <c r="AS286" s="593"/>
      <c r="AT286" s="593"/>
      <c r="AU286" s="593"/>
      <c r="AV286" s="593"/>
      <c r="AW286" s="593"/>
      <c r="AX286" s="593"/>
      <c r="AY286" s="593"/>
      <c r="AZ286" s="593"/>
      <c r="BA286" s="593"/>
      <c r="BB286" s="593"/>
      <c r="BC286" s="593"/>
      <c r="BD286" s="593"/>
      <c r="BE286" s="593"/>
      <c r="BF286" s="593"/>
      <c r="BG286" s="593"/>
      <c r="BH286" s="593"/>
      <c r="BI286" s="593"/>
      <c r="BJ286" s="593"/>
      <c r="BK286" s="593"/>
      <c r="BL286" s="593"/>
      <c r="BM286" s="593"/>
      <c r="BN286" s="593"/>
      <c r="BO286" s="593"/>
      <c r="BP286" s="593"/>
      <c r="BQ286" s="593"/>
      <c r="BR286" s="593"/>
      <c r="BS286" s="94"/>
      <c r="BT286" s="227"/>
      <c r="BU286" s="227"/>
      <c r="BV286" s="227"/>
      <c r="BW286" s="227"/>
      <c r="BX286" s="223"/>
      <c r="BY286" s="223"/>
      <c r="BZ286" s="223"/>
      <c r="CA286" s="223"/>
      <c r="CB286" s="228"/>
      <c r="CC286" s="228"/>
      <c r="CD286" s="228"/>
      <c r="CE286" s="228"/>
      <c r="CG286" s="226"/>
      <c r="CH286" s="226"/>
      <c r="CI286" s="226"/>
      <c r="CJ286" s="226"/>
      <c r="CK286" s="226"/>
      <c r="CL286" s="226"/>
      <c r="CM286" s="226"/>
      <c r="CN286" s="226"/>
      <c r="CO286" s="226"/>
      <c r="CP286" s="226"/>
    </row>
    <row r="287" spans="1:94" s="92" customFormat="1" ht="15" customHeight="1">
      <c r="A287" s="169" t="str">
        <f>IF(B287&lt;&gt;"",$A$51&amp;"."&amp;SUBTOTAL(103,$B$52:B287),"")</f>
        <v/>
      </c>
      <c r="B287" s="91"/>
      <c r="C287" s="94" t="s">
        <v>781</v>
      </c>
      <c r="D287" s="593" t="s">
        <v>1070</v>
      </c>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169" t="str">
        <f t="shared" si="15"/>
        <v/>
      </c>
      <c r="AK287" s="174">
        <f t="shared" si="15"/>
        <v>0</v>
      </c>
      <c r="AL287" s="94" t="s">
        <v>781</v>
      </c>
      <c r="AM287" s="593" t="s">
        <v>1071</v>
      </c>
      <c r="AN287" s="593"/>
      <c r="AO287" s="593"/>
      <c r="AP287" s="593"/>
      <c r="AQ287" s="593"/>
      <c r="AR287" s="593"/>
      <c r="AS287" s="593"/>
      <c r="AT287" s="593"/>
      <c r="AU287" s="593"/>
      <c r="AV287" s="593"/>
      <c r="AW287" s="593"/>
      <c r="AX287" s="593"/>
      <c r="AY287" s="593"/>
      <c r="AZ287" s="593"/>
      <c r="BA287" s="593"/>
      <c r="BB287" s="593"/>
      <c r="BC287" s="593"/>
      <c r="BD287" s="593"/>
      <c r="BE287" s="593"/>
      <c r="BF287" s="593"/>
      <c r="BG287" s="593"/>
      <c r="BH287" s="593"/>
      <c r="BI287" s="593"/>
      <c r="BJ287" s="593"/>
      <c r="BK287" s="593"/>
      <c r="BL287" s="593"/>
      <c r="BM287" s="593"/>
      <c r="BN287" s="593"/>
      <c r="BO287" s="593"/>
      <c r="BP287" s="593"/>
      <c r="BQ287" s="593"/>
      <c r="BR287" s="593"/>
      <c r="BS287" s="94"/>
      <c r="BT287" s="227"/>
      <c r="BU287" s="227"/>
      <c r="BV287" s="227"/>
      <c r="BW287" s="227"/>
      <c r="BX287" s="223"/>
      <c r="BY287" s="223"/>
      <c r="BZ287" s="223"/>
      <c r="CA287" s="223"/>
      <c r="CB287" s="228"/>
      <c r="CC287" s="228"/>
      <c r="CD287" s="228"/>
      <c r="CE287" s="228"/>
      <c r="CG287" s="226"/>
      <c r="CH287" s="226"/>
      <c r="CI287" s="226"/>
      <c r="CJ287" s="226"/>
      <c r="CK287" s="226"/>
      <c r="CL287" s="226"/>
      <c r="CM287" s="226"/>
      <c r="CN287" s="226"/>
      <c r="CO287" s="226"/>
      <c r="CP287" s="226"/>
    </row>
    <row r="288" spans="1:94" s="92" customFormat="1" ht="15" customHeight="1">
      <c r="A288" s="169" t="str">
        <f>IF(B288&lt;&gt;"",$A$51&amp;"."&amp;SUBTOTAL(103,$B$52:B288),"")</f>
        <v/>
      </c>
      <c r="B288" s="91"/>
      <c r="C288" s="94" t="s">
        <v>781</v>
      </c>
      <c r="D288" s="593" t="s">
        <v>791</v>
      </c>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169" t="str">
        <f t="shared" si="15"/>
        <v/>
      </c>
      <c r="AK288" s="174">
        <f t="shared" si="15"/>
        <v>0</v>
      </c>
      <c r="AL288" s="94" t="s">
        <v>781</v>
      </c>
      <c r="AM288" s="593" t="s">
        <v>1072</v>
      </c>
      <c r="AN288" s="593"/>
      <c r="AO288" s="593"/>
      <c r="AP288" s="593"/>
      <c r="AQ288" s="593"/>
      <c r="AR288" s="593"/>
      <c r="AS288" s="593"/>
      <c r="AT288" s="593"/>
      <c r="AU288" s="593"/>
      <c r="AV288" s="593"/>
      <c r="AW288" s="593"/>
      <c r="AX288" s="593"/>
      <c r="AY288" s="593"/>
      <c r="AZ288" s="593"/>
      <c r="BA288" s="593"/>
      <c r="BB288" s="593"/>
      <c r="BC288" s="593"/>
      <c r="BD288" s="593"/>
      <c r="BE288" s="593"/>
      <c r="BF288" s="593"/>
      <c r="BG288" s="593"/>
      <c r="BH288" s="593"/>
      <c r="BI288" s="593"/>
      <c r="BJ288" s="593"/>
      <c r="BK288" s="593"/>
      <c r="BL288" s="593"/>
      <c r="BM288" s="593"/>
      <c r="BN288" s="593"/>
      <c r="BO288" s="593"/>
      <c r="BP288" s="593"/>
      <c r="BQ288" s="593"/>
      <c r="BR288" s="593"/>
      <c r="BS288" s="94"/>
      <c r="BT288" s="227"/>
      <c r="BU288" s="227"/>
      <c r="BV288" s="227"/>
      <c r="BW288" s="227"/>
      <c r="BX288" s="223"/>
      <c r="BY288" s="223"/>
      <c r="BZ288" s="223"/>
      <c r="CA288" s="223"/>
      <c r="CB288" s="228"/>
      <c r="CC288" s="228"/>
      <c r="CD288" s="228"/>
      <c r="CE288" s="228"/>
      <c r="CG288" s="226"/>
      <c r="CH288" s="226"/>
      <c r="CI288" s="226"/>
      <c r="CJ288" s="226"/>
      <c r="CK288" s="226"/>
      <c r="CL288" s="226"/>
      <c r="CM288" s="226"/>
      <c r="CN288" s="226"/>
      <c r="CO288" s="226"/>
      <c r="CP288" s="226"/>
    </row>
    <row r="289" spans="1:94" s="92" customFormat="1" ht="10" customHeight="1">
      <c r="A289" s="169" t="str">
        <f>IF(B289&lt;&gt;"",$A$51&amp;"."&amp;SUBTOTAL(103,$B$52:B289),"")</f>
        <v/>
      </c>
      <c r="B289" s="91"/>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169" t="str">
        <f t="shared" si="15"/>
        <v/>
      </c>
      <c r="AK289" s="174">
        <f t="shared" si="15"/>
        <v>0</v>
      </c>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227"/>
      <c r="BU289" s="227"/>
      <c r="BV289" s="227"/>
      <c r="BW289" s="227"/>
      <c r="BX289" s="223"/>
      <c r="BY289" s="223"/>
      <c r="BZ289" s="223"/>
      <c r="CA289" s="223"/>
      <c r="CB289" s="228"/>
      <c r="CC289" s="228"/>
      <c r="CD289" s="228"/>
      <c r="CE289" s="228"/>
      <c r="CG289" s="226"/>
      <c r="CH289" s="226"/>
      <c r="CI289" s="226"/>
      <c r="CJ289" s="226"/>
      <c r="CK289" s="226"/>
      <c r="CL289" s="226"/>
      <c r="CM289" s="226"/>
      <c r="CN289" s="226"/>
      <c r="CO289" s="226"/>
      <c r="CP289" s="226"/>
    </row>
    <row r="290" spans="1:94" s="92" customFormat="1" ht="15" customHeight="1">
      <c r="A290" s="169" t="str">
        <f>IF(B290&lt;&gt;"",$A$51&amp;"."&amp;SUBTOTAL(103,$B$52:B290),"")</f>
        <v/>
      </c>
      <c r="B290" s="91"/>
      <c r="C290" s="593" t="s">
        <v>792</v>
      </c>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169" t="str">
        <f t="shared" si="15"/>
        <v/>
      </c>
      <c r="AK290" s="174">
        <f t="shared" si="15"/>
        <v>0</v>
      </c>
      <c r="AL290" s="593" t="s">
        <v>1073</v>
      </c>
      <c r="AM290" s="593"/>
      <c r="AN290" s="593"/>
      <c r="AO290" s="593"/>
      <c r="AP290" s="593"/>
      <c r="AQ290" s="593"/>
      <c r="AR290" s="593"/>
      <c r="AS290" s="593"/>
      <c r="AT290" s="593"/>
      <c r="AU290" s="593"/>
      <c r="AV290" s="593"/>
      <c r="AW290" s="593"/>
      <c r="AX290" s="593"/>
      <c r="AY290" s="593"/>
      <c r="AZ290" s="593"/>
      <c r="BA290" s="593"/>
      <c r="BB290" s="593"/>
      <c r="BC290" s="593"/>
      <c r="BD290" s="593"/>
      <c r="BE290" s="593"/>
      <c r="BF290" s="593"/>
      <c r="BG290" s="593"/>
      <c r="BH290" s="593"/>
      <c r="BI290" s="593"/>
      <c r="BJ290" s="593"/>
      <c r="BK290" s="593"/>
      <c r="BL290" s="593"/>
      <c r="BM290" s="593"/>
      <c r="BN290" s="593"/>
      <c r="BO290" s="593"/>
      <c r="BP290" s="593"/>
      <c r="BQ290" s="593"/>
      <c r="BR290" s="593"/>
      <c r="BS290" s="94"/>
      <c r="BT290" s="227"/>
      <c r="BU290" s="227"/>
      <c r="BV290" s="227"/>
      <c r="BW290" s="227"/>
      <c r="BX290" s="223"/>
      <c r="BY290" s="223"/>
      <c r="BZ290" s="223"/>
      <c r="CA290" s="223"/>
      <c r="CB290" s="228"/>
      <c r="CC290" s="228"/>
      <c r="CD290" s="228"/>
      <c r="CE290" s="228"/>
      <c r="CG290" s="226"/>
      <c r="CH290" s="226"/>
      <c r="CI290" s="226"/>
      <c r="CJ290" s="226"/>
      <c r="CK290" s="226"/>
      <c r="CL290" s="226"/>
      <c r="CM290" s="226"/>
      <c r="CN290" s="226"/>
      <c r="CO290" s="226"/>
      <c r="CP290" s="226"/>
    </row>
    <row r="291" spans="1:94" s="92" customFormat="1" ht="13.5">
      <c r="A291" s="169" t="str">
        <f>IF(B291&lt;&gt;"",$A$51&amp;"."&amp;SUBTOTAL(103,$B$52:B291),"")</f>
        <v/>
      </c>
      <c r="B291" s="91"/>
      <c r="C291" s="254"/>
      <c r="D291" s="93"/>
      <c r="E291" s="93"/>
      <c r="F291" s="93"/>
      <c r="G291" s="93"/>
      <c r="H291" s="93"/>
      <c r="I291" s="93"/>
      <c r="J291" s="93"/>
      <c r="K291" s="93"/>
      <c r="L291" s="93"/>
      <c r="M291" s="93"/>
      <c r="N291" s="93"/>
      <c r="O291" s="93"/>
      <c r="P291" s="93"/>
      <c r="Q291" s="93"/>
      <c r="R291" s="93"/>
      <c r="S291" s="93"/>
      <c r="T291" s="93"/>
      <c r="W291" s="225"/>
      <c r="X291" s="225"/>
      <c r="Y291" s="225"/>
      <c r="Z291" s="225"/>
      <c r="AA291" s="225"/>
      <c r="AB291" s="225"/>
      <c r="AC291" s="225"/>
      <c r="AD291" s="225"/>
      <c r="AE291" s="225"/>
      <c r="AF291" s="225"/>
      <c r="AG291" s="225"/>
      <c r="AH291" s="225"/>
      <c r="AI291" s="225"/>
      <c r="AJ291" s="169" t="str">
        <f t="shared" si="15"/>
        <v/>
      </c>
      <c r="AK291" s="174">
        <f t="shared" si="15"/>
        <v>0</v>
      </c>
      <c r="AL291" s="254"/>
      <c r="AM291" s="93"/>
      <c r="AN291" s="93"/>
      <c r="AO291" s="93"/>
      <c r="AP291" s="93"/>
      <c r="AQ291" s="93"/>
      <c r="AR291" s="93"/>
      <c r="AS291" s="93"/>
      <c r="AT291" s="93"/>
      <c r="AU291" s="93"/>
      <c r="AV291" s="93"/>
      <c r="AW291" s="93"/>
      <c r="AX291" s="93"/>
      <c r="AY291" s="93"/>
      <c r="AZ291" s="93"/>
      <c r="BA291" s="93"/>
      <c r="BB291" s="93"/>
      <c r="BC291" s="93"/>
      <c r="BF291" s="225"/>
      <c r="BG291" s="225"/>
      <c r="BH291" s="225"/>
      <c r="BI291" s="225"/>
      <c r="BJ291" s="225"/>
      <c r="BK291" s="225"/>
      <c r="BL291" s="225"/>
      <c r="BM291" s="225"/>
      <c r="BN291" s="225"/>
      <c r="BO291" s="225"/>
      <c r="BP291" s="225"/>
      <c r="BQ291" s="225"/>
      <c r="BR291" s="225"/>
      <c r="BS291" s="225"/>
      <c r="BT291" s="227"/>
      <c r="BU291" s="227"/>
      <c r="BV291" s="227"/>
      <c r="BW291" s="227"/>
      <c r="BX291" s="223"/>
      <c r="BY291" s="223"/>
      <c r="BZ291" s="223"/>
      <c r="CA291" s="223"/>
      <c r="CB291" s="228"/>
      <c r="CC291" s="228"/>
      <c r="CD291" s="228"/>
      <c r="CE291" s="228"/>
      <c r="CG291" s="226"/>
      <c r="CH291" s="226"/>
      <c r="CI291" s="226"/>
      <c r="CJ291" s="226"/>
      <c r="CK291" s="226"/>
      <c r="CL291" s="226"/>
      <c r="CM291" s="226"/>
      <c r="CN291" s="226"/>
      <c r="CO291" s="226"/>
      <c r="CP291" s="226"/>
    </row>
    <row r="292" spans="1:94" s="92" customFormat="1" ht="15" customHeight="1">
      <c r="A292" s="169" t="str">
        <f>IF(B292&lt;&gt;"",$A$69&amp;"."&amp;SUBTOTAL(103,$B$70:B292),"")</f>
        <v/>
      </c>
      <c r="B292" s="91"/>
      <c r="C292" s="219" t="s">
        <v>1074</v>
      </c>
      <c r="D292" s="93"/>
      <c r="E292" s="93"/>
      <c r="F292" s="93"/>
      <c r="G292" s="93"/>
      <c r="H292" s="93"/>
      <c r="I292" s="93"/>
      <c r="J292" s="93"/>
      <c r="K292" s="93"/>
      <c r="L292" s="93"/>
      <c r="M292" s="93"/>
      <c r="N292" s="93"/>
      <c r="O292" s="93"/>
      <c r="P292" s="93"/>
      <c r="Q292" s="93"/>
      <c r="R292" s="93"/>
      <c r="S292" s="93"/>
      <c r="T292" s="93"/>
      <c r="W292" s="225"/>
      <c r="X292" s="225"/>
      <c r="Y292" s="225"/>
      <c r="Z292" s="225"/>
      <c r="AA292" s="225"/>
      <c r="AB292" s="225"/>
      <c r="AC292" s="225"/>
      <c r="AD292" s="225"/>
      <c r="AE292" s="225"/>
      <c r="AF292" s="225"/>
      <c r="AG292" s="225"/>
      <c r="AH292" s="225"/>
      <c r="AI292" s="225"/>
      <c r="AJ292" s="169" t="str">
        <f t="shared" si="15"/>
        <v/>
      </c>
      <c r="AK292" s="174">
        <f t="shared" si="15"/>
        <v>0</v>
      </c>
      <c r="AL292" s="219" t="s">
        <v>1075</v>
      </c>
      <c r="AM292" s="93"/>
      <c r="AN292" s="93"/>
      <c r="AO292" s="93"/>
      <c r="AP292" s="93"/>
      <c r="AQ292" s="93"/>
      <c r="AR292" s="93"/>
      <c r="AS292" s="93"/>
      <c r="AT292" s="93"/>
      <c r="AU292" s="93"/>
      <c r="AV292" s="93"/>
      <c r="AW292" s="93"/>
      <c r="AX292" s="93"/>
      <c r="AY292" s="93"/>
      <c r="AZ292" s="93"/>
      <c r="BA292" s="93"/>
      <c r="BB292" s="93"/>
      <c r="BC292" s="93"/>
      <c r="BF292" s="225"/>
      <c r="BG292" s="225"/>
      <c r="BH292" s="225"/>
      <c r="BI292" s="225"/>
      <c r="BJ292" s="225"/>
      <c r="BK292" s="225"/>
      <c r="BL292" s="225"/>
      <c r="BM292" s="225"/>
      <c r="BN292" s="225"/>
      <c r="BO292" s="225"/>
      <c r="BP292" s="225"/>
      <c r="BQ292" s="225"/>
      <c r="BR292" s="225"/>
      <c r="BS292" s="225"/>
      <c r="BT292" s="221"/>
      <c r="BU292" s="221"/>
      <c r="BV292" s="221"/>
      <c r="BW292" s="221"/>
      <c r="BX292" s="225"/>
      <c r="BY292" s="223"/>
      <c r="BZ292" s="223"/>
      <c r="CA292" s="223"/>
      <c r="CB292" s="224"/>
      <c r="CC292" s="224"/>
      <c r="CD292" s="224"/>
      <c r="CE292" s="224"/>
    </row>
    <row r="293" spans="1:94" s="92" customFormat="1" ht="13">
      <c r="A293" s="169" t="str">
        <f>IF(B293&lt;&gt;"",$A$69&amp;"."&amp;SUBTOTAL(103,$B$70:B293),"")</f>
        <v/>
      </c>
      <c r="B293" s="91"/>
      <c r="C293" s="219"/>
      <c r="D293" s="93"/>
      <c r="E293" s="93"/>
      <c r="F293" s="93"/>
      <c r="G293" s="93"/>
      <c r="H293" s="93"/>
      <c r="I293" s="93"/>
      <c r="J293" s="93"/>
      <c r="K293" s="93"/>
      <c r="L293" s="93"/>
      <c r="M293" s="93"/>
      <c r="N293" s="93"/>
      <c r="O293" s="93"/>
      <c r="P293" s="93"/>
      <c r="Q293" s="93"/>
      <c r="R293" s="93"/>
      <c r="S293" s="93"/>
      <c r="T293" s="93"/>
      <c r="W293" s="225"/>
      <c r="X293" s="225"/>
      <c r="Y293" s="225"/>
      <c r="Z293" s="225"/>
      <c r="AA293" s="225"/>
      <c r="AB293" s="225"/>
      <c r="AC293" s="225"/>
      <c r="AD293" s="225"/>
      <c r="AE293" s="225"/>
      <c r="AF293" s="225"/>
      <c r="AG293" s="225"/>
      <c r="AH293" s="225"/>
      <c r="AI293" s="225"/>
      <c r="AJ293" s="169" t="str">
        <f t="shared" si="15"/>
        <v/>
      </c>
      <c r="AK293" s="174">
        <f t="shared" si="15"/>
        <v>0</v>
      </c>
      <c r="AL293" s="219"/>
      <c r="AM293" s="93"/>
      <c r="AN293" s="93"/>
      <c r="AO293" s="93"/>
      <c r="AP293" s="93"/>
      <c r="AQ293" s="93"/>
      <c r="AR293" s="93"/>
      <c r="AS293" s="93"/>
      <c r="AT293" s="93"/>
      <c r="AU293" s="93"/>
      <c r="AV293" s="93"/>
      <c r="AW293" s="93"/>
      <c r="AX293" s="93"/>
      <c r="AY293" s="93"/>
      <c r="AZ293" s="93"/>
      <c r="BA293" s="93"/>
      <c r="BB293" s="93"/>
      <c r="BC293" s="93"/>
      <c r="BF293" s="225"/>
      <c r="BG293" s="225"/>
      <c r="BH293" s="225"/>
      <c r="BI293" s="225"/>
      <c r="BJ293" s="225"/>
      <c r="BK293" s="225"/>
      <c r="BL293" s="225"/>
      <c r="BM293" s="225"/>
      <c r="BN293" s="225"/>
      <c r="BO293" s="225"/>
      <c r="BP293" s="225"/>
      <c r="BQ293" s="225"/>
      <c r="BR293" s="225"/>
      <c r="BS293" s="225"/>
      <c r="BT293" s="221"/>
      <c r="BU293" s="221"/>
      <c r="BV293" s="221"/>
      <c r="BW293" s="221"/>
      <c r="BX293" s="225"/>
      <c r="BY293" s="223"/>
      <c r="BZ293" s="223"/>
      <c r="CA293" s="223"/>
      <c r="CB293" s="224"/>
      <c r="CC293" s="224"/>
      <c r="CD293" s="224"/>
      <c r="CE293" s="224"/>
    </row>
    <row r="294" spans="1:94" s="92" customFormat="1" ht="28.5" customHeight="1">
      <c r="A294" s="169" t="str">
        <f>IF(B294&lt;&gt;"",$A$69&amp;"."&amp;SUBTOTAL(103,$B$70:B344),"")</f>
        <v/>
      </c>
      <c r="B294" s="91"/>
      <c r="C294" s="593" t="s">
        <v>1076</v>
      </c>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169" t="str">
        <f t="shared" si="15"/>
        <v/>
      </c>
      <c r="AK294" s="174">
        <f t="shared" si="15"/>
        <v>0</v>
      </c>
      <c r="AL294" s="593" t="s">
        <v>1077</v>
      </c>
      <c r="AM294" s="593"/>
      <c r="AN294" s="593"/>
      <c r="AO294" s="593"/>
      <c r="AP294" s="593"/>
      <c r="AQ294" s="593"/>
      <c r="AR294" s="593"/>
      <c r="AS294" s="593"/>
      <c r="AT294" s="593"/>
      <c r="AU294" s="593"/>
      <c r="AV294" s="593"/>
      <c r="AW294" s="593"/>
      <c r="AX294" s="593"/>
      <c r="AY294" s="593"/>
      <c r="AZ294" s="593"/>
      <c r="BA294" s="593"/>
      <c r="BB294" s="593"/>
      <c r="BC294" s="593"/>
      <c r="BD294" s="593"/>
      <c r="BE294" s="593"/>
      <c r="BF294" s="593"/>
      <c r="BG294" s="593"/>
      <c r="BH294" s="593"/>
      <c r="BI294" s="593"/>
      <c r="BJ294" s="593"/>
      <c r="BK294" s="593"/>
      <c r="BL294" s="593"/>
      <c r="BM294" s="593"/>
      <c r="BN294" s="593"/>
      <c r="BO294" s="593"/>
      <c r="BP294" s="593"/>
      <c r="BQ294" s="593"/>
      <c r="BR294" s="593"/>
      <c r="BS294" s="94"/>
      <c r="BT294" s="221"/>
      <c r="BU294" s="221"/>
      <c r="BV294" s="221"/>
      <c r="BW294" s="221"/>
      <c r="BX294" s="225"/>
      <c r="BY294" s="223"/>
      <c r="BZ294" s="223"/>
      <c r="CA294" s="223"/>
      <c r="CB294" s="224"/>
      <c r="CC294" s="224"/>
      <c r="CD294" s="224"/>
      <c r="CE294" s="224"/>
    </row>
    <row r="295" spans="1:94" s="92" customFormat="1" ht="13">
      <c r="A295" s="169" t="str">
        <f>IF(B295&lt;&gt;"",$A$51&amp;"."&amp;SUBTOTAL(103,$B$52:B295),"")</f>
        <v/>
      </c>
      <c r="B295" s="91"/>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169" t="str">
        <f t="shared" si="15"/>
        <v/>
      </c>
      <c r="AK295" s="174">
        <f t="shared" si="15"/>
        <v>0</v>
      </c>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227"/>
      <c r="BU295" s="227"/>
      <c r="BV295" s="227"/>
      <c r="BW295" s="227"/>
      <c r="BX295" s="223"/>
      <c r="BY295" s="223"/>
      <c r="BZ295" s="223"/>
      <c r="CA295" s="223"/>
      <c r="CB295" s="228"/>
      <c r="CC295" s="228"/>
      <c r="CD295" s="228"/>
      <c r="CE295" s="228"/>
      <c r="CG295" s="226"/>
      <c r="CH295" s="226"/>
      <c r="CI295" s="226"/>
      <c r="CJ295" s="226"/>
      <c r="CK295" s="226"/>
      <c r="CL295" s="226"/>
      <c r="CM295" s="226"/>
      <c r="CN295" s="226"/>
      <c r="CO295" s="226"/>
      <c r="CP295" s="226"/>
    </row>
    <row r="296" spans="1:94" s="92" customFormat="1" ht="28.5" hidden="1" customHeight="1" outlineLevel="1">
      <c r="A296" s="169" t="str">
        <f>IF(B296&lt;&gt;"",$A$69&amp;"."&amp;SUBTOTAL(103,$B$70:B348),"")</f>
        <v/>
      </c>
      <c r="B296" s="91"/>
      <c r="C296" s="593" t="s">
        <v>1078</v>
      </c>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169" t="str">
        <f t="shared" si="15"/>
        <v/>
      </c>
      <c r="AK296" s="174">
        <f t="shared" si="15"/>
        <v>0</v>
      </c>
      <c r="AL296" s="593" t="s">
        <v>1077</v>
      </c>
      <c r="AM296" s="593"/>
      <c r="AN296" s="593"/>
      <c r="AO296" s="593"/>
      <c r="AP296" s="593"/>
      <c r="AQ296" s="593"/>
      <c r="AR296" s="593"/>
      <c r="AS296" s="593"/>
      <c r="AT296" s="593"/>
      <c r="AU296" s="593"/>
      <c r="AV296" s="593"/>
      <c r="AW296" s="593"/>
      <c r="AX296" s="593"/>
      <c r="AY296" s="593"/>
      <c r="AZ296" s="593"/>
      <c r="BA296" s="593"/>
      <c r="BB296" s="593"/>
      <c r="BC296" s="593"/>
      <c r="BD296" s="593"/>
      <c r="BE296" s="593"/>
      <c r="BF296" s="593"/>
      <c r="BG296" s="593"/>
      <c r="BH296" s="593"/>
      <c r="BI296" s="593"/>
      <c r="BJ296" s="593"/>
      <c r="BK296" s="593"/>
      <c r="BL296" s="593"/>
      <c r="BM296" s="593"/>
      <c r="BN296" s="593"/>
      <c r="BO296" s="593"/>
      <c r="BP296" s="593"/>
      <c r="BQ296" s="593"/>
      <c r="BR296" s="593"/>
      <c r="BS296" s="94"/>
      <c r="BT296" s="221"/>
      <c r="BU296" s="221"/>
      <c r="BV296" s="221"/>
      <c r="BW296" s="221"/>
      <c r="BX296" s="225"/>
      <c r="BY296" s="223"/>
      <c r="BZ296" s="223"/>
      <c r="CA296" s="223"/>
      <c r="CB296" s="224"/>
      <c r="CC296" s="224"/>
      <c r="CD296" s="224"/>
      <c r="CE296" s="224"/>
    </row>
    <row r="297" spans="1:94" s="92" customFormat="1" ht="13" hidden="1" outlineLevel="1">
      <c r="A297" s="169" t="str">
        <f>IF(B297&lt;&gt;"",$A$51&amp;"."&amp;SUBTOTAL(103,$B$52:B297),"")</f>
        <v/>
      </c>
      <c r="B297" s="91"/>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169" t="str">
        <f t="shared" si="15"/>
        <v/>
      </c>
      <c r="AK297" s="174">
        <f t="shared" si="15"/>
        <v>0</v>
      </c>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227"/>
      <c r="BU297" s="227"/>
      <c r="BV297" s="227"/>
      <c r="BW297" s="227"/>
      <c r="BX297" s="223"/>
      <c r="BY297" s="223"/>
      <c r="BZ297" s="223"/>
      <c r="CA297" s="223"/>
      <c r="CB297" s="228"/>
      <c r="CC297" s="228"/>
      <c r="CD297" s="228"/>
      <c r="CE297" s="228"/>
      <c r="CG297" s="226"/>
      <c r="CH297" s="226"/>
      <c r="CI297" s="226"/>
      <c r="CJ297" s="226"/>
      <c r="CK297" s="226"/>
      <c r="CL297" s="226"/>
      <c r="CM297" s="226"/>
      <c r="CN297" s="226"/>
      <c r="CO297" s="226"/>
      <c r="CP297" s="226"/>
    </row>
    <row r="298" spans="1:94" s="92" customFormat="1" ht="40.5" customHeight="1" collapsed="1">
      <c r="A298" s="169" t="str">
        <f>IF(B298&lt;&gt;"",$A$69&amp;"."&amp;SUBTOTAL(103,$B$70:B350),"")</f>
        <v/>
      </c>
      <c r="B298" s="91"/>
      <c r="C298" s="593" t="s">
        <v>1079</v>
      </c>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169" t="str">
        <f t="shared" si="15"/>
        <v/>
      </c>
      <c r="AK298" s="174">
        <f t="shared" si="15"/>
        <v>0</v>
      </c>
      <c r="AL298" s="593" t="s">
        <v>1077</v>
      </c>
      <c r="AM298" s="593"/>
      <c r="AN298" s="593"/>
      <c r="AO298" s="593"/>
      <c r="AP298" s="593"/>
      <c r="AQ298" s="593"/>
      <c r="AR298" s="593"/>
      <c r="AS298" s="593"/>
      <c r="AT298" s="593"/>
      <c r="AU298" s="593"/>
      <c r="AV298" s="593"/>
      <c r="AW298" s="593"/>
      <c r="AX298" s="593"/>
      <c r="AY298" s="593"/>
      <c r="AZ298" s="593"/>
      <c r="BA298" s="593"/>
      <c r="BB298" s="593"/>
      <c r="BC298" s="593"/>
      <c r="BD298" s="593"/>
      <c r="BE298" s="593"/>
      <c r="BF298" s="593"/>
      <c r="BG298" s="593"/>
      <c r="BH298" s="593"/>
      <c r="BI298" s="593"/>
      <c r="BJ298" s="593"/>
      <c r="BK298" s="593"/>
      <c r="BL298" s="593"/>
      <c r="BM298" s="593"/>
      <c r="BN298" s="593"/>
      <c r="BO298" s="593"/>
      <c r="BP298" s="593"/>
      <c r="BQ298" s="593"/>
      <c r="BR298" s="593"/>
      <c r="BS298" s="94"/>
      <c r="BT298" s="221"/>
      <c r="BU298" s="221"/>
      <c r="BV298" s="221"/>
      <c r="BW298" s="221"/>
      <c r="BX298" s="225"/>
      <c r="BY298" s="223"/>
      <c r="BZ298" s="223"/>
      <c r="CA298" s="223"/>
      <c r="CB298" s="224"/>
      <c r="CC298" s="224"/>
      <c r="CD298" s="224"/>
      <c r="CE298" s="224"/>
    </row>
    <row r="299" spans="1:94" s="92" customFormat="1" ht="13">
      <c r="A299" s="169" t="str">
        <f>IF(B299&lt;&gt;"",$A$51&amp;"."&amp;SUBTOTAL(103,$B$52:B299),"")</f>
        <v/>
      </c>
      <c r="B299" s="91"/>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169" t="str">
        <f t="shared" si="15"/>
        <v/>
      </c>
      <c r="AK299" s="174">
        <f t="shared" si="15"/>
        <v>0</v>
      </c>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227"/>
      <c r="BU299" s="227"/>
      <c r="BV299" s="227"/>
      <c r="BW299" s="227"/>
      <c r="BX299" s="223"/>
      <c r="BY299" s="223"/>
      <c r="BZ299" s="223"/>
      <c r="CA299" s="223"/>
      <c r="CB299" s="228"/>
      <c r="CC299" s="228"/>
      <c r="CD299" s="228"/>
      <c r="CE299" s="228"/>
      <c r="CG299" s="226"/>
      <c r="CH299" s="226"/>
      <c r="CI299" s="226"/>
      <c r="CJ299" s="226"/>
      <c r="CK299" s="226"/>
      <c r="CL299" s="226"/>
      <c r="CM299" s="226"/>
      <c r="CN299" s="226"/>
      <c r="CO299" s="226"/>
      <c r="CP299" s="226"/>
    </row>
    <row r="300" spans="1:94" s="92" customFormat="1" ht="15" hidden="1" customHeight="1" outlineLevel="1">
      <c r="A300" s="169" t="str">
        <f>IF(B300&lt;&gt;"",$A$69&amp;"."&amp;SUBTOTAL(103,$B$70:B300),"")</f>
        <v/>
      </c>
      <c r="B300" s="91"/>
      <c r="C300" s="219" t="s">
        <v>1080</v>
      </c>
      <c r="D300" s="93"/>
      <c r="E300" s="93"/>
      <c r="F300" s="93"/>
      <c r="G300" s="93"/>
      <c r="H300" s="93"/>
      <c r="I300" s="93"/>
      <c r="J300" s="93"/>
      <c r="K300" s="93"/>
      <c r="L300" s="93"/>
      <c r="M300" s="93"/>
      <c r="N300" s="93"/>
      <c r="O300" s="93"/>
      <c r="P300" s="93"/>
      <c r="Q300" s="93"/>
      <c r="R300" s="93"/>
      <c r="S300" s="93"/>
      <c r="T300" s="93"/>
      <c r="W300" s="225"/>
      <c r="X300" s="225"/>
      <c r="Y300" s="225"/>
      <c r="Z300" s="225"/>
      <c r="AA300" s="225"/>
      <c r="AB300" s="225"/>
      <c r="AC300" s="225"/>
      <c r="AD300" s="225"/>
      <c r="AE300" s="225"/>
      <c r="AF300" s="225"/>
      <c r="AG300" s="225"/>
      <c r="AH300" s="225"/>
      <c r="AI300" s="225"/>
      <c r="AJ300" s="169" t="str">
        <f t="shared" si="15"/>
        <v/>
      </c>
      <c r="AK300" s="174">
        <f t="shared" si="15"/>
        <v>0</v>
      </c>
      <c r="AL300" s="219" t="s">
        <v>1075</v>
      </c>
      <c r="AM300" s="93"/>
      <c r="AN300" s="93"/>
      <c r="AO300" s="93"/>
      <c r="AP300" s="93"/>
      <c r="AQ300" s="93"/>
      <c r="AR300" s="93"/>
      <c r="AS300" s="93"/>
      <c r="AT300" s="93"/>
      <c r="AU300" s="93"/>
      <c r="AV300" s="93"/>
      <c r="AW300" s="93"/>
      <c r="AX300" s="93"/>
      <c r="AY300" s="93"/>
      <c r="AZ300" s="93"/>
      <c r="BA300" s="93"/>
      <c r="BB300" s="93"/>
      <c r="BC300" s="93"/>
      <c r="BF300" s="225"/>
      <c r="BG300" s="225"/>
      <c r="BH300" s="225"/>
      <c r="BI300" s="225"/>
      <c r="BJ300" s="225"/>
      <c r="BK300" s="225"/>
      <c r="BL300" s="225"/>
      <c r="BM300" s="225"/>
      <c r="BN300" s="225"/>
      <c r="BO300" s="225"/>
      <c r="BP300" s="225"/>
      <c r="BQ300" s="225"/>
      <c r="BR300" s="225"/>
      <c r="BS300" s="225"/>
      <c r="BT300" s="221"/>
      <c r="BU300" s="221"/>
      <c r="BV300" s="221"/>
      <c r="BW300" s="221"/>
      <c r="BX300" s="225"/>
      <c r="BY300" s="223"/>
      <c r="BZ300" s="223"/>
      <c r="CA300" s="223"/>
      <c r="CB300" s="224"/>
      <c r="CC300" s="224"/>
      <c r="CD300" s="224"/>
      <c r="CE300" s="224"/>
    </row>
    <row r="301" spans="1:94" s="92" customFormat="1" ht="13" hidden="1" outlineLevel="1">
      <c r="A301" s="169" t="str">
        <f>IF(B301&lt;&gt;"",$A$69&amp;"."&amp;SUBTOTAL(103,$B$70:B301),"")</f>
        <v/>
      </c>
      <c r="B301" s="91"/>
      <c r="C301" s="219"/>
      <c r="D301" s="93"/>
      <c r="E301" s="93"/>
      <c r="F301" s="93"/>
      <c r="G301" s="93"/>
      <c r="H301" s="93"/>
      <c r="I301" s="93"/>
      <c r="J301" s="93"/>
      <c r="K301" s="93"/>
      <c r="L301" s="93"/>
      <c r="M301" s="93"/>
      <c r="N301" s="93"/>
      <c r="O301" s="93"/>
      <c r="P301" s="93"/>
      <c r="Q301" s="93"/>
      <c r="R301" s="93"/>
      <c r="S301" s="93"/>
      <c r="T301" s="93"/>
      <c r="W301" s="225"/>
      <c r="X301" s="225"/>
      <c r="Y301" s="225"/>
      <c r="Z301" s="225"/>
      <c r="AA301" s="225"/>
      <c r="AB301" s="225"/>
      <c r="AC301" s="225"/>
      <c r="AD301" s="225"/>
      <c r="AE301" s="225"/>
      <c r="AF301" s="225"/>
      <c r="AG301" s="225"/>
      <c r="AH301" s="225"/>
      <c r="AI301" s="225"/>
      <c r="AJ301" s="169" t="str">
        <f t="shared" si="15"/>
        <v/>
      </c>
      <c r="AK301" s="174">
        <f t="shared" si="15"/>
        <v>0</v>
      </c>
      <c r="AL301" s="219"/>
      <c r="AM301" s="93"/>
      <c r="AN301" s="93"/>
      <c r="AO301" s="93"/>
      <c r="AP301" s="93"/>
      <c r="AQ301" s="93"/>
      <c r="AR301" s="93"/>
      <c r="AS301" s="93"/>
      <c r="AT301" s="93"/>
      <c r="AU301" s="93"/>
      <c r="AV301" s="93"/>
      <c r="AW301" s="93"/>
      <c r="AX301" s="93"/>
      <c r="AY301" s="93"/>
      <c r="AZ301" s="93"/>
      <c r="BA301" s="93"/>
      <c r="BB301" s="93"/>
      <c r="BC301" s="93"/>
      <c r="BF301" s="225"/>
      <c r="BG301" s="225"/>
      <c r="BH301" s="225"/>
      <c r="BI301" s="225"/>
      <c r="BJ301" s="225"/>
      <c r="BK301" s="225"/>
      <c r="BL301" s="225"/>
      <c r="BM301" s="225"/>
      <c r="BN301" s="225"/>
      <c r="BO301" s="225"/>
      <c r="BP301" s="225"/>
      <c r="BQ301" s="225"/>
      <c r="BR301" s="225"/>
      <c r="BS301" s="225"/>
      <c r="BT301" s="221"/>
      <c r="BU301" s="221"/>
      <c r="BV301" s="221"/>
      <c r="BW301" s="221"/>
      <c r="BX301" s="225"/>
      <c r="BY301" s="223"/>
      <c r="BZ301" s="223"/>
      <c r="CA301" s="223"/>
      <c r="CB301" s="224"/>
      <c r="CC301" s="224"/>
      <c r="CD301" s="224"/>
      <c r="CE301" s="224"/>
    </row>
    <row r="302" spans="1:94" s="92" customFormat="1" ht="28.5" hidden="1" customHeight="1" outlineLevel="1">
      <c r="A302" s="169" t="str">
        <f>IF(B302&lt;&gt;"",$A$69&amp;"."&amp;SUBTOTAL(103,$B$70:B350),"")</f>
        <v/>
      </c>
      <c r="B302" s="91"/>
      <c r="C302" s="593" t="s">
        <v>1081</v>
      </c>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169" t="str">
        <f t="shared" ref="AJ302:AK317" si="16">A302</f>
        <v/>
      </c>
      <c r="AK302" s="174">
        <f t="shared" si="16"/>
        <v>0</v>
      </c>
      <c r="AL302" s="593" t="s">
        <v>1077</v>
      </c>
      <c r="AM302" s="593"/>
      <c r="AN302" s="593"/>
      <c r="AO302" s="593"/>
      <c r="AP302" s="593"/>
      <c r="AQ302" s="593"/>
      <c r="AR302" s="593"/>
      <c r="AS302" s="593"/>
      <c r="AT302" s="593"/>
      <c r="AU302" s="593"/>
      <c r="AV302" s="593"/>
      <c r="AW302" s="593"/>
      <c r="AX302" s="593"/>
      <c r="AY302" s="593"/>
      <c r="AZ302" s="593"/>
      <c r="BA302" s="593"/>
      <c r="BB302" s="593"/>
      <c r="BC302" s="593"/>
      <c r="BD302" s="593"/>
      <c r="BE302" s="593"/>
      <c r="BF302" s="593"/>
      <c r="BG302" s="593"/>
      <c r="BH302" s="593"/>
      <c r="BI302" s="593"/>
      <c r="BJ302" s="593"/>
      <c r="BK302" s="593"/>
      <c r="BL302" s="593"/>
      <c r="BM302" s="593"/>
      <c r="BN302" s="593"/>
      <c r="BO302" s="593"/>
      <c r="BP302" s="593"/>
      <c r="BQ302" s="593"/>
      <c r="BR302" s="593"/>
      <c r="BS302" s="94"/>
      <c r="BT302" s="221"/>
      <c r="BU302" s="221"/>
      <c r="BV302" s="221"/>
      <c r="BW302" s="221"/>
      <c r="BX302" s="225"/>
      <c r="BY302" s="223"/>
      <c r="BZ302" s="223"/>
      <c r="CA302" s="223"/>
      <c r="CB302" s="224"/>
      <c r="CC302" s="224"/>
      <c r="CD302" s="224"/>
      <c r="CE302" s="224"/>
    </row>
    <row r="303" spans="1:94" s="92" customFormat="1" ht="13" hidden="1" outlineLevel="1">
      <c r="A303" s="169" t="str">
        <f>IF(B303&lt;&gt;"",$A$51&amp;"."&amp;SUBTOTAL(103,$B$52:B303),"")</f>
        <v/>
      </c>
      <c r="B303" s="91"/>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169" t="str">
        <f t="shared" si="16"/>
        <v/>
      </c>
      <c r="AK303" s="174">
        <f t="shared" si="16"/>
        <v>0</v>
      </c>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227"/>
      <c r="BU303" s="227"/>
      <c r="BV303" s="227"/>
      <c r="BW303" s="227"/>
      <c r="BX303" s="223"/>
      <c r="BY303" s="223"/>
      <c r="BZ303" s="223"/>
      <c r="CA303" s="223"/>
      <c r="CB303" s="228"/>
      <c r="CC303" s="228"/>
      <c r="CD303" s="228"/>
      <c r="CE303" s="228"/>
      <c r="CG303" s="226"/>
      <c r="CH303" s="226"/>
      <c r="CI303" s="226"/>
      <c r="CJ303" s="226"/>
      <c r="CK303" s="226"/>
      <c r="CL303" s="226"/>
      <c r="CM303" s="226"/>
      <c r="CN303" s="226"/>
      <c r="CO303" s="226"/>
      <c r="CP303" s="226"/>
    </row>
    <row r="304" spans="1:94" s="92" customFormat="1" ht="15" customHeight="1" collapsed="1">
      <c r="A304" s="169" t="str">
        <f>IF(B304&lt;&gt;"",$A$51&amp;"."&amp;SUBTOTAL(103,$B$52:B304),"")</f>
        <v>2.12</v>
      </c>
      <c r="B304" s="91" t="s">
        <v>794</v>
      </c>
      <c r="C304" s="215" t="s">
        <v>1082</v>
      </c>
      <c r="D304" s="93"/>
      <c r="E304" s="93"/>
      <c r="F304" s="93"/>
      <c r="G304" s="93"/>
      <c r="H304" s="93"/>
      <c r="I304" s="93"/>
      <c r="J304" s="93"/>
      <c r="K304" s="93"/>
      <c r="L304" s="93"/>
      <c r="M304" s="93"/>
      <c r="N304" s="93"/>
      <c r="O304" s="93"/>
      <c r="P304" s="93"/>
      <c r="Q304" s="93"/>
      <c r="R304" s="93"/>
      <c r="S304" s="93"/>
      <c r="T304" s="93"/>
      <c r="W304" s="225"/>
      <c r="X304" s="225"/>
      <c r="Y304" s="225"/>
      <c r="Z304" s="225"/>
      <c r="AA304" s="225"/>
      <c r="AB304" s="225"/>
      <c r="AC304" s="225"/>
      <c r="AD304" s="225"/>
      <c r="AE304" s="225"/>
      <c r="AF304" s="225"/>
      <c r="AG304" s="225"/>
      <c r="AH304" s="225"/>
      <c r="AI304" s="225"/>
      <c r="AJ304" s="169" t="str">
        <f t="shared" si="16"/>
        <v>2.12</v>
      </c>
      <c r="AK304" s="174" t="str">
        <f t="shared" si="16"/>
        <v>.</v>
      </c>
      <c r="AL304" s="215" t="s">
        <v>1064</v>
      </c>
      <c r="AM304" s="93"/>
      <c r="AN304" s="93"/>
      <c r="AO304" s="93"/>
      <c r="AP304" s="93"/>
      <c r="AQ304" s="93"/>
      <c r="AR304" s="93"/>
      <c r="AS304" s="93"/>
      <c r="AT304" s="93"/>
      <c r="AU304" s="93"/>
      <c r="AV304" s="93"/>
      <c r="AW304" s="93"/>
      <c r="AX304" s="93"/>
      <c r="AY304" s="93"/>
      <c r="AZ304" s="93"/>
      <c r="BA304" s="93"/>
      <c r="BB304" s="93"/>
      <c r="BC304" s="93"/>
      <c r="BF304" s="225"/>
      <c r="BG304" s="225"/>
      <c r="BH304" s="225"/>
      <c r="BI304" s="225"/>
      <c r="BJ304" s="225"/>
      <c r="BK304" s="225"/>
      <c r="BL304" s="225"/>
      <c r="BM304" s="225"/>
      <c r="BN304" s="225"/>
      <c r="BO304" s="225"/>
      <c r="BP304" s="225"/>
      <c r="BQ304" s="225"/>
      <c r="BR304" s="225"/>
      <c r="BS304" s="225"/>
      <c r="BT304" s="227"/>
      <c r="BU304" s="227"/>
      <c r="BV304" s="227"/>
      <c r="BW304" s="227"/>
      <c r="BX304" s="223"/>
      <c r="BY304" s="223"/>
      <c r="BZ304" s="223"/>
      <c r="CA304" s="223"/>
      <c r="CB304" s="228"/>
      <c r="CC304" s="228"/>
      <c r="CD304" s="228"/>
      <c r="CE304" s="228"/>
      <c r="CG304" s="226"/>
      <c r="CH304" s="226"/>
      <c r="CI304" s="226"/>
      <c r="CJ304" s="226"/>
      <c r="CK304" s="226"/>
      <c r="CL304" s="226"/>
      <c r="CM304" s="226"/>
      <c r="CN304" s="226"/>
      <c r="CO304" s="226"/>
      <c r="CP304" s="226"/>
    </row>
    <row r="305" spans="1:94" s="92" customFormat="1" ht="13">
      <c r="A305" s="169" t="str">
        <f>IF(B305&lt;&gt;"",$A$51&amp;"."&amp;SUBTOTAL(103,$B$52:B305),"")</f>
        <v/>
      </c>
      <c r="B305" s="91"/>
      <c r="C305" s="215"/>
      <c r="D305" s="93"/>
      <c r="E305" s="93"/>
      <c r="F305" s="93"/>
      <c r="G305" s="93"/>
      <c r="H305" s="93"/>
      <c r="I305" s="93"/>
      <c r="J305" s="93"/>
      <c r="K305" s="93"/>
      <c r="L305" s="93"/>
      <c r="M305" s="93"/>
      <c r="N305" s="93"/>
      <c r="O305" s="93"/>
      <c r="P305" s="93"/>
      <c r="Q305" s="93"/>
      <c r="R305" s="93"/>
      <c r="S305" s="93"/>
      <c r="T305" s="93"/>
      <c r="W305" s="225"/>
      <c r="X305" s="225"/>
      <c r="Y305" s="225"/>
      <c r="Z305" s="225"/>
      <c r="AA305" s="225"/>
      <c r="AB305" s="225"/>
      <c r="AC305" s="225"/>
      <c r="AD305" s="225"/>
      <c r="AE305" s="225"/>
      <c r="AF305" s="225"/>
      <c r="AG305" s="225"/>
      <c r="AH305" s="225"/>
      <c r="AI305" s="225"/>
      <c r="AJ305" s="169" t="str">
        <f t="shared" si="16"/>
        <v/>
      </c>
      <c r="AK305" s="174">
        <f t="shared" si="16"/>
        <v>0</v>
      </c>
      <c r="AL305" s="215"/>
      <c r="AM305" s="93"/>
      <c r="AN305" s="93"/>
      <c r="AO305" s="93"/>
      <c r="AP305" s="93"/>
      <c r="AQ305" s="93"/>
      <c r="AR305" s="93"/>
      <c r="AS305" s="93"/>
      <c r="AT305" s="93"/>
      <c r="AU305" s="93"/>
      <c r="AV305" s="93"/>
      <c r="AW305" s="93"/>
      <c r="AX305" s="93"/>
      <c r="AY305" s="93"/>
      <c r="AZ305" s="93"/>
      <c r="BA305" s="93"/>
      <c r="BB305" s="93"/>
      <c r="BC305" s="93"/>
      <c r="BF305" s="225"/>
      <c r="BG305" s="225"/>
      <c r="BH305" s="225"/>
      <c r="BI305" s="225"/>
      <c r="BJ305" s="225"/>
      <c r="BK305" s="225"/>
      <c r="BL305" s="225"/>
      <c r="BM305" s="225"/>
      <c r="BN305" s="225"/>
      <c r="BO305" s="225"/>
      <c r="BP305" s="225"/>
      <c r="BQ305" s="225"/>
      <c r="BR305" s="225"/>
      <c r="BS305" s="225"/>
      <c r="BT305" s="227"/>
      <c r="BU305" s="227"/>
      <c r="BV305" s="227"/>
      <c r="BW305" s="227"/>
      <c r="BX305" s="223"/>
      <c r="BY305" s="223"/>
      <c r="BZ305" s="223"/>
      <c r="CA305" s="223"/>
      <c r="CB305" s="228"/>
      <c r="CC305" s="228"/>
      <c r="CD305" s="228"/>
      <c r="CE305" s="228"/>
      <c r="CG305" s="226"/>
      <c r="CH305" s="226"/>
      <c r="CI305" s="226"/>
      <c r="CJ305" s="226"/>
      <c r="CK305" s="226"/>
      <c r="CL305" s="226"/>
      <c r="CM305" s="226"/>
      <c r="CN305" s="226"/>
      <c r="CO305" s="226"/>
      <c r="CP305" s="226"/>
    </row>
    <row r="306" spans="1:94" s="92" customFormat="1" ht="27" customHeight="1">
      <c r="A306" s="169" t="str">
        <f>IF(B306&lt;&gt;"",$A$51&amp;"."&amp;SUBTOTAL(103,$B$52:B306),"")</f>
        <v/>
      </c>
      <c r="B306" s="91"/>
      <c r="C306" s="593" t="s">
        <v>1083</v>
      </c>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169" t="str">
        <f t="shared" si="16"/>
        <v/>
      </c>
      <c r="AK306" s="174">
        <f t="shared" si="16"/>
        <v>0</v>
      </c>
      <c r="AL306" s="593" t="s">
        <v>1067</v>
      </c>
      <c r="AM306" s="593"/>
      <c r="AN306" s="593"/>
      <c r="AO306" s="593"/>
      <c r="AP306" s="593"/>
      <c r="AQ306" s="593"/>
      <c r="AR306" s="593"/>
      <c r="AS306" s="593"/>
      <c r="AT306" s="593"/>
      <c r="AU306" s="593"/>
      <c r="AV306" s="593"/>
      <c r="AW306" s="593"/>
      <c r="AX306" s="593"/>
      <c r="AY306" s="593"/>
      <c r="AZ306" s="593"/>
      <c r="BA306" s="593"/>
      <c r="BB306" s="593"/>
      <c r="BC306" s="593"/>
      <c r="BD306" s="593"/>
      <c r="BE306" s="593"/>
      <c r="BF306" s="593"/>
      <c r="BG306" s="593"/>
      <c r="BH306" s="593"/>
      <c r="BI306" s="593"/>
      <c r="BJ306" s="593"/>
      <c r="BK306" s="593"/>
      <c r="BL306" s="593"/>
      <c r="BM306" s="593"/>
      <c r="BN306" s="593"/>
      <c r="BO306" s="593"/>
      <c r="BP306" s="593"/>
      <c r="BQ306" s="593"/>
      <c r="BR306" s="593"/>
      <c r="BS306" s="94"/>
      <c r="BT306" s="227"/>
      <c r="BU306" s="227"/>
      <c r="BV306" s="227"/>
      <c r="BW306" s="227"/>
      <c r="BX306" s="223"/>
      <c r="BY306" s="223"/>
      <c r="BZ306" s="223"/>
      <c r="CA306" s="223"/>
      <c r="CB306" s="228"/>
      <c r="CC306" s="228"/>
      <c r="CD306" s="228"/>
      <c r="CE306" s="228"/>
      <c r="CG306" s="226"/>
      <c r="CH306" s="226"/>
      <c r="CI306" s="226"/>
      <c r="CJ306" s="226"/>
      <c r="CK306" s="226"/>
      <c r="CL306" s="226"/>
      <c r="CM306" s="226"/>
      <c r="CN306" s="226"/>
      <c r="CO306" s="226"/>
      <c r="CP306" s="226"/>
    </row>
    <row r="307" spans="1:94" s="92" customFormat="1" ht="13">
      <c r="A307" s="169" t="str">
        <f>IF(B307&lt;&gt;"",$A$51&amp;"."&amp;SUBTOTAL(103,$B$52:B307),"")</f>
        <v/>
      </c>
      <c r="B307" s="91"/>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169" t="str">
        <f t="shared" si="16"/>
        <v/>
      </c>
      <c r="AK307" s="174">
        <f t="shared" si="16"/>
        <v>0</v>
      </c>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227"/>
      <c r="BU307" s="227"/>
      <c r="BV307" s="227"/>
      <c r="BW307" s="227"/>
      <c r="BX307" s="223"/>
      <c r="BY307" s="223"/>
      <c r="BZ307" s="223"/>
      <c r="CA307" s="223"/>
      <c r="CB307" s="228"/>
      <c r="CC307" s="228"/>
      <c r="CD307" s="228"/>
      <c r="CE307" s="228"/>
      <c r="CG307" s="226"/>
      <c r="CH307" s="226"/>
      <c r="CI307" s="226"/>
      <c r="CJ307" s="226"/>
      <c r="CK307" s="226"/>
      <c r="CL307" s="226"/>
      <c r="CM307" s="226"/>
      <c r="CN307" s="226"/>
      <c r="CO307" s="226"/>
      <c r="CP307" s="226"/>
    </row>
    <row r="308" spans="1:94" s="92" customFormat="1" ht="15" customHeight="1">
      <c r="A308" s="169" t="str">
        <f>IF(B308&lt;&gt;"",$A$51&amp;"."&amp;SUBTOTAL(103,$B$52:B308),"")</f>
        <v>2.13</v>
      </c>
      <c r="B308" s="91" t="s">
        <v>794</v>
      </c>
      <c r="C308" s="215" t="s">
        <v>1084</v>
      </c>
      <c r="D308" s="93"/>
      <c r="E308" s="93"/>
      <c r="F308" s="93"/>
      <c r="G308" s="93"/>
      <c r="H308" s="93"/>
      <c r="I308" s="93"/>
      <c r="J308" s="93"/>
      <c r="K308" s="93"/>
      <c r="L308" s="93"/>
      <c r="M308" s="93"/>
      <c r="N308" s="93"/>
      <c r="O308" s="93"/>
      <c r="P308" s="93"/>
      <c r="Q308" s="93"/>
      <c r="R308" s="93"/>
      <c r="S308" s="93"/>
      <c r="T308" s="93"/>
      <c r="W308" s="225"/>
      <c r="X308" s="225"/>
      <c r="Y308" s="225"/>
      <c r="Z308" s="225"/>
      <c r="AA308" s="225"/>
      <c r="AB308" s="225"/>
      <c r="AC308" s="225"/>
      <c r="AD308" s="225"/>
      <c r="AE308" s="225"/>
      <c r="AF308" s="225"/>
      <c r="AG308" s="225"/>
      <c r="AH308" s="225"/>
      <c r="AI308" s="225"/>
      <c r="AJ308" s="169" t="str">
        <f t="shared" si="16"/>
        <v>2.13</v>
      </c>
      <c r="AK308" s="174" t="str">
        <f t="shared" si="16"/>
        <v>.</v>
      </c>
      <c r="AL308" s="215" t="s">
        <v>1064</v>
      </c>
      <c r="AM308" s="93"/>
      <c r="AN308" s="93"/>
      <c r="AO308" s="93"/>
      <c r="AP308" s="93"/>
      <c r="AQ308" s="93"/>
      <c r="AR308" s="93"/>
      <c r="AS308" s="93"/>
      <c r="AT308" s="93"/>
      <c r="AU308" s="93"/>
      <c r="AV308" s="93"/>
      <c r="AW308" s="93"/>
      <c r="AX308" s="93"/>
      <c r="AY308" s="93"/>
      <c r="AZ308" s="93"/>
      <c r="BA308" s="93"/>
      <c r="BB308" s="93"/>
      <c r="BC308" s="93"/>
      <c r="BF308" s="225"/>
      <c r="BG308" s="225"/>
      <c r="BH308" s="225"/>
      <c r="BI308" s="225"/>
      <c r="BJ308" s="225"/>
      <c r="BK308" s="225"/>
      <c r="BL308" s="225"/>
      <c r="BM308" s="225"/>
      <c r="BN308" s="225"/>
      <c r="BO308" s="225"/>
      <c r="BP308" s="225"/>
      <c r="BQ308" s="225"/>
      <c r="BR308" s="225"/>
      <c r="BS308" s="225"/>
      <c r="BT308" s="227"/>
      <c r="BU308" s="227"/>
      <c r="BV308" s="227"/>
      <c r="BW308" s="227"/>
      <c r="BX308" s="223"/>
      <c r="BY308" s="223"/>
      <c r="BZ308" s="223"/>
      <c r="CA308" s="223"/>
      <c r="CB308" s="228"/>
      <c r="CC308" s="228"/>
      <c r="CD308" s="228"/>
      <c r="CE308" s="228"/>
      <c r="CG308" s="226"/>
      <c r="CH308" s="226"/>
      <c r="CI308" s="226"/>
      <c r="CJ308" s="226"/>
      <c r="CK308" s="226"/>
      <c r="CL308" s="226"/>
      <c r="CM308" s="226"/>
      <c r="CN308" s="226"/>
      <c r="CO308" s="226"/>
      <c r="CP308" s="226"/>
    </row>
    <row r="309" spans="1:94" s="92" customFormat="1" ht="13">
      <c r="A309" s="169" t="str">
        <f>IF(B309&lt;&gt;"",$A$51&amp;"."&amp;SUBTOTAL(103,$B$52:B309),"")</f>
        <v/>
      </c>
      <c r="B309" s="91"/>
      <c r="C309" s="215"/>
      <c r="D309" s="93"/>
      <c r="E309" s="93"/>
      <c r="F309" s="93"/>
      <c r="G309" s="93"/>
      <c r="H309" s="93"/>
      <c r="I309" s="93"/>
      <c r="J309" s="93"/>
      <c r="K309" s="93"/>
      <c r="L309" s="93"/>
      <c r="M309" s="93"/>
      <c r="N309" s="93"/>
      <c r="O309" s="93"/>
      <c r="P309" s="93"/>
      <c r="Q309" s="93"/>
      <c r="R309" s="93"/>
      <c r="S309" s="93"/>
      <c r="T309" s="93"/>
      <c r="W309" s="225"/>
      <c r="X309" s="225"/>
      <c r="Y309" s="225"/>
      <c r="Z309" s="225"/>
      <c r="AA309" s="225"/>
      <c r="AB309" s="225"/>
      <c r="AC309" s="225"/>
      <c r="AD309" s="225"/>
      <c r="AE309" s="225"/>
      <c r="AF309" s="225"/>
      <c r="AG309" s="225"/>
      <c r="AH309" s="225"/>
      <c r="AI309" s="225"/>
      <c r="AJ309" s="169" t="str">
        <f t="shared" si="16"/>
        <v/>
      </c>
      <c r="AK309" s="174">
        <f t="shared" si="16"/>
        <v>0</v>
      </c>
      <c r="AL309" s="215"/>
      <c r="AM309" s="93"/>
      <c r="AN309" s="93"/>
      <c r="AO309" s="93"/>
      <c r="AP309" s="93"/>
      <c r="AQ309" s="93"/>
      <c r="AR309" s="93"/>
      <c r="AS309" s="93"/>
      <c r="AT309" s="93"/>
      <c r="AU309" s="93"/>
      <c r="AV309" s="93"/>
      <c r="AW309" s="93"/>
      <c r="AX309" s="93"/>
      <c r="AY309" s="93"/>
      <c r="AZ309" s="93"/>
      <c r="BA309" s="93"/>
      <c r="BB309" s="93"/>
      <c r="BC309" s="93"/>
      <c r="BF309" s="225"/>
      <c r="BG309" s="225"/>
      <c r="BH309" s="225"/>
      <c r="BI309" s="225"/>
      <c r="BJ309" s="225"/>
      <c r="BK309" s="225"/>
      <c r="BL309" s="225"/>
      <c r="BM309" s="225"/>
      <c r="BN309" s="225"/>
      <c r="BO309" s="225"/>
      <c r="BP309" s="225"/>
      <c r="BQ309" s="225"/>
      <c r="BR309" s="225"/>
      <c r="BS309" s="225"/>
      <c r="BT309" s="227"/>
      <c r="BU309" s="227"/>
      <c r="BV309" s="227"/>
      <c r="BW309" s="227"/>
      <c r="BX309" s="223"/>
      <c r="BY309" s="223"/>
      <c r="BZ309" s="223"/>
      <c r="CA309" s="223"/>
      <c r="CB309" s="228"/>
      <c r="CC309" s="228"/>
      <c r="CD309" s="228"/>
      <c r="CE309" s="228"/>
      <c r="CG309" s="226"/>
      <c r="CH309" s="226"/>
      <c r="CI309" s="226"/>
      <c r="CJ309" s="226"/>
      <c r="CK309" s="226"/>
      <c r="CL309" s="226"/>
      <c r="CM309" s="226"/>
      <c r="CN309" s="226"/>
      <c r="CO309" s="226"/>
      <c r="CP309" s="226"/>
    </row>
    <row r="310" spans="1:94" s="92" customFormat="1" ht="15" customHeight="1">
      <c r="A310" s="169" t="str">
        <f>IF(B310&lt;&gt;"",$A$69&amp;"."&amp;SUBTOTAL(103,$B$70:B310),"")</f>
        <v/>
      </c>
      <c r="B310" s="91"/>
      <c r="C310" s="219" t="s">
        <v>1085</v>
      </c>
      <c r="D310" s="93"/>
      <c r="E310" s="93"/>
      <c r="F310" s="93"/>
      <c r="G310" s="93"/>
      <c r="H310" s="93"/>
      <c r="I310" s="93"/>
      <c r="J310" s="93"/>
      <c r="K310" s="93"/>
      <c r="L310" s="93"/>
      <c r="M310" s="93"/>
      <c r="N310" s="93"/>
      <c r="O310" s="93"/>
      <c r="P310" s="93"/>
      <c r="Q310" s="93"/>
      <c r="R310" s="93"/>
      <c r="S310" s="93"/>
      <c r="T310" s="93"/>
      <c r="W310" s="225"/>
      <c r="X310" s="225"/>
      <c r="Y310" s="225"/>
      <c r="Z310" s="225"/>
      <c r="AA310" s="225"/>
      <c r="AB310" s="225"/>
      <c r="AC310" s="225"/>
      <c r="AD310" s="225"/>
      <c r="AE310" s="225"/>
      <c r="AF310" s="225"/>
      <c r="AG310" s="225"/>
      <c r="AH310" s="225"/>
      <c r="AI310" s="225"/>
      <c r="AJ310" s="169" t="str">
        <f t="shared" si="16"/>
        <v/>
      </c>
      <c r="AK310" s="174">
        <f t="shared" si="16"/>
        <v>0</v>
      </c>
      <c r="AL310" s="219" t="s">
        <v>1075</v>
      </c>
      <c r="AM310" s="93"/>
      <c r="AN310" s="93"/>
      <c r="AO310" s="93"/>
      <c r="AP310" s="93"/>
      <c r="AQ310" s="93"/>
      <c r="AR310" s="93"/>
      <c r="AS310" s="93"/>
      <c r="AT310" s="93"/>
      <c r="AU310" s="93"/>
      <c r="AV310" s="93"/>
      <c r="AW310" s="93"/>
      <c r="AX310" s="93"/>
      <c r="AY310" s="93"/>
      <c r="AZ310" s="93"/>
      <c r="BA310" s="93"/>
      <c r="BB310" s="93"/>
      <c r="BC310" s="93"/>
      <c r="BF310" s="225"/>
      <c r="BG310" s="225"/>
      <c r="BH310" s="225"/>
      <c r="BI310" s="225"/>
      <c r="BJ310" s="225"/>
      <c r="BK310" s="225"/>
      <c r="BL310" s="225"/>
      <c r="BM310" s="225"/>
      <c r="BN310" s="225"/>
      <c r="BO310" s="225"/>
      <c r="BP310" s="225"/>
      <c r="BQ310" s="225"/>
      <c r="BR310" s="225"/>
      <c r="BS310" s="225"/>
      <c r="BT310" s="221"/>
      <c r="BU310" s="221"/>
      <c r="BV310" s="221"/>
      <c r="BW310" s="221"/>
      <c r="BX310" s="225"/>
      <c r="BY310" s="223"/>
      <c r="BZ310" s="223"/>
      <c r="CA310" s="223"/>
      <c r="CB310" s="224"/>
      <c r="CC310" s="224"/>
      <c r="CD310" s="224"/>
      <c r="CE310" s="224"/>
    </row>
    <row r="311" spans="1:94" s="92" customFormat="1" ht="13">
      <c r="A311" s="169" t="str">
        <f>IF(B311&lt;&gt;"",$A$69&amp;"."&amp;SUBTOTAL(103,$B$70:B311),"")</f>
        <v/>
      </c>
      <c r="B311" s="91"/>
      <c r="C311" s="219"/>
      <c r="D311" s="93"/>
      <c r="E311" s="93"/>
      <c r="F311" s="93"/>
      <c r="G311" s="93"/>
      <c r="H311" s="93"/>
      <c r="I311" s="93"/>
      <c r="J311" s="93"/>
      <c r="K311" s="93"/>
      <c r="L311" s="93"/>
      <c r="M311" s="93"/>
      <c r="N311" s="93"/>
      <c r="O311" s="93"/>
      <c r="P311" s="93"/>
      <c r="Q311" s="93"/>
      <c r="R311" s="93"/>
      <c r="S311" s="93"/>
      <c r="T311" s="93"/>
      <c r="W311" s="225"/>
      <c r="X311" s="225"/>
      <c r="Y311" s="225"/>
      <c r="Z311" s="225"/>
      <c r="AA311" s="225"/>
      <c r="AB311" s="225"/>
      <c r="AC311" s="225"/>
      <c r="AD311" s="225"/>
      <c r="AE311" s="225"/>
      <c r="AF311" s="225"/>
      <c r="AG311" s="225"/>
      <c r="AH311" s="225"/>
      <c r="AI311" s="225"/>
      <c r="AJ311" s="169" t="str">
        <f t="shared" si="16"/>
        <v/>
      </c>
      <c r="AK311" s="174">
        <f t="shared" si="16"/>
        <v>0</v>
      </c>
      <c r="AL311" s="219"/>
      <c r="AM311" s="93"/>
      <c r="AN311" s="93"/>
      <c r="AO311" s="93"/>
      <c r="AP311" s="93"/>
      <c r="AQ311" s="93"/>
      <c r="AR311" s="93"/>
      <c r="AS311" s="93"/>
      <c r="AT311" s="93"/>
      <c r="AU311" s="93"/>
      <c r="AV311" s="93"/>
      <c r="AW311" s="93"/>
      <c r="AX311" s="93"/>
      <c r="AY311" s="93"/>
      <c r="AZ311" s="93"/>
      <c r="BA311" s="93"/>
      <c r="BB311" s="93"/>
      <c r="BC311" s="93"/>
      <c r="BF311" s="225"/>
      <c r="BG311" s="225"/>
      <c r="BH311" s="225"/>
      <c r="BI311" s="225"/>
      <c r="BJ311" s="225"/>
      <c r="BK311" s="225"/>
      <c r="BL311" s="225"/>
      <c r="BM311" s="225"/>
      <c r="BN311" s="225"/>
      <c r="BO311" s="225"/>
      <c r="BP311" s="225"/>
      <c r="BQ311" s="225"/>
      <c r="BR311" s="225"/>
      <c r="BS311" s="225"/>
      <c r="BT311" s="221"/>
      <c r="BU311" s="221"/>
      <c r="BV311" s="221"/>
      <c r="BW311" s="221"/>
      <c r="BX311" s="225"/>
      <c r="BY311" s="223"/>
      <c r="BZ311" s="223"/>
      <c r="CA311" s="223"/>
      <c r="CB311" s="224"/>
      <c r="CC311" s="224"/>
      <c r="CD311" s="224"/>
      <c r="CE311" s="224"/>
    </row>
    <row r="312" spans="1:94" s="92" customFormat="1" ht="15" hidden="1" customHeight="1" outlineLevel="1">
      <c r="A312" s="169" t="str">
        <f>IF(B312&lt;&gt;"",$A$51&amp;"."&amp;SUBTOTAL(103,$B$52:B312),"")</f>
        <v/>
      </c>
      <c r="B312" s="91"/>
      <c r="C312" s="92" t="s">
        <v>781</v>
      </c>
      <c r="D312" s="593" t="s">
        <v>1086</v>
      </c>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169" t="str">
        <f t="shared" si="16"/>
        <v/>
      </c>
      <c r="AK312" s="174">
        <f t="shared" si="16"/>
        <v>0</v>
      </c>
      <c r="AL312" s="92" t="s">
        <v>781</v>
      </c>
      <c r="AM312" s="593" t="s">
        <v>1087</v>
      </c>
      <c r="AN312" s="593"/>
      <c r="AO312" s="593"/>
      <c r="AP312" s="593"/>
      <c r="AQ312" s="593"/>
      <c r="AR312" s="593"/>
      <c r="AS312" s="593"/>
      <c r="AT312" s="593"/>
      <c r="AU312" s="593"/>
      <c r="AV312" s="593"/>
      <c r="AW312" s="593"/>
      <c r="AX312" s="593"/>
      <c r="AY312" s="593"/>
      <c r="AZ312" s="593"/>
      <c r="BA312" s="593"/>
      <c r="BB312" s="593"/>
      <c r="BC312" s="593"/>
      <c r="BD312" s="593"/>
      <c r="BE312" s="593"/>
      <c r="BF312" s="593"/>
      <c r="BG312" s="593"/>
      <c r="BH312" s="593"/>
      <c r="BI312" s="593"/>
      <c r="BJ312" s="593"/>
      <c r="BK312" s="593"/>
      <c r="BL312" s="593"/>
      <c r="BM312" s="593"/>
      <c r="BN312" s="593"/>
      <c r="BO312" s="593"/>
      <c r="BP312" s="593"/>
      <c r="BQ312" s="593"/>
      <c r="BR312" s="593"/>
      <c r="BS312" s="94"/>
      <c r="BT312" s="227"/>
      <c r="BU312" s="227"/>
      <c r="BV312" s="227"/>
      <c r="BW312" s="227"/>
      <c r="BX312" s="223"/>
      <c r="BY312" s="223"/>
      <c r="BZ312" s="223"/>
      <c r="CA312" s="223"/>
      <c r="CB312" s="228"/>
      <c r="CC312" s="228"/>
      <c r="CD312" s="228"/>
      <c r="CE312" s="228"/>
      <c r="CG312" s="226"/>
      <c r="CH312" s="226"/>
      <c r="CI312" s="226"/>
      <c r="CJ312" s="226"/>
      <c r="CK312" s="226"/>
      <c r="CL312" s="226"/>
      <c r="CM312" s="226"/>
      <c r="CN312" s="226"/>
      <c r="CO312" s="226"/>
      <c r="CP312" s="226"/>
    </row>
    <row r="313" spans="1:94" s="92" customFormat="1" ht="15" customHeight="1" collapsed="1">
      <c r="A313" s="169" t="str">
        <f>IF(B313&lt;&gt;"",$A$51&amp;"."&amp;SUBTOTAL(103,$B$52:B313),"")</f>
        <v/>
      </c>
      <c r="B313" s="91"/>
      <c r="C313" s="92" t="s">
        <v>781</v>
      </c>
      <c r="D313" s="593" t="s">
        <v>1088</v>
      </c>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169" t="str">
        <f t="shared" si="16"/>
        <v/>
      </c>
      <c r="AK313" s="174">
        <f t="shared" si="16"/>
        <v>0</v>
      </c>
      <c r="AL313" s="92" t="s">
        <v>781</v>
      </c>
      <c r="AM313" s="593" t="s">
        <v>1087</v>
      </c>
      <c r="AN313" s="593"/>
      <c r="AO313" s="593"/>
      <c r="AP313" s="593"/>
      <c r="AQ313" s="593"/>
      <c r="AR313" s="593"/>
      <c r="AS313" s="593"/>
      <c r="AT313" s="593"/>
      <c r="AU313" s="593"/>
      <c r="AV313" s="593"/>
      <c r="AW313" s="593"/>
      <c r="AX313" s="593"/>
      <c r="AY313" s="593"/>
      <c r="AZ313" s="593"/>
      <c r="BA313" s="593"/>
      <c r="BB313" s="593"/>
      <c r="BC313" s="593"/>
      <c r="BD313" s="593"/>
      <c r="BE313" s="593"/>
      <c r="BF313" s="593"/>
      <c r="BG313" s="593"/>
      <c r="BH313" s="593"/>
      <c r="BI313" s="593"/>
      <c r="BJ313" s="593"/>
      <c r="BK313" s="593"/>
      <c r="BL313" s="593"/>
      <c r="BM313" s="593"/>
      <c r="BN313" s="593"/>
      <c r="BO313" s="593"/>
      <c r="BP313" s="593"/>
      <c r="BQ313" s="593"/>
      <c r="BR313" s="593"/>
      <c r="BS313" s="94"/>
      <c r="BT313" s="227"/>
      <c r="BU313" s="227"/>
      <c r="BV313" s="227"/>
      <c r="BW313" s="227"/>
      <c r="BX313" s="223"/>
      <c r="BY313" s="223"/>
      <c r="BZ313" s="223"/>
      <c r="CA313" s="223"/>
      <c r="CB313" s="228"/>
      <c r="CC313" s="228"/>
      <c r="CD313" s="228"/>
      <c r="CE313" s="228"/>
      <c r="CG313" s="226"/>
      <c r="CH313" s="226"/>
      <c r="CI313" s="226"/>
      <c r="CJ313" s="226"/>
      <c r="CK313" s="226"/>
      <c r="CL313" s="226"/>
      <c r="CM313" s="226"/>
      <c r="CN313" s="226"/>
      <c r="CO313" s="226"/>
      <c r="CP313" s="226"/>
    </row>
    <row r="314" spans="1:94" s="92" customFormat="1" ht="27.75" hidden="1" customHeight="1" outlineLevel="1">
      <c r="A314" s="169" t="str">
        <f>IF(B314&lt;&gt;"",$A$51&amp;"."&amp;SUBTOTAL(103,$B$52:B314),"")</f>
        <v/>
      </c>
      <c r="B314" s="91"/>
      <c r="C314" s="92" t="s">
        <v>781</v>
      </c>
      <c r="D314" s="593" t="s">
        <v>1089</v>
      </c>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169" t="str">
        <f t="shared" si="16"/>
        <v/>
      </c>
      <c r="AK314" s="174">
        <f t="shared" si="16"/>
        <v>0</v>
      </c>
      <c r="AL314" s="92" t="s">
        <v>781</v>
      </c>
      <c r="AM314" s="593" t="s">
        <v>1090</v>
      </c>
      <c r="AN314" s="593"/>
      <c r="AO314" s="593"/>
      <c r="AP314" s="593"/>
      <c r="AQ314" s="593"/>
      <c r="AR314" s="593"/>
      <c r="AS314" s="593"/>
      <c r="AT314" s="593"/>
      <c r="AU314" s="593"/>
      <c r="AV314" s="593"/>
      <c r="AW314" s="593"/>
      <c r="AX314" s="593"/>
      <c r="AY314" s="593"/>
      <c r="AZ314" s="593"/>
      <c r="BA314" s="593"/>
      <c r="BB314" s="593"/>
      <c r="BC314" s="593"/>
      <c r="BD314" s="593"/>
      <c r="BE314" s="593"/>
      <c r="BF314" s="593"/>
      <c r="BG314" s="593"/>
      <c r="BH314" s="593"/>
      <c r="BI314" s="593"/>
      <c r="BJ314" s="593"/>
      <c r="BK314" s="593"/>
      <c r="BL314" s="593"/>
      <c r="BM314" s="593"/>
      <c r="BN314" s="593"/>
      <c r="BO314" s="593"/>
      <c r="BP314" s="593"/>
      <c r="BQ314" s="593"/>
      <c r="BR314" s="593"/>
      <c r="BS314" s="94"/>
      <c r="BT314" s="227"/>
      <c r="BU314" s="227"/>
      <c r="BV314" s="227"/>
      <c r="BW314" s="227"/>
      <c r="BX314" s="223"/>
      <c r="BY314" s="223"/>
      <c r="BZ314" s="223"/>
      <c r="CA314" s="223"/>
      <c r="CB314" s="228"/>
      <c r="CC314" s="228"/>
      <c r="CD314" s="228"/>
      <c r="CE314" s="228"/>
      <c r="CG314" s="226"/>
      <c r="CH314" s="226"/>
      <c r="CI314" s="226"/>
      <c r="CJ314" s="226"/>
      <c r="CK314" s="226"/>
      <c r="CL314" s="226"/>
      <c r="CM314" s="226"/>
      <c r="CN314" s="226"/>
      <c r="CO314" s="226"/>
      <c r="CP314" s="226"/>
    </row>
    <row r="315" spans="1:94" s="92" customFormat="1" ht="15" customHeight="1" collapsed="1">
      <c r="A315" s="169" t="str">
        <f>IF(B315&lt;&gt;"",$A$69&amp;"."&amp;SUBTOTAL(103,$B$70:B315),"")</f>
        <v/>
      </c>
      <c r="B315" s="91"/>
      <c r="C315" s="94" t="s">
        <v>781</v>
      </c>
      <c r="D315" s="593" t="s">
        <v>1091</v>
      </c>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169" t="str">
        <f t="shared" si="16"/>
        <v/>
      </c>
      <c r="AK315" s="174">
        <f t="shared" si="16"/>
        <v>0</v>
      </c>
      <c r="AL315" s="94" t="s">
        <v>781</v>
      </c>
      <c r="AM315" s="593" t="s">
        <v>1092</v>
      </c>
      <c r="AN315" s="593"/>
      <c r="AO315" s="593"/>
      <c r="AP315" s="593"/>
      <c r="AQ315" s="593"/>
      <c r="AR315" s="593"/>
      <c r="AS315" s="593"/>
      <c r="AT315" s="593"/>
      <c r="AU315" s="593"/>
      <c r="AV315" s="593"/>
      <c r="AW315" s="593"/>
      <c r="AX315" s="593"/>
      <c r="AY315" s="593"/>
      <c r="AZ315" s="593"/>
      <c r="BA315" s="593"/>
      <c r="BB315" s="593"/>
      <c r="BC315" s="593"/>
      <c r="BD315" s="593"/>
      <c r="BE315" s="593"/>
      <c r="BF315" s="593"/>
      <c r="BG315" s="593"/>
      <c r="BH315" s="593"/>
      <c r="BI315" s="593"/>
      <c r="BJ315" s="593"/>
      <c r="BK315" s="593"/>
      <c r="BL315" s="593"/>
      <c r="BM315" s="593"/>
      <c r="BN315" s="593"/>
      <c r="BO315" s="593"/>
      <c r="BP315" s="593"/>
      <c r="BQ315" s="593"/>
      <c r="BR315" s="593"/>
      <c r="BS315" s="94"/>
      <c r="BT315" s="221"/>
      <c r="BU315" s="221"/>
      <c r="BV315" s="221"/>
      <c r="BW315" s="221"/>
      <c r="BX315" s="225"/>
      <c r="BY315" s="223"/>
      <c r="BZ315" s="223"/>
      <c r="CA315" s="223"/>
      <c r="CB315" s="224"/>
      <c r="CC315" s="224"/>
      <c r="CD315" s="224"/>
      <c r="CE315" s="224"/>
    </row>
    <row r="316" spans="1:94" s="92" customFormat="1" ht="28.5" customHeight="1">
      <c r="A316" s="169" t="str">
        <f>IF(B316&lt;&gt;"",$A$69&amp;"."&amp;SUBTOTAL(103,$B$70:B316),"")</f>
        <v/>
      </c>
      <c r="B316" s="91"/>
      <c r="C316" s="94" t="s">
        <v>781</v>
      </c>
      <c r="D316" s="593" t="s">
        <v>1093</v>
      </c>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169" t="str">
        <f t="shared" si="16"/>
        <v/>
      </c>
      <c r="AK316" s="174">
        <f t="shared" si="16"/>
        <v>0</v>
      </c>
      <c r="AL316" s="94" t="s">
        <v>781</v>
      </c>
      <c r="AM316" s="593" t="s">
        <v>1094</v>
      </c>
      <c r="AN316" s="593"/>
      <c r="AO316" s="593"/>
      <c r="AP316" s="593"/>
      <c r="AQ316" s="593"/>
      <c r="AR316" s="593"/>
      <c r="AS316" s="593"/>
      <c r="AT316" s="593"/>
      <c r="AU316" s="593"/>
      <c r="AV316" s="593"/>
      <c r="AW316" s="593"/>
      <c r="AX316" s="593"/>
      <c r="AY316" s="593"/>
      <c r="AZ316" s="593"/>
      <c r="BA316" s="593"/>
      <c r="BB316" s="593"/>
      <c r="BC316" s="593"/>
      <c r="BD316" s="593"/>
      <c r="BE316" s="593"/>
      <c r="BF316" s="593"/>
      <c r="BG316" s="593"/>
      <c r="BH316" s="593"/>
      <c r="BI316" s="593"/>
      <c r="BJ316" s="593"/>
      <c r="BK316" s="593"/>
      <c r="BL316" s="593"/>
      <c r="BM316" s="593"/>
      <c r="BN316" s="593"/>
      <c r="BO316" s="593"/>
      <c r="BP316" s="593"/>
      <c r="BQ316" s="593"/>
      <c r="BR316" s="593"/>
      <c r="BS316" s="94"/>
      <c r="BT316" s="221"/>
      <c r="BU316" s="221"/>
      <c r="BV316" s="221"/>
      <c r="BW316" s="221"/>
      <c r="BX316" s="225"/>
      <c r="BY316" s="223"/>
      <c r="BZ316" s="223"/>
      <c r="CA316" s="223"/>
      <c r="CB316" s="224"/>
      <c r="CC316" s="224"/>
      <c r="CD316" s="224"/>
      <c r="CE316" s="224"/>
    </row>
    <row r="317" spans="1:94" s="92" customFormat="1" ht="13">
      <c r="A317" s="169" t="str">
        <f>IF(B317&lt;&gt;"",$A$69&amp;"."&amp;SUBTOTAL(103,$B$70:B317),"")</f>
        <v/>
      </c>
      <c r="B317" s="91"/>
      <c r="C317" s="219"/>
      <c r="D317" s="93"/>
      <c r="E317" s="93"/>
      <c r="F317" s="93"/>
      <c r="G317" s="93"/>
      <c r="H317" s="93"/>
      <c r="I317" s="93"/>
      <c r="J317" s="93"/>
      <c r="K317" s="93"/>
      <c r="L317" s="93"/>
      <c r="M317" s="93"/>
      <c r="N317" s="93"/>
      <c r="O317" s="93"/>
      <c r="P317" s="93"/>
      <c r="Q317" s="93"/>
      <c r="R317" s="93"/>
      <c r="S317" s="93"/>
      <c r="T317" s="93"/>
      <c r="W317" s="225"/>
      <c r="X317" s="225"/>
      <c r="Y317" s="225"/>
      <c r="Z317" s="225"/>
      <c r="AA317" s="225"/>
      <c r="AB317" s="225"/>
      <c r="AC317" s="225"/>
      <c r="AD317" s="225"/>
      <c r="AE317" s="225"/>
      <c r="AF317" s="225"/>
      <c r="AG317" s="225"/>
      <c r="AH317" s="225"/>
      <c r="AI317" s="225"/>
      <c r="AJ317" s="169" t="str">
        <f t="shared" si="16"/>
        <v/>
      </c>
      <c r="AK317" s="174">
        <f t="shared" si="16"/>
        <v>0</v>
      </c>
      <c r="AL317" s="219"/>
      <c r="AM317" s="93"/>
      <c r="AN317" s="93"/>
      <c r="AO317" s="93"/>
      <c r="AP317" s="93"/>
      <c r="AQ317" s="93"/>
      <c r="AR317" s="93"/>
      <c r="AS317" s="93"/>
      <c r="AT317" s="93"/>
      <c r="AU317" s="93"/>
      <c r="AV317" s="93"/>
      <c r="AW317" s="93"/>
      <c r="AX317" s="93"/>
      <c r="AY317" s="93"/>
      <c r="AZ317" s="93"/>
      <c r="BA317" s="93"/>
      <c r="BB317" s="93"/>
      <c r="BC317" s="93"/>
      <c r="BF317" s="225"/>
      <c r="BG317" s="225"/>
      <c r="BH317" s="225"/>
      <c r="BI317" s="225"/>
      <c r="BJ317" s="225"/>
      <c r="BK317" s="225"/>
      <c r="BL317" s="225"/>
      <c r="BM317" s="225"/>
      <c r="BN317" s="225"/>
      <c r="BO317" s="225"/>
      <c r="BP317" s="225"/>
      <c r="BQ317" s="225"/>
      <c r="BR317" s="225"/>
      <c r="BS317" s="225"/>
      <c r="BT317" s="221"/>
      <c r="BU317" s="221"/>
      <c r="BV317" s="221"/>
      <c r="BW317" s="221"/>
      <c r="BX317" s="225"/>
      <c r="BY317" s="223"/>
      <c r="BZ317" s="223"/>
      <c r="CA317" s="223"/>
      <c r="CB317" s="224"/>
      <c r="CC317" s="224"/>
      <c r="CD317" s="224"/>
      <c r="CE317" s="224"/>
    </row>
    <row r="318" spans="1:94" s="92" customFormat="1" ht="15" hidden="1" customHeight="1" outlineLevel="1">
      <c r="A318" s="169" t="str">
        <f>IF(B318&lt;&gt;"",$A$69&amp;"."&amp;SUBTOTAL(103,$B$70:B318),"")</f>
        <v/>
      </c>
      <c r="B318" s="91"/>
      <c r="C318" s="219" t="s">
        <v>1095</v>
      </c>
      <c r="D318" s="93"/>
      <c r="E318" s="93"/>
      <c r="F318" s="93"/>
      <c r="G318" s="93"/>
      <c r="H318" s="93"/>
      <c r="I318" s="93"/>
      <c r="J318" s="93"/>
      <c r="K318" s="93"/>
      <c r="L318" s="93"/>
      <c r="M318" s="93"/>
      <c r="N318" s="93"/>
      <c r="O318" s="93"/>
      <c r="P318" s="93"/>
      <c r="Q318" s="93"/>
      <c r="R318" s="93"/>
      <c r="S318" s="93"/>
      <c r="T318" s="93"/>
      <c r="W318" s="225"/>
      <c r="X318" s="225"/>
      <c r="Y318" s="225"/>
      <c r="Z318" s="225"/>
      <c r="AA318" s="225"/>
      <c r="AB318" s="225"/>
      <c r="AC318" s="225"/>
      <c r="AD318" s="225"/>
      <c r="AE318" s="225"/>
      <c r="AF318" s="225"/>
      <c r="AG318" s="225"/>
      <c r="AH318" s="225"/>
      <c r="AI318" s="225"/>
      <c r="AJ318" s="169" t="str">
        <f t="shared" ref="AJ318:AK351" si="17">A318</f>
        <v/>
      </c>
      <c r="AK318" s="174">
        <f t="shared" si="17"/>
        <v>0</v>
      </c>
      <c r="AL318" s="219" t="s">
        <v>1075</v>
      </c>
      <c r="AM318" s="93"/>
      <c r="AN318" s="93"/>
      <c r="AO318" s="93"/>
      <c r="AP318" s="93"/>
      <c r="AQ318" s="93"/>
      <c r="AR318" s="93"/>
      <c r="AS318" s="93"/>
      <c r="AT318" s="93"/>
      <c r="AU318" s="93"/>
      <c r="AV318" s="93"/>
      <c r="AW318" s="93"/>
      <c r="AX318" s="93"/>
      <c r="AY318" s="93"/>
      <c r="AZ318" s="93"/>
      <c r="BA318" s="93"/>
      <c r="BB318" s="93"/>
      <c r="BC318" s="93"/>
      <c r="BF318" s="225"/>
      <c r="BG318" s="225"/>
      <c r="BH318" s="225"/>
      <c r="BI318" s="225"/>
      <c r="BJ318" s="225"/>
      <c r="BK318" s="225"/>
      <c r="BL318" s="225"/>
      <c r="BM318" s="225"/>
      <c r="BN318" s="225"/>
      <c r="BO318" s="225"/>
      <c r="BP318" s="225"/>
      <c r="BQ318" s="225"/>
      <c r="BR318" s="225"/>
      <c r="BS318" s="225"/>
      <c r="BT318" s="221"/>
      <c r="BU318" s="221"/>
      <c r="BV318" s="221"/>
      <c r="BW318" s="221"/>
      <c r="BX318" s="225"/>
      <c r="BY318" s="223"/>
      <c r="BZ318" s="223"/>
      <c r="CA318" s="223"/>
      <c r="CB318" s="224"/>
      <c r="CC318" s="224"/>
      <c r="CD318" s="224"/>
      <c r="CE318" s="224"/>
    </row>
    <row r="319" spans="1:94" s="92" customFormat="1" ht="13" hidden="1" outlineLevel="1">
      <c r="A319" s="169" t="str">
        <f>IF(B319&lt;&gt;"",$A$69&amp;"."&amp;SUBTOTAL(103,$B$70:B319),"")</f>
        <v/>
      </c>
      <c r="B319" s="91"/>
      <c r="C319" s="219"/>
      <c r="D319" s="93"/>
      <c r="E319" s="93"/>
      <c r="F319" s="93"/>
      <c r="G319" s="93"/>
      <c r="H319" s="93"/>
      <c r="I319" s="93"/>
      <c r="J319" s="93"/>
      <c r="K319" s="93"/>
      <c r="L319" s="93"/>
      <c r="M319" s="93"/>
      <c r="N319" s="93"/>
      <c r="O319" s="93"/>
      <c r="P319" s="93"/>
      <c r="Q319" s="93"/>
      <c r="R319" s="93"/>
      <c r="S319" s="93"/>
      <c r="T319" s="93"/>
      <c r="W319" s="225"/>
      <c r="X319" s="225"/>
      <c r="Y319" s="225"/>
      <c r="Z319" s="225"/>
      <c r="AA319" s="225"/>
      <c r="AB319" s="225"/>
      <c r="AC319" s="225"/>
      <c r="AD319" s="225"/>
      <c r="AE319" s="225"/>
      <c r="AF319" s="225"/>
      <c r="AG319" s="225"/>
      <c r="AH319" s="225"/>
      <c r="AI319" s="225"/>
      <c r="AJ319" s="169" t="str">
        <f t="shared" si="17"/>
        <v/>
      </c>
      <c r="AK319" s="174">
        <f t="shared" si="17"/>
        <v>0</v>
      </c>
      <c r="AL319" s="219"/>
      <c r="AM319" s="93"/>
      <c r="AN319" s="93"/>
      <c r="AO319" s="93"/>
      <c r="AP319" s="93"/>
      <c r="AQ319" s="93"/>
      <c r="AR319" s="93"/>
      <c r="AS319" s="93"/>
      <c r="AT319" s="93"/>
      <c r="AU319" s="93"/>
      <c r="AV319" s="93"/>
      <c r="AW319" s="93"/>
      <c r="AX319" s="93"/>
      <c r="AY319" s="93"/>
      <c r="AZ319" s="93"/>
      <c r="BA319" s="93"/>
      <c r="BB319" s="93"/>
      <c r="BC319" s="93"/>
      <c r="BF319" s="225"/>
      <c r="BG319" s="225"/>
      <c r="BH319" s="225"/>
      <c r="BI319" s="225"/>
      <c r="BJ319" s="225"/>
      <c r="BK319" s="225"/>
      <c r="BL319" s="225"/>
      <c r="BM319" s="225"/>
      <c r="BN319" s="225"/>
      <c r="BO319" s="225"/>
      <c r="BP319" s="225"/>
      <c r="BQ319" s="225"/>
      <c r="BR319" s="225"/>
      <c r="BS319" s="225"/>
      <c r="BT319" s="221"/>
      <c r="BU319" s="221"/>
      <c r="BV319" s="221"/>
      <c r="BW319" s="221"/>
      <c r="BX319" s="225"/>
      <c r="BY319" s="223"/>
      <c r="BZ319" s="223"/>
      <c r="CA319" s="223"/>
      <c r="CB319" s="224"/>
      <c r="CC319" s="224"/>
      <c r="CD319" s="224"/>
      <c r="CE319" s="224"/>
    </row>
    <row r="320" spans="1:94" s="92" customFormat="1" ht="15" hidden="1" customHeight="1" outlineLevel="1">
      <c r="A320" s="169" t="str">
        <f>IF(B320&lt;&gt;"",$A$51&amp;"."&amp;SUBTOTAL(103,$B$52:B320),"")</f>
        <v/>
      </c>
      <c r="B320" s="91"/>
      <c r="C320" s="92" t="s">
        <v>781</v>
      </c>
      <c r="D320" s="593" t="s">
        <v>1096</v>
      </c>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169" t="str">
        <f t="shared" si="17"/>
        <v/>
      </c>
      <c r="AK320" s="174">
        <f t="shared" si="17"/>
        <v>0</v>
      </c>
      <c r="AL320" s="92" t="s">
        <v>781</v>
      </c>
      <c r="AM320" s="593" t="s">
        <v>1087</v>
      </c>
      <c r="AN320" s="593"/>
      <c r="AO320" s="593"/>
      <c r="AP320" s="593"/>
      <c r="AQ320" s="593"/>
      <c r="AR320" s="593"/>
      <c r="AS320" s="593"/>
      <c r="AT320" s="593"/>
      <c r="AU320" s="593"/>
      <c r="AV320" s="593"/>
      <c r="AW320" s="593"/>
      <c r="AX320" s="593"/>
      <c r="AY320" s="593"/>
      <c r="AZ320" s="593"/>
      <c r="BA320" s="593"/>
      <c r="BB320" s="593"/>
      <c r="BC320" s="593"/>
      <c r="BD320" s="593"/>
      <c r="BE320" s="593"/>
      <c r="BF320" s="593"/>
      <c r="BG320" s="593"/>
      <c r="BH320" s="593"/>
      <c r="BI320" s="593"/>
      <c r="BJ320" s="593"/>
      <c r="BK320" s="593"/>
      <c r="BL320" s="593"/>
      <c r="BM320" s="593"/>
      <c r="BN320" s="593"/>
      <c r="BO320" s="593"/>
      <c r="BP320" s="593"/>
      <c r="BQ320" s="593"/>
      <c r="BR320" s="593"/>
      <c r="BS320" s="94"/>
      <c r="BT320" s="227"/>
      <c r="BU320" s="227"/>
      <c r="BV320" s="227"/>
      <c r="BW320" s="227"/>
      <c r="BX320" s="223"/>
      <c r="BY320" s="223"/>
      <c r="BZ320" s="223"/>
      <c r="CA320" s="223"/>
      <c r="CB320" s="228"/>
      <c r="CC320" s="228"/>
      <c r="CD320" s="228"/>
      <c r="CE320" s="228"/>
      <c r="CG320" s="226"/>
      <c r="CH320" s="226"/>
      <c r="CI320" s="226"/>
      <c r="CJ320" s="226"/>
      <c r="CK320" s="226"/>
      <c r="CL320" s="226"/>
      <c r="CM320" s="226"/>
      <c r="CN320" s="226"/>
      <c r="CO320" s="226"/>
      <c r="CP320" s="226"/>
    </row>
    <row r="321" spans="1:94" s="92" customFormat="1" ht="15" hidden="1" customHeight="1" outlineLevel="1">
      <c r="A321" s="169" t="str">
        <f>IF(B321&lt;&gt;"",$A$51&amp;"."&amp;SUBTOTAL(103,$B$52:B321),"")</f>
        <v/>
      </c>
      <c r="B321" s="91"/>
      <c r="C321" s="92" t="s">
        <v>781</v>
      </c>
      <c r="D321" s="593" t="s">
        <v>1097</v>
      </c>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169" t="str">
        <f t="shared" si="17"/>
        <v/>
      </c>
      <c r="AK321" s="174">
        <f t="shared" si="17"/>
        <v>0</v>
      </c>
      <c r="AL321" s="92" t="s">
        <v>781</v>
      </c>
      <c r="AM321" s="593" t="s">
        <v>1087</v>
      </c>
      <c r="AN321" s="593"/>
      <c r="AO321" s="593"/>
      <c r="AP321" s="593"/>
      <c r="AQ321" s="593"/>
      <c r="AR321" s="593"/>
      <c r="AS321" s="593"/>
      <c r="AT321" s="593"/>
      <c r="AU321" s="593"/>
      <c r="AV321" s="593"/>
      <c r="AW321" s="593"/>
      <c r="AX321" s="593"/>
      <c r="AY321" s="593"/>
      <c r="AZ321" s="593"/>
      <c r="BA321" s="593"/>
      <c r="BB321" s="593"/>
      <c r="BC321" s="593"/>
      <c r="BD321" s="593"/>
      <c r="BE321" s="593"/>
      <c r="BF321" s="593"/>
      <c r="BG321" s="593"/>
      <c r="BH321" s="593"/>
      <c r="BI321" s="593"/>
      <c r="BJ321" s="593"/>
      <c r="BK321" s="593"/>
      <c r="BL321" s="593"/>
      <c r="BM321" s="593"/>
      <c r="BN321" s="593"/>
      <c r="BO321" s="593"/>
      <c r="BP321" s="593"/>
      <c r="BQ321" s="593"/>
      <c r="BR321" s="593"/>
      <c r="BS321" s="94"/>
      <c r="BT321" s="227"/>
      <c r="BU321" s="227"/>
      <c r="BV321" s="227"/>
      <c r="BW321" s="227"/>
      <c r="BX321" s="223"/>
      <c r="BY321" s="223"/>
      <c r="BZ321" s="223"/>
      <c r="CA321" s="223"/>
      <c r="CB321" s="228"/>
      <c r="CC321" s="228"/>
      <c r="CD321" s="228"/>
      <c r="CE321" s="228"/>
      <c r="CG321" s="226"/>
      <c r="CH321" s="226"/>
      <c r="CI321" s="226"/>
      <c r="CJ321" s="226"/>
      <c r="CK321" s="226"/>
      <c r="CL321" s="226"/>
      <c r="CM321" s="226"/>
      <c r="CN321" s="226"/>
      <c r="CO321" s="226"/>
      <c r="CP321" s="226"/>
    </row>
    <row r="322" spans="1:94" s="92" customFormat="1" ht="15" hidden="1" customHeight="1" outlineLevel="1">
      <c r="A322" s="169" t="str">
        <f>IF(B322&lt;&gt;"",$A$51&amp;"."&amp;SUBTOTAL(103,$B$52:B322),"")</f>
        <v/>
      </c>
      <c r="B322" s="91"/>
      <c r="C322" s="92" t="s">
        <v>781</v>
      </c>
      <c r="D322" s="593" t="s">
        <v>1098</v>
      </c>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169" t="str">
        <f t="shared" si="17"/>
        <v/>
      </c>
      <c r="AK322" s="174">
        <f t="shared" si="17"/>
        <v>0</v>
      </c>
      <c r="AL322" s="92" t="s">
        <v>781</v>
      </c>
      <c r="AM322" s="593" t="s">
        <v>1090</v>
      </c>
      <c r="AN322" s="593"/>
      <c r="AO322" s="593"/>
      <c r="AP322" s="593"/>
      <c r="AQ322" s="593"/>
      <c r="AR322" s="593"/>
      <c r="AS322" s="593"/>
      <c r="AT322" s="593"/>
      <c r="AU322" s="593"/>
      <c r="AV322" s="593"/>
      <c r="AW322" s="593"/>
      <c r="AX322" s="593"/>
      <c r="AY322" s="593"/>
      <c r="AZ322" s="593"/>
      <c r="BA322" s="593"/>
      <c r="BB322" s="593"/>
      <c r="BC322" s="593"/>
      <c r="BD322" s="593"/>
      <c r="BE322" s="593"/>
      <c r="BF322" s="593"/>
      <c r="BG322" s="593"/>
      <c r="BH322" s="593"/>
      <c r="BI322" s="593"/>
      <c r="BJ322" s="593"/>
      <c r="BK322" s="593"/>
      <c r="BL322" s="593"/>
      <c r="BM322" s="593"/>
      <c r="BN322" s="593"/>
      <c r="BO322" s="593"/>
      <c r="BP322" s="593"/>
      <c r="BQ322" s="593"/>
      <c r="BR322" s="593"/>
      <c r="BS322" s="94"/>
      <c r="BT322" s="227"/>
      <c r="BU322" s="227"/>
      <c r="BV322" s="227"/>
      <c r="BW322" s="227"/>
      <c r="BX322" s="223"/>
      <c r="BY322" s="223"/>
      <c r="BZ322" s="223"/>
      <c r="CA322" s="223"/>
      <c r="CB322" s="228"/>
      <c r="CC322" s="228"/>
      <c r="CD322" s="228"/>
      <c r="CE322" s="228"/>
      <c r="CG322" s="226"/>
      <c r="CH322" s="226"/>
      <c r="CI322" s="226"/>
      <c r="CJ322" s="226"/>
      <c r="CK322" s="226"/>
      <c r="CL322" s="226"/>
      <c r="CM322" s="226"/>
      <c r="CN322" s="226"/>
      <c r="CO322" s="226"/>
      <c r="CP322" s="226"/>
    </row>
    <row r="323" spans="1:94" s="92" customFormat="1" ht="15" hidden="1" customHeight="1" outlineLevel="1">
      <c r="A323" s="169" t="str">
        <f>IF(B323&lt;&gt;"",$A$51&amp;"."&amp;SUBTOTAL(103,$B$52:B323),"")</f>
        <v/>
      </c>
      <c r="B323" s="91"/>
      <c r="C323" s="92" t="s">
        <v>781</v>
      </c>
      <c r="D323" s="593" t="s">
        <v>1099</v>
      </c>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169" t="str">
        <f t="shared" si="17"/>
        <v/>
      </c>
      <c r="AK323" s="174">
        <f t="shared" si="17"/>
        <v>0</v>
      </c>
      <c r="AL323" s="92" t="s">
        <v>781</v>
      </c>
      <c r="AM323" s="593" t="s">
        <v>1090</v>
      </c>
      <c r="AN323" s="593"/>
      <c r="AO323" s="593"/>
      <c r="AP323" s="593"/>
      <c r="AQ323" s="593"/>
      <c r="AR323" s="593"/>
      <c r="AS323" s="593"/>
      <c r="AT323" s="593"/>
      <c r="AU323" s="593"/>
      <c r="AV323" s="593"/>
      <c r="AW323" s="593"/>
      <c r="AX323" s="593"/>
      <c r="AY323" s="593"/>
      <c r="AZ323" s="593"/>
      <c r="BA323" s="593"/>
      <c r="BB323" s="593"/>
      <c r="BC323" s="593"/>
      <c r="BD323" s="593"/>
      <c r="BE323" s="593"/>
      <c r="BF323" s="593"/>
      <c r="BG323" s="593"/>
      <c r="BH323" s="593"/>
      <c r="BI323" s="593"/>
      <c r="BJ323" s="593"/>
      <c r="BK323" s="593"/>
      <c r="BL323" s="593"/>
      <c r="BM323" s="593"/>
      <c r="BN323" s="593"/>
      <c r="BO323" s="593"/>
      <c r="BP323" s="593"/>
      <c r="BQ323" s="593"/>
      <c r="BR323" s="593"/>
      <c r="BS323" s="94"/>
      <c r="BT323" s="227"/>
      <c r="BU323" s="227"/>
      <c r="BV323" s="227"/>
      <c r="BW323" s="227"/>
      <c r="BX323" s="223"/>
      <c r="BY323" s="223"/>
      <c r="BZ323" s="223"/>
      <c r="CA323" s="223"/>
      <c r="CB323" s="228"/>
      <c r="CC323" s="228"/>
      <c r="CD323" s="228"/>
      <c r="CE323" s="228"/>
      <c r="CG323" s="226"/>
      <c r="CH323" s="226"/>
      <c r="CI323" s="226"/>
      <c r="CJ323" s="226"/>
      <c r="CK323" s="226"/>
      <c r="CL323" s="226"/>
      <c r="CM323" s="226"/>
      <c r="CN323" s="226"/>
      <c r="CO323" s="226"/>
      <c r="CP323" s="226"/>
    </row>
    <row r="324" spans="1:94" s="92" customFormat="1" ht="15" hidden="1" customHeight="1" outlineLevel="1">
      <c r="A324" s="169" t="str">
        <f>IF(B324&lt;&gt;"",$A$69&amp;"."&amp;SUBTOTAL(103,$B$70:B324),"")</f>
        <v/>
      </c>
      <c r="B324" s="91"/>
      <c r="C324" s="94" t="s">
        <v>781</v>
      </c>
      <c r="D324" s="593" t="s">
        <v>1100</v>
      </c>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169" t="str">
        <f t="shared" si="17"/>
        <v/>
      </c>
      <c r="AK324" s="174">
        <f t="shared" si="17"/>
        <v>0</v>
      </c>
      <c r="AL324" s="94" t="s">
        <v>781</v>
      </c>
      <c r="AM324" s="593" t="s">
        <v>1092</v>
      </c>
      <c r="AN324" s="593"/>
      <c r="AO324" s="593"/>
      <c r="AP324" s="593"/>
      <c r="AQ324" s="593"/>
      <c r="AR324" s="593"/>
      <c r="AS324" s="593"/>
      <c r="AT324" s="593"/>
      <c r="AU324" s="593"/>
      <c r="AV324" s="593"/>
      <c r="AW324" s="593"/>
      <c r="AX324" s="593"/>
      <c r="AY324" s="593"/>
      <c r="AZ324" s="593"/>
      <c r="BA324" s="593"/>
      <c r="BB324" s="593"/>
      <c r="BC324" s="593"/>
      <c r="BD324" s="593"/>
      <c r="BE324" s="593"/>
      <c r="BF324" s="593"/>
      <c r="BG324" s="593"/>
      <c r="BH324" s="593"/>
      <c r="BI324" s="593"/>
      <c r="BJ324" s="593"/>
      <c r="BK324" s="593"/>
      <c r="BL324" s="593"/>
      <c r="BM324" s="593"/>
      <c r="BN324" s="593"/>
      <c r="BO324" s="593"/>
      <c r="BP324" s="593"/>
      <c r="BQ324" s="593"/>
      <c r="BR324" s="593"/>
      <c r="BS324" s="94"/>
      <c r="BT324" s="221"/>
      <c r="BU324" s="221"/>
      <c r="BV324" s="221"/>
      <c r="BW324" s="221"/>
      <c r="BX324" s="225"/>
      <c r="BY324" s="223"/>
      <c r="BZ324" s="223"/>
      <c r="CA324" s="223"/>
      <c r="CB324" s="224"/>
      <c r="CC324" s="224"/>
      <c r="CD324" s="224"/>
      <c r="CE324" s="224"/>
    </row>
    <row r="325" spans="1:94" s="92" customFormat="1" ht="13" hidden="1" outlineLevel="1">
      <c r="A325" s="169" t="str">
        <f>IF(B325&lt;&gt;"",$A$51&amp;"."&amp;SUBTOTAL(103,$B$52:B325),"")</f>
        <v/>
      </c>
      <c r="B325" s="91"/>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169" t="str">
        <f t="shared" si="17"/>
        <v/>
      </c>
      <c r="AK325" s="174">
        <f t="shared" si="17"/>
        <v>0</v>
      </c>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227"/>
      <c r="BU325" s="227"/>
      <c r="BV325" s="227"/>
      <c r="BW325" s="227"/>
      <c r="BX325" s="223"/>
      <c r="BY325" s="223"/>
      <c r="BZ325" s="223"/>
      <c r="CA325" s="223"/>
      <c r="CB325" s="228"/>
      <c r="CC325" s="228"/>
      <c r="CD325" s="228"/>
      <c r="CE325" s="228"/>
      <c r="CG325" s="226"/>
      <c r="CH325" s="226"/>
      <c r="CI325" s="226"/>
      <c r="CJ325" s="226"/>
      <c r="CK325" s="226"/>
      <c r="CL325" s="226"/>
      <c r="CM325" s="226"/>
      <c r="CN325" s="226"/>
      <c r="CO325" s="226"/>
      <c r="CP325" s="226"/>
    </row>
    <row r="326" spans="1:94" s="92" customFormat="1" ht="15" customHeight="1" collapsed="1">
      <c r="A326" s="169" t="str">
        <f>IF(B326&lt;&gt;"",$A$51&amp;"."&amp;SUBTOTAL(103,$B$52:B326),"")</f>
        <v>2.14</v>
      </c>
      <c r="B326" s="91" t="s">
        <v>794</v>
      </c>
      <c r="C326" s="215" t="s">
        <v>1101</v>
      </c>
      <c r="D326" s="93"/>
      <c r="E326" s="93"/>
      <c r="F326" s="93"/>
      <c r="G326" s="93"/>
      <c r="H326" s="93"/>
      <c r="I326" s="93"/>
      <c r="J326" s="93"/>
      <c r="K326" s="93"/>
      <c r="L326" s="93"/>
      <c r="M326" s="93"/>
      <c r="N326" s="93"/>
      <c r="O326" s="93"/>
      <c r="P326" s="93"/>
      <c r="Q326" s="93"/>
      <c r="R326" s="93"/>
      <c r="S326" s="93"/>
      <c r="T326" s="93"/>
      <c r="W326" s="225"/>
      <c r="X326" s="225"/>
      <c r="Y326" s="225"/>
      <c r="Z326" s="225"/>
      <c r="AA326" s="225"/>
      <c r="AB326" s="225"/>
      <c r="AC326" s="225"/>
      <c r="AD326" s="225"/>
      <c r="AE326" s="225"/>
      <c r="AF326" s="225"/>
      <c r="AG326" s="225"/>
      <c r="AH326" s="225"/>
      <c r="AI326" s="225"/>
      <c r="AJ326" s="169" t="str">
        <f t="shared" si="17"/>
        <v>2.14</v>
      </c>
      <c r="AK326" s="174" t="str">
        <f t="shared" si="17"/>
        <v>.</v>
      </c>
      <c r="AL326" s="215" t="s">
        <v>1102</v>
      </c>
      <c r="AM326" s="93"/>
      <c r="AN326" s="93"/>
      <c r="AO326" s="93"/>
      <c r="AP326" s="93"/>
      <c r="AQ326" s="93"/>
      <c r="AR326" s="93"/>
      <c r="AS326" s="93"/>
      <c r="AT326" s="93"/>
      <c r="AU326" s="93"/>
      <c r="AV326" s="93"/>
      <c r="AW326" s="93"/>
      <c r="AX326" s="93"/>
      <c r="AY326" s="93"/>
      <c r="AZ326" s="93"/>
      <c r="BA326" s="93"/>
      <c r="BB326" s="93"/>
      <c r="BC326" s="93"/>
      <c r="BF326" s="225"/>
      <c r="BG326" s="225"/>
      <c r="BH326" s="225"/>
      <c r="BI326" s="225"/>
      <c r="BJ326" s="225"/>
      <c r="BK326" s="225"/>
      <c r="BL326" s="225"/>
      <c r="BM326" s="225"/>
      <c r="BN326" s="225"/>
      <c r="BO326" s="225"/>
      <c r="BP326" s="225"/>
      <c r="BQ326" s="225"/>
      <c r="BR326" s="225"/>
      <c r="BS326" s="225"/>
      <c r="BT326" s="227"/>
      <c r="BU326" s="227"/>
      <c r="BV326" s="227"/>
      <c r="BW326" s="227"/>
      <c r="BX326" s="223"/>
      <c r="BY326" s="223"/>
      <c r="BZ326" s="223"/>
      <c r="CA326" s="223"/>
      <c r="CB326" s="228"/>
      <c r="CC326" s="228"/>
      <c r="CD326" s="228"/>
      <c r="CE326" s="228"/>
      <c r="CG326" s="226"/>
      <c r="CH326" s="226"/>
      <c r="CI326" s="226"/>
      <c r="CJ326" s="226"/>
      <c r="CK326" s="226"/>
      <c r="CL326" s="226"/>
      <c r="CM326" s="226"/>
      <c r="CN326" s="226"/>
      <c r="CO326" s="226"/>
      <c r="CP326" s="226"/>
    </row>
    <row r="327" spans="1:94" s="92" customFormat="1" ht="13">
      <c r="A327" s="169" t="str">
        <f>IF(B327&lt;&gt;"",$A$51&amp;"."&amp;SUBTOTAL(103,$B$52:B327),"")</f>
        <v/>
      </c>
      <c r="B327" s="91"/>
      <c r="C327" s="215"/>
      <c r="D327" s="93"/>
      <c r="E327" s="93"/>
      <c r="F327" s="93"/>
      <c r="G327" s="93"/>
      <c r="H327" s="93"/>
      <c r="I327" s="93"/>
      <c r="J327" s="93"/>
      <c r="K327" s="93"/>
      <c r="L327" s="93"/>
      <c r="M327" s="93"/>
      <c r="N327" s="93"/>
      <c r="O327" s="93"/>
      <c r="P327" s="93"/>
      <c r="Q327" s="93"/>
      <c r="R327" s="93"/>
      <c r="S327" s="93"/>
      <c r="T327" s="93"/>
      <c r="W327" s="225"/>
      <c r="X327" s="225"/>
      <c r="Y327" s="225"/>
      <c r="Z327" s="225"/>
      <c r="AA327" s="225"/>
      <c r="AB327" s="225"/>
      <c r="AC327" s="225"/>
      <c r="AD327" s="225"/>
      <c r="AE327" s="225"/>
      <c r="AF327" s="225"/>
      <c r="AG327" s="225"/>
      <c r="AH327" s="225"/>
      <c r="AI327" s="225"/>
      <c r="AJ327" s="169" t="str">
        <f t="shared" si="17"/>
        <v/>
      </c>
      <c r="AK327" s="174">
        <f t="shared" si="17"/>
        <v>0</v>
      </c>
      <c r="AL327" s="215"/>
      <c r="AM327" s="93"/>
      <c r="AN327" s="93"/>
      <c r="AO327" s="93"/>
      <c r="AP327" s="93"/>
      <c r="AQ327" s="93"/>
      <c r="AR327" s="93"/>
      <c r="AS327" s="93"/>
      <c r="AT327" s="93"/>
      <c r="AU327" s="93"/>
      <c r="AV327" s="93"/>
      <c r="AW327" s="93"/>
      <c r="AX327" s="93"/>
      <c r="AY327" s="93"/>
      <c r="AZ327" s="93"/>
      <c r="BA327" s="93"/>
      <c r="BB327" s="93"/>
      <c r="BC327" s="93"/>
      <c r="BF327" s="225"/>
      <c r="BG327" s="225"/>
      <c r="BH327" s="225"/>
      <c r="BI327" s="225"/>
      <c r="BJ327" s="225"/>
      <c r="BK327" s="225"/>
      <c r="BL327" s="225"/>
      <c r="BM327" s="225"/>
      <c r="BN327" s="225"/>
      <c r="BO327" s="225"/>
      <c r="BP327" s="225"/>
      <c r="BQ327" s="225"/>
      <c r="BR327" s="225"/>
      <c r="BS327" s="225"/>
      <c r="BT327" s="227"/>
      <c r="BU327" s="227"/>
      <c r="BV327" s="227"/>
      <c r="BW327" s="227"/>
      <c r="BX327" s="223"/>
      <c r="BY327" s="223"/>
      <c r="BZ327" s="223"/>
      <c r="CA327" s="223"/>
      <c r="CB327" s="228"/>
      <c r="CC327" s="228"/>
      <c r="CD327" s="228"/>
      <c r="CE327" s="228"/>
      <c r="CG327" s="226"/>
      <c r="CH327" s="226"/>
      <c r="CI327" s="226"/>
      <c r="CJ327" s="226"/>
      <c r="CK327" s="226"/>
      <c r="CL327" s="226"/>
      <c r="CM327" s="226"/>
      <c r="CN327" s="226"/>
      <c r="CO327" s="226"/>
      <c r="CP327" s="226"/>
    </row>
    <row r="328" spans="1:94" s="92" customFormat="1" ht="15" customHeight="1">
      <c r="A328" s="169" t="str">
        <f>IF(B328&lt;&gt;"",$A$51&amp;"."&amp;SUBTOTAL(103,$B$52:B328),"")</f>
        <v/>
      </c>
      <c r="B328" s="91"/>
      <c r="C328" s="219" t="s">
        <v>1103</v>
      </c>
      <c r="D328" s="93"/>
      <c r="E328" s="93"/>
      <c r="F328" s="93"/>
      <c r="G328" s="93"/>
      <c r="H328" s="93"/>
      <c r="I328" s="93"/>
      <c r="J328" s="93"/>
      <c r="K328" s="93"/>
      <c r="L328" s="93"/>
      <c r="M328" s="93"/>
      <c r="N328" s="93"/>
      <c r="O328" s="93"/>
      <c r="P328" s="93"/>
      <c r="Q328" s="93"/>
      <c r="R328" s="93"/>
      <c r="S328" s="93"/>
      <c r="T328" s="93"/>
      <c r="W328" s="225"/>
      <c r="X328" s="225"/>
      <c r="Y328" s="225"/>
      <c r="Z328" s="225"/>
      <c r="AA328" s="225"/>
      <c r="AB328" s="225"/>
      <c r="AC328" s="225"/>
      <c r="AD328" s="225"/>
      <c r="AE328" s="225"/>
      <c r="AF328" s="225"/>
      <c r="AG328" s="225"/>
      <c r="AH328" s="225"/>
      <c r="AI328" s="225"/>
      <c r="AJ328" s="169" t="str">
        <f t="shared" si="17"/>
        <v/>
      </c>
      <c r="AK328" s="174">
        <f t="shared" si="17"/>
        <v>0</v>
      </c>
      <c r="AL328" s="219" t="s">
        <v>1104</v>
      </c>
      <c r="AM328" s="93"/>
      <c r="AN328" s="93"/>
      <c r="AO328" s="93"/>
      <c r="AP328" s="93"/>
      <c r="AQ328" s="93"/>
      <c r="AR328" s="93"/>
      <c r="AS328" s="93"/>
      <c r="AT328" s="93"/>
      <c r="AU328" s="93"/>
      <c r="AV328" s="93"/>
      <c r="AW328" s="93"/>
      <c r="AX328" s="93"/>
      <c r="AY328" s="93"/>
      <c r="AZ328" s="93"/>
      <c r="BA328" s="93"/>
      <c r="BB328" s="93"/>
      <c r="BC328" s="93"/>
      <c r="BF328" s="225"/>
      <c r="BG328" s="225"/>
      <c r="BH328" s="225"/>
      <c r="BI328" s="225"/>
      <c r="BJ328" s="225"/>
      <c r="BK328" s="225"/>
      <c r="BL328" s="225"/>
      <c r="BM328" s="225"/>
      <c r="BN328" s="225"/>
      <c r="BO328" s="225"/>
      <c r="BP328" s="225"/>
      <c r="BQ328" s="225"/>
      <c r="BR328" s="225"/>
      <c r="BS328" s="225"/>
      <c r="BT328" s="227"/>
      <c r="BU328" s="227"/>
      <c r="BV328" s="227"/>
      <c r="BW328" s="227"/>
      <c r="BX328" s="223"/>
      <c r="BY328" s="223"/>
      <c r="BZ328" s="223"/>
      <c r="CA328" s="223"/>
      <c r="CB328" s="228"/>
      <c r="CC328" s="228"/>
      <c r="CD328" s="228"/>
      <c r="CE328" s="228"/>
      <c r="CG328" s="226"/>
      <c r="CH328" s="226"/>
      <c r="CI328" s="226"/>
      <c r="CJ328" s="226"/>
      <c r="CK328" s="226"/>
      <c r="CL328" s="226"/>
      <c r="CM328" s="226"/>
      <c r="CN328" s="226"/>
      <c r="CO328" s="226"/>
      <c r="CP328" s="226"/>
    </row>
    <row r="329" spans="1:94" s="92" customFormat="1" ht="13">
      <c r="A329" s="169" t="str">
        <f>IF(B329&lt;&gt;"",$A$51&amp;"."&amp;SUBTOTAL(103,$B$52:B329),"")</f>
        <v/>
      </c>
      <c r="B329" s="91"/>
      <c r="C329" s="219"/>
      <c r="D329" s="93"/>
      <c r="E329" s="93"/>
      <c r="F329" s="93"/>
      <c r="G329" s="93"/>
      <c r="H329" s="93"/>
      <c r="I329" s="93"/>
      <c r="J329" s="93"/>
      <c r="K329" s="93"/>
      <c r="L329" s="93"/>
      <c r="M329" s="93"/>
      <c r="N329" s="93"/>
      <c r="O329" s="93"/>
      <c r="P329" s="93"/>
      <c r="Q329" s="93"/>
      <c r="R329" s="93"/>
      <c r="S329" s="93"/>
      <c r="T329" s="93"/>
      <c r="W329" s="225"/>
      <c r="X329" s="225"/>
      <c r="Y329" s="225"/>
      <c r="Z329" s="225"/>
      <c r="AA329" s="225"/>
      <c r="AB329" s="225"/>
      <c r="AC329" s="225"/>
      <c r="AD329" s="225"/>
      <c r="AE329" s="225"/>
      <c r="AF329" s="225"/>
      <c r="AG329" s="225"/>
      <c r="AH329" s="225"/>
      <c r="AI329" s="225"/>
      <c r="AJ329" s="169" t="str">
        <f t="shared" si="17"/>
        <v/>
      </c>
      <c r="AK329" s="174">
        <f t="shared" si="17"/>
        <v>0</v>
      </c>
      <c r="AL329" s="219"/>
      <c r="AM329" s="93"/>
      <c r="AN329" s="93"/>
      <c r="AO329" s="93"/>
      <c r="AP329" s="93"/>
      <c r="AQ329" s="93"/>
      <c r="AR329" s="93"/>
      <c r="AS329" s="93"/>
      <c r="AT329" s="93"/>
      <c r="AU329" s="93"/>
      <c r="AV329" s="93"/>
      <c r="AW329" s="93"/>
      <c r="AX329" s="93"/>
      <c r="AY329" s="93"/>
      <c r="AZ329" s="93"/>
      <c r="BA329" s="93"/>
      <c r="BB329" s="93"/>
      <c r="BC329" s="93"/>
      <c r="BF329" s="225"/>
      <c r="BG329" s="225"/>
      <c r="BH329" s="225"/>
      <c r="BI329" s="225"/>
      <c r="BJ329" s="225"/>
      <c r="BK329" s="225"/>
      <c r="BL329" s="225"/>
      <c r="BM329" s="225"/>
      <c r="BN329" s="225"/>
      <c r="BO329" s="225"/>
      <c r="BP329" s="225"/>
      <c r="BQ329" s="225"/>
      <c r="BR329" s="225"/>
      <c r="BS329" s="225"/>
      <c r="BT329" s="227"/>
      <c r="BU329" s="227"/>
      <c r="BV329" s="227"/>
      <c r="BW329" s="227"/>
      <c r="BX329" s="223"/>
      <c r="BY329" s="223"/>
      <c r="BZ329" s="223"/>
      <c r="CA329" s="223"/>
      <c r="CB329" s="228"/>
      <c r="CC329" s="228"/>
      <c r="CD329" s="228"/>
      <c r="CE329" s="228"/>
      <c r="CG329" s="226"/>
      <c r="CH329" s="226"/>
      <c r="CI329" s="226"/>
      <c r="CJ329" s="226"/>
      <c r="CK329" s="226"/>
      <c r="CL329" s="226"/>
      <c r="CM329" s="226"/>
      <c r="CN329" s="226"/>
      <c r="CO329" s="226"/>
      <c r="CP329" s="226"/>
    </row>
    <row r="330" spans="1:94" s="92" customFormat="1" ht="39.75" customHeight="1">
      <c r="A330" s="169" t="str">
        <f>IF(B330&lt;&gt;"",$A$51&amp;"."&amp;SUBTOTAL(103,$B$52:B330),"")</f>
        <v/>
      </c>
      <c r="B330" s="91"/>
      <c r="C330" s="593" t="s">
        <v>1105</v>
      </c>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169" t="str">
        <f t="shared" si="17"/>
        <v/>
      </c>
      <c r="AK330" s="174">
        <f t="shared" si="17"/>
        <v>0</v>
      </c>
      <c r="AL330" s="593" t="s">
        <v>1106</v>
      </c>
      <c r="AM330" s="593"/>
      <c r="AN330" s="593"/>
      <c r="AO330" s="593"/>
      <c r="AP330" s="593"/>
      <c r="AQ330" s="593"/>
      <c r="AR330" s="593"/>
      <c r="AS330" s="593"/>
      <c r="AT330" s="593"/>
      <c r="AU330" s="593"/>
      <c r="AV330" s="593"/>
      <c r="AW330" s="593"/>
      <c r="AX330" s="593"/>
      <c r="AY330" s="593"/>
      <c r="AZ330" s="593"/>
      <c r="BA330" s="593"/>
      <c r="BB330" s="593"/>
      <c r="BC330" s="593"/>
      <c r="BD330" s="593"/>
      <c r="BE330" s="593"/>
      <c r="BF330" s="593"/>
      <c r="BG330" s="593"/>
      <c r="BH330" s="593"/>
      <c r="BI330" s="593"/>
      <c r="BJ330" s="593"/>
      <c r="BK330" s="593"/>
      <c r="BL330" s="593"/>
      <c r="BM330" s="593"/>
      <c r="BN330" s="593"/>
      <c r="BO330" s="593"/>
      <c r="BP330" s="593"/>
      <c r="BQ330" s="593"/>
      <c r="BR330" s="593"/>
      <c r="BS330" s="94"/>
      <c r="BT330" s="227"/>
      <c r="BU330" s="227"/>
      <c r="BV330" s="227"/>
      <c r="BW330" s="227"/>
      <c r="BX330" s="223"/>
      <c r="BY330" s="223"/>
      <c r="BZ330" s="223"/>
      <c r="CA330" s="223"/>
      <c r="CB330" s="228"/>
      <c r="CC330" s="228"/>
      <c r="CD330" s="227"/>
      <c r="CE330" s="227"/>
      <c r="CG330" s="226"/>
      <c r="CH330" s="226"/>
      <c r="CI330" s="226"/>
      <c r="CJ330" s="226"/>
      <c r="CK330" s="226"/>
      <c r="CL330" s="226"/>
      <c r="CM330" s="226"/>
      <c r="CN330" s="226"/>
      <c r="CO330" s="226"/>
      <c r="CP330" s="226"/>
    </row>
    <row r="331" spans="1:94" s="92" customFormat="1" ht="13" hidden="1" outlineLevel="1">
      <c r="A331" s="169" t="str">
        <f>IF(B331&lt;&gt;"",$A$51&amp;"."&amp;SUBTOTAL(103,$B$52:B331),"")</f>
        <v/>
      </c>
      <c r="B331" s="91"/>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169" t="str">
        <f t="shared" si="17"/>
        <v/>
      </c>
      <c r="AK331" s="174">
        <f t="shared" si="17"/>
        <v>0</v>
      </c>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227"/>
      <c r="BU331" s="227"/>
      <c r="BV331" s="227"/>
      <c r="BW331" s="227"/>
      <c r="BX331" s="223"/>
      <c r="BY331" s="223"/>
      <c r="BZ331" s="223"/>
      <c r="CA331" s="223"/>
      <c r="CB331" s="228"/>
      <c r="CC331" s="228"/>
      <c r="CD331" s="227"/>
      <c r="CE331" s="227"/>
      <c r="CG331" s="226"/>
      <c r="CH331" s="226"/>
      <c r="CI331" s="226"/>
      <c r="CJ331" s="226"/>
      <c r="CK331" s="226"/>
      <c r="CL331" s="226"/>
      <c r="CM331" s="226"/>
      <c r="CN331" s="226"/>
      <c r="CO331" s="226"/>
      <c r="CP331" s="226"/>
    </row>
    <row r="332" spans="1:94" s="92" customFormat="1" ht="15" hidden="1" customHeight="1" outlineLevel="1">
      <c r="A332" s="169" t="str">
        <f>IF(B332&lt;&gt;"",$A$51&amp;"."&amp;SUBTOTAL(103,$B$52:B332),"")</f>
        <v/>
      </c>
      <c r="B332" s="91"/>
      <c r="C332" s="219" t="s">
        <v>793</v>
      </c>
      <c r="D332" s="93"/>
      <c r="E332" s="93"/>
      <c r="F332" s="93"/>
      <c r="G332" s="93"/>
      <c r="H332" s="93"/>
      <c r="I332" s="93"/>
      <c r="J332" s="93"/>
      <c r="K332" s="93"/>
      <c r="L332" s="93"/>
      <c r="M332" s="93"/>
      <c r="N332" s="93"/>
      <c r="O332" s="93"/>
      <c r="P332" s="93"/>
      <c r="Q332" s="93"/>
      <c r="R332" s="93"/>
      <c r="S332" s="93"/>
      <c r="T332" s="93"/>
      <c r="W332" s="225"/>
      <c r="X332" s="225"/>
      <c r="Y332" s="225"/>
      <c r="Z332" s="225"/>
      <c r="AA332" s="225"/>
      <c r="AB332" s="225"/>
      <c r="AC332" s="225"/>
      <c r="AD332" s="225"/>
      <c r="AE332" s="225"/>
      <c r="AF332" s="225"/>
      <c r="AG332" s="225"/>
      <c r="AH332" s="225"/>
      <c r="AI332" s="225"/>
      <c r="AJ332" s="169" t="str">
        <f t="shared" si="17"/>
        <v/>
      </c>
      <c r="AK332" s="174">
        <f t="shared" si="17"/>
        <v>0</v>
      </c>
      <c r="AL332" s="219" t="s">
        <v>1107</v>
      </c>
      <c r="AM332" s="93"/>
      <c r="AN332" s="93"/>
      <c r="AO332" s="93"/>
      <c r="AP332" s="93"/>
      <c r="AQ332" s="93"/>
      <c r="AR332" s="93"/>
      <c r="AS332" s="93"/>
      <c r="AT332" s="93"/>
      <c r="AU332" s="93"/>
      <c r="AV332" s="93"/>
      <c r="AW332" s="93"/>
      <c r="AX332" s="93"/>
      <c r="AY332" s="93"/>
      <c r="AZ332" s="93"/>
      <c r="BA332" s="93"/>
      <c r="BB332" s="93"/>
      <c r="BC332" s="93"/>
      <c r="BF332" s="225"/>
      <c r="BG332" s="225"/>
      <c r="BH332" s="225"/>
      <c r="BI332" s="225"/>
      <c r="BJ332" s="225"/>
      <c r="BK332" s="225"/>
      <c r="BL332" s="225"/>
      <c r="BM332" s="225"/>
      <c r="BN332" s="225"/>
      <c r="BO332" s="225"/>
      <c r="BP332" s="225"/>
      <c r="BQ332" s="225"/>
      <c r="BR332" s="225"/>
      <c r="BS332" s="225"/>
      <c r="BT332" s="227"/>
      <c r="BU332" s="227"/>
      <c r="BV332" s="227"/>
      <c r="BW332" s="227"/>
      <c r="BX332" s="223"/>
      <c r="BY332" s="223"/>
      <c r="BZ332" s="223"/>
      <c r="CA332" s="223"/>
      <c r="CB332" s="228"/>
      <c r="CC332" s="228"/>
      <c r="CD332" s="228"/>
      <c r="CE332" s="228"/>
      <c r="CG332" s="226"/>
      <c r="CH332" s="226"/>
      <c r="CI332" s="226"/>
      <c r="CJ332" s="226"/>
      <c r="CK332" s="226"/>
      <c r="CL332" s="226"/>
      <c r="CM332" s="226"/>
      <c r="CN332" s="226"/>
      <c r="CO332" s="226"/>
      <c r="CP332" s="226"/>
    </row>
    <row r="333" spans="1:94" s="92" customFormat="1" ht="13" hidden="1" outlineLevel="1">
      <c r="A333" s="169" t="str">
        <f>IF(B333&lt;&gt;"",$A$51&amp;"."&amp;SUBTOTAL(103,$B$52:B333),"")</f>
        <v/>
      </c>
      <c r="B333" s="91"/>
      <c r="C333" s="219"/>
      <c r="D333" s="93"/>
      <c r="E333" s="93"/>
      <c r="F333" s="93"/>
      <c r="G333" s="93"/>
      <c r="H333" s="93"/>
      <c r="I333" s="93"/>
      <c r="J333" s="93"/>
      <c r="K333" s="93"/>
      <c r="L333" s="93"/>
      <c r="M333" s="93"/>
      <c r="N333" s="93"/>
      <c r="O333" s="93"/>
      <c r="P333" s="93"/>
      <c r="Q333" s="93"/>
      <c r="R333" s="93"/>
      <c r="S333" s="93"/>
      <c r="T333" s="93"/>
      <c r="W333" s="225"/>
      <c r="X333" s="225"/>
      <c r="Y333" s="225"/>
      <c r="Z333" s="225"/>
      <c r="AA333" s="225"/>
      <c r="AB333" s="225"/>
      <c r="AC333" s="225"/>
      <c r="AD333" s="225"/>
      <c r="AE333" s="225"/>
      <c r="AF333" s="225"/>
      <c r="AG333" s="225"/>
      <c r="AH333" s="225"/>
      <c r="AI333" s="225"/>
      <c r="AJ333" s="169" t="str">
        <f t="shared" si="17"/>
        <v/>
      </c>
      <c r="AK333" s="174">
        <f t="shared" si="17"/>
        <v>0</v>
      </c>
      <c r="AL333" s="219"/>
      <c r="AM333" s="93"/>
      <c r="AN333" s="93"/>
      <c r="AO333" s="93"/>
      <c r="AP333" s="93"/>
      <c r="AQ333" s="93"/>
      <c r="AR333" s="93"/>
      <c r="AS333" s="93"/>
      <c r="AT333" s="93"/>
      <c r="AU333" s="93"/>
      <c r="AV333" s="93"/>
      <c r="AW333" s="93"/>
      <c r="AX333" s="93"/>
      <c r="AY333" s="93"/>
      <c r="AZ333" s="93"/>
      <c r="BA333" s="93"/>
      <c r="BB333" s="93"/>
      <c r="BC333" s="93"/>
      <c r="BF333" s="225"/>
      <c r="BG333" s="225"/>
      <c r="BH333" s="225"/>
      <c r="BI333" s="225"/>
      <c r="BJ333" s="225"/>
      <c r="BK333" s="225"/>
      <c r="BL333" s="225"/>
      <c r="BM333" s="225"/>
      <c r="BN333" s="225"/>
      <c r="BO333" s="225"/>
      <c r="BP333" s="225"/>
      <c r="BQ333" s="225"/>
      <c r="BR333" s="225"/>
      <c r="BS333" s="225"/>
      <c r="BT333" s="227"/>
      <c r="BU333" s="227"/>
      <c r="BV333" s="227"/>
      <c r="BW333" s="227"/>
      <c r="BX333" s="223"/>
      <c r="BY333" s="223"/>
      <c r="BZ333" s="223"/>
      <c r="CA333" s="223"/>
      <c r="CB333" s="228"/>
      <c r="CC333" s="228"/>
      <c r="CD333" s="228"/>
      <c r="CE333" s="228"/>
      <c r="CG333" s="226"/>
      <c r="CH333" s="226"/>
      <c r="CI333" s="226"/>
      <c r="CJ333" s="226"/>
      <c r="CK333" s="226"/>
      <c r="CL333" s="226"/>
      <c r="CM333" s="226"/>
      <c r="CN333" s="226"/>
      <c r="CO333" s="226"/>
      <c r="CP333" s="226"/>
    </row>
    <row r="334" spans="1:94" s="92" customFormat="1" ht="65.25" hidden="1" customHeight="1" outlineLevel="1">
      <c r="A334" s="169" t="str">
        <f>IF(B334&lt;&gt;"",$A$51&amp;"."&amp;SUBTOTAL(103,$B$52:B334),"")</f>
        <v/>
      </c>
      <c r="B334" s="91"/>
      <c r="C334" s="593" t="s">
        <v>1108</v>
      </c>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169" t="str">
        <f t="shared" si="17"/>
        <v/>
      </c>
      <c r="AK334" s="174">
        <f t="shared" si="17"/>
        <v>0</v>
      </c>
      <c r="AL334" s="593" t="s">
        <v>1109</v>
      </c>
      <c r="AM334" s="593"/>
      <c r="AN334" s="593"/>
      <c r="AO334" s="593"/>
      <c r="AP334" s="593"/>
      <c r="AQ334" s="593"/>
      <c r="AR334" s="593"/>
      <c r="AS334" s="593"/>
      <c r="AT334" s="593"/>
      <c r="AU334" s="593"/>
      <c r="AV334" s="593"/>
      <c r="AW334" s="593"/>
      <c r="AX334" s="593"/>
      <c r="AY334" s="593"/>
      <c r="AZ334" s="593"/>
      <c r="BA334" s="593"/>
      <c r="BB334" s="593"/>
      <c r="BC334" s="593"/>
      <c r="BD334" s="593"/>
      <c r="BE334" s="593"/>
      <c r="BF334" s="593"/>
      <c r="BG334" s="593"/>
      <c r="BH334" s="593"/>
      <c r="BI334" s="593"/>
      <c r="BJ334" s="593"/>
      <c r="BK334" s="593"/>
      <c r="BL334" s="593"/>
      <c r="BM334" s="593"/>
      <c r="BN334" s="593"/>
      <c r="BO334" s="593"/>
      <c r="BP334" s="593"/>
      <c r="BQ334" s="593"/>
      <c r="BR334" s="593"/>
      <c r="BS334" s="94"/>
      <c r="BT334" s="227"/>
      <c r="BU334" s="227"/>
      <c r="BV334" s="227"/>
      <c r="BW334" s="227"/>
      <c r="BX334" s="223"/>
      <c r="BY334" s="223"/>
      <c r="BZ334" s="223"/>
      <c r="CA334" s="223"/>
      <c r="CB334" s="228"/>
      <c r="CC334" s="228"/>
      <c r="CD334" s="227"/>
      <c r="CE334" s="227"/>
      <c r="CG334" s="226"/>
      <c r="CH334" s="226"/>
      <c r="CI334" s="226"/>
      <c r="CJ334" s="226"/>
      <c r="CK334" s="226"/>
      <c r="CL334" s="226"/>
      <c r="CM334" s="226"/>
      <c r="CN334" s="226"/>
      <c r="CO334" s="226"/>
      <c r="CP334" s="226"/>
    </row>
    <row r="335" spans="1:94" s="92" customFormat="1" ht="13" hidden="1" outlineLevel="1">
      <c r="A335" s="169" t="str">
        <f>IF(B335&lt;&gt;"",$A$69&amp;"."&amp;SUBTOTAL(103,$B$70:B335),"")</f>
        <v/>
      </c>
      <c r="B335" s="91"/>
      <c r="C335" s="219"/>
      <c r="D335" s="93"/>
      <c r="E335" s="93"/>
      <c r="F335" s="93"/>
      <c r="G335" s="93"/>
      <c r="H335" s="93"/>
      <c r="I335" s="93"/>
      <c r="J335" s="93"/>
      <c r="K335" s="93"/>
      <c r="L335" s="93"/>
      <c r="M335" s="93"/>
      <c r="N335" s="93"/>
      <c r="O335" s="93"/>
      <c r="P335" s="93"/>
      <c r="Q335" s="93"/>
      <c r="R335" s="93"/>
      <c r="S335" s="93"/>
      <c r="T335" s="93"/>
      <c r="W335" s="225"/>
      <c r="X335" s="225"/>
      <c r="Y335" s="225"/>
      <c r="Z335" s="225"/>
      <c r="AA335" s="225"/>
      <c r="AB335" s="225"/>
      <c r="AC335" s="225"/>
      <c r="AD335" s="225"/>
      <c r="AE335" s="225"/>
      <c r="AF335" s="225"/>
      <c r="AG335" s="225"/>
      <c r="AH335" s="225"/>
      <c r="AI335" s="225"/>
      <c r="AJ335" s="169" t="str">
        <f t="shared" si="17"/>
        <v/>
      </c>
      <c r="AK335" s="174">
        <f t="shared" si="17"/>
        <v>0</v>
      </c>
      <c r="AL335" s="219"/>
      <c r="AM335" s="93"/>
      <c r="AN335" s="93"/>
      <c r="AO335" s="93"/>
      <c r="AP335" s="93"/>
      <c r="AQ335" s="93"/>
      <c r="AR335" s="93"/>
      <c r="AS335" s="93"/>
      <c r="AT335" s="93"/>
      <c r="AU335" s="93"/>
      <c r="AV335" s="93"/>
      <c r="AW335" s="93"/>
      <c r="AX335" s="93"/>
      <c r="AY335" s="93"/>
      <c r="AZ335" s="93"/>
      <c r="BA335" s="93"/>
      <c r="BB335" s="93"/>
      <c r="BC335" s="93"/>
      <c r="BF335" s="225"/>
      <c r="BG335" s="225"/>
      <c r="BH335" s="225"/>
      <c r="BI335" s="225"/>
      <c r="BJ335" s="225"/>
      <c r="BK335" s="225"/>
      <c r="BL335" s="225"/>
      <c r="BM335" s="225"/>
      <c r="BN335" s="225"/>
      <c r="BO335" s="225"/>
      <c r="BP335" s="225"/>
      <c r="BQ335" s="225"/>
      <c r="BR335" s="225"/>
      <c r="BS335" s="225"/>
      <c r="BT335" s="221"/>
      <c r="BU335" s="221"/>
      <c r="BV335" s="221"/>
      <c r="BW335" s="221"/>
      <c r="BY335" s="223"/>
      <c r="BZ335" s="227"/>
      <c r="CA335" s="227"/>
      <c r="CB335" s="224"/>
      <c r="CC335" s="224"/>
      <c r="CD335" s="224"/>
      <c r="CE335" s="224"/>
    </row>
    <row r="336" spans="1:94" s="92" customFormat="1" ht="54.75" hidden="1" customHeight="1" outlineLevel="1">
      <c r="A336" s="169" t="str">
        <f>IF(B336&lt;&gt;"",$A$69&amp;"."&amp;SUBTOTAL(103,$B$70:B336),"")</f>
        <v/>
      </c>
      <c r="B336" s="91"/>
      <c r="C336" s="593" t="s">
        <v>1110</v>
      </c>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169" t="str">
        <f t="shared" si="17"/>
        <v/>
      </c>
      <c r="AK336" s="174">
        <f t="shared" si="17"/>
        <v>0</v>
      </c>
      <c r="AL336" s="593" t="s">
        <v>1111</v>
      </c>
      <c r="AM336" s="593"/>
      <c r="AN336" s="593"/>
      <c r="AO336" s="593"/>
      <c r="AP336" s="593"/>
      <c r="AQ336" s="593"/>
      <c r="AR336" s="593"/>
      <c r="AS336" s="593"/>
      <c r="AT336" s="593"/>
      <c r="AU336" s="593"/>
      <c r="AV336" s="593"/>
      <c r="AW336" s="593"/>
      <c r="AX336" s="593"/>
      <c r="AY336" s="593"/>
      <c r="AZ336" s="593"/>
      <c r="BA336" s="593"/>
      <c r="BB336" s="593"/>
      <c r="BC336" s="593"/>
      <c r="BD336" s="593"/>
      <c r="BE336" s="593"/>
      <c r="BF336" s="593"/>
      <c r="BG336" s="593"/>
      <c r="BH336" s="593"/>
      <c r="BI336" s="593"/>
      <c r="BJ336" s="593"/>
      <c r="BK336" s="593"/>
      <c r="BL336" s="593"/>
      <c r="BM336" s="593"/>
      <c r="BN336" s="593"/>
      <c r="BO336" s="593"/>
      <c r="BP336" s="593"/>
      <c r="BQ336" s="593"/>
      <c r="BR336" s="593"/>
      <c r="BS336" s="94"/>
      <c r="BT336" s="221"/>
      <c r="BU336" s="237"/>
      <c r="BV336" s="237"/>
      <c r="BW336" s="237"/>
      <c r="BY336" s="223"/>
      <c r="BZ336" s="227"/>
      <c r="CA336" s="227"/>
      <c r="CB336" s="224"/>
      <c r="CC336" s="224"/>
      <c r="CD336" s="224"/>
      <c r="CE336" s="224"/>
    </row>
    <row r="337" spans="1:94" s="92" customFormat="1" ht="13" collapsed="1">
      <c r="A337" s="169" t="str">
        <f>IF(B337&lt;&gt;"",$A$51&amp;"."&amp;SUBTOTAL(103,$B$52:B337),"")</f>
        <v/>
      </c>
      <c r="B337" s="91"/>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169" t="str">
        <f t="shared" si="17"/>
        <v/>
      </c>
      <c r="AK337" s="174">
        <f t="shared" si="17"/>
        <v>0</v>
      </c>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227"/>
      <c r="BU337" s="227"/>
      <c r="BV337" s="227"/>
      <c r="BW337" s="227"/>
      <c r="BX337" s="223"/>
      <c r="BY337" s="223"/>
      <c r="BZ337" s="223"/>
      <c r="CA337" s="223"/>
      <c r="CB337" s="228"/>
      <c r="CC337" s="228"/>
      <c r="CD337" s="228"/>
      <c r="CE337" s="228"/>
      <c r="CG337" s="226"/>
      <c r="CH337" s="226"/>
      <c r="CI337" s="226"/>
      <c r="CJ337" s="226"/>
      <c r="CK337" s="226"/>
      <c r="CL337" s="226"/>
      <c r="CM337" s="226"/>
      <c r="CN337" s="226"/>
      <c r="CO337" s="226"/>
      <c r="CP337" s="226"/>
    </row>
    <row r="338" spans="1:94" s="92" customFormat="1" ht="15" customHeight="1">
      <c r="A338" s="169" t="str">
        <f>IF(B338&lt;&gt;"",$A$51&amp;"."&amp;SUBTOTAL(103,$B$52:B338),"")</f>
        <v>2.15</v>
      </c>
      <c r="B338" s="91" t="s">
        <v>794</v>
      </c>
      <c r="C338" s="169" t="s">
        <v>1112</v>
      </c>
      <c r="D338" s="93"/>
      <c r="E338" s="93"/>
      <c r="F338" s="93"/>
      <c r="G338" s="93"/>
      <c r="H338" s="93"/>
      <c r="I338" s="93"/>
      <c r="J338" s="93"/>
      <c r="K338" s="93"/>
      <c r="L338" s="93"/>
      <c r="M338" s="93"/>
      <c r="N338" s="93"/>
      <c r="O338" s="93"/>
      <c r="P338" s="93"/>
      <c r="Q338" s="93"/>
      <c r="R338" s="93"/>
      <c r="S338" s="93"/>
      <c r="T338" s="93"/>
      <c r="W338" s="225"/>
      <c r="X338" s="225"/>
      <c r="Y338" s="225"/>
      <c r="Z338" s="225"/>
      <c r="AA338" s="225"/>
      <c r="AB338" s="225"/>
      <c r="AC338" s="225"/>
      <c r="AD338" s="225"/>
      <c r="AE338" s="225"/>
      <c r="AF338" s="225"/>
      <c r="AG338" s="225"/>
      <c r="AH338" s="225"/>
      <c r="AI338" s="225"/>
      <c r="AJ338" s="169" t="str">
        <f t="shared" si="17"/>
        <v>2.15</v>
      </c>
      <c r="AK338" s="174" t="str">
        <f t="shared" si="17"/>
        <v>.</v>
      </c>
      <c r="AL338" s="215" t="s">
        <v>1113</v>
      </c>
      <c r="AM338" s="93"/>
      <c r="AN338" s="93"/>
      <c r="AO338" s="93"/>
      <c r="AP338" s="93"/>
      <c r="AQ338" s="93"/>
      <c r="AR338" s="93"/>
      <c r="AS338" s="93"/>
      <c r="AT338" s="93"/>
      <c r="AU338" s="93"/>
      <c r="AV338" s="93"/>
      <c r="AW338" s="93"/>
      <c r="AX338" s="93"/>
      <c r="AY338" s="93"/>
      <c r="AZ338" s="93"/>
      <c r="BA338" s="93"/>
      <c r="BB338" s="93"/>
      <c r="BC338" s="93"/>
      <c r="BF338" s="225"/>
      <c r="BG338" s="225"/>
      <c r="BH338" s="225"/>
      <c r="BI338" s="225"/>
      <c r="BJ338" s="225"/>
      <c r="BK338" s="225"/>
      <c r="BL338" s="225"/>
      <c r="BM338" s="225"/>
      <c r="BN338" s="225"/>
      <c r="BO338" s="225"/>
      <c r="BP338" s="225"/>
      <c r="BQ338" s="225"/>
      <c r="BR338" s="225"/>
      <c r="BS338" s="225"/>
      <c r="BT338" s="227"/>
      <c r="BU338" s="227"/>
      <c r="BV338" s="227"/>
      <c r="BW338" s="227"/>
      <c r="BX338" s="223"/>
      <c r="BY338" s="223"/>
      <c r="BZ338" s="223"/>
      <c r="CA338" s="223"/>
      <c r="CB338" s="228"/>
      <c r="CC338" s="228"/>
      <c r="CD338" s="228"/>
      <c r="CE338" s="228"/>
      <c r="CG338" s="226"/>
      <c r="CH338" s="226"/>
      <c r="CI338" s="226"/>
      <c r="CJ338" s="226"/>
      <c r="CK338" s="226"/>
      <c r="CL338" s="226"/>
      <c r="CM338" s="226"/>
      <c r="CN338" s="226"/>
      <c r="CO338" s="226"/>
      <c r="CP338" s="226"/>
    </row>
    <row r="339" spans="1:94" s="92" customFormat="1" ht="13">
      <c r="A339" s="169" t="str">
        <f>IF(B339&lt;&gt;"",$A$51&amp;"."&amp;SUBTOTAL(103,$B$52:B339),"")</f>
        <v/>
      </c>
      <c r="B339" s="91"/>
      <c r="C339" s="219"/>
      <c r="D339" s="93"/>
      <c r="E339" s="93"/>
      <c r="F339" s="93"/>
      <c r="G339" s="93"/>
      <c r="H339" s="93"/>
      <c r="I339" s="93"/>
      <c r="J339" s="93"/>
      <c r="K339" s="93"/>
      <c r="L339" s="93"/>
      <c r="M339" s="93"/>
      <c r="N339" s="93"/>
      <c r="O339" s="93"/>
      <c r="P339" s="93"/>
      <c r="Q339" s="93"/>
      <c r="R339" s="93"/>
      <c r="S339" s="93"/>
      <c r="T339" s="93"/>
      <c r="W339" s="225"/>
      <c r="X339" s="225"/>
      <c r="Y339" s="225"/>
      <c r="Z339" s="225"/>
      <c r="AA339" s="225"/>
      <c r="AB339" s="225"/>
      <c r="AC339" s="225"/>
      <c r="AD339" s="225"/>
      <c r="AE339" s="225"/>
      <c r="AF339" s="225"/>
      <c r="AG339" s="225"/>
      <c r="AH339" s="225"/>
      <c r="AI339" s="225"/>
      <c r="AJ339" s="169" t="str">
        <f>A339</f>
        <v/>
      </c>
      <c r="AK339" s="174">
        <f>B339</f>
        <v>0</v>
      </c>
      <c r="AL339" s="219"/>
      <c r="AM339" s="93"/>
      <c r="AN339" s="93"/>
      <c r="AO339" s="93"/>
      <c r="AP339" s="93"/>
      <c r="AQ339" s="93"/>
      <c r="AR339" s="93"/>
      <c r="AS339" s="93"/>
      <c r="AT339" s="93"/>
      <c r="AU339" s="93"/>
      <c r="AV339" s="93"/>
      <c r="AW339" s="93"/>
      <c r="AX339" s="93"/>
      <c r="AY339" s="93"/>
      <c r="AZ339" s="93"/>
      <c r="BA339" s="93"/>
      <c r="BB339" s="93"/>
      <c r="BC339" s="93"/>
      <c r="BF339" s="225"/>
      <c r="BG339" s="225"/>
      <c r="BH339" s="225"/>
      <c r="BI339" s="225"/>
      <c r="BJ339" s="225"/>
      <c r="BK339" s="225"/>
      <c r="BL339" s="225"/>
      <c r="BM339" s="225"/>
      <c r="BN339" s="225"/>
      <c r="BO339" s="225"/>
      <c r="BP339" s="225"/>
      <c r="BQ339" s="225"/>
      <c r="BR339" s="225"/>
      <c r="BS339" s="225"/>
      <c r="BT339" s="227"/>
      <c r="BU339" s="227"/>
      <c r="BV339" s="227"/>
      <c r="BW339" s="227"/>
      <c r="BX339" s="223"/>
      <c r="BY339" s="223"/>
      <c r="BZ339" s="223"/>
      <c r="CA339" s="223"/>
      <c r="CB339" s="228"/>
      <c r="CC339" s="228"/>
      <c r="CD339" s="228"/>
      <c r="CE339" s="228"/>
      <c r="CG339" s="226"/>
      <c r="CH339" s="226"/>
      <c r="CI339" s="226"/>
      <c r="CJ339" s="226"/>
      <c r="CK339" s="226"/>
      <c r="CL339" s="226"/>
      <c r="CM339" s="226"/>
      <c r="CN339" s="226"/>
      <c r="CO339" s="226"/>
      <c r="CP339" s="226"/>
    </row>
    <row r="340" spans="1:94" s="92" customFormat="1" ht="28" customHeight="1">
      <c r="A340" s="169" t="str">
        <f>IF(B340&lt;&gt;"",$A$51&amp;"."&amp;SUBTOTAL(103,$B$52:B340),"")</f>
        <v/>
      </c>
      <c r="B340" s="91"/>
      <c r="C340" s="593" t="s">
        <v>1114</v>
      </c>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169" t="str">
        <f>A340</f>
        <v/>
      </c>
      <c r="AK340" s="174">
        <f>B340</f>
        <v>0</v>
      </c>
      <c r="AL340" s="593" t="s">
        <v>1115</v>
      </c>
      <c r="AM340" s="593"/>
      <c r="AN340" s="593"/>
      <c r="AO340" s="593"/>
      <c r="AP340" s="593"/>
      <c r="AQ340" s="593"/>
      <c r="AR340" s="593"/>
      <c r="AS340" s="593"/>
      <c r="AT340" s="593"/>
      <c r="AU340" s="593"/>
      <c r="AV340" s="593"/>
      <c r="AW340" s="593"/>
      <c r="AX340" s="593"/>
      <c r="AY340" s="593"/>
      <c r="AZ340" s="593"/>
      <c r="BA340" s="593"/>
      <c r="BB340" s="593"/>
      <c r="BC340" s="593"/>
      <c r="BD340" s="593"/>
      <c r="BE340" s="593"/>
      <c r="BF340" s="593"/>
      <c r="BG340" s="593"/>
      <c r="BH340" s="593"/>
      <c r="BI340" s="593"/>
      <c r="BJ340" s="593"/>
      <c r="BK340" s="593"/>
      <c r="BL340" s="593"/>
      <c r="BM340" s="593"/>
      <c r="BN340" s="593"/>
      <c r="BO340" s="593"/>
      <c r="BP340" s="593"/>
      <c r="BQ340" s="593"/>
      <c r="BR340" s="593"/>
      <c r="BS340" s="94"/>
      <c r="BT340" s="227"/>
      <c r="BU340" s="227"/>
      <c r="BV340" s="227"/>
      <c r="BW340" s="227"/>
      <c r="BX340" s="223"/>
      <c r="BY340" s="223"/>
      <c r="BZ340" s="223"/>
      <c r="CA340" s="223"/>
      <c r="CB340" s="228"/>
      <c r="CC340" s="228"/>
      <c r="CD340" s="227"/>
      <c r="CE340" s="227"/>
      <c r="CG340" s="226"/>
      <c r="CH340" s="226"/>
      <c r="CI340" s="226"/>
      <c r="CJ340" s="226"/>
      <c r="CK340" s="226"/>
      <c r="CL340" s="226"/>
      <c r="CM340" s="226"/>
      <c r="CN340" s="226"/>
      <c r="CO340" s="226"/>
      <c r="CP340" s="226"/>
    </row>
    <row r="341" spans="1:94" s="92" customFormat="1" ht="13">
      <c r="A341" s="169" t="str">
        <f>IF(B341&lt;&gt;"",$A$51&amp;"."&amp;SUBTOTAL(103,$B$52:B341),"")</f>
        <v/>
      </c>
      <c r="B341" s="91"/>
      <c r="C341" s="219"/>
      <c r="D341" s="93"/>
      <c r="E341" s="93"/>
      <c r="F341" s="93"/>
      <c r="G341" s="93"/>
      <c r="H341" s="93"/>
      <c r="I341" s="93"/>
      <c r="J341" s="93"/>
      <c r="K341" s="93"/>
      <c r="L341" s="93"/>
      <c r="M341" s="93"/>
      <c r="N341" s="93"/>
      <c r="O341" s="93"/>
      <c r="P341" s="93"/>
      <c r="Q341" s="93"/>
      <c r="R341" s="93"/>
      <c r="S341" s="93"/>
      <c r="T341" s="93"/>
      <c r="W341" s="225"/>
      <c r="X341" s="225"/>
      <c r="Y341" s="225"/>
      <c r="Z341" s="225"/>
      <c r="AA341" s="225"/>
      <c r="AB341" s="225"/>
      <c r="AC341" s="225"/>
      <c r="AD341" s="225"/>
      <c r="AE341" s="225"/>
      <c r="AF341" s="225"/>
      <c r="AG341" s="225"/>
      <c r="AH341" s="225"/>
      <c r="AI341" s="225"/>
      <c r="AJ341" s="169" t="str">
        <f t="shared" si="17"/>
        <v/>
      </c>
      <c r="AK341" s="174">
        <f t="shared" si="17"/>
        <v>0</v>
      </c>
      <c r="AL341" s="219"/>
      <c r="AM341" s="93"/>
      <c r="AN341" s="93"/>
      <c r="AO341" s="93"/>
      <c r="AP341" s="93"/>
      <c r="AQ341" s="93"/>
      <c r="AR341" s="93"/>
      <c r="AS341" s="93"/>
      <c r="AT341" s="93"/>
      <c r="AU341" s="93"/>
      <c r="AV341" s="93"/>
      <c r="AW341" s="93"/>
      <c r="AX341" s="93"/>
      <c r="AY341" s="93"/>
      <c r="AZ341" s="93"/>
      <c r="BA341" s="93"/>
      <c r="BB341" s="93"/>
      <c r="BC341" s="93"/>
      <c r="BF341" s="225"/>
      <c r="BG341" s="225"/>
      <c r="BH341" s="225"/>
      <c r="BI341" s="225"/>
      <c r="BJ341" s="225"/>
      <c r="BK341" s="225"/>
      <c r="BL341" s="225"/>
      <c r="BM341" s="225"/>
      <c r="BN341" s="225"/>
      <c r="BO341" s="225"/>
      <c r="BP341" s="225"/>
      <c r="BQ341" s="225"/>
      <c r="BR341" s="225"/>
      <c r="BS341" s="225"/>
      <c r="BT341" s="227"/>
      <c r="BU341" s="227"/>
      <c r="BV341" s="227"/>
      <c r="BW341" s="227"/>
      <c r="BX341" s="223"/>
      <c r="BY341" s="223"/>
      <c r="BZ341" s="223"/>
      <c r="CA341" s="223"/>
      <c r="CB341" s="228"/>
      <c r="CC341" s="228"/>
      <c r="CD341" s="228"/>
      <c r="CE341" s="228"/>
      <c r="CG341" s="226"/>
      <c r="CH341" s="226"/>
      <c r="CI341" s="226"/>
      <c r="CJ341" s="226"/>
      <c r="CK341" s="226"/>
      <c r="CL341" s="226"/>
      <c r="CM341" s="226"/>
      <c r="CN341" s="226"/>
      <c r="CO341" s="226"/>
      <c r="CP341" s="226"/>
    </row>
    <row r="342" spans="1:94" s="92" customFormat="1" ht="42" customHeight="1">
      <c r="A342" s="169" t="str">
        <f>IF(B342&lt;&gt;"",$A$51&amp;"."&amp;SUBTOTAL(103,$B$52:B342),"")</f>
        <v/>
      </c>
      <c r="B342" s="91"/>
      <c r="C342" s="92" t="s">
        <v>781</v>
      </c>
      <c r="D342" s="593" t="s">
        <v>1116</v>
      </c>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169" t="str">
        <f t="shared" si="17"/>
        <v/>
      </c>
      <c r="AK342" s="174">
        <f t="shared" si="17"/>
        <v>0</v>
      </c>
      <c r="AL342" s="593" t="s">
        <v>1117</v>
      </c>
      <c r="AM342" s="593"/>
      <c r="AN342" s="593"/>
      <c r="AO342" s="593"/>
      <c r="AP342" s="593"/>
      <c r="AQ342" s="593"/>
      <c r="AR342" s="593"/>
      <c r="AS342" s="593"/>
      <c r="AT342" s="593"/>
      <c r="AU342" s="593"/>
      <c r="AV342" s="593"/>
      <c r="AW342" s="593"/>
      <c r="AX342" s="593"/>
      <c r="AY342" s="593"/>
      <c r="AZ342" s="593"/>
      <c r="BA342" s="593"/>
      <c r="BB342" s="593"/>
      <c r="BC342" s="593"/>
      <c r="BD342" s="593"/>
      <c r="BE342" s="593"/>
      <c r="BF342" s="593"/>
      <c r="BG342" s="593"/>
      <c r="BH342" s="593"/>
      <c r="BI342" s="593"/>
      <c r="BJ342" s="593"/>
      <c r="BK342" s="593"/>
      <c r="BL342" s="593"/>
      <c r="BM342" s="593"/>
      <c r="BN342" s="593"/>
      <c r="BO342" s="593"/>
      <c r="BP342" s="593"/>
      <c r="BQ342" s="593"/>
      <c r="BR342" s="593"/>
      <c r="BS342" s="94"/>
      <c r="BT342" s="227"/>
      <c r="BU342" s="227"/>
      <c r="BV342" s="227"/>
      <c r="BW342" s="227"/>
      <c r="BX342" s="223"/>
      <c r="BY342" s="223"/>
      <c r="BZ342" s="223"/>
      <c r="CA342" s="223"/>
      <c r="CB342" s="228"/>
      <c r="CC342" s="228"/>
      <c r="CD342" s="227"/>
      <c r="CE342" s="227"/>
      <c r="CG342" s="226"/>
      <c r="CH342" s="226"/>
      <c r="CI342" s="226"/>
      <c r="CJ342" s="226"/>
      <c r="CK342" s="226"/>
      <c r="CL342" s="226"/>
      <c r="CM342" s="226"/>
      <c r="CN342" s="226"/>
      <c r="CO342" s="226"/>
      <c r="CP342" s="226"/>
    </row>
    <row r="343" spans="1:94" s="92" customFormat="1" ht="40.5" customHeight="1">
      <c r="A343" s="169" t="str">
        <f>IF(B343&lt;&gt;"",$A$51&amp;"."&amp;SUBTOTAL(103,$B$52:B343),"")</f>
        <v/>
      </c>
      <c r="B343" s="91"/>
      <c r="C343" s="92" t="s">
        <v>781</v>
      </c>
      <c r="D343" s="593" t="s">
        <v>1118</v>
      </c>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169" t="str">
        <f>A343</f>
        <v/>
      </c>
      <c r="AK343" s="174">
        <f>B343</f>
        <v>0</v>
      </c>
      <c r="AL343" s="593" t="s">
        <v>1117</v>
      </c>
      <c r="AM343" s="593"/>
      <c r="AN343" s="593"/>
      <c r="AO343" s="593"/>
      <c r="AP343" s="593"/>
      <c r="AQ343" s="593"/>
      <c r="AR343" s="593"/>
      <c r="AS343" s="593"/>
      <c r="AT343" s="593"/>
      <c r="AU343" s="593"/>
      <c r="AV343" s="593"/>
      <c r="AW343" s="593"/>
      <c r="AX343" s="593"/>
      <c r="AY343" s="593"/>
      <c r="AZ343" s="593"/>
      <c r="BA343" s="593"/>
      <c r="BB343" s="593"/>
      <c r="BC343" s="593"/>
      <c r="BD343" s="593"/>
      <c r="BE343" s="593"/>
      <c r="BF343" s="593"/>
      <c r="BG343" s="593"/>
      <c r="BH343" s="593"/>
      <c r="BI343" s="593"/>
      <c r="BJ343" s="593"/>
      <c r="BK343" s="593"/>
      <c r="BL343" s="593"/>
      <c r="BM343" s="593"/>
      <c r="BN343" s="593"/>
      <c r="BO343" s="593"/>
      <c r="BP343" s="593"/>
      <c r="BQ343" s="593"/>
      <c r="BR343" s="593"/>
      <c r="BS343" s="94"/>
      <c r="BT343" s="227"/>
      <c r="BU343" s="227"/>
      <c r="BV343" s="227"/>
      <c r="BW343" s="227"/>
      <c r="BX343" s="223"/>
      <c r="BY343" s="223"/>
      <c r="BZ343" s="223"/>
      <c r="CA343" s="223"/>
      <c r="CB343" s="228"/>
      <c r="CC343" s="228"/>
      <c r="CD343" s="227"/>
      <c r="CE343" s="227"/>
      <c r="CG343" s="226"/>
      <c r="CH343" s="226"/>
      <c r="CI343" s="226"/>
      <c r="CJ343" s="226"/>
      <c r="CK343" s="226"/>
      <c r="CL343" s="226"/>
      <c r="CM343" s="226"/>
      <c r="CN343" s="226"/>
      <c r="CO343" s="226"/>
      <c r="CP343" s="226"/>
    </row>
    <row r="344" spans="1:94" s="92" customFormat="1" ht="28.5" customHeight="1">
      <c r="A344" s="169" t="str">
        <f>IF(B344&lt;&gt;"",$A$51&amp;"."&amp;SUBTOTAL(103,$B$52:B344),"")</f>
        <v/>
      </c>
      <c r="B344" s="91"/>
      <c r="C344" s="92" t="s">
        <v>781</v>
      </c>
      <c r="D344" s="593" t="s">
        <v>1119</v>
      </c>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169" t="str">
        <f t="shared" si="17"/>
        <v/>
      </c>
      <c r="AK344" s="174">
        <f t="shared" si="17"/>
        <v>0</v>
      </c>
      <c r="AL344" s="593" t="s">
        <v>1117</v>
      </c>
      <c r="AM344" s="593"/>
      <c r="AN344" s="593"/>
      <c r="AO344" s="593"/>
      <c r="AP344" s="593"/>
      <c r="AQ344" s="593"/>
      <c r="AR344" s="593"/>
      <c r="AS344" s="593"/>
      <c r="AT344" s="593"/>
      <c r="AU344" s="593"/>
      <c r="AV344" s="593"/>
      <c r="AW344" s="593"/>
      <c r="AX344" s="593"/>
      <c r="AY344" s="593"/>
      <c r="AZ344" s="593"/>
      <c r="BA344" s="593"/>
      <c r="BB344" s="593"/>
      <c r="BC344" s="593"/>
      <c r="BD344" s="593"/>
      <c r="BE344" s="593"/>
      <c r="BF344" s="593"/>
      <c r="BG344" s="593"/>
      <c r="BH344" s="593"/>
      <c r="BI344" s="593"/>
      <c r="BJ344" s="593"/>
      <c r="BK344" s="593"/>
      <c r="BL344" s="593"/>
      <c r="BM344" s="593"/>
      <c r="BN344" s="593"/>
      <c r="BO344" s="593"/>
      <c r="BP344" s="593"/>
      <c r="BQ344" s="593"/>
      <c r="BR344" s="593"/>
      <c r="BS344" s="94"/>
      <c r="BT344" s="227"/>
      <c r="BU344" s="227"/>
      <c r="BV344" s="227"/>
      <c r="BW344" s="227"/>
      <c r="BX344" s="223"/>
      <c r="BY344" s="223"/>
      <c r="BZ344" s="223"/>
      <c r="CA344" s="223"/>
      <c r="CB344" s="228"/>
      <c r="CC344" s="228"/>
      <c r="CD344" s="227"/>
      <c r="CE344" s="227"/>
      <c r="CG344" s="226"/>
      <c r="CH344" s="226"/>
      <c r="CI344" s="226"/>
      <c r="CJ344" s="226"/>
      <c r="CK344" s="226"/>
      <c r="CL344" s="226"/>
      <c r="CM344" s="226"/>
      <c r="CN344" s="226"/>
      <c r="CO344" s="226"/>
      <c r="CP344" s="226"/>
    </row>
    <row r="345" spans="1:94" s="92" customFormat="1" ht="13">
      <c r="A345" s="169" t="str">
        <f>IF(B345&lt;&gt;"",$A$51&amp;"."&amp;SUBTOTAL(103,$B$52:B345),"")</f>
        <v/>
      </c>
      <c r="B345" s="91"/>
      <c r="C345" s="93"/>
      <c r="D345" s="93"/>
      <c r="E345" s="93"/>
      <c r="F345" s="93"/>
      <c r="G345" s="93"/>
      <c r="H345" s="93"/>
      <c r="I345" s="93"/>
      <c r="J345" s="93"/>
      <c r="K345" s="93"/>
      <c r="L345" s="93"/>
      <c r="M345" s="93"/>
      <c r="N345" s="93"/>
      <c r="O345" s="93"/>
      <c r="P345" s="93"/>
      <c r="Q345" s="93"/>
      <c r="R345" s="93"/>
      <c r="S345" s="93"/>
      <c r="T345" s="93"/>
      <c r="W345" s="225"/>
      <c r="X345" s="225"/>
      <c r="Y345" s="225"/>
      <c r="Z345" s="225"/>
      <c r="AA345" s="225"/>
      <c r="AB345" s="225"/>
      <c r="AC345" s="225"/>
      <c r="AD345" s="225"/>
      <c r="AE345" s="225"/>
      <c r="AF345" s="225"/>
      <c r="AG345" s="225"/>
      <c r="AH345" s="225"/>
      <c r="AI345" s="225"/>
      <c r="AJ345" s="169" t="str">
        <f t="shared" si="17"/>
        <v/>
      </c>
      <c r="AK345" s="174">
        <f t="shared" si="17"/>
        <v>0</v>
      </c>
      <c r="AL345" s="93"/>
      <c r="AM345" s="93"/>
      <c r="AN345" s="93"/>
      <c r="AO345" s="93"/>
      <c r="AP345" s="93"/>
      <c r="AQ345" s="93"/>
      <c r="AR345" s="93"/>
      <c r="AS345" s="93"/>
      <c r="AT345" s="93"/>
      <c r="AU345" s="93"/>
      <c r="AV345" s="93"/>
      <c r="AW345" s="93"/>
      <c r="AX345" s="93"/>
      <c r="AY345" s="93"/>
      <c r="AZ345" s="93"/>
      <c r="BA345" s="93"/>
      <c r="BB345" s="93"/>
      <c r="BC345" s="93"/>
      <c r="BF345" s="237"/>
      <c r="BG345" s="237"/>
      <c r="BH345" s="237"/>
      <c r="BI345" s="237"/>
      <c r="BJ345" s="237"/>
      <c r="BK345" s="237"/>
      <c r="BL345" s="237"/>
      <c r="BM345" s="237"/>
      <c r="BN345" s="237"/>
      <c r="BO345" s="237"/>
      <c r="BP345" s="237"/>
      <c r="BQ345" s="237"/>
      <c r="BR345" s="237"/>
      <c r="BS345" s="225"/>
      <c r="BT345" s="227"/>
      <c r="BU345" s="227"/>
      <c r="BV345" s="227"/>
      <c r="BW345" s="227"/>
      <c r="BX345" s="223"/>
      <c r="BY345" s="223"/>
      <c r="BZ345" s="223">
        <f>IF(ISNONTEXT(C345:D345),0,SUM(C345:AI345)-SUM(AL345:BR345))</f>
        <v>0</v>
      </c>
      <c r="CA345" s="223"/>
      <c r="CB345" s="228"/>
      <c r="CC345" s="228"/>
      <c r="CD345" s="228"/>
      <c r="CE345" s="228"/>
      <c r="CG345" s="226"/>
      <c r="CH345" s="226"/>
      <c r="CI345" s="226"/>
      <c r="CJ345" s="226"/>
      <c r="CK345" s="226"/>
      <c r="CL345" s="226"/>
      <c r="CM345" s="226"/>
      <c r="CN345" s="226"/>
      <c r="CO345" s="226"/>
      <c r="CP345" s="226"/>
    </row>
    <row r="346" spans="1:94" s="92" customFormat="1" ht="28" customHeight="1">
      <c r="A346" s="169" t="str">
        <f>IF(B346&lt;&gt;"",$A$51&amp;"."&amp;SUBTOTAL(103,$B$52:B346),"")</f>
        <v/>
      </c>
      <c r="B346" s="91"/>
      <c r="C346" s="593" t="s">
        <v>1120</v>
      </c>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169" t="str">
        <f t="shared" si="17"/>
        <v/>
      </c>
      <c r="AK346" s="174">
        <f t="shared" si="17"/>
        <v>0</v>
      </c>
      <c r="AL346" s="593" t="s">
        <v>1115</v>
      </c>
      <c r="AM346" s="593"/>
      <c r="AN346" s="593"/>
      <c r="AO346" s="593"/>
      <c r="AP346" s="593"/>
      <c r="AQ346" s="593"/>
      <c r="AR346" s="593"/>
      <c r="AS346" s="593"/>
      <c r="AT346" s="593"/>
      <c r="AU346" s="593"/>
      <c r="AV346" s="593"/>
      <c r="AW346" s="593"/>
      <c r="AX346" s="593"/>
      <c r="AY346" s="593"/>
      <c r="AZ346" s="593"/>
      <c r="BA346" s="593"/>
      <c r="BB346" s="593"/>
      <c r="BC346" s="593"/>
      <c r="BD346" s="593"/>
      <c r="BE346" s="593"/>
      <c r="BF346" s="593"/>
      <c r="BG346" s="593"/>
      <c r="BH346" s="593"/>
      <c r="BI346" s="593"/>
      <c r="BJ346" s="593"/>
      <c r="BK346" s="593"/>
      <c r="BL346" s="593"/>
      <c r="BM346" s="593"/>
      <c r="BN346" s="593"/>
      <c r="BO346" s="593"/>
      <c r="BP346" s="593"/>
      <c r="BQ346" s="593"/>
      <c r="BR346" s="593"/>
      <c r="BS346" s="94"/>
      <c r="BT346" s="227"/>
      <c r="BU346" s="227"/>
      <c r="BV346" s="227"/>
      <c r="BW346" s="227"/>
      <c r="BX346" s="223"/>
      <c r="BY346" s="223"/>
      <c r="BZ346" s="223"/>
      <c r="CA346" s="223"/>
      <c r="CB346" s="228"/>
      <c r="CC346" s="228"/>
      <c r="CD346" s="227"/>
      <c r="CE346" s="227"/>
      <c r="CG346" s="226"/>
      <c r="CH346" s="226"/>
      <c r="CI346" s="226"/>
      <c r="CJ346" s="226"/>
      <c r="CK346" s="226"/>
      <c r="CL346" s="226"/>
      <c r="CM346" s="226"/>
      <c r="CN346" s="226"/>
      <c r="CO346" s="226"/>
      <c r="CP346" s="226"/>
    </row>
    <row r="347" spans="1:94" s="92" customFormat="1" ht="13">
      <c r="A347" s="169" t="str">
        <f>IF(B347&lt;&gt;"",$A$51&amp;"."&amp;SUBTOTAL(103,$B$52:B347),"")</f>
        <v/>
      </c>
      <c r="B347" s="91"/>
      <c r="C347" s="219"/>
      <c r="D347" s="93"/>
      <c r="E347" s="93"/>
      <c r="F347" s="93"/>
      <c r="G347" s="93"/>
      <c r="H347" s="93"/>
      <c r="I347" s="93"/>
      <c r="J347" s="93"/>
      <c r="K347" s="93"/>
      <c r="L347" s="93"/>
      <c r="M347" s="93"/>
      <c r="N347" s="93"/>
      <c r="O347" s="93"/>
      <c r="P347" s="93"/>
      <c r="Q347" s="93"/>
      <c r="R347" s="93"/>
      <c r="S347" s="93"/>
      <c r="T347" s="93"/>
      <c r="W347" s="225"/>
      <c r="X347" s="225"/>
      <c r="Y347" s="225"/>
      <c r="Z347" s="225"/>
      <c r="AA347" s="225"/>
      <c r="AB347" s="225"/>
      <c r="AC347" s="225"/>
      <c r="AD347" s="225"/>
      <c r="AE347" s="225"/>
      <c r="AF347" s="225"/>
      <c r="AG347" s="225"/>
      <c r="AH347" s="225"/>
      <c r="AI347" s="225"/>
      <c r="AJ347" s="169" t="str">
        <f t="shared" si="17"/>
        <v/>
      </c>
      <c r="AK347" s="174">
        <f t="shared" si="17"/>
        <v>0</v>
      </c>
      <c r="AL347" s="219"/>
      <c r="AM347" s="93"/>
      <c r="AN347" s="93"/>
      <c r="AO347" s="93"/>
      <c r="AP347" s="93"/>
      <c r="AQ347" s="93"/>
      <c r="AR347" s="93"/>
      <c r="AS347" s="93"/>
      <c r="AT347" s="93"/>
      <c r="AU347" s="93"/>
      <c r="AV347" s="93"/>
      <c r="AW347" s="93"/>
      <c r="AX347" s="93"/>
      <c r="AY347" s="93"/>
      <c r="AZ347" s="93"/>
      <c r="BA347" s="93"/>
      <c r="BB347" s="93"/>
      <c r="BC347" s="93"/>
      <c r="BF347" s="225"/>
      <c r="BG347" s="225"/>
      <c r="BH347" s="225"/>
      <c r="BI347" s="225"/>
      <c r="BJ347" s="225"/>
      <c r="BK347" s="225"/>
      <c r="BL347" s="225"/>
      <c r="BM347" s="225"/>
      <c r="BN347" s="225"/>
      <c r="BO347" s="225"/>
      <c r="BP347" s="225"/>
      <c r="BQ347" s="225"/>
      <c r="BR347" s="225"/>
      <c r="BS347" s="225"/>
      <c r="BT347" s="227"/>
      <c r="BU347" s="227"/>
      <c r="BV347" s="227"/>
      <c r="BW347" s="227"/>
      <c r="BX347" s="223"/>
      <c r="BY347" s="223"/>
      <c r="BZ347" s="223"/>
      <c r="CA347" s="223"/>
      <c r="CB347" s="228"/>
      <c r="CC347" s="228"/>
      <c r="CD347" s="228"/>
      <c r="CE347" s="228"/>
      <c r="CG347" s="226"/>
      <c r="CH347" s="226"/>
      <c r="CI347" s="226"/>
      <c r="CJ347" s="226"/>
      <c r="CK347" s="226"/>
      <c r="CL347" s="226"/>
      <c r="CM347" s="226"/>
      <c r="CN347" s="226"/>
      <c r="CO347" s="226"/>
      <c r="CP347" s="226"/>
    </row>
    <row r="348" spans="1:94" s="92" customFormat="1" ht="15" hidden="1" customHeight="1" outlineLevel="1">
      <c r="A348" s="169" t="str">
        <f>IF(B348&lt;&gt;"",SUBTOTAL(103,$B$8:B348)-SUBTOTAL(103,$B$9:$B$50)-SUBTOTAL(103,$B$52:$B$345),"")</f>
        <v/>
      </c>
      <c r="B348" s="91" t="str">
        <f>IF(AND(SUM(N355:S365)=0,SUM(U355:Z365)=0),"",".")</f>
        <v/>
      </c>
      <c r="C348" s="215" t="s">
        <v>1121</v>
      </c>
      <c r="D348" s="93"/>
      <c r="E348" s="93"/>
      <c r="F348" s="93"/>
      <c r="G348" s="93"/>
      <c r="H348" s="93"/>
      <c r="I348" s="93"/>
      <c r="J348" s="93"/>
      <c r="K348" s="93"/>
      <c r="L348" s="93"/>
      <c r="M348" s="93"/>
      <c r="N348" s="93"/>
      <c r="O348" s="93"/>
      <c r="P348" s="93"/>
      <c r="Q348" s="93"/>
      <c r="R348" s="93"/>
      <c r="S348" s="93"/>
      <c r="T348" s="93"/>
      <c r="W348" s="225"/>
      <c r="X348" s="225"/>
      <c r="Y348" s="225"/>
      <c r="Z348" s="225"/>
      <c r="AA348" s="225"/>
      <c r="AB348" s="225"/>
      <c r="AC348" s="225"/>
      <c r="AD348" s="225"/>
      <c r="AE348" s="225"/>
      <c r="AF348" s="225"/>
      <c r="AG348" s="225"/>
      <c r="AH348" s="225"/>
      <c r="AI348" s="225"/>
      <c r="AJ348" s="169" t="str">
        <f t="shared" si="17"/>
        <v/>
      </c>
      <c r="AK348" s="174" t="str">
        <f t="shared" si="17"/>
        <v/>
      </c>
      <c r="AL348" s="215" t="s">
        <v>1122</v>
      </c>
      <c r="AM348" s="93"/>
      <c r="AN348" s="93"/>
      <c r="AO348" s="93"/>
      <c r="AP348" s="93"/>
      <c r="AQ348" s="93"/>
      <c r="AR348" s="93"/>
      <c r="AS348" s="93"/>
      <c r="AT348" s="93"/>
      <c r="AU348" s="93"/>
      <c r="AV348" s="93"/>
      <c r="AW348" s="93"/>
      <c r="AX348" s="93"/>
      <c r="AY348" s="93"/>
      <c r="AZ348" s="93"/>
      <c r="BA348" s="93"/>
      <c r="BB348" s="93"/>
      <c r="BC348" s="93"/>
      <c r="BF348" s="225"/>
      <c r="BG348" s="225"/>
      <c r="BH348" s="225"/>
      <c r="BI348" s="225"/>
      <c r="BJ348" s="225"/>
      <c r="BK348" s="225"/>
      <c r="BL348" s="225"/>
      <c r="BM348" s="225"/>
      <c r="BN348" s="225"/>
      <c r="BO348" s="225"/>
      <c r="BP348" s="225"/>
      <c r="BQ348" s="225"/>
      <c r="BR348" s="225"/>
      <c r="BS348" s="225"/>
      <c r="BT348" s="227"/>
      <c r="BU348" s="227"/>
      <c r="BV348" s="227"/>
      <c r="BW348" s="227"/>
      <c r="BX348" s="223"/>
      <c r="BY348" s="223"/>
      <c r="BZ348" s="223">
        <f>IF(ISNONTEXT(C348:D348),0,SUM(C348:AI348)-SUM(AL348:BR348))</f>
        <v>0</v>
      </c>
      <c r="CA348" s="223"/>
      <c r="CB348" s="228"/>
      <c r="CC348" s="228"/>
      <c r="CD348" s="228"/>
      <c r="CE348" s="228"/>
      <c r="CG348" s="226"/>
      <c r="CH348" s="226"/>
      <c r="CI348" s="226"/>
      <c r="CJ348" s="226"/>
      <c r="CK348" s="226"/>
      <c r="CL348" s="226"/>
      <c r="CM348" s="226"/>
      <c r="CN348" s="226"/>
      <c r="CO348" s="226"/>
      <c r="CP348" s="226"/>
    </row>
    <row r="349" spans="1:94" s="92" customFormat="1" ht="13" hidden="1" outlineLevel="1">
      <c r="A349" s="169" t="str">
        <f>IF(B349&lt;&gt;"",SUBTOTAL(103,$B$8:B349)-SUBTOTAL(103,$B$9:$B$50)-SUBTOTAL(103,$B$52:$B$345),"")</f>
        <v/>
      </c>
      <c r="B349" s="91"/>
      <c r="C349" s="215"/>
      <c r="D349" s="93"/>
      <c r="E349" s="93"/>
      <c r="F349" s="93"/>
      <c r="G349" s="93"/>
      <c r="H349" s="93"/>
      <c r="I349" s="93"/>
      <c r="J349" s="93"/>
      <c r="K349" s="93"/>
      <c r="L349" s="93"/>
      <c r="M349" s="93"/>
      <c r="N349" s="93"/>
      <c r="O349" s="93"/>
      <c r="P349" s="93"/>
      <c r="Q349" s="93"/>
      <c r="R349" s="93"/>
      <c r="S349" s="93"/>
      <c r="T349" s="93"/>
      <c r="W349" s="225"/>
      <c r="X349" s="225"/>
      <c r="Y349" s="225"/>
      <c r="Z349" s="225"/>
      <c r="AA349" s="225"/>
      <c r="AB349" s="225"/>
      <c r="AC349" s="225"/>
      <c r="AD349" s="225"/>
      <c r="AE349" s="225"/>
      <c r="AF349" s="225"/>
      <c r="AG349" s="225"/>
      <c r="AH349" s="225"/>
      <c r="AI349" s="225"/>
      <c r="AJ349" s="169" t="str">
        <f t="shared" si="17"/>
        <v/>
      </c>
      <c r="AK349" s="174">
        <f t="shared" si="17"/>
        <v>0</v>
      </c>
      <c r="AL349" s="215"/>
      <c r="AM349" s="93"/>
      <c r="AN349" s="93"/>
      <c r="AO349" s="93"/>
      <c r="AP349" s="93"/>
      <c r="AQ349" s="93"/>
      <c r="AR349" s="93"/>
      <c r="AS349" s="93"/>
      <c r="AT349" s="93"/>
      <c r="AU349" s="93"/>
      <c r="AV349" s="93"/>
      <c r="AW349" s="93"/>
      <c r="AX349" s="93"/>
      <c r="AY349" s="93"/>
      <c r="AZ349" s="93"/>
      <c r="BA349" s="93"/>
      <c r="BB349" s="93"/>
      <c r="BC349" s="93"/>
      <c r="BF349" s="225"/>
      <c r="BG349" s="225"/>
      <c r="BH349" s="225"/>
      <c r="BI349" s="225"/>
      <c r="BJ349" s="225"/>
      <c r="BK349" s="225"/>
      <c r="BL349" s="225"/>
      <c r="BM349" s="225"/>
      <c r="BN349" s="225"/>
      <c r="BO349" s="225"/>
      <c r="BP349" s="225"/>
      <c r="BQ349" s="225"/>
      <c r="BR349" s="225"/>
      <c r="BS349" s="225"/>
      <c r="BT349" s="227"/>
      <c r="BU349" s="227"/>
      <c r="BV349" s="227"/>
      <c r="BW349" s="227"/>
      <c r="BX349" s="223"/>
      <c r="BY349" s="223"/>
      <c r="BZ349" s="223"/>
      <c r="CA349" s="223"/>
      <c r="CB349" s="228"/>
      <c r="CC349" s="228"/>
      <c r="CD349" s="228"/>
      <c r="CE349" s="228"/>
      <c r="CG349" s="226"/>
      <c r="CH349" s="226"/>
      <c r="CI349" s="226"/>
      <c r="CJ349" s="226"/>
      <c r="CK349" s="226"/>
      <c r="CL349" s="226"/>
      <c r="CM349" s="226"/>
      <c r="CN349" s="226"/>
      <c r="CO349" s="226"/>
      <c r="CP349" s="226"/>
    </row>
    <row r="350" spans="1:94" s="92" customFormat="1" ht="40.5" hidden="1" customHeight="1" outlineLevel="1">
      <c r="A350" s="169" t="str">
        <f>IF(B350&lt;&gt;"",SUBTOTAL(103,$B$8:B350)-SUBTOTAL(103,$B$9:$B$50)-SUBTOTAL(103,$B$52:$B$345),"")</f>
        <v/>
      </c>
      <c r="B350" s="91"/>
      <c r="C350" s="607" t="str">
        <f>'[4]Khai bao'!$C$28&amp;" Công ty đã quyết định điều chỉnh hồi tố một số chỉ tiêu trên Báo cáo tài chính cho năm tài chính kết thúc tại ngày ... căn cứ trên Biên bản thanh tra thuế của Cơ quan thuế địa phương về việc thanh tra thuế các năm .... "&amp;"Theo đó một số chỉ tiêu trên Báo cáo tài chính được điều chỉnh cụ thể như sau:"</f>
        <v>Ban Giám đốc Công ty đã quyết định điều chỉnh hồi tố một số chỉ tiêu trên Báo cáo tài chính cho năm tài chính kết thúc tại ngày ... căn cứ trên Biên bản thanh tra thuế của Cơ quan thuế địa phương về việc thanh tra thuế các năm .... Theo đó một số chỉ tiêu trên Báo cáo tài chính được điều chỉnh cụ thể như sau:</v>
      </c>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169" t="str">
        <f t="shared" si="17"/>
        <v/>
      </c>
      <c r="AK350" s="174">
        <f t="shared" si="17"/>
        <v>0</v>
      </c>
      <c r="AL350" s="632" t="str">
        <f>'[4]Khai bao'!$D$28&amp;" decided to retrospective restated some items on the Financial Statements for the fiscal year ended as at ... based on the State Audit Report. Hence, some items on the Financial Statements are restated as follows:"</f>
        <v>The Board of Directors decided to retrospective restated some items on the Financial Statements for the fiscal year ended as at ... based on the State Audit Report. Hence, some items on the Financial Statements are restated as follows:</v>
      </c>
      <c r="AM350" s="632"/>
      <c r="AN350" s="632"/>
      <c r="AO350" s="632"/>
      <c r="AP350" s="632"/>
      <c r="AQ350" s="632"/>
      <c r="AR350" s="632"/>
      <c r="AS350" s="632"/>
      <c r="AT350" s="632"/>
      <c r="AU350" s="632"/>
      <c r="AV350" s="632"/>
      <c r="AW350" s="632"/>
      <c r="AX350" s="632"/>
      <c r="AY350" s="632"/>
      <c r="AZ350" s="632"/>
      <c r="BA350" s="632"/>
      <c r="BB350" s="632"/>
      <c r="BC350" s="632"/>
      <c r="BD350" s="632"/>
      <c r="BE350" s="632"/>
      <c r="BF350" s="632"/>
      <c r="BG350" s="632"/>
      <c r="BH350" s="632"/>
      <c r="BI350" s="632"/>
      <c r="BJ350" s="632"/>
      <c r="BK350" s="632"/>
      <c r="BL350" s="632"/>
      <c r="BM350" s="632"/>
      <c r="BN350" s="632"/>
      <c r="BO350" s="632"/>
      <c r="BP350" s="632"/>
      <c r="BQ350" s="632"/>
      <c r="BR350" s="632"/>
      <c r="BS350" s="217"/>
      <c r="BT350" s="227"/>
      <c r="BU350" s="227"/>
      <c r="BV350" s="227"/>
      <c r="BW350" s="227"/>
      <c r="BX350" s="223"/>
      <c r="BY350" s="223"/>
      <c r="BZ350" s="223">
        <f>IF(ISNONTEXT(C350:D350),0,SUM(C350:AI350)-SUM(AL350:BR350))</f>
        <v>0</v>
      </c>
      <c r="CA350" s="223"/>
      <c r="CB350" s="228"/>
      <c r="CC350" s="228"/>
      <c r="CD350" s="228"/>
      <c r="CE350" s="228"/>
      <c r="CG350" s="226"/>
      <c r="CH350" s="226"/>
      <c r="CI350" s="226"/>
      <c r="CJ350" s="226"/>
      <c r="CK350" s="226"/>
      <c r="CL350" s="226"/>
      <c r="CM350" s="226"/>
      <c r="CN350" s="226"/>
      <c r="CO350" s="226"/>
      <c r="CP350" s="226"/>
    </row>
    <row r="351" spans="1:94" s="92" customFormat="1" ht="13" hidden="1" outlineLevel="1">
      <c r="A351" s="169" t="str">
        <f>IF(B351&lt;&gt;"",SUBTOTAL(103,$B$8:B351)-SUBTOTAL(103,$B$9:$B$50)-SUBTOTAL(103,$B$52:$B$345),"")</f>
        <v/>
      </c>
      <c r="B351" s="91"/>
      <c r="C351" s="217"/>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169" t="str">
        <f t="shared" si="17"/>
        <v/>
      </c>
      <c r="AK351" s="174">
        <f t="shared" si="17"/>
        <v>0</v>
      </c>
      <c r="AL351" s="255"/>
      <c r="AM351" s="255"/>
      <c r="AN351" s="255"/>
      <c r="AO351" s="255"/>
      <c r="AP351" s="255"/>
      <c r="AQ351" s="255"/>
      <c r="AR351" s="255"/>
      <c r="AS351" s="255"/>
      <c r="AT351" s="255"/>
      <c r="AU351" s="255"/>
      <c r="AV351" s="255"/>
      <c r="AW351" s="255"/>
      <c r="AX351" s="255"/>
      <c r="AY351" s="255"/>
      <c r="AZ351" s="255"/>
      <c r="BA351" s="255"/>
      <c r="BB351" s="255"/>
      <c r="BC351" s="255"/>
      <c r="BD351" s="255"/>
      <c r="BE351" s="255"/>
      <c r="BF351" s="255"/>
      <c r="BG351" s="255"/>
      <c r="BH351" s="255"/>
      <c r="BI351" s="255"/>
      <c r="BJ351" s="255"/>
      <c r="BK351" s="255"/>
      <c r="BL351" s="255"/>
      <c r="BM351" s="255"/>
      <c r="BN351" s="255"/>
      <c r="BO351" s="255"/>
      <c r="BP351" s="255"/>
      <c r="BQ351" s="255"/>
      <c r="BR351" s="255"/>
      <c r="BS351" s="217"/>
      <c r="BT351" s="227"/>
      <c r="BU351" s="227"/>
      <c r="BV351" s="227"/>
      <c r="BW351" s="227"/>
      <c r="BX351" s="223"/>
      <c r="BY351" s="223"/>
      <c r="BZ351" s="223"/>
      <c r="CA351" s="223"/>
      <c r="CB351" s="228"/>
      <c r="CC351" s="228"/>
      <c r="CD351" s="228"/>
      <c r="CE351" s="228"/>
      <c r="CG351" s="226"/>
      <c r="CH351" s="226"/>
      <c r="CI351" s="226"/>
      <c r="CJ351" s="226"/>
      <c r="CK351" s="226"/>
      <c r="CL351" s="226"/>
      <c r="CM351" s="226"/>
      <c r="CN351" s="226"/>
      <c r="CO351" s="226"/>
      <c r="CP351" s="226"/>
    </row>
    <row r="352" spans="1:94" ht="39" hidden="1" customHeight="1" outlineLevel="1">
      <c r="A352" s="256" t="str">
        <f>IF(B352&lt;&gt;"",SUBTOTAL(103,$B$8:B352)-SUBTOTAL(103,$B$9:$B$50)-SUBTOTAL(103,$B$52:$B$345),"")</f>
        <v/>
      </c>
      <c r="B352" s="90"/>
      <c r="C352" s="257"/>
      <c r="D352" s="257"/>
      <c r="E352" s="257"/>
      <c r="F352" s="257"/>
      <c r="G352" s="257"/>
      <c r="H352" s="257"/>
      <c r="I352" s="257"/>
      <c r="J352" s="257"/>
      <c r="K352" s="630" t="s">
        <v>1123</v>
      </c>
      <c r="L352" s="631"/>
      <c r="N352" s="626" t="s">
        <v>1124</v>
      </c>
      <c r="O352" s="626"/>
      <c r="P352" s="626"/>
      <c r="Q352" s="626"/>
      <c r="R352" s="626"/>
      <c r="S352" s="626"/>
      <c r="U352" s="626" t="s">
        <v>1125</v>
      </c>
      <c r="V352" s="626"/>
      <c r="W352" s="626"/>
      <c r="X352" s="626"/>
      <c r="Y352" s="626"/>
      <c r="Z352" s="626"/>
      <c r="AA352" s="258"/>
      <c r="AB352" s="626" t="s">
        <v>1126</v>
      </c>
      <c r="AC352" s="626"/>
      <c r="AD352" s="626"/>
      <c r="AE352" s="626"/>
      <c r="AF352" s="626"/>
      <c r="AG352" s="626"/>
      <c r="AH352" s="627" t="s">
        <v>1127</v>
      </c>
      <c r="AI352" s="628"/>
      <c r="AJ352" s="169" t="str">
        <f t="shared" ref="AJ352:AK476" si="18">A352</f>
        <v/>
      </c>
      <c r="AK352" s="174">
        <f t="shared" si="18"/>
        <v>0</v>
      </c>
      <c r="AL352" s="257"/>
      <c r="AM352" s="257"/>
      <c r="AN352" s="257"/>
      <c r="AO352" s="257"/>
      <c r="AP352" s="257"/>
      <c r="AQ352" s="257"/>
      <c r="AR352" s="257"/>
      <c r="AS352" s="257"/>
      <c r="AT352" s="631" t="s">
        <v>1128</v>
      </c>
      <c r="AU352" s="631"/>
      <c r="AW352" s="626" t="s">
        <v>1129</v>
      </c>
      <c r="AX352" s="626"/>
      <c r="AY352" s="626"/>
      <c r="AZ352" s="626"/>
      <c r="BA352" s="626"/>
      <c r="BB352" s="626"/>
      <c r="BD352" s="626" t="s">
        <v>1130</v>
      </c>
      <c r="BE352" s="626"/>
      <c r="BF352" s="626"/>
      <c r="BG352" s="626"/>
      <c r="BH352" s="626"/>
      <c r="BI352" s="626"/>
      <c r="BJ352" s="258"/>
      <c r="BK352" s="626" t="s">
        <v>1131</v>
      </c>
      <c r="BL352" s="626"/>
      <c r="BM352" s="626"/>
      <c r="BN352" s="626"/>
      <c r="BO352" s="626"/>
      <c r="BP352" s="626"/>
      <c r="BQ352" s="627" t="s">
        <v>1132</v>
      </c>
      <c r="BR352" s="628"/>
      <c r="BS352" s="259"/>
      <c r="BZ352" s="156">
        <f t="shared" ref="BZ352:BZ361" si="19">IF(ISNONTEXT(C352:D352),0,SUM(C352:AA352)-SUM(AL352:BR352))</f>
        <v>0</v>
      </c>
      <c r="CB352" s="155"/>
      <c r="CC352" s="155"/>
      <c r="CD352" s="155"/>
      <c r="CE352" s="155"/>
    </row>
    <row r="353" spans="1:94" ht="15" hidden="1" customHeight="1" outlineLevel="1">
      <c r="A353" s="256" t="str">
        <f>IF(B353&lt;&gt;"",SUBTOTAL(103,$B$8:B353)-SUBTOTAL(103,$B$9:$B$50)-SUBTOTAL(103,$B$52:$B$345),"")</f>
        <v/>
      </c>
      <c r="B353" s="90"/>
      <c r="C353" s="257"/>
      <c r="D353" s="257"/>
      <c r="E353" s="257"/>
      <c r="F353" s="257"/>
      <c r="G353" s="257"/>
      <c r="H353" s="257"/>
      <c r="I353" s="257"/>
      <c r="J353" s="257"/>
      <c r="K353" s="257"/>
      <c r="L353" s="257"/>
      <c r="N353" s="629" t="s">
        <v>1133</v>
      </c>
      <c r="O353" s="629"/>
      <c r="P353" s="629"/>
      <c r="Q353" s="629"/>
      <c r="R353" s="629"/>
      <c r="S353" s="629"/>
      <c r="U353" s="629" t="s">
        <v>1133</v>
      </c>
      <c r="V353" s="629"/>
      <c r="W353" s="629"/>
      <c r="X353" s="629"/>
      <c r="Y353" s="629"/>
      <c r="Z353" s="629"/>
      <c r="AA353" s="258"/>
      <c r="AB353" s="629" t="s">
        <v>1133</v>
      </c>
      <c r="AC353" s="629"/>
      <c r="AD353" s="629"/>
      <c r="AE353" s="629"/>
      <c r="AF353" s="629"/>
      <c r="AG353" s="629"/>
      <c r="AH353" s="89"/>
      <c r="AI353" s="260"/>
      <c r="AJ353" s="169" t="str">
        <f t="shared" si="18"/>
        <v/>
      </c>
      <c r="AK353" s="174">
        <f t="shared" si="18"/>
        <v>0</v>
      </c>
      <c r="AL353" s="257"/>
      <c r="AM353" s="257"/>
      <c r="AN353" s="257"/>
      <c r="AO353" s="257"/>
      <c r="AP353" s="257"/>
      <c r="AQ353" s="257"/>
      <c r="AR353" s="257"/>
      <c r="AS353" s="257"/>
      <c r="AT353" s="257"/>
      <c r="AU353" s="257"/>
      <c r="AW353" s="629"/>
      <c r="AX353" s="629"/>
      <c r="AY353" s="629"/>
      <c r="AZ353" s="629"/>
      <c r="BA353" s="629"/>
      <c r="BB353" s="629"/>
      <c r="BD353" s="629"/>
      <c r="BE353" s="629"/>
      <c r="BF353" s="629"/>
      <c r="BG353" s="629"/>
      <c r="BH353" s="629"/>
      <c r="BI353" s="629"/>
      <c r="BJ353" s="258"/>
      <c r="BK353" s="629"/>
      <c r="BL353" s="629"/>
      <c r="BM353" s="629"/>
      <c r="BN353" s="629"/>
      <c r="BO353" s="629"/>
      <c r="BP353" s="629"/>
      <c r="BQ353" s="89"/>
      <c r="BR353" s="260"/>
      <c r="BS353" s="259"/>
      <c r="BZ353" s="156">
        <f t="shared" si="19"/>
        <v>0</v>
      </c>
      <c r="CB353" s="155"/>
      <c r="CC353" s="155"/>
      <c r="CD353" s="155"/>
      <c r="CE353" s="155"/>
    </row>
    <row r="354" spans="1:94" ht="15" hidden="1" customHeight="1" outlineLevel="1">
      <c r="A354" s="147" t="str">
        <f>IF(B354&lt;&gt;"",SUBTOTAL(103,$B$8:B354)-SUBTOTAL(103,$B$9:$B$50)-SUBTOTAL(103,$B$52:$B$345),"")</f>
        <v/>
      </c>
      <c r="C354" s="261" t="s">
        <v>1134</v>
      </c>
      <c r="D354" s="262"/>
      <c r="E354" s="262"/>
      <c r="F354" s="262"/>
      <c r="G354" s="262"/>
      <c r="H354" s="262"/>
      <c r="I354" s="262"/>
      <c r="J354" s="262"/>
      <c r="K354" s="263"/>
      <c r="L354" s="263"/>
      <c r="N354" s="263"/>
      <c r="O354" s="263"/>
      <c r="P354" s="263"/>
      <c r="Q354" s="263"/>
      <c r="R354" s="263"/>
      <c r="S354" s="263"/>
      <c r="T354" s="253"/>
      <c r="U354" s="263"/>
      <c r="V354" s="263"/>
      <c r="W354" s="263"/>
      <c r="X354" s="263"/>
      <c r="Y354" s="263"/>
      <c r="Z354" s="263"/>
      <c r="AA354" s="263"/>
      <c r="AB354" s="263"/>
      <c r="AC354" s="263"/>
      <c r="AD354" s="263"/>
      <c r="AE354" s="263"/>
      <c r="AF354" s="263"/>
      <c r="AG354" s="263"/>
      <c r="AH354" s="89"/>
      <c r="AI354" s="89"/>
      <c r="AJ354" s="169" t="str">
        <f t="shared" si="18"/>
        <v/>
      </c>
      <c r="AK354" s="174">
        <f t="shared" si="18"/>
        <v>0</v>
      </c>
      <c r="AL354" s="261" t="s">
        <v>1135</v>
      </c>
      <c r="AM354" s="262"/>
      <c r="AN354" s="262"/>
      <c r="AO354" s="262"/>
      <c r="AP354" s="262"/>
      <c r="AQ354" s="262"/>
      <c r="AR354" s="262"/>
      <c r="AS354" s="262"/>
      <c r="AT354" s="263"/>
      <c r="AU354" s="263"/>
      <c r="AW354" s="263"/>
      <c r="AX354" s="263"/>
      <c r="AY354" s="263"/>
      <c r="AZ354" s="263"/>
      <c r="BA354" s="263"/>
      <c r="BB354" s="263"/>
      <c r="BD354" s="263"/>
      <c r="BE354" s="263"/>
      <c r="BF354" s="263"/>
      <c r="BG354" s="263"/>
      <c r="BH354" s="263"/>
      <c r="BI354" s="263"/>
      <c r="BJ354" s="263"/>
      <c r="BK354" s="263"/>
      <c r="BL354" s="263"/>
      <c r="BM354" s="263"/>
      <c r="BN354" s="263"/>
      <c r="BO354" s="263"/>
      <c r="BP354" s="263"/>
      <c r="BQ354" s="89"/>
      <c r="BR354" s="89"/>
      <c r="BS354" s="259"/>
      <c r="BZ354" s="156">
        <f t="shared" si="19"/>
        <v>0</v>
      </c>
      <c r="CD354" s="155"/>
      <c r="CE354" s="155"/>
    </row>
    <row r="355" spans="1:94" ht="30.75" hidden="1" customHeight="1" outlineLevel="1">
      <c r="A355" s="147" t="str">
        <f>IF(B355&lt;&gt;"",SUBTOTAL(103,$B$8:B355)-SUBTOTAL(103,$B$9:$B$50)-SUBTOTAL(103,$B$52:$B$345),"")</f>
        <v/>
      </c>
      <c r="C355" s="633"/>
      <c r="D355" s="634"/>
      <c r="E355" s="634"/>
      <c r="F355" s="634"/>
      <c r="G355" s="634"/>
      <c r="H355" s="634"/>
      <c r="I355" s="634"/>
      <c r="J355" s="262"/>
      <c r="K355" s="635">
        <v>0</v>
      </c>
      <c r="L355" s="635"/>
      <c r="N355" s="636">
        <v>0</v>
      </c>
      <c r="O355" s="636"/>
      <c r="P355" s="636"/>
      <c r="Q355" s="636"/>
      <c r="R355" s="636"/>
      <c r="S355" s="636"/>
      <c r="T355" s="253"/>
      <c r="U355" s="636">
        <v>0</v>
      </c>
      <c r="V355" s="636"/>
      <c r="W355" s="636"/>
      <c r="X355" s="636"/>
      <c r="Y355" s="636"/>
      <c r="Z355" s="636"/>
      <c r="AA355" s="264"/>
      <c r="AB355" s="636">
        <f>U355-N355</f>
        <v>0</v>
      </c>
      <c r="AC355" s="636"/>
      <c r="AD355" s="636"/>
      <c r="AE355" s="636"/>
      <c r="AF355" s="636"/>
      <c r="AG355" s="636"/>
      <c r="AH355" s="637" t="s">
        <v>1136</v>
      </c>
      <c r="AI355" s="637"/>
      <c r="AJ355" s="147" t="str">
        <f t="shared" si="18"/>
        <v/>
      </c>
      <c r="AK355" s="245">
        <f t="shared" si="18"/>
        <v>0</v>
      </c>
      <c r="AL355" s="633"/>
      <c r="AM355" s="634"/>
      <c r="AN355" s="634"/>
      <c r="AO355" s="634"/>
      <c r="AP355" s="634"/>
      <c r="AQ355" s="634"/>
      <c r="AR355" s="634"/>
      <c r="AS355" s="262"/>
      <c r="AT355" s="635">
        <f>K355</f>
        <v>0</v>
      </c>
      <c r="AU355" s="635"/>
      <c r="AW355" s="636">
        <f>N355</f>
        <v>0</v>
      </c>
      <c r="AX355" s="636"/>
      <c r="AY355" s="636"/>
      <c r="AZ355" s="636"/>
      <c r="BA355" s="636"/>
      <c r="BB355" s="636"/>
      <c r="BD355" s="636">
        <f>U355</f>
        <v>0</v>
      </c>
      <c r="BE355" s="636"/>
      <c r="BF355" s="636"/>
      <c r="BG355" s="636"/>
      <c r="BH355" s="636"/>
      <c r="BI355" s="636"/>
      <c r="BJ355" s="264"/>
      <c r="BK355" s="636">
        <f>BD355-AW355</f>
        <v>0</v>
      </c>
      <c r="BL355" s="636"/>
      <c r="BM355" s="636"/>
      <c r="BN355" s="636"/>
      <c r="BO355" s="636"/>
      <c r="BP355" s="636"/>
      <c r="BQ355" s="637" t="s">
        <v>1136</v>
      </c>
      <c r="BR355" s="637"/>
      <c r="BS355" s="259"/>
      <c r="BZ355" s="156">
        <f t="shared" si="19"/>
        <v>0</v>
      </c>
      <c r="CD355" s="155"/>
      <c r="CE355" s="155"/>
    </row>
    <row r="356" spans="1:94" ht="30.75" hidden="1" customHeight="1" outlineLevel="1">
      <c r="A356" s="147" t="str">
        <f>IF(B356&lt;&gt;"",SUBTOTAL(103,$B$8:B356)-SUBTOTAL(103,$B$9:$B$50)-SUBTOTAL(103,$B$52:$B$345),"")</f>
        <v/>
      </c>
      <c r="C356" s="633"/>
      <c r="D356" s="634"/>
      <c r="E356" s="634"/>
      <c r="F356" s="634"/>
      <c r="G356" s="634"/>
      <c r="H356" s="634"/>
      <c r="I356" s="634"/>
      <c r="J356" s="262"/>
      <c r="K356" s="635">
        <v>0</v>
      </c>
      <c r="L356" s="635"/>
      <c r="N356" s="636">
        <v>0</v>
      </c>
      <c r="O356" s="636"/>
      <c r="P356" s="636"/>
      <c r="Q356" s="636"/>
      <c r="R356" s="636"/>
      <c r="S356" s="636"/>
      <c r="T356" s="253"/>
      <c r="U356" s="636">
        <v>0</v>
      </c>
      <c r="V356" s="636"/>
      <c r="W356" s="636"/>
      <c r="X356" s="636"/>
      <c r="Y356" s="636"/>
      <c r="Z356" s="636"/>
      <c r="AA356" s="264"/>
      <c r="AB356" s="636">
        <f>U356-N356</f>
        <v>0</v>
      </c>
      <c r="AC356" s="636"/>
      <c r="AD356" s="636"/>
      <c r="AE356" s="636"/>
      <c r="AF356" s="636"/>
      <c r="AG356" s="636"/>
      <c r="AH356" s="637" t="s">
        <v>1137</v>
      </c>
      <c r="AI356" s="637"/>
      <c r="AJ356" s="147" t="str">
        <f t="shared" si="18"/>
        <v/>
      </c>
      <c r="AK356" s="245">
        <f t="shared" si="18"/>
        <v>0</v>
      </c>
      <c r="AL356" s="633"/>
      <c r="AM356" s="634"/>
      <c r="AN356" s="634"/>
      <c r="AO356" s="634"/>
      <c r="AP356" s="634"/>
      <c r="AQ356" s="634"/>
      <c r="AR356" s="634"/>
      <c r="AS356" s="262"/>
      <c r="AT356" s="635">
        <f>K356</f>
        <v>0</v>
      </c>
      <c r="AU356" s="635"/>
      <c r="AW356" s="636">
        <f>N356</f>
        <v>0</v>
      </c>
      <c r="AX356" s="636"/>
      <c r="AY356" s="636"/>
      <c r="AZ356" s="636"/>
      <c r="BA356" s="636"/>
      <c r="BB356" s="636"/>
      <c r="BD356" s="636">
        <f>U356</f>
        <v>0</v>
      </c>
      <c r="BE356" s="636"/>
      <c r="BF356" s="636"/>
      <c r="BG356" s="636"/>
      <c r="BH356" s="636"/>
      <c r="BI356" s="636"/>
      <c r="BJ356" s="264"/>
      <c r="BK356" s="636">
        <f>BD356-AW356</f>
        <v>0</v>
      </c>
      <c r="BL356" s="636"/>
      <c r="BM356" s="636"/>
      <c r="BN356" s="636"/>
      <c r="BO356" s="636"/>
      <c r="BP356" s="636"/>
      <c r="BQ356" s="637" t="s">
        <v>1137</v>
      </c>
      <c r="BR356" s="637"/>
      <c r="BS356" s="259"/>
      <c r="BZ356" s="156">
        <f t="shared" si="19"/>
        <v>0</v>
      </c>
      <c r="CD356" s="155"/>
      <c r="CE356" s="155"/>
    </row>
    <row r="357" spans="1:94" ht="30.75" hidden="1" customHeight="1" outlineLevel="1">
      <c r="A357" s="147" t="str">
        <f>IF(B357&lt;&gt;"",SUBTOTAL(103,$B$8:B357)-SUBTOTAL(103,$B$9:$B$50)-SUBTOTAL(103,$B$52:$B$345),"")</f>
        <v/>
      </c>
      <c r="C357" s="633"/>
      <c r="D357" s="634"/>
      <c r="E357" s="634"/>
      <c r="F357" s="634"/>
      <c r="G357" s="634"/>
      <c r="H357" s="634"/>
      <c r="I357" s="634"/>
      <c r="J357" s="262"/>
      <c r="K357" s="635">
        <v>0</v>
      </c>
      <c r="L357" s="635"/>
      <c r="N357" s="636">
        <v>0</v>
      </c>
      <c r="O357" s="636"/>
      <c r="P357" s="636"/>
      <c r="Q357" s="636"/>
      <c r="R357" s="636"/>
      <c r="S357" s="636"/>
      <c r="T357" s="253"/>
      <c r="U357" s="636">
        <v>0</v>
      </c>
      <c r="V357" s="636"/>
      <c r="W357" s="636"/>
      <c r="X357" s="636"/>
      <c r="Y357" s="636"/>
      <c r="Z357" s="636"/>
      <c r="AA357" s="264"/>
      <c r="AB357" s="636">
        <f>U357-N357</f>
        <v>0</v>
      </c>
      <c r="AC357" s="636"/>
      <c r="AD357" s="636"/>
      <c r="AE357" s="636"/>
      <c r="AF357" s="636"/>
      <c r="AG357" s="636"/>
      <c r="AH357" s="637" t="s">
        <v>1138</v>
      </c>
      <c r="AI357" s="637"/>
      <c r="AJ357" s="147" t="str">
        <f t="shared" si="18"/>
        <v/>
      </c>
      <c r="AK357" s="245">
        <f t="shared" si="18"/>
        <v>0</v>
      </c>
      <c r="AL357" s="633"/>
      <c r="AM357" s="634"/>
      <c r="AN357" s="634"/>
      <c r="AO357" s="634"/>
      <c r="AP357" s="634"/>
      <c r="AQ357" s="634"/>
      <c r="AR357" s="634"/>
      <c r="AS357" s="262"/>
      <c r="AT357" s="635">
        <f>K357</f>
        <v>0</v>
      </c>
      <c r="AU357" s="635"/>
      <c r="AW357" s="636">
        <f>N357</f>
        <v>0</v>
      </c>
      <c r="AX357" s="636"/>
      <c r="AY357" s="636"/>
      <c r="AZ357" s="636"/>
      <c r="BA357" s="636"/>
      <c r="BB357" s="636"/>
      <c r="BD357" s="636">
        <f>U357</f>
        <v>0</v>
      </c>
      <c r="BE357" s="636"/>
      <c r="BF357" s="636"/>
      <c r="BG357" s="636"/>
      <c r="BH357" s="636"/>
      <c r="BI357" s="636"/>
      <c r="BJ357" s="264"/>
      <c r="BK357" s="636">
        <f>BD357-AW357</f>
        <v>0</v>
      </c>
      <c r="BL357" s="636"/>
      <c r="BM357" s="636"/>
      <c r="BN357" s="636"/>
      <c r="BO357" s="636"/>
      <c r="BP357" s="636"/>
      <c r="BQ357" s="637" t="s">
        <v>1138</v>
      </c>
      <c r="BR357" s="637"/>
      <c r="BS357" s="259"/>
      <c r="BZ357" s="156">
        <f t="shared" si="19"/>
        <v>0</v>
      </c>
      <c r="CD357" s="155"/>
      <c r="CE357" s="155"/>
    </row>
    <row r="358" spans="1:94" ht="21" hidden="1" customHeight="1" outlineLevel="1">
      <c r="A358" s="147" t="str">
        <f>IF(B358&lt;&gt;"",SUBTOTAL(103,$B$8:B358)-SUBTOTAL(103,$B$9:$B$50)-SUBTOTAL(103,$B$52:$B$345),"")</f>
        <v/>
      </c>
      <c r="C358" s="261" t="s">
        <v>1139</v>
      </c>
      <c r="D358" s="262"/>
      <c r="E358" s="262"/>
      <c r="F358" s="262"/>
      <c r="G358" s="262"/>
      <c r="H358" s="262"/>
      <c r="I358" s="262"/>
      <c r="J358" s="262"/>
      <c r="K358" s="263"/>
      <c r="L358" s="263"/>
      <c r="N358" s="263"/>
      <c r="O358" s="263"/>
      <c r="P358" s="263"/>
      <c r="Q358" s="263"/>
      <c r="R358" s="263"/>
      <c r="S358" s="263"/>
      <c r="U358" s="263"/>
      <c r="V358" s="263"/>
      <c r="W358" s="263"/>
      <c r="X358" s="263"/>
      <c r="Y358" s="263"/>
      <c r="Z358" s="263"/>
      <c r="AA358" s="263"/>
      <c r="AB358" s="263"/>
      <c r="AC358" s="263"/>
      <c r="AD358" s="263"/>
      <c r="AE358" s="263"/>
      <c r="AF358" s="263"/>
      <c r="AG358" s="263"/>
      <c r="AH358" s="89"/>
      <c r="AI358" s="89"/>
      <c r="AJ358" s="147" t="str">
        <f t="shared" si="18"/>
        <v/>
      </c>
      <c r="AK358" s="245">
        <f t="shared" si="18"/>
        <v>0</v>
      </c>
      <c r="AL358" s="261" t="s">
        <v>1140</v>
      </c>
      <c r="AM358" s="262"/>
      <c r="AN358" s="262"/>
      <c r="AO358" s="262"/>
      <c r="AP358" s="262"/>
      <c r="AQ358" s="262"/>
      <c r="AR358" s="262"/>
      <c r="AS358" s="262"/>
      <c r="AT358" s="263"/>
      <c r="AU358" s="263"/>
      <c r="AW358" s="263"/>
      <c r="AX358" s="263"/>
      <c r="AY358" s="263"/>
      <c r="AZ358" s="263"/>
      <c r="BA358" s="263"/>
      <c r="BB358" s="263"/>
      <c r="BD358" s="263"/>
      <c r="BE358" s="263"/>
      <c r="BF358" s="263"/>
      <c r="BG358" s="263"/>
      <c r="BH358" s="263"/>
      <c r="BI358" s="263"/>
      <c r="BJ358" s="263"/>
      <c r="BK358" s="263"/>
      <c r="BL358" s="263"/>
      <c r="BM358" s="263"/>
      <c r="BN358" s="263"/>
      <c r="BO358" s="263"/>
      <c r="BP358" s="263"/>
      <c r="BQ358" s="89"/>
      <c r="BR358" s="89"/>
      <c r="BS358" s="259"/>
      <c r="BZ358" s="156">
        <f t="shared" si="19"/>
        <v>0</v>
      </c>
      <c r="CD358" s="155"/>
      <c r="CE358" s="155"/>
    </row>
    <row r="359" spans="1:94" ht="30.75" hidden="1" customHeight="1" outlineLevel="1">
      <c r="A359" s="147" t="str">
        <f>IF(B359&lt;&gt;"",SUBTOTAL(103,$B$8:B359)-SUBTOTAL(103,$B$9:$B$50)-SUBTOTAL(103,$B$52:$B$345),"")</f>
        <v/>
      </c>
      <c r="C359" s="633"/>
      <c r="D359" s="634"/>
      <c r="E359" s="634"/>
      <c r="F359" s="634"/>
      <c r="G359" s="634"/>
      <c r="H359" s="634"/>
      <c r="I359" s="634"/>
      <c r="J359" s="262"/>
      <c r="K359" s="635">
        <v>0</v>
      </c>
      <c r="L359" s="635"/>
      <c r="N359" s="636">
        <v>0</v>
      </c>
      <c r="O359" s="636"/>
      <c r="P359" s="636"/>
      <c r="Q359" s="636"/>
      <c r="R359" s="636"/>
      <c r="S359" s="636"/>
      <c r="U359" s="636">
        <v>0</v>
      </c>
      <c r="V359" s="636"/>
      <c r="W359" s="636"/>
      <c r="X359" s="636"/>
      <c r="Y359" s="636"/>
      <c r="Z359" s="636"/>
      <c r="AA359" s="264"/>
      <c r="AB359" s="636">
        <f>U359-N359</f>
        <v>0</v>
      </c>
      <c r="AC359" s="636"/>
      <c r="AD359" s="636"/>
      <c r="AE359" s="636"/>
      <c r="AF359" s="636"/>
      <c r="AG359" s="636"/>
      <c r="AH359" s="637" t="s">
        <v>1141</v>
      </c>
      <c r="AI359" s="637"/>
      <c r="AJ359" s="147" t="str">
        <f t="shared" si="18"/>
        <v/>
      </c>
      <c r="AK359" s="245">
        <f t="shared" si="18"/>
        <v>0</v>
      </c>
      <c r="AL359" s="633"/>
      <c r="AM359" s="634"/>
      <c r="AN359" s="634"/>
      <c r="AO359" s="634"/>
      <c r="AP359" s="634"/>
      <c r="AQ359" s="634"/>
      <c r="AR359" s="634"/>
      <c r="AS359" s="262"/>
      <c r="AT359" s="635">
        <f>K359</f>
        <v>0</v>
      </c>
      <c r="AU359" s="635"/>
      <c r="AW359" s="636">
        <f>N359</f>
        <v>0</v>
      </c>
      <c r="AX359" s="636"/>
      <c r="AY359" s="636"/>
      <c r="AZ359" s="636"/>
      <c r="BA359" s="636"/>
      <c r="BB359" s="636"/>
      <c r="BD359" s="636">
        <f>U359</f>
        <v>0</v>
      </c>
      <c r="BE359" s="636"/>
      <c r="BF359" s="636"/>
      <c r="BG359" s="636"/>
      <c r="BH359" s="636"/>
      <c r="BI359" s="636"/>
      <c r="BJ359" s="264"/>
      <c r="BK359" s="636">
        <f>BD359-AW359</f>
        <v>0</v>
      </c>
      <c r="BL359" s="636"/>
      <c r="BM359" s="636"/>
      <c r="BN359" s="636"/>
      <c r="BO359" s="636"/>
      <c r="BP359" s="636"/>
      <c r="BQ359" s="637" t="s">
        <v>1141</v>
      </c>
      <c r="BR359" s="637"/>
      <c r="BS359" s="259"/>
      <c r="BZ359" s="156">
        <f t="shared" si="19"/>
        <v>0</v>
      </c>
      <c r="CD359" s="155"/>
      <c r="CE359" s="155"/>
    </row>
    <row r="360" spans="1:94" ht="30.75" hidden="1" customHeight="1" outlineLevel="1">
      <c r="A360" s="147" t="str">
        <f>IF(B360&lt;&gt;"",SUBTOTAL(103,$B$8:B360)-SUBTOTAL(103,$B$9:$B$50)-SUBTOTAL(103,$B$52:$B$345),"")</f>
        <v/>
      </c>
      <c r="C360" s="633"/>
      <c r="D360" s="634"/>
      <c r="E360" s="634"/>
      <c r="F360" s="634"/>
      <c r="G360" s="634"/>
      <c r="H360" s="634"/>
      <c r="I360" s="634"/>
      <c r="J360" s="262"/>
      <c r="K360" s="635">
        <v>0</v>
      </c>
      <c r="L360" s="635"/>
      <c r="N360" s="636">
        <v>0</v>
      </c>
      <c r="O360" s="636"/>
      <c r="P360" s="636"/>
      <c r="Q360" s="636"/>
      <c r="R360" s="636"/>
      <c r="S360" s="636"/>
      <c r="U360" s="636">
        <v>0</v>
      </c>
      <c r="V360" s="636"/>
      <c r="W360" s="636"/>
      <c r="X360" s="636"/>
      <c r="Y360" s="636"/>
      <c r="Z360" s="636"/>
      <c r="AA360" s="264"/>
      <c r="AB360" s="636">
        <f>U360-N360</f>
        <v>0</v>
      </c>
      <c r="AC360" s="636"/>
      <c r="AD360" s="636"/>
      <c r="AE360" s="636"/>
      <c r="AF360" s="636"/>
      <c r="AG360" s="636"/>
      <c r="AH360" s="637" t="s">
        <v>1141</v>
      </c>
      <c r="AI360" s="637"/>
      <c r="AJ360" s="147" t="str">
        <f t="shared" si="18"/>
        <v/>
      </c>
      <c r="AK360" s="245">
        <f t="shared" si="18"/>
        <v>0</v>
      </c>
      <c r="AL360" s="633"/>
      <c r="AM360" s="634"/>
      <c r="AN360" s="634"/>
      <c r="AO360" s="634"/>
      <c r="AP360" s="634"/>
      <c r="AQ360" s="634"/>
      <c r="AR360" s="634"/>
      <c r="AS360" s="262"/>
      <c r="AT360" s="635">
        <f>K360</f>
        <v>0</v>
      </c>
      <c r="AU360" s="635"/>
      <c r="AW360" s="636">
        <f>N360</f>
        <v>0</v>
      </c>
      <c r="AX360" s="636"/>
      <c r="AY360" s="636"/>
      <c r="AZ360" s="636"/>
      <c r="BA360" s="636"/>
      <c r="BB360" s="636"/>
      <c r="BD360" s="636">
        <f>U360</f>
        <v>0</v>
      </c>
      <c r="BE360" s="636"/>
      <c r="BF360" s="636"/>
      <c r="BG360" s="636"/>
      <c r="BH360" s="636"/>
      <c r="BI360" s="636"/>
      <c r="BJ360" s="264"/>
      <c r="BK360" s="636">
        <f>BD360-AW360</f>
        <v>0</v>
      </c>
      <c r="BL360" s="636"/>
      <c r="BM360" s="636"/>
      <c r="BN360" s="636"/>
      <c r="BO360" s="636"/>
      <c r="BP360" s="636"/>
      <c r="BQ360" s="637" t="s">
        <v>1141</v>
      </c>
      <c r="BR360" s="637"/>
      <c r="BS360" s="259"/>
      <c r="BZ360" s="156">
        <f t="shared" si="19"/>
        <v>0</v>
      </c>
      <c r="CD360" s="155"/>
      <c r="CE360" s="155"/>
    </row>
    <row r="361" spans="1:94" ht="30.75" hidden="1" customHeight="1" outlineLevel="1">
      <c r="A361" s="147" t="str">
        <f>IF(B361&lt;&gt;"",SUBTOTAL(103,$B$8:B361)-SUBTOTAL(103,$B$9:$B$50)-SUBTOTAL(103,$B$52:$B$345),"")</f>
        <v/>
      </c>
      <c r="C361" s="633"/>
      <c r="D361" s="634"/>
      <c r="E361" s="634"/>
      <c r="F361" s="634"/>
      <c r="G361" s="634"/>
      <c r="H361" s="634"/>
      <c r="I361" s="634"/>
      <c r="J361" s="262"/>
      <c r="K361" s="635">
        <v>0</v>
      </c>
      <c r="L361" s="635"/>
      <c r="N361" s="638">
        <v>0</v>
      </c>
      <c r="O361" s="638"/>
      <c r="P361" s="638"/>
      <c r="Q361" s="638"/>
      <c r="R361" s="638"/>
      <c r="S361" s="638"/>
      <c r="U361" s="638">
        <v>0</v>
      </c>
      <c r="V361" s="638"/>
      <c r="W361" s="638"/>
      <c r="X361" s="638"/>
      <c r="Y361" s="638"/>
      <c r="Z361" s="638"/>
      <c r="AA361" s="264"/>
      <c r="AB361" s="636">
        <f>U361-N361</f>
        <v>0</v>
      </c>
      <c r="AC361" s="636"/>
      <c r="AD361" s="636"/>
      <c r="AE361" s="636"/>
      <c r="AF361" s="636"/>
      <c r="AG361" s="636"/>
      <c r="AH361" s="637" t="s">
        <v>1141</v>
      </c>
      <c r="AI361" s="637"/>
      <c r="AJ361" s="147" t="str">
        <f t="shared" si="18"/>
        <v/>
      </c>
      <c r="AK361" s="245">
        <f t="shared" si="18"/>
        <v>0</v>
      </c>
      <c r="AL361" s="633"/>
      <c r="AM361" s="634"/>
      <c r="AN361" s="634"/>
      <c r="AO361" s="634"/>
      <c r="AP361" s="634"/>
      <c r="AQ361" s="634"/>
      <c r="AR361" s="634"/>
      <c r="AS361" s="262"/>
      <c r="AT361" s="635">
        <f>K361</f>
        <v>0</v>
      </c>
      <c r="AU361" s="635"/>
      <c r="AW361" s="636">
        <f>N361</f>
        <v>0</v>
      </c>
      <c r="AX361" s="636"/>
      <c r="AY361" s="636"/>
      <c r="AZ361" s="636"/>
      <c r="BA361" s="636"/>
      <c r="BB361" s="636"/>
      <c r="BD361" s="636">
        <f>U361</f>
        <v>0</v>
      </c>
      <c r="BE361" s="636"/>
      <c r="BF361" s="636"/>
      <c r="BG361" s="636"/>
      <c r="BH361" s="636"/>
      <c r="BI361" s="636"/>
      <c r="BJ361" s="264"/>
      <c r="BK361" s="636">
        <f>BD361-AW361</f>
        <v>0</v>
      </c>
      <c r="BL361" s="636"/>
      <c r="BM361" s="636"/>
      <c r="BN361" s="636"/>
      <c r="BO361" s="636"/>
      <c r="BP361" s="636"/>
      <c r="BQ361" s="637" t="s">
        <v>1141</v>
      </c>
      <c r="BR361" s="637"/>
      <c r="BS361" s="259"/>
      <c r="BZ361" s="156">
        <f t="shared" si="19"/>
        <v>0</v>
      </c>
      <c r="CD361" s="155"/>
      <c r="CE361" s="155"/>
    </row>
    <row r="362" spans="1:94" ht="21" hidden="1" customHeight="1" outlineLevel="1">
      <c r="A362" s="147" t="str">
        <f>IF(B362&lt;&gt;"",SUBTOTAL(103,$B$8:B362)-SUBTOTAL(103,$B$9:$B$50)-SUBTOTAL(103,$B$52:$B$345),"")</f>
        <v/>
      </c>
      <c r="C362" s="261" t="s">
        <v>1142</v>
      </c>
      <c r="D362" s="262"/>
      <c r="E362" s="262"/>
      <c r="F362" s="262"/>
      <c r="G362" s="262"/>
      <c r="H362" s="262"/>
      <c r="I362" s="262"/>
      <c r="J362" s="262"/>
      <c r="K362" s="263"/>
      <c r="L362" s="263"/>
      <c r="N362" s="263"/>
      <c r="O362" s="263"/>
      <c r="P362" s="263"/>
      <c r="Q362" s="263"/>
      <c r="R362" s="263"/>
      <c r="S362" s="263"/>
      <c r="U362" s="263"/>
      <c r="V362" s="263"/>
      <c r="W362" s="263"/>
      <c r="X362" s="263"/>
      <c r="Y362" s="263"/>
      <c r="Z362" s="263"/>
      <c r="AA362" s="263"/>
      <c r="AB362" s="263"/>
      <c r="AC362" s="263"/>
      <c r="AD362" s="263"/>
      <c r="AE362" s="263"/>
      <c r="AF362" s="263"/>
      <c r="AG362" s="263"/>
      <c r="AH362" s="89"/>
      <c r="AI362" s="89"/>
      <c r="AJ362" s="147" t="str">
        <f t="shared" si="18"/>
        <v/>
      </c>
      <c r="AK362" s="245">
        <f t="shared" si="18"/>
        <v>0</v>
      </c>
      <c r="AL362" s="261" t="s">
        <v>1143</v>
      </c>
      <c r="AM362" s="262"/>
      <c r="AN362" s="262"/>
      <c r="AO362" s="262"/>
      <c r="AP362" s="262"/>
      <c r="AQ362" s="262"/>
      <c r="AR362" s="262"/>
      <c r="AS362" s="262"/>
      <c r="AT362" s="263"/>
      <c r="AU362" s="263"/>
      <c r="AW362" s="263"/>
      <c r="AX362" s="263"/>
      <c r="AY362" s="263"/>
      <c r="AZ362" s="263"/>
      <c r="BA362" s="263"/>
      <c r="BB362" s="263"/>
      <c r="BD362" s="263"/>
      <c r="BE362" s="263"/>
      <c r="BF362" s="263"/>
      <c r="BG362" s="263"/>
      <c r="BH362" s="263"/>
      <c r="BI362" s="263"/>
      <c r="BJ362" s="263"/>
      <c r="BK362" s="263"/>
      <c r="BL362" s="263"/>
      <c r="BM362" s="263"/>
      <c r="BN362" s="263"/>
      <c r="BO362" s="263"/>
      <c r="BP362" s="263"/>
      <c r="BQ362" s="89"/>
      <c r="BR362" s="89"/>
      <c r="BS362" s="259"/>
      <c r="BZ362" s="156">
        <f>IF(ISNONTEXT(C362:D362),0,SUM(C362:AA362)-SUM(AL362:BR362))</f>
        <v>0</v>
      </c>
      <c r="CD362" s="155"/>
      <c r="CE362" s="155"/>
    </row>
    <row r="363" spans="1:94" ht="30.75" hidden="1" customHeight="1" outlineLevel="1">
      <c r="A363" s="147" t="str">
        <f>IF(B363&lt;&gt;"",SUBTOTAL(103,$B$8:B363)-SUBTOTAL(103,$B$9:$B$50)-SUBTOTAL(103,$B$52:$B$345),"")</f>
        <v/>
      </c>
      <c r="C363" s="633"/>
      <c r="D363" s="634"/>
      <c r="E363" s="634"/>
      <c r="F363" s="634"/>
      <c r="G363" s="634"/>
      <c r="H363" s="634"/>
      <c r="I363" s="634"/>
      <c r="J363" s="262"/>
      <c r="K363" s="635">
        <v>0</v>
      </c>
      <c r="L363" s="635"/>
      <c r="N363" s="636">
        <v>0</v>
      </c>
      <c r="O363" s="636"/>
      <c r="P363" s="636"/>
      <c r="Q363" s="636"/>
      <c r="R363" s="636"/>
      <c r="S363" s="636"/>
      <c r="U363" s="636">
        <v>0</v>
      </c>
      <c r="V363" s="636"/>
      <c r="W363" s="636"/>
      <c r="X363" s="636"/>
      <c r="Y363" s="636"/>
      <c r="Z363" s="636"/>
      <c r="AA363" s="264"/>
      <c r="AB363" s="636">
        <f>U363-N363</f>
        <v>0</v>
      </c>
      <c r="AC363" s="636"/>
      <c r="AD363" s="636"/>
      <c r="AE363" s="636"/>
      <c r="AF363" s="636"/>
      <c r="AG363" s="636"/>
      <c r="AH363" s="637" t="s">
        <v>1141</v>
      </c>
      <c r="AI363" s="637"/>
      <c r="AJ363" s="147" t="str">
        <f t="shared" si="18"/>
        <v/>
      </c>
      <c r="AK363" s="245">
        <f t="shared" si="18"/>
        <v>0</v>
      </c>
      <c r="AL363" s="633"/>
      <c r="AM363" s="634"/>
      <c r="AN363" s="634"/>
      <c r="AO363" s="634"/>
      <c r="AP363" s="634"/>
      <c r="AQ363" s="634"/>
      <c r="AR363" s="634"/>
      <c r="AS363" s="262"/>
      <c r="AT363" s="635">
        <f>K363</f>
        <v>0</v>
      </c>
      <c r="AU363" s="635"/>
      <c r="AW363" s="636">
        <f>N363</f>
        <v>0</v>
      </c>
      <c r="AX363" s="636"/>
      <c r="AY363" s="636"/>
      <c r="AZ363" s="636"/>
      <c r="BA363" s="636"/>
      <c r="BB363" s="636"/>
      <c r="BD363" s="636">
        <f>U363</f>
        <v>0</v>
      </c>
      <c r="BE363" s="636"/>
      <c r="BF363" s="636"/>
      <c r="BG363" s="636"/>
      <c r="BH363" s="636"/>
      <c r="BI363" s="636"/>
      <c r="BJ363" s="264"/>
      <c r="BK363" s="636">
        <f>BD363-AW363</f>
        <v>0</v>
      </c>
      <c r="BL363" s="636"/>
      <c r="BM363" s="636"/>
      <c r="BN363" s="636"/>
      <c r="BO363" s="636"/>
      <c r="BP363" s="636"/>
      <c r="BQ363" s="637" t="s">
        <v>1141</v>
      </c>
      <c r="BR363" s="637"/>
      <c r="BS363" s="259"/>
      <c r="BZ363" s="156">
        <f>IF(ISNONTEXT(C363:D363),0,SUM(C363:AA363)-SUM(AL363:BR363))</f>
        <v>0</v>
      </c>
      <c r="CD363" s="155"/>
      <c r="CE363" s="155"/>
    </row>
    <row r="364" spans="1:94" ht="30.75" hidden="1" customHeight="1" outlineLevel="1">
      <c r="A364" s="147" t="str">
        <f>IF(B364&lt;&gt;"",SUBTOTAL(103,$B$8:B364)-SUBTOTAL(103,$B$9:$B$50)-SUBTOTAL(103,$B$52:$B$345),"")</f>
        <v/>
      </c>
      <c r="C364" s="633"/>
      <c r="D364" s="634"/>
      <c r="E364" s="634"/>
      <c r="F364" s="634"/>
      <c r="G364" s="634"/>
      <c r="H364" s="634"/>
      <c r="I364" s="634"/>
      <c r="J364" s="262"/>
      <c r="K364" s="635">
        <v>0</v>
      </c>
      <c r="L364" s="635"/>
      <c r="N364" s="636">
        <v>0</v>
      </c>
      <c r="O364" s="636"/>
      <c r="P364" s="636"/>
      <c r="Q364" s="636"/>
      <c r="R364" s="636"/>
      <c r="S364" s="636"/>
      <c r="U364" s="636">
        <v>0</v>
      </c>
      <c r="V364" s="636"/>
      <c r="W364" s="636"/>
      <c r="X364" s="636"/>
      <c r="Y364" s="636"/>
      <c r="Z364" s="636"/>
      <c r="AA364" s="264"/>
      <c r="AB364" s="636">
        <f>U364-N364</f>
        <v>0</v>
      </c>
      <c r="AC364" s="636"/>
      <c r="AD364" s="636"/>
      <c r="AE364" s="636"/>
      <c r="AF364" s="636"/>
      <c r="AG364" s="636"/>
      <c r="AH364" s="637" t="s">
        <v>1141</v>
      </c>
      <c r="AI364" s="637"/>
      <c r="AJ364" s="147" t="str">
        <f t="shared" si="18"/>
        <v/>
      </c>
      <c r="AK364" s="245">
        <f t="shared" si="18"/>
        <v>0</v>
      </c>
      <c r="AL364" s="633"/>
      <c r="AM364" s="634"/>
      <c r="AN364" s="634"/>
      <c r="AO364" s="634"/>
      <c r="AP364" s="634"/>
      <c r="AQ364" s="634"/>
      <c r="AR364" s="634"/>
      <c r="AS364" s="262"/>
      <c r="AT364" s="635">
        <f>K364</f>
        <v>0</v>
      </c>
      <c r="AU364" s="635"/>
      <c r="AW364" s="636">
        <f>N364</f>
        <v>0</v>
      </c>
      <c r="AX364" s="636"/>
      <c r="AY364" s="636"/>
      <c r="AZ364" s="636"/>
      <c r="BA364" s="636"/>
      <c r="BB364" s="636"/>
      <c r="BD364" s="636">
        <f>U364</f>
        <v>0</v>
      </c>
      <c r="BE364" s="636"/>
      <c r="BF364" s="636"/>
      <c r="BG364" s="636"/>
      <c r="BH364" s="636"/>
      <c r="BI364" s="636"/>
      <c r="BJ364" s="264"/>
      <c r="BK364" s="636">
        <f>BD364-AW364</f>
        <v>0</v>
      </c>
      <c r="BL364" s="636"/>
      <c r="BM364" s="636"/>
      <c r="BN364" s="636"/>
      <c r="BO364" s="636"/>
      <c r="BP364" s="636"/>
      <c r="BQ364" s="637" t="s">
        <v>1141</v>
      </c>
      <c r="BR364" s="637"/>
      <c r="BS364" s="259"/>
      <c r="BZ364" s="156">
        <f>IF(ISNONTEXT(C364:D364),0,SUM(C364:AA364)-SUM(AL364:BR364))</f>
        <v>0</v>
      </c>
      <c r="CD364" s="155"/>
      <c r="CE364" s="155"/>
    </row>
    <row r="365" spans="1:94" ht="30.75" hidden="1" customHeight="1" outlineLevel="1">
      <c r="A365" s="147" t="str">
        <f>IF(B365&lt;&gt;"",SUBTOTAL(103,$B$8:B365)-SUBTOTAL(103,$B$9:$B$50)-SUBTOTAL(103,$B$52:$B$345),"")</f>
        <v/>
      </c>
      <c r="C365" s="633"/>
      <c r="D365" s="634"/>
      <c r="E365" s="634"/>
      <c r="F365" s="634"/>
      <c r="G365" s="634"/>
      <c r="H365" s="634"/>
      <c r="I365" s="634"/>
      <c r="J365" s="262"/>
      <c r="K365" s="635">
        <v>0</v>
      </c>
      <c r="L365" s="635"/>
      <c r="N365" s="638">
        <v>0</v>
      </c>
      <c r="O365" s="638"/>
      <c r="P365" s="638"/>
      <c r="Q365" s="638"/>
      <c r="R365" s="638"/>
      <c r="S365" s="638"/>
      <c r="U365" s="638">
        <v>0</v>
      </c>
      <c r="V365" s="638"/>
      <c r="W365" s="638"/>
      <c r="X365" s="638"/>
      <c r="Y365" s="638"/>
      <c r="Z365" s="638"/>
      <c r="AA365" s="264"/>
      <c r="AB365" s="636">
        <f>U365-N365</f>
        <v>0</v>
      </c>
      <c r="AC365" s="636"/>
      <c r="AD365" s="636"/>
      <c r="AE365" s="636"/>
      <c r="AF365" s="636"/>
      <c r="AG365" s="636"/>
      <c r="AH365" s="637" t="s">
        <v>1141</v>
      </c>
      <c r="AI365" s="637"/>
      <c r="AJ365" s="147" t="str">
        <f t="shared" si="18"/>
        <v/>
      </c>
      <c r="AK365" s="245">
        <f t="shared" si="18"/>
        <v>0</v>
      </c>
      <c r="AL365" s="633"/>
      <c r="AM365" s="634"/>
      <c r="AN365" s="634"/>
      <c r="AO365" s="634"/>
      <c r="AP365" s="634"/>
      <c r="AQ365" s="634"/>
      <c r="AR365" s="634"/>
      <c r="AS365" s="262"/>
      <c r="AT365" s="635">
        <f>K365</f>
        <v>0</v>
      </c>
      <c r="AU365" s="635"/>
      <c r="AW365" s="636">
        <f>N365</f>
        <v>0</v>
      </c>
      <c r="AX365" s="636"/>
      <c r="AY365" s="636"/>
      <c r="AZ365" s="636"/>
      <c r="BA365" s="636"/>
      <c r="BB365" s="636"/>
      <c r="BD365" s="636">
        <f>U365</f>
        <v>0</v>
      </c>
      <c r="BE365" s="636"/>
      <c r="BF365" s="636"/>
      <c r="BG365" s="636"/>
      <c r="BH365" s="636"/>
      <c r="BI365" s="636"/>
      <c r="BJ365" s="264"/>
      <c r="BK365" s="636">
        <f>BD365-AW365</f>
        <v>0</v>
      </c>
      <c r="BL365" s="636"/>
      <c r="BM365" s="636"/>
      <c r="BN365" s="636"/>
      <c r="BO365" s="636"/>
      <c r="BP365" s="636"/>
      <c r="BQ365" s="637" t="s">
        <v>1141</v>
      </c>
      <c r="BR365" s="637"/>
      <c r="BS365" s="259"/>
      <c r="BZ365" s="156">
        <f>IF(ISNONTEXT(C365:D365),0,SUM(C365:AA365)-SUM(AL365:BR365))</f>
        <v>0</v>
      </c>
      <c r="CD365" s="155"/>
      <c r="CE365" s="155"/>
    </row>
    <row r="366" spans="1:94" ht="15" hidden="1" customHeight="1" outlineLevel="1">
      <c r="A366" s="147" t="str">
        <f>IF(B366&lt;&gt;"",SUBTOTAL(103,$B$8:B366)-SUBTOTAL(103,$B$9:$B$50)-SUBTOTAL(103,$B$52:$B$345),"")</f>
        <v/>
      </c>
      <c r="C366" s="259"/>
      <c r="D366" s="265"/>
      <c r="E366" s="265"/>
      <c r="F366" s="265"/>
      <c r="G366" s="265"/>
      <c r="H366" s="265"/>
      <c r="I366" s="265"/>
      <c r="J366" s="265"/>
      <c r="K366" s="265"/>
      <c r="L366" s="265"/>
      <c r="M366" s="265"/>
      <c r="N366" s="265"/>
      <c r="T366" s="266"/>
      <c r="U366" s="266"/>
      <c r="W366" s="266"/>
      <c r="X366" s="195"/>
      <c r="Y366" s="266"/>
      <c r="Z366" s="266"/>
      <c r="AA366" s="266"/>
      <c r="AB366" s="266"/>
      <c r="AC366" s="89"/>
      <c r="AD366" s="266"/>
      <c r="AE366" s="195"/>
      <c r="AF366" s="266"/>
      <c r="AG366" s="266"/>
      <c r="AH366" s="266"/>
      <c r="AI366" s="266"/>
      <c r="AJ366" s="88" t="str">
        <f t="shared" si="18"/>
        <v/>
      </c>
      <c r="AK366" s="267">
        <f t="shared" si="18"/>
        <v>0</v>
      </c>
      <c r="BZ366" s="156">
        <f>IF(ISNONTEXT(C366:D366),0,SUM(C366:AI366)-SUM(AL370:BR370))</f>
        <v>0</v>
      </c>
    </row>
    <row r="367" spans="1:94" s="92" customFormat="1" ht="18" hidden="1" customHeight="1" outlineLevel="1">
      <c r="A367" s="169" t="str">
        <f>IF(B367&lt;&gt;"",SUBTOTAL(103,$B$8:B367)-SUBTOTAL(103,$B$9:$B$50)-SUBTOTAL(103,$B$52:$B$345),"")</f>
        <v/>
      </c>
      <c r="B367" s="91"/>
      <c r="C367" s="268" t="s">
        <v>1136</v>
      </c>
      <c r="D367" s="607"/>
      <c r="E367" s="639"/>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91" t="str">
        <f t="shared" si="18"/>
        <v/>
      </c>
      <c r="AK367" s="269">
        <f t="shared" si="18"/>
        <v>0</v>
      </c>
      <c r="AL367" s="268" t="s">
        <v>1136</v>
      </c>
      <c r="AM367" s="607"/>
      <c r="AN367" s="639"/>
      <c r="AO367" s="639"/>
      <c r="AP367" s="639"/>
      <c r="AQ367" s="639"/>
      <c r="AR367" s="639"/>
      <c r="AS367" s="639"/>
      <c r="AT367" s="639"/>
      <c r="AU367" s="639"/>
      <c r="AV367" s="639"/>
      <c r="AW367" s="639"/>
      <c r="AX367" s="639"/>
      <c r="AY367" s="639"/>
      <c r="AZ367" s="639"/>
      <c r="BA367" s="639"/>
      <c r="BB367" s="639"/>
      <c r="BC367" s="639"/>
      <c r="BD367" s="639"/>
      <c r="BE367" s="639"/>
      <c r="BF367" s="639"/>
      <c r="BG367" s="639"/>
      <c r="BH367" s="639"/>
      <c r="BI367" s="639"/>
      <c r="BJ367" s="639"/>
      <c r="BK367" s="639"/>
      <c r="BL367" s="639"/>
      <c r="BM367" s="639"/>
      <c r="BN367" s="639"/>
      <c r="BO367" s="639"/>
      <c r="BP367" s="639"/>
      <c r="BQ367" s="639"/>
      <c r="BR367" s="639"/>
      <c r="BS367" s="225"/>
      <c r="BT367" s="227"/>
      <c r="BU367" s="227"/>
      <c r="BV367" s="227"/>
      <c r="BW367" s="227"/>
      <c r="BX367" s="223"/>
      <c r="BY367" s="223"/>
      <c r="BZ367" s="223"/>
      <c r="CA367" s="223"/>
      <c r="CB367" s="228"/>
      <c r="CC367" s="228"/>
      <c r="CD367" s="228"/>
      <c r="CE367" s="228"/>
      <c r="CG367" s="226"/>
      <c r="CH367" s="226"/>
      <c r="CI367" s="226"/>
      <c r="CJ367" s="226"/>
      <c r="CK367" s="226"/>
      <c r="CL367" s="226"/>
      <c r="CM367" s="226"/>
      <c r="CN367" s="226"/>
      <c r="CO367" s="226"/>
      <c r="CP367" s="226"/>
    </row>
    <row r="368" spans="1:94" s="92" customFormat="1" ht="18" hidden="1" customHeight="1" outlineLevel="1">
      <c r="A368" s="169" t="str">
        <f>IF(B368&lt;&gt;"",SUBTOTAL(103,$B$8:B368)-SUBTOTAL(103,$B$9:$B$50)-SUBTOTAL(103,$B$52:$B$345),"")</f>
        <v/>
      </c>
      <c r="B368" s="91"/>
      <c r="C368" s="268" t="s">
        <v>1137</v>
      </c>
      <c r="D368" s="607"/>
      <c r="E368" s="639"/>
      <c r="F368" s="639"/>
      <c r="G368" s="639"/>
      <c r="H368" s="639"/>
      <c r="I368" s="639"/>
      <c r="J368" s="639"/>
      <c r="K368" s="639"/>
      <c r="L368" s="639"/>
      <c r="M368" s="639"/>
      <c r="N368" s="639"/>
      <c r="O368" s="639"/>
      <c r="P368" s="639"/>
      <c r="Q368" s="639"/>
      <c r="R368" s="639"/>
      <c r="S368" s="639"/>
      <c r="T368" s="639"/>
      <c r="U368" s="639"/>
      <c r="V368" s="639"/>
      <c r="W368" s="639"/>
      <c r="X368" s="639"/>
      <c r="Y368" s="639"/>
      <c r="Z368" s="639"/>
      <c r="AA368" s="639"/>
      <c r="AB368" s="639"/>
      <c r="AC368" s="639"/>
      <c r="AD368" s="639"/>
      <c r="AE368" s="639"/>
      <c r="AF368" s="639"/>
      <c r="AG368" s="639"/>
      <c r="AH368" s="639"/>
      <c r="AI368" s="639"/>
      <c r="AJ368" s="91" t="str">
        <f t="shared" si="18"/>
        <v/>
      </c>
      <c r="AK368" s="269">
        <f t="shared" si="18"/>
        <v>0</v>
      </c>
      <c r="AL368" s="268" t="s">
        <v>1137</v>
      </c>
      <c r="AM368" s="607"/>
      <c r="AN368" s="639"/>
      <c r="AO368" s="639"/>
      <c r="AP368" s="639"/>
      <c r="AQ368" s="639"/>
      <c r="AR368" s="639"/>
      <c r="AS368" s="639"/>
      <c r="AT368" s="639"/>
      <c r="AU368" s="639"/>
      <c r="AV368" s="639"/>
      <c r="AW368" s="639"/>
      <c r="AX368" s="639"/>
      <c r="AY368" s="639"/>
      <c r="AZ368" s="639"/>
      <c r="BA368" s="639"/>
      <c r="BB368" s="639"/>
      <c r="BC368" s="639"/>
      <c r="BD368" s="639"/>
      <c r="BE368" s="639"/>
      <c r="BF368" s="639"/>
      <c r="BG368" s="639"/>
      <c r="BH368" s="639"/>
      <c r="BI368" s="639"/>
      <c r="BJ368" s="639"/>
      <c r="BK368" s="639"/>
      <c r="BL368" s="639"/>
      <c r="BM368" s="639"/>
      <c r="BN368" s="639"/>
      <c r="BO368" s="639"/>
      <c r="BP368" s="639"/>
      <c r="BQ368" s="639"/>
      <c r="BR368" s="639"/>
      <c r="BS368" s="225"/>
      <c r="BT368" s="227"/>
      <c r="BU368" s="227"/>
      <c r="BV368" s="227"/>
      <c r="BW368" s="227"/>
      <c r="BX368" s="223"/>
      <c r="BY368" s="223"/>
      <c r="BZ368" s="223"/>
      <c r="CA368" s="223"/>
      <c r="CB368" s="228"/>
      <c r="CC368" s="228"/>
      <c r="CD368" s="228"/>
      <c r="CE368" s="228"/>
      <c r="CG368" s="226"/>
      <c r="CH368" s="226"/>
      <c r="CI368" s="226"/>
      <c r="CJ368" s="226"/>
      <c r="CK368" s="226"/>
      <c r="CL368" s="226"/>
      <c r="CM368" s="226"/>
      <c r="CN368" s="226"/>
      <c r="CO368" s="226"/>
      <c r="CP368" s="226"/>
    </row>
    <row r="369" spans="1:94" s="92" customFormat="1" ht="18" hidden="1" customHeight="1" outlineLevel="1">
      <c r="A369" s="169" t="str">
        <f>IF(B369&lt;&gt;"",SUBTOTAL(103,$B$8:B369)-SUBTOTAL(103,$B$9:$B$50)-SUBTOTAL(103,$B$52:$B$345),"")</f>
        <v/>
      </c>
      <c r="B369" s="91"/>
      <c r="C369" s="268" t="s">
        <v>1141</v>
      </c>
      <c r="D369" s="607"/>
      <c r="E369" s="639"/>
      <c r="F369" s="639"/>
      <c r="G369" s="639"/>
      <c r="H369" s="639"/>
      <c r="I369" s="639"/>
      <c r="J369" s="639"/>
      <c r="K369" s="639"/>
      <c r="L369" s="639"/>
      <c r="M369" s="639"/>
      <c r="N369" s="639"/>
      <c r="O369" s="639"/>
      <c r="P369" s="639"/>
      <c r="Q369" s="639"/>
      <c r="R369" s="639"/>
      <c r="S369" s="639"/>
      <c r="T369" s="639"/>
      <c r="U369" s="639"/>
      <c r="V369" s="639"/>
      <c r="W369" s="639"/>
      <c r="X369" s="639"/>
      <c r="Y369" s="639"/>
      <c r="Z369" s="639"/>
      <c r="AA369" s="639"/>
      <c r="AB369" s="639"/>
      <c r="AC369" s="639"/>
      <c r="AD369" s="639"/>
      <c r="AE369" s="639"/>
      <c r="AF369" s="639"/>
      <c r="AG369" s="639"/>
      <c r="AH369" s="639"/>
      <c r="AI369" s="639"/>
      <c r="AJ369" s="91" t="str">
        <f t="shared" si="18"/>
        <v/>
      </c>
      <c r="AK369" s="269">
        <f t="shared" si="18"/>
        <v>0</v>
      </c>
      <c r="AL369" s="268" t="s">
        <v>1141</v>
      </c>
      <c r="AM369" s="607"/>
      <c r="AN369" s="639"/>
      <c r="AO369" s="639"/>
      <c r="AP369" s="639"/>
      <c r="AQ369" s="639"/>
      <c r="AR369" s="639"/>
      <c r="AS369" s="639"/>
      <c r="AT369" s="639"/>
      <c r="AU369" s="639"/>
      <c r="AV369" s="639"/>
      <c r="AW369" s="639"/>
      <c r="AX369" s="639"/>
      <c r="AY369" s="639"/>
      <c r="AZ369" s="639"/>
      <c r="BA369" s="639"/>
      <c r="BB369" s="639"/>
      <c r="BC369" s="639"/>
      <c r="BD369" s="639"/>
      <c r="BE369" s="639"/>
      <c r="BF369" s="639"/>
      <c r="BG369" s="639"/>
      <c r="BH369" s="639"/>
      <c r="BI369" s="639"/>
      <c r="BJ369" s="639"/>
      <c r="BK369" s="639"/>
      <c r="BL369" s="639"/>
      <c r="BM369" s="639"/>
      <c r="BN369" s="639"/>
      <c r="BO369" s="639"/>
      <c r="BP369" s="639"/>
      <c r="BQ369" s="639"/>
      <c r="BR369" s="639"/>
      <c r="BS369" s="225"/>
      <c r="BT369" s="227"/>
      <c r="BU369" s="227"/>
      <c r="BV369" s="227"/>
      <c r="BW369" s="227"/>
      <c r="BX369" s="223"/>
      <c r="BY369" s="223"/>
      <c r="BZ369" s="223"/>
      <c r="CA369" s="223"/>
      <c r="CB369" s="228"/>
      <c r="CC369" s="228"/>
      <c r="CD369" s="228"/>
      <c r="CE369" s="228"/>
      <c r="CG369" s="226"/>
      <c r="CH369" s="226"/>
      <c r="CI369" s="226"/>
      <c r="CJ369" s="226"/>
      <c r="CK369" s="226"/>
      <c r="CL369" s="226"/>
      <c r="CM369" s="226"/>
      <c r="CN369" s="226"/>
      <c r="CO369" s="226"/>
      <c r="CP369" s="226"/>
    </row>
    <row r="370" spans="1:94" s="96" customFormat="1" ht="15" hidden="1" customHeight="1" outlineLevel="1" collapsed="1">
      <c r="A370" s="147" t="str">
        <f>IF(B370&lt;&gt;"",SUBTOTAL(103,$B$8:B370)-SUBTOTAL(103,$B$9:$B$50)-SUBTOTAL(103,$B$52:$B$345),"")</f>
        <v/>
      </c>
      <c r="B370" s="88"/>
      <c r="C370" s="270"/>
      <c r="W370" s="271"/>
      <c r="X370" s="271"/>
      <c r="Y370" s="271"/>
      <c r="Z370" s="271"/>
      <c r="AA370" s="271"/>
      <c r="AB370" s="271"/>
      <c r="AC370" s="271"/>
      <c r="AD370" s="271"/>
      <c r="AE370" s="271"/>
      <c r="AF370" s="271"/>
      <c r="AG370" s="271"/>
      <c r="AH370" s="271"/>
      <c r="AI370" s="271"/>
      <c r="AJ370" s="147" t="str">
        <f t="shared" si="18"/>
        <v/>
      </c>
      <c r="AK370" s="245">
        <f t="shared" si="18"/>
        <v>0</v>
      </c>
      <c r="AL370" s="270"/>
      <c r="BF370" s="271"/>
      <c r="BG370" s="271"/>
      <c r="BH370" s="271"/>
      <c r="BI370" s="271"/>
      <c r="BJ370" s="271"/>
      <c r="BK370" s="271"/>
      <c r="BL370" s="271"/>
      <c r="BM370" s="271"/>
      <c r="BN370" s="271"/>
      <c r="BO370" s="271"/>
      <c r="BP370" s="271"/>
      <c r="BQ370" s="271"/>
      <c r="BR370" s="271"/>
      <c r="BS370" s="271"/>
      <c r="BT370" s="155"/>
      <c r="BU370" s="155"/>
      <c r="BV370" s="155"/>
      <c r="BW370" s="155"/>
      <c r="BX370" s="156"/>
      <c r="BY370" s="156"/>
      <c r="BZ370" s="156"/>
      <c r="CA370" s="156"/>
      <c r="CB370" s="252"/>
      <c r="CC370" s="252"/>
      <c r="CD370" s="252"/>
      <c r="CE370" s="252"/>
      <c r="CG370" s="272"/>
      <c r="CH370" s="272"/>
      <c r="CI370" s="272"/>
      <c r="CJ370" s="272"/>
      <c r="CK370" s="272"/>
      <c r="CL370" s="272"/>
      <c r="CM370" s="272"/>
      <c r="CN370" s="272"/>
      <c r="CO370" s="272"/>
      <c r="CP370" s="272"/>
    </row>
    <row r="371" spans="1:94" s="96" customFormat="1" ht="15" customHeight="1" collapsed="1">
      <c r="A371" s="147">
        <f>IF(B371&lt;&gt;"",SUBTOTAL(103,$B$8:B371)-SUBTOTAL(103,$B$9:$B$50)-SUBTOTAL(103,$B$52:$B$345),"")</f>
        <v>3</v>
      </c>
      <c r="B371" s="88" t="str">
        <f>IF(AND(O383=0,Z383=0),"",".")</f>
        <v>.</v>
      </c>
      <c r="C371" s="273" t="str">
        <f>"GIÁ TRỊ KHỐI LƯỢNG GIAO DỊCH CHỨNG KHOÁN THỰC HIỆN TRONG "&amp;UPPER('[4]Khai bao'!$C$23)</f>
        <v>GIÁ TRỊ KHỐI LƯỢNG GIAO DỊCH CHỨNG KHOÁN THỰC HIỆN TRONG KỲ</v>
      </c>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147">
        <f t="shared" si="18"/>
        <v>3</v>
      </c>
      <c r="AK371" s="245" t="str">
        <f t="shared" si="18"/>
        <v>.</v>
      </c>
      <c r="AL371" s="273" t="str">
        <f>"VALUE OF SECURITIES TRANSACTION THIS "&amp;UPPER('[4]Khai bao'!$D$23)</f>
        <v>VALUE OF SECURITIES TRANSACTION THIS YEAR</v>
      </c>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155"/>
      <c r="BU371" s="155"/>
      <c r="BV371" s="155"/>
      <c r="BW371" s="155"/>
      <c r="BX371" s="156"/>
      <c r="BY371" s="156"/>
      <c r="BZ371" s="156"/>
      <c r="CA371" s="156"/>
      <c r="CB371" s="252"/>
      <c r="CC371" s="252"/>
      <c r="CD371" s="252"/>
      <c r="CE371" s="252"/>
      <c r="CG371" s="272"/>
      <c r="CH371" s="272"/>
      <c r="CI371" s="272"/>
      <c r="CJ371" s="272"/>
      <c r="CK371" s="272"/>
      <c r="CL371" s="272"/>
      <c r="CM371" s="272"/>
      <c r="CN371" s="272"/>
      <c r="CO371" s="272"/>
      <c r="CP371" s="272"/>
    </row>
    <row r="372" spans="1:94" ht="37.5" customHeight="1">
      <c r="A372" s="256" t="str">
        <f>IF(B372&lt;&gt;"",SUBTOTAL(103,$B$8:B372)-SUBTOTAL(103,$B$9:$B$50)-SUBTOTAL(103,$B$52:$B$345),"")</f>
        <v/>
      </c>
      <c r="B372" s="90"/>
      <c r="C372" s="643"/>
      <c r="D372" s="643"/>
      <c r="E372" s="643"/>
      <c r="F372" s="643"/>
      <c r="G372" s="643"/>
      <c r="H372" s="643"/>
      <c r="I372" s="643"/>
      <c r="J372" s="643"/>
      <c r="K372" s="643"/>
      <c r="L372" s="643"/>
      <c r="M372" s="643"/>
      <c r="O372" s="644" t="str">
        <f>"Khối lượng giao dịch chứng khoán thực hiện trong "&amp;'[4]Khai bao'!$C$23</f>
        <v>Khối lượng giao dịch chứng khoán thực hiện trong kỳ</v>
      </c>
      <c r="P372" s="644"/>
      <c r="Q372" s="644"/>
      <c r="R372" s="644"/>
      <c r="S372" s="644"/>
      <c r="T372" s="644"/>
      <c r="U372" s="644"/>
      <c r="V372" s="644"/>
      <c r="W372" s="644"/>
      <c r="X372" s="644"/>
      <c r="Y372" s="193"/>
      <c r="Z372" s="644" t="str">
        <f>"Giá trị khối lượng giao dịch chứng khoán thực hiện trong "&amp;'[4]Khai bao'!$C$23</f>
        <v>Giá trị khối lượng giao dịch chứng khoán thực hiện trong kỳ</v>
      </c>
      <c r="AA372" s="644"/>
      <c r="AB372" s="644"/>
      <c r="AC372" s="644"/>
      <c r="AD372" s="644"/>
      <c r="AE372" s="644"/>
      <c r="AF372" s="644"/>
      <c r="AG372" s="644"/>
      <c r="AH372" s="644"/>
      <c r="AI372" s="644"/>
      <c r="AJ372" s="90" t="str">
        <f t="shared" si="18"/>
        <v/>
      </c>
      <c r="AK372" s="274">
        <f t="shared" si="18"/>
        <v>0</v>
      </c>
      <c r="AL372" s="89"/>
      <c r="AX372" s="644" t="str">
        <f>"Volume of securities transaction this "&amp;'[4]Khai bao'!$D$23</f>
        <v>Volume of securities transaction this year</v>
      </c>
      <c r="AY372" s="644"/>
      <c r="AZ372" s="644"/>
      <c r="BA372" s="644"/>
      <c r="BB372" s="644"/>
      <c r="BC372" s="644"/>
      <c r="BD372" s="644"/>
      <c r="BE372" s="644"/>
      <c r="BF372" s="644"/>
      <c r="BG372" s="644"/>
      <c r="BI372" s="644" t="str">
        <f>"Volume of securities transaction this "&amp;'[4]Khai bao'!$D$23</f>
        <v>Volume of securities transaction this year</v>
      </c>
      <c r="BJ372" s="644"/>
      <c r="BK372" s="644"/>
      <c r="BL372" s="644"/>
      <c r="BM372" s="644"/>
      <c r="BN372" s="644"/>
      <c r="BO372" s="644"/>
      <c r="BP372" s="644"/>
      <c r="BQ372" s="644"/>
      <c r="BR372" s="644"/>
      <c r="BX372" s="155"/>
      <c r="BZ372" s="155" t="s">
        <v>1144</v>
      </c>
      <c r="CA372" s="155"/>
      <c r="CB372" s="155"/>
      <c r="CC372" s="155"/>
      <c r="CD372" s="155"/>
      <c r="CE372" s="155"/>
    </row>
    <row r="373" spans="1:94" ht="15" customHeight="1">
      <c r="A373" s="256" t="str">
        <f>IF(B373&lt;&gt;"",SUBTOTAL(103,$B$8:B373)-SUBTOTAL(103,$B$9:$B$50)-SUBTOTAL(103,$B$52:$B$345),"")</f>
        <v/>
      </c>
      <c r="B373" s="90"/>
      <c r="D373" s="90"/>
      <c r="E373" s="90"/>
      <c r="F373" s="90"/>
      <c r="G373" s="90"/>
      <c r="H373" s="90"/>
      <c r="I373" s="90"/>
      <c r="J373" s="90"/>
      <c r="K373" s="90"/>
      <c r="L373" s="90"/>
      <c r="M373" s="90"/>
      <c r="O373" s="645"/>
      <c r="P373" s="645"/>
      <c r="Q373" s="645"/>
      <c r="R373" s="645"/>
      <c r="S373" s="645"/>
      <c r="T373" s="645"/>
      <c r="U373" s="645"/>
      <c r="V373" s="645"/>
      <c r="W373" s="645"/>
      <c r="X373" s="645"/>
      <c r="Y373" s="193"/>
      <c r="Z373" s="645" t="s">
        <v>1133</v>
      </c>
      <c r="AA373" s="645"/>
      <c r="AB373" s="645"/>
      <c r="AC373" s="645"/>
      <c r="AD373" s="645"/>
      <c r="AE373" s="645"/>
      <c r="AF373" s="645"/>
      <c r="AG373" s="645"/>
      <c r="AH373" s="645"/>
      <c r="AI373" s="645"/>
      <c r="AJ373" s="90" t="str">
        <f t="shared" si="18"/>
        <v/>
      </c>
      <c r="AK373" s="274">
        <f t="shared" si="18"/>
        <v>0</v>
      </c>
      <c r="AM373" s="90"/>
      <c r="AN373" s="90"/>
      <c r="AO373" s="90"/>
      <c r="AP373" s="90"/>
      <c r="AQ373" s="90"/>
      <c r="AR373" s="90"/>
      <c r="AS373" s="90"/>
      <c r="AT373" s="90"/>
      <c r="AU373" s="90"/>
      <c r="AV373" s="90"/>
      <c r="AX373" s="645"/>
      <c r="AY373" s="645"/>
      <c r="AZ373" s="645"/>
      <c r="BA373" s="645"/>
      <c r="BB373" s="645"/>
      <c r="BC373" s="645"/>
      <c r="BD373" s="645"/>
      <c r="BE373" s="645"/>
      <c r="BF373" s="645"/>
      <c r="BG373" s="645"/>
      <c r="BH373" s="193"/>
      <c r="BI373" s="645" t="s">
        <v>1133</v>
      </c>
      <c r="BJ373" s="645"/>
      <c r="BK373" s="645"/>
      <c r="BL373" s="645"/>
      <c r="BM373" s="645"/>
      <c r="BN373" s="645"/>
      <c r="BO373" s="645"/>
      <c r="BP373" s="645"/>
      <c r="BQ373" s="645"/>
      <c r="BR373" s="645"/>
      <c r="BX373" s="155"/>
      <c r="BY373" s="156">
        <f>SUM(BY374:BY383)</f>
        <v>6</v>
      </c>
      <c r="BZ373" s="155"/>
      <c r="CA373" s="155"/>
      <c r="CB373" s="155"/>
      <c r="CC373" s="155"/>
      <c r="CD373" s="155"/>
      <c r="CE373" s="155"/>
    </row>
    <row r="374" spans="1:94" s="96" customFormat="1" ht="15" customHeight="1">
      <c r="A374" s="147" t="str">
        <f>IF(B374&lt;&gt;"",SUBTOTAL(103,$B$8:B374)-SUBTOTAL(103,$B$9:$B$50)-SUBTOTAL(103,$B$52:$B$345),"")</f>
        <v/>
      </c>
      <c r="B374" s="88"/>
      <c r="C374" s="96" t="s">
        <v>798</v>
      </c>
      <c r="O374" s="642">
        <f>SUBTOTAL(109,O375:X377)</f>
        <v>124700</v>
      </c>
      <c r="P374" s="642"/>
      <c r="Q374" s="642"/>
      <c r="R374" s="642"/>
      <c r="S374" s="642"/>
      <c r="T374" s="642"/>
      <c r="U374" s="642"/>
      <c r="V374" s="642"/>
      <c r="W374" s="642"/>
      <c r="X374" s="642"/>
      <c r="Y374" s="252"/>
      <c r="Z374" s="642">
        <f>SUBTOTAL(109,Z375:AI377)</f>
        <v>898220000</v>
      </c>
      <c r="AA374" s="642"/>
      <c r="AB374" s="642"/>
      <c r="AC374" s="642"/>
      <c r="AD374" s="642"/>
      <c r="AE374" s="642"/>
      <c r="AF374" s="642"/>
      <c r="AG374" s="642"/>
      <c r="AH374" s="642"/>
      <c r="AI374" s="642"/>
      <c r="AJ374" s="88" t="str">
        <f t="shared" si="18"/>
        <v/>
      </c>
      <c r="AK374" s="267">
        <f t="shared" si="18"/>
        <v>0</v>
      </c>
      <c r="AL374" s="88" t="s">
        <v>1145</v>
      </c>
      <c r="AX374" s="642">
        <f>SUBTOTAL(109,AX375:BG377)</f>
        <v>124700</v>
      </c>
      <c r="AY374" s="642"/>
      <c r="AZ374" s="642"/>
      <c r="BA374" s="642"/>
      <c r="BB374" s="642"/>
      <c r="BC374" s="642"/>
      <c r="BD374" s="642"/>
      <c r="BE374" s="642"/>
      <c r="BF374" s="642"/>
      <c r="BG374" s="642"/>
      <c r="BH374" s="252"/>
      <c r="BI374" s="642">
        <f>SUBTOTAL(109,BI375:BR377)</f>
        <v>898220000</v>
      </c>
      <c r="BJ374" s="642"/>
      <c r="BK374" s="642"/>
      <c r="BL374" s="642"/>
      <c r="BM374" s="642"/>
      <c r="BN374" s="642"/>
      <c r="BO374" s="642"/>
      <c r="BP374" s="642"/>
      <c r="BQ374" s="642"/>
      <c r="BR374" s="642"/>
      <c r="BS374" s="271"/>
      <c r="BT374" s="155"/>
      <c r="BU374" s="155"/>
      <c r="BV374" s="155"/>
      <c r="BW374" s="155"/>
      <c r="BX374" s="156"/>
      <c r="BY374" s="156">
        <f t="shared" ref="BY374:BY383" si="20">IF(SUM(C374:AI374)=0,0,1)</f>
        <v>1</v>
      </c>
      <c r="BZ374" s="156">
        <f t="shared" ref="BZ374:BZ381" si="21">IF(ISNONTEXT(C374:D374),0,SUM(C374:AI374)-SUM(AL374:BR374))</f>
        <v>0</v>
      </c>
      <c r="CA374" s="156"/>
      <c r="CB374" s="252"/>
      <c r="CC374" s="252"/>
      <c r="CD374" s="252"/>
      <c r="CE374" s="252"/>
      <c r="CG374" s="272"/>
      <c r="CH374" s="272"/>
      <c r="CI374" s="272"/>
      <c r="CJ374" s="272"/>
      <c r="CK374" s="272"/>
      <c r="CL374" s="272"/>
      <c r="CM374" s="272"/>
      <c r="CN374" s="272"/>
      <c r="CO374" s="272"/>
      <c r="CP374" s="272"/>
    </row>
    <row r="375" spans="1:94" ht="15" customHeight="1">
      <c r="A375" s="147" t="str">
        <f>IF(B375&lt;&gt;"",SUBTOTAL(103,$B$8:B375)-SUBTOTAL(103,$B$9:$B$50)-SUBTOTAL(103,$B$52:$B$345),"")</f>
        <v/>
      </c>
      <c r="C375" s="90" t="s">
        <v>781</v>
      </c>
      <c r="D375" s="89" t="s">
        <v>832</v>
      </c>
      <c r="O375" s="640">
        <v>124700</v>
      </c>
      <c r="P375" s="640"/>
      <c r="Q375" s="640"/>
      <c r="R375" s="640"/>
      <c r="S375" s="640"/>
      <c r="T375" s="640"/>
      <c r="U375" s="640"/>
      <c r="V375" s="640"/>
      <c r="W375" s="640"/>
      <c r="X375" s="640"/>
      <c r="Y375" s="155"/>
      <c r="Z375" s="641">
        <v>898220000</v>
      </c>
      <c r="AA375" s="641"/>
      <c r="AB375" s="641"/>
      <c r="AC375" s="641"/>
      <c r="AD375" s="641"/>
      <c r="AE375" s="641"/>
      <c r="AF375" s="641"/>
      <c r="AG375" s="641"/>
      <c r="AH375" s="641"/>
      <c r="AI375" s="641"/>
      <c r="AJ375" s="88" t="str">
        <f t="shared" si="18"/>
        <v/>
      </c>
      <c r="AK375" s="267">
        <f t="shared" si="18"/>
        <v>0</v>
      </c>
      <c r="AL375" s="90" t="s">
        <v>781</v>
      </c>
      <c r="AM375" s="90" t="s">
        <v>1146</v>
      </c>
      <c r="AN375" s="90"/>
      <c r="AX375" s="640">
        <f t="shared" ref="AX375:AX381" si="22">O375</f>
        <v>124700</v>
      </c>
      <c r="AY375" s="640"/>
      <c r="AZ375" s="640"/>
      <c r="BA375" s="640"/>
      <c r="BB375" s="640"/>
      <c r="BC375" s="640"/>
      <c r="BD375" s="640"/>
      <c r="BE375" s="640"/>
      <c r="BF375" s="640"/>
      <c r="BG375" s="640"/>
      <c r="BH375" s="155"/>
      <c r="BI375" s="641">
        <f t="shared" ref="BI375:BI381" si="23">Z375</f>
        <v>898220000</v>
      </c>
      <c r="BJ375" s="641"/>
      <c r="BK375" s="641"/>
      <c r="BL375" s="641"/>
      <c r="BM375" s="641"/>
      <c r="BN375" s="641"/>
      <c r="BO375" s="641"/>
      <c r="BP375" s="641"/>
      <c r="BQ375" s="641"/>
      <c r="BR375" s="641"/>
      <c r="BY375" s="156">
        <f t="shared" si="20"/>
        <v>1</v>
      </c>
      <c r="BZ375" s="156">
        <f t="shared" si="21"/>
        <v>0</v>
      </c>
    </row>
    <row r="376" spans="1:94" ht="15" hidden="1" customHeight="1">
      <c r="A376" s="147" t="str">
        <f>IF(B376&lt;&gt;"",SUBTOTAL(103,$B$8:B376)-SUBTOTAL(103,$B$9:$B$50)-SUBTOTAL(103,$B$52:$B$345),"")</f>
        <v/>
      </c>
      <c r="C376" s="90" t="s">
        <v>781</v>
      </c>
      <c r="D376" s="89" t="s">
        <v>799</v>
      </c>
      <c r="O376" s="640">
        <v>0</v>
      </c>
      <c r="P376" s="640"/>
      <c r="Q376" s="640"/>
      <c r="R376" s="640"/>
      <c r="S376" s="640"/>
      <c r="T376" s="640"/>
      <c r="U376" s="640"/>
      <c r="V376" s="640"/>
      <c r="W376" s="640"/>
      <c r="X376" s="640"/>
      <c r="Y376" s="155"/>
      <c r="Z376" s="641">
        <v>0</v>
      </c>
      <c r="AA376" s="641"/>
      <c r="AB376" s="641"/>
      <c r="AC376" s="641"/>
      <c r="AD376" s="641"/>
      <c r="AE376" s="641"/>
      <c r="AF376" s="641"/>
      <c r="AG376" s="641"/>
      <c r="AH376" s="641"/>
      <c r="AI376" s="641"/>
      <c r="AJ376" s="88" t="str">
        <f t="shared" si="18"/>
        <v/>
      </c>
      <c r="AK376" s="267">
        <f t="shared" si="18"/>
        <v>0</v>
      </c>
      <c r="AL376" s="90" t="s">
        <v>781</v>
      </c>
      <c r="AM376" s="90" t="s">
        <v>1147</v>
      </c>
      <c r="AN376" s="90"/>
      <c r="AX376" s="640">
        <f t="shared" si="22"/>
        <v>0</v>
      </c>
      <c r="AY376" s="640"/>
      <c r="AZ376" s="640"/>
      <c r="BA376" s="640"/>
      <c r="BB376" s="640"/>
      <c r="BC376" s="640"/>
      <c r="BD376" s="640"/>
      <c r="BE376" s="640"/>
      <c r="BF376" s="640"/>
      <c r="BG376" s="640"/>
      <c r="BH376" s="155"/>
      <c r="BI376" s="641">
        <f t="shared" si="23"/>
        <v>0</v>
      </c>
      <c r="BJ376" s="641"/>
      <c r="BK376" s="641"/>
      <c r="BL376" s="641"/>
      <c r="BM376" s="641"/>
      <c r="BN376" s="641"/>
      <c r="BO376" s="641"/>
      <c r="BP376" s="641"/>
      <c r="BQ376" s="641"/>
      <c r="BR376" s="641"/>
      <c r="BY376" s="156">
        <f t="shared" si="20"/>
        <v>0</v>
      </c>
      <c r="BZ376" s="156">
        <f t="shared" si="21"/>
        <v>0</v>
      </c>
    </row>
    <row r="377" spans="1:94" ht="15" hidden="1" customHeight="1">
      <c r="A377" s="147" t="str">
        <f>IF(B377&lt;&gt;"",SUBTOTAL(103,$B$8:B377)-SUBTOTAL(103,$B$9:$B$50)-SUBTOTAL(103,$B$52:$B$345),"")</f>
        <v/>
      </c>
      <c r="C377" s="90" t="s">
        <v>781</v>
      </c>
      <c r="D377" s="89" t="s">
        <v>800</v>
      </c>
      <c r="O377" s="640">
        <v>0</v>
      </c>
      <c r="P377" s="640"/>
      <c r="Q377" s="640"/>
      <c r="R377" s="640"/>
      <c r="S377" s="640"/>
      <c r="T377" s="640"/>
      <c r="U377" s="640"/>
      <c r="V377" s="640"/>
      <c r="W377" s="640"/>
      <c r="X377" s="640"/>
      <c r="Y377" s="155"/>
      <c r="Z377" s="641">
        <v>0</v>
      </c>
      <c r="AA377" s="641"/>
      <c r="AB377" s="641"/>
      <c r="AC377" s="641"/>
      <c r="AD377" s="641"/>
      <c r="AE377" s="641"/>
      <c r="AF377" s="641"/>
      <c r="AG377" s="641"/>
      <c r="AH377" s="641"/>
      <c r="AI377" s="641"/>
      <c r="AJ377" s="88" t="str">
        <f t="shared" si="18"/>
        <v/>
      </c>
      <c r="AK377" s="267">
        <f t="shared" si="18"/>
        <v>0</v>
      </c>
      <c r="AL377" s="90" t="s">
        <v>781</v>
      </c>
      <c r="AM377" s="90" t="s">
        <v>1148</v>
      </c>
      <c r="AN377" s="90"/>
      <c r="AX377" s="640">
        <f t="shared" si="22"/>
        <v>0</v>
      </c>
      <c r="AY377" s="640"/>
      <c r="AZ377" s="640"/>
      <c r="BA377" s="640"/>
      <c r="BB377" s="640"/>
      <c r="BC377" s="640"/>
      <c r="BD377" s="640"/>
      <c r="BE377" s="640"/>
      <c r="BF377" s="640"/>
      <c r="BG377" s="640"/>
      <c r="BH377" s="155"/>
      <c r="BI377" s="641">
        <f t="shared" si="23"/>
        <v>0</v>
      </c>
      <c r="BJ377" s="641"/>
      <c r="BK377" s="641"/>
      <c r="BL377" s="641"/>
      <c r="BM377" s="641"/>
      <c r="BN377" s="641"/>
      <c r="BO377" s="641"/>
      <c r="BP377" s="641"/>
      <c r="BQ377" s="641"/>
      <c r="BR377" s="641"/>
      <c r="BY377" s="156">
        <f t="shared" si="20"/>
        <v>0</v>
      </c>
      <c r="BZ377" s="156">
        <f t="shared" si="21"/>
        <v>0</v>
      </c>
    </row>
    <row r="378" spans="1:94" s="96" customFormat="1" ht="15" customHeight="1">
      <c r="A378" s="147" t="str">
        <f>IF(B378&lt;&gt;"",SUBTOTAL(103,$B$8:B378)-SUBTOTAL(103,$B$9:$B$50)-SUBTOTAL(103,$B$52:$B$345),"")</f>
        <v/>
      </c>
      <c r="B378" s="88"/>
      <c r="C378" s="96" t="s">
        <v>1149</v>
      </c>
      <c r="O378" s="642">
        <f>SUBTOTAL(109,O379:X381)</f>
        <v>32366010</v>
      </c>
      <c r="P378" s="642"/>
      <c r="Q378" s="642"/>
      <c r="R378" s="642"/>
      <c r="S378" s="642"/>
      <c r="T378" s="642"/>
      <c r="U378" s="642"/>
      <c r="V378" s="642"/>
      <c r="W378" s="642"/>
      <c r="X378" s="642"/>
      <c r="Y378" s="252"/>
      <c r="Z378" s="642">
        <f>SUBTOTAL(109,Z379:AI381)</f>
        <v>217883693300</v>
      </c>
      <c r="AA378" s="642"/>
      <c r="AB378" s="642"/>
      <c r="AC378" s="642"/>
      <c r="AD378" s="642"/>
      <c r="AE378" s="642"/>
      <c r="AF378" s="642"/>
      <c r="AG378" s="642"/>
      <c r="AH378" s="642"/>
      <c r="AI378" s="642"/>
      <c r="AJ378" s="88" t="str">
        <f t="shared" si="18"/>
        <v/>
      </c>
      <c r="AK378" s="267">
        <f t="shared" si="18"/>
        <v>0</v>
      </c>
      <c r="AL378" s="88" t="s">
        <v>1150</v>
      </c>
      <c r="AX378" s="642">
        <f>SUBTOTAL(109,AX379:BG381)</f>
        <v>32366010</v>
      </c>
      <c r="AY378" s="642"/>
      <c r="AZ378" s="642"/>
      <c r="BA378" s="642"/>
      <c r="BB378" s="642"/>
      <c r="BC378" s="642"/>
      <c r="BD378" s="642"/>
      <c r="BE378" s="642"/>
      <c r="BF378" s="642"/>
      <c r="BG378" s="642"/>
      <c r="BH378" s="252"/>
      <c r="BI378" s="642">
        <f>SUBTOTAL(109,BI379:BR381)</f>
        <v>217883693300</v>
      </c>
      <c r="BJ378" s="642"/>
      <c r="BK378" s="642"/>
      <c r="BL378" s="642"/>
      <c r="BM378" s="642"/>
      <c r="BN378" s="642"/>
      <c r="BO378" s="642"/>
      <c r="BP378" s="642"/>
      <c r="BQ378" s="642"/>
      <c r="BR378" s="642"/>
      <c r="BS378" s="271"/>
      <c r="BT378" s="252"/>
      <c r="BU378" s="252"/>
      <c r="BV378" s="252"/>
      <c r="BW378" s="252"/>
      <c r="BX378" s="156"/>
      <c r="BY378" s="156">
        <f t="shared" si="20"/>
        <v>1</v>
      </c>
      <c r="BZ378" s="156">
        <f t="shared" si="21"/>
        <v>0</v>
      </c>
      <c r="CA378" s="156"/>
      <c r="CB378" s="252"/>
      <c r="CC378" s="252"/>
      <c r="CD378" s="252"/>
      <c r="CE378" s="252"/>
      <c r="CG378" s="272"/>
      <c r="CH378" s="272"/>
      <c r="CI378" s="272"/>
      <c r="CJ378" s="272"/>
      <c r="CK378" s="272"/>
      <c r="CL378" s="272"/>
      <c r="CM378" s="272"/>
      <c r="CN378" s="272"/>
      <c r="CO378" s="272"/>
      <c r="CP378" s="272"/>
    </row>
    <row r="379" spans="1:94" ht="15" customHeight="1">
      <c r="A379" s="147" t="str">
        <f>IF(B379&lt;&gt;"",SUBTOTAL(103,$B$8:B379)-SUBTOTAL(103,$B$9:$B$50)-SUBTOTAL(103,$B$52:$B$345),"")</f>
        <v/>
      </c>
      <c r="C379" s="90" t="s">
        <v>781</v>
      </c>
      <c r="D379" s="89" t="s">
        <v>832</v>
      </c>
      <c r="O379" s="640">
        <v>32366010</v>
      </c>
      <c r="P379" s="640"/>
      <c r="Q379" s="640"/>
      <c r="R379" s="640"/>
      <c r="S379" s="640"/>
      <c r="T379" s="640"/>
      <c r="U379" s="640"/>
      <c r="V379" s="640"/>
      <c r="W379" s="640"/>
      <c r="X379" s="640"/>
      <c r="Y379" s="155"/>
      <c r="Z379" s="641">
        <v>217883693300</v>
      </c>
      <c r="AA379" s="641"/>
      <c r="AB379" s="641"/>
      <c r="AC379" s="641"/>
      <c r="AD379" s="641"/>
      <c r="AE379" s="641"/>
      <c r="AF379" s="641"/>
      <c r="AG379" s="641"/>
      <c r="AH379" s="641"/>
      <c r="AI379" s="641"/>
      <c r="AJ379" s="88" t="str">
        <f t="shared" si="18"/>
        <v/>
      </c>
      <c r="AK379" s="267">
        <f t="shared" si="18"/>
        <v>0</v>
      </c>
      <c r="AL379" s="90" t="s">
        <v>781</v>
      </c>
      <c r="AM379" s="90" t="s">
        <v>1146</v>
      </c>
      <c r="AN379" s="90"/>
      <c r="AX379" s="640">
        <f t="shared" si="22"/>
        <v>32366010</v>
      </c>
      <c r="AY379" s="640"/>
      <c r="AZ379" s="640"/>
      <c r="BA379" s="640"/>
      <c r="BB379" s="640"/>
      <c r="BC379" s="640"/>
      <c r="BD379" s="640"/>
      <c r="BE379" s="640"/>
      <c r="BF379" s="640"/>
      <c r="BG379" s="640"/>
      <c r="BH379" s="155"/>
      <c r="BI379" s="641">
        <f t="shared" si="23"/>
        <v>217883693300</v>
      </c>
      <c r="BJ379" s="641"/>
      <c r="BK379" s="641"/>
      <c r="BL379" s="641"/>
      <c r="BM379" s="641"/>
      <c r="BN379" s="641"/>
      <c r="BO379" s="641"/>
      <c r="BP379" s="641"/>
      <c r="BQ379" s="641"/>
      <c r="BR379" s="641"/>
      <c r="BY379" s="156">
        <f t="shared" si="20"/>
        <v>1</v>
      </c>
      <c r="BZ379" s="156">
        <f t="shared" si="21"/>
        <v>0</v>
      </c>
    </row>
    <row r="380" spans="1:94" ht="15" hidden="1" customHeight="1">
      <c r="A380" s="147" t="str">
        <f>IF(B380&lt;&gt;"",SUBTOTAL(103,$B$8:B380)-SUBTOTAL(103,$B$9:$B$50)-SUBTOTAL(103,$B$52:$B$345),"")</f>
        <v/>
      </c>
      <c r="C380" s="90" t="s">
        <v>781</v>
      </c>
      <c r="D380" s="89" t="s">
        <v>799</v>
      </c>
      <c r="O380" s="640">
        <v>0</v>
      </c>
      <c r="P380" s="640"/>
      <c r="Q380" s="640"/>
      <c r="R380" s="640"/>
      <c r="S380" s="640"/>
      <c r="T380" s="640"/>
      <c r="U380" s="640"/>
      <c r="V380" s="640"/>
      <c r="W380" s="640"/>
      <c r="X380" s="640"/>
      <c r="Y380" s="155"/>
      <c r="Z380" s="641">
        <v>0</v>
      </c>
      <c r="AA380" s="641"/>
      <c r="AB380" s="641"/>
      <c r="AC380" s="641"/>
      <c r="AD380" s="641"/>
      <c r="AE380" s="641"/>
      <c r="AF380" s="641"/>
      <c r="AG380" s="641"/>
      <c r="AH380" s="641"/>
      <c r="AI380" s="641"/>
      <c r="AJ380" s="88" t="str">
        <f t="shared" si="18"/>
        <v/>
      </c>
      <c r="AK380" s="267">
        <f t="shared" si="18"/>
        <v>0</v>
      </c>
      <c r="AL380" s="90" t="s">
        <v>781</v>
      </c>
      <c r="AM380" s="90" t="s">
        <v>1147</v>
      </c>
      <c r="AN380" s="90"/>
      <c r="AX380" s="640">
        <f t="shared" si="22"/>
        <v>0</v>
      </c>
      <c r="AY380" s="640"/>
      <c r="AZ380" s="640"/>
      <c r="BA380" s="640"/>
      <c r="BB380" s="640"/>
      <c r="BC380" s="640"/>
      <c r="BD380" s="640"/>
      <c r="BE380" s="640"/>
      <c r="BF380" s="640"/>
      <c r="BG380" s="640"/>
      <c r="BH380" s="155"/>
      <c r="BI380" s="641">
        <f t="shared" si="23"/>
        <v>0</v>
      </c>
      <c r="BJ380" s="641"/>
      <c r="BK380" s="641"/>
      <c r="BL380" s="641"/>
      <c r="BM380" s="641"/>
      <c r="BN380" s="641"/>
      <c r="BO380" s="641"/>
      <c r="BP380" s="641"/>
      <c r="BQ380" s="641"/>
      <c r="BR380" s="641"/>
      <c r="BY380" s="156">
        <f t="shared" si="20"/>
        <v>0</v>
      </c>
      <c r="BZ380" s="156">
        <f t="shared" si="21"/>
        <v>0</v>
      </c>
    </row>
    <row r="381" spans="1:94" ht="15" hidden="1" customHeight="1">
      <c r="A381" s="147" t="str">
        <f>IF(B381&lt;&gt;"",SUBTOTAL(103,$B$8:B381)-SUBTOTAL(103,$B$9:$B$50)-SUBTOTAL(103,$B$52:$B$345),"")</f>
        <v/>
      </c>
      <c r="C381" s="90" t="s">
        <v>781</v>
      </c>
      <c r="D381" s="89" t="s">
        <v>800</v>
      </c>
      <c r="O381" s="640">
        <v>0</v>
      </c>
      <c r="P381" s="640"/>
      <c r="Q381" s="640"/>
      <c r="R381" s="640"/>
      <c r="S381" s="640"/>
      <c r="T381" s="640"/>
      <c r="U381" s="640"/>
      <c r="V381" s="640"/>
      <c r="W381" s="640"/>
      <c r="X381" s="640"/>
      <c r="Y381" s="155"/>
      <c r="Z381" s="641">
        <v>0</v>
      </c>
      <c r="AA381" s="641"/>
      <c r="AB381" s="641"/>
      <c r="AC381" s="641"/>
      <c r="AD381" s="641"/>
      <c r="AE381" s="641"/>
      <c r="AF381" s="641"/>
      <c r="AG381" s="641"/>
      <c r="AH381" s="641"/>
      <c r="AI381" s="641"/>
      <c r="AJ381" s="88" t="str">
        <f t="shared" si="18"/>
        <v/>
      </c>
      <c r="AK381" s="267">
        <f t="shared" si="18"/>
        <v>0</v>
      </c>
      <c r="AL381" s="90" t="s">
        <v>781</v>
      </c>
      <c r="AM381" s="90" t="s">
        <v>1148</v>
      </c>
      <c r="AN381" s="90"/>
      <c r="AX381" s="640">
        <f t="shared" si="22"/>
        <v>0</v>
      </c>
      <c r="AY381" s="640"/>
      <c r="AZ381" s="640"/>
      <c r="BA381" s="640"/>
      <c r="BB381" s="640"/>
      <c r="BC381" s="640"/>
      <c r="BD381" s="640"/>
      <c r="BE381" s="640"/>
      <c r="BF381" s="640"/>
      <c r="BG381" s="640"/>
      <c r="BH381" s="155"/>
      <c r="BI381" s="641">
        <f t="shared" si="23"/>
        <v>0</v>
      </c>
      <c r="BJ381" s="641"/>
      <c r="BK381" s="641"/>
      <c r="BL381" s="641"/>
      <c r="BM381" s="641"/>
      <c r="BN381" s="641"/>
      <c r="BO381" s="641"/>
      <c r="BP381" s="641"/>
      <c r="BQ381" s="641"/>
      <c r="BR381" s="641"/>
      <c r="BY381" s="156">
        <f t="shared" si="20"/>
        <v>0</v>
      </c>
      <c r="BZ381" s="156">
        <f t="shared" si="21"/>
        <v>0</v>
      </c>
    </row>
    <row r="382" spans="1:94" ht="12" customHeight="1">
      <c r="A382" s="147" t="str">
        <f>IF(B382&lt;&gt;"",SUBTOTAL(103,$B$8:B382)-SUBTOTAL(103,$B$9:$B$50)-SUBTOTAL(103,$B$52:$B$345),"")</f>
        <v/>
      </c>
      <c r="O382" s="195"/>
      <c r="P382" s="195"/>
      <c r="Q382" s="195"/>
      <c r="R382" s="195"/>
      <c r="S382" s="195"/>
      <c r="T382" s="195"/>
      <c r="U382" s="195"/>
      <c r="V382" s="195"/>
      <c r="W382" s="195"/>
      <c r="X382" s="195"/>
      <c r="Y382" s="155"/>
      <c r="Z382" s="155"/>
      <c r="AA382" s="155"/>
      <c r="AB382" s="155"/>
      <c r="AC382" s="155"/>
      <c r="AD382" s="155"/>
      <c r="AE382" s="155"/>
      <c r="AF382" s="155"/>
      <c r="AG382" s="155"/>
      <c r="AH382" s="155"/>
      <c r="AI382" s="155"/>
      <c r="AJ382" s="88" t="str">
        <f t="shared" si="18"/>
        <v/>
      </c>
      <c r="AK382" s="267">
        <f t="shared" si="18"/>
        <v>0</v>
      </c>
      <c r="AM382" s="90"/>
      <c r="AN382" s="90"/>
      <c r="AX382" s="195"/>
      <c r="AY382" s="195"/>
      <c r="AZ382" s="195"/>
      <c r="BA382" s="195"/>
      <c r="BB382" s="195"/>
      <c r="BC382" s="195"/>
      <c r="BD382" s="195"/>
      <c r="BE382" s="195"/>
      <c r="BF382" s="195"/>
      <c r="BG382" s="195"/>
      <c r="BH382" s="155"/>
      <c r="BI382" s="155"/>
      <c r="BJ382" s="155"/>
      <c r="BK382" s="155"/>
      <c r="BL382" s="155"/>
      <c r="BM382" s="155"/>
      <c r="BN382" s="155"/>
      <c r="BO382" s="155"/>
      <c r="BP382" s="155"/>
      <c r="BQ382" s="155"/>
      <c r="BR382" s="155"/>
      <c r="BY382" s="156">
        <f>BY383</f>
        <v>1</v>
      </c>
    </row>
    <row r="383" spans="1:94" s="96" customFormat="1" ht="15" customHeight="1" thickBot="1">
      <c r="A383" s="147" t="str">
        <f>IF(B383&lt;&gt;"",SUBTOTAL(103,$B$8:B383)-SUBTOTAL(103,$B$9:$B$50)-SUBTOTAL(103,$B$52:$B$345),"")</f>
        <v/>
      </c>
      <c r="B383" s="88"/>
      <c r="C383" s="646"/>
      <c r="D383" s="646"/>
      <c r="E383" s="646"/>
      <c r="F383" s="646"/>
      <c r="G383" s="646"/>
      <c r="H383" s="646"/>
      <c r="I383" s="646"/>
      <c r="J383" s="646"/>
      <c r="K383" s="646"/>
      <c r="L383" s="646"/>
      <c r="M383" s="646"/>
      <c r="O383" s="647">
        <f>SUBTOTAL(109,O374:X381)</f>
        <v>32490710</v>
      </c>
      <c r="P383" s="647"/>
      <c r="Q383" s="647"/>
      <c r="R383" s="647"/>
      <c r="S383" s="647"/>
      <c r="T383" s="647"/>
      <c r="U383" s="647"/>
      <c r="V383" s="647"/>
      <c r="W383" s="647"/>
      <c r="X383" s="647"/>
      <c r="Y383" s="252"/>
      <c r="Z383" s="647">
        <f>SUBTOTAL(109,Z374:AI381)</f>
        <v>218781913300</v>
      </c>
      <c r="AA383" s="647"/>
      <c r="AB383" s="647"/>
      <c r="AC383" s="647"/>
      <c r="AD383" s="647"/>
      <c r="AE383" s="647"/>
      <c r="AF383" s="647"/>
      <c r="AG383" s="647"/>
      <c r="AH383" s="647"/>
      <c r="AI383" s="647"/>
      <c r="AJ383" s="88" t="str">
        <f t="shared" si="18"/>
        <v/>
      </c>
      <c r="AK383" s="267">
        <f t="shared" si="18"/>
        <v>0</v>
      </c>
      <c r="AL383" s="646"/>
      <c r="AM383" s="646"/>
      <c r="AN383" s="646"/>
      <c r="AO383" s="646"/>
      <c r="AP383" s="646"/>
      <c r="AQ383" s="646"/>
      <c r="AR383" s="646"/>
      <c r="AS383" s="646"/>
      <c r="AT383" s="646"/>
      <c r="AU383" s="646"/>
      <c r="AV383" s="646"/>
      <c r="AX383" s="647">
        <f>SUBTOTAL(109,AX374:BG381)</f>
        <v>32490710</v>
      </c>
      <c r="AY383" s="647"/>
      <c r="AZ383" s="647"/>
      <c r="BA383" s="647"/>
      <c r="BB383" s="647"/>
      <c r="BC383" s="647"/>
      <c r="BD383" s="647"/>
      <c r="BE383" s="647"/>
      <c r="BF383" s="647"/>
      <c r="BG383" s="647"/>
      <c r="BH383" s="252"/>
      <c r="BI383" s="647">
        <f>SUBTOTAL(109,BI374:BR381)</f>
        <v>218781913300</v>
      </c>
      <c r="BJ383" s="647"/>
      <c r="BK383" s="647"/>
      <c r="BL383" s="647"/>
      <c r="BM383" s="647"/>
      <c r="BN383" s="647"/>
      <c r="BO383" s="647"/>
      <c r="BP383" s="647"/>
      <c r="BQ383" s="647"/>
      <c r="BR383" s="647"/>
      <c r="BS383" s="271"/>
      <c r="BT383" s="252"/>
      <c r="BU383" s="252"/>
      <c r="BV383" s="252"/>
      <c r="BW383" s="252"/>
      <c r="BX383" s="156"/>
      <c r="BY383" s="156">
        <f t="shared" si="20"/>
        <v>1</v>
      </c>
      <c r="BZ383" s="156">
        <f>IF(ISNONTEXT(C383:D383),0,SUM(C383:AI383)-SUM(AL383:BR383))</f>
        <v>0</v>
      </c>
      <c r="CA383" s="156"/>
      <c r="CB383" s="252"/>
      <c r="CC383" s="252"/>
      <c r="CD383" s="252"/>
      <c r="CE383" s="252"/>
      <c r="CG383" s="272"/>
      <c r="CH383" s="272"/>
      <c r="CI383" s="272"/>
      <c r="CJ383" s="272"/>
      <c r="CK383" s="272"/>
      <c r="CL383" s="272"/>
      <c r="CM383" s="272"/>
      <c r="CN383" s="272"/>
      <c r="CO383" s="272"/>
      <c r="CP383" s="272"/>
    </row>
    <row r="384" spans="1:94" ht="12" customHeight="1" thickTop="1">
      <c r="A384" s="147" t="str">
        <f>IF(B384&lt;&gt;"",SUBTOTAL(103,$B$8:B384)-SUBTOTAL(103,$B$9:$B$50)-SUBTOTAL(103,$B$52:$B$345),"")</f>
        <v/>
      </c>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147" t="str">
        <f t="shared" si="18"/>
        <v/>
      </c>
      <c r="AK384" s="245">
        <f t="shared" si="18"/>
        <v>0</v>
      </c>
      <c r="AL384" s="275"/>
      <c r="AM384" s="95"/>
      <c r="AN384" s="95"/>
      <c r="AO384" s="95"/>
      <c r="AP384" s="95"/>
      <c r="AQ384" s="95"/>
      <c r="AR384" s="95"/>
      <c r="AS384" s="95"/>
      <c r="AT384" s="95"/>
      <c r="AU384" s="95"/>
      <c r="AV384" s="95"/>
      <c r="AW384" s="95"/>
      <c r="AX384" s="95"/>
      <c r="AY384" s="95"/>
      <c r="AZ384" s="95"/>
      <c r="BA384" s="95"/>
      <c r="BB384" s="95"/>
      <c r="BC384" s="95"/>
      <c r="BD384" s="95"/>
      <c r="BE384" s="95"/>
      <c r="BF384" s="95"/>
      <c r="BG384" s="95"/>
      <c r="BH384" s="95"/>
      <c r="BI384" s="95"/>
      <c r="BJ384" s="95"/>
      <c r="BK384" s="95"/>
      <c r="BL384" s="95"/>
      <c r="BM384" s="95"/>
      <c r="BN384" s="95"/>
      <c r="BO384" s="95"/>
      <c r="BP384" s="95"/>
      <c r="BQ384" s="95"/>
      <c r="BR384" s="95"/>
      <c r="BS384" s="95"/>
      <c r="BY384" s="156">
        <f>BY387</f>
        <v>5</v>
      </c>
      <c r="BZ384" s="156">
        <f>IF(ISNONTEXT(C384:D384),0,SUM(C384:AI384)-SUM(AL384:BR384))</f>
        <v>0</v>
      </c>
    </row>
    <row r="385" spans="1:94" ht="15" customHeight="1">
      <c r="A385" s="147">
        <f>IF(B385&lt;&gt;"",SUBTOTAL(103,$B$8:B385)-SUBTOTAL(103,$B$9:$B$50)-SUBTOTAL(103,$B$52:$B$345),"")</f>
        <v>4</v>
      </c>
      <c r="B385" s="88" t="str">
        <f>IF(AND(W395=0,AD395=0),"",".")</f>
        <v>.</v>
      </c>
      <c r="C385" s="261" t="s">
        <v>1151</v>
      </c>
      <c r="D385" s="90"/>
      <c r="E385" s="90"/>
      <c r="F385" s="90"/>
      <c r="G385" s="90"/>
      <c r="H385" s="90"/>
      <c r="I385" s="90"/>
      <c r="J385" s="90"/>
      <c r="K385" s="90"/>
      <c r="L385" s="90"/>
      <c r="M385" s="90"/>
      <c r="N385" s="90"/>
      <c r="O385" s="90"/>
      <c r="P385" s="90"/>
      <c r="Q385" s="90"/>
      <c r="R385" s="90"/>
      <c r="S385" s="90"/>
      <c r="T385" s="90"/>
      <c r="AJ385" s="147">
        <f t="shared" si="18"/>
        <v>4</v>
      </c>
      <c r="AK385" s="245" t="str">
        <f t="shared" si="18"/>
        <v>.</v>
      </c>
      <c r="AL385" s="276" t="s">
        <v>1152</v>
      </c>
      <c r="AM385" s="90"/>
      <c r="AN385" s="90"/>
      <c r="AO385" s="90"/>
      <c r="AP385" s="90"/>
      <c r="AQ385" s="90"/>
      <c r="AR385" s="90"/>
      <c r="AS385" s="90"/>
      <c r="AT385" s="90"/>
      <c r="AU385" s="90"/>
      <c r="AV385" s="90"/>
      <c r="AW385" s="90"/>
      <c r="AX385" s="90"/>
      <c r="AY385" s="90"/>
      <c r="AZ385" s="90"/>
      <c r="BA385" s="90"/>
      <c r="BB385" s="90"/>
      <c r="BC385" s="90"/>
      <c r="BY385" s="156">
        <f>BY387</f>
        <v>5</v>
      </c>
      <c r="BZ385" s="156">
        <f>IF(ISNONTEXT(C385:D385),0,SUM(C385:AI385)-SUM(AL385:BR385))</f>
        <v>0</v>
      </c>
    </row>
    <row r="386" spans="1:94" ht="15" customHeight="1">
      <c r="A386" s="147" t="str">
        <f>IF(B386&lt;&gt;"",SUBTOTAL(103,$B$8:B386)-SUBTOTAL(103,$B$9:$B$50)-SUBTOTAL(103,$B$52:$B$345),"")</f>
        <v/>
      </c>
      <c r="D386" s="100"/>
      <c r="E386" s="100"/>
      <c r="F386" s="100"/>
      <c r="G386" s="100"/>
      <c r="H386" s="100"/>
      <c r="I386" s="100"/>
      <c r="J386" s="100"/>
      <c r="K386" s="100"/>
      <c r="L386" s="100"/>
      <c r="M386" s="100"/>
      <c r="N386" s="100"/>
      <c r="O386" s="100"/>
      <c r="P386" s="100"/>
      <c r="Q386" s="100"/>
      <c r="R386" s="100"/>
      <c r="S386" s="100"/>
      <c r="T386" s="100"/>
      <c r="W386" s="648" t="str">
        <f>[4]CDKT!$P$9</f>
        <v>30/06/2016</v>
      </c>
      <c r="X386" s="649"/>
      <c r="Y386" s="649"/>
      <c r="Z386" s="649"/>
      <c r="AA386" s="649"/>
      <c r="AB386" s="649"/>
      <c r="AC386" s="277"/>
      <c r="AD386" s="648" t="str">
        <f>[4]CDKT!$T$9</f>
        <v>01/01/2016</v>
      </c>
      <c r="AE386" s="649"/>
      <c r="AF386" s="649"/>
      <c r="AG386" s="649"/>
      <c r="AH386" s="649"/>
      <c r="AI386" s="649"/>
      <c r="AJ386" s="278" t="str">
        <f t="shared" si="18"/>
        <v/>
      </c>
      <c r="AK386" s="278">
        <f t="shared" si="18"/>
        <v>0</v>
      </c>
      <c r="AM386" s="100"/>
      <c r="AN386" s="100"/>
      <c r="AO386" s="100"/>
      <c r="AP386" s="100"/>
      <c r="AQ386" s="100"/>
      <c r="AR386" s="100"/>
      <c r="AS386" s="100"/>
      <c r="AT386" s="100"/>
      <c r="AU386" s="100"/>
      <c r="AV386" s="100"/>
      <c r="AW386" s="100"/>
      <c r="AX386" s="100"/>
      <c r="AY386" s="100"/>
      <c r="AZ386" s="100"/>
      <c r="BA386" s="100"/>
      <c r="BB386" s="100"/>
      <c r="BC386" s="100"/>
      <c r="BF386" s="650" t="e">
        <f>#REF!</f>
        <v>#REF!</v>
      </c>
      <c r="BG386" s="649"/>
      <c r="BH386" s="649"/>
      <c r="BI386" s="649"/>
      <c r="BJ386" s="649"/>
      <c r="BK386" s="649"/>
      <c r="BL386" s="277"/>
      <c r="BM386" s="650" t="e">
        <f>#REF!</f>
        <v>#REF!</v>
      </c>
      <c r="BN386" s="649"/>
      <c r="BO386" s="649"/>
      <c r="BP386" s="649"/>
      <c r="BQ386" s="649"/>
      <c r="BR386" s="649"/>
      <c r="BS386" s="279"/>
      <c r="BT386" s="280" t="str">
        <f>[4]CDKT!K$9</f>
        <v>Hội sở</v>
      </c>
      <c r="BU386" s="280" t="str">
        <f>[4]CDKT!L$9</f>
        <v>CN Hà Nội</v>
      </c>
      <c r="BV386" s="280" t="str">
        <f>[4]CDKT!M$9</f>
        <v>CN Hồ Chí Minh</v>
      </c>
      <c r="BW386" s="280" t="str">
        <f>[4]CDKT!O$9</f>
        <v>Điều chỉnh</v>
      </c>
      <c r="BY386" s="156">
        <f>BY387</f>
        <v>5</v>
      </c>
      <c r="BZ386" s="156">
        <f>IF(ISNONTEXT(C386:D386),0,SUM(C386:AI386)-SUM(AL386:BR386))</f>
        <v>0</v>
      </c>
    </row>
    <row r="387" spans="1:94" ht="15" customHeight="1">
      <c r="A387" s="147" t="str">
        <f>IF(B387&lt;&gt;"",SUBTOTAL(103,$B$8:B387)-SUBTOTAL(103,$B$9:$B$50)-SUBTOTAL(103,$B$52:$B$345),"")</f>
        <v/>
      </c>
      <c r="D387" s="100"/>
      <c r="E387" s="100"/>
      <c r="F387" s="100"/>
      <c r="G387" s="100"/>
      <c r="H387" s="100"/>
      <c r="I387" s="100"/>
      <c r="J387" s="100"/>
      <c r="K387" s="100"/>
      <c r="L387" s="100"/>
      <c r="M387" s="100"/>
      <c r="N387" s="100"/>
      <c r="O387" s="100"/>
      <c r="P387" s="100"/>
      <c r="Q387" s="100"/>
      <c r="R387" s="100"/>
      <c r="S387" s="100"/>
      <c r="T387" s="100"/>
      <c r="W387" s="651" t="str">
        <f>[4]CDKT!$P$10</f>
        <v>VND</v>
      </c>
      <c r="X387" s="651"/>
      <c r="Y387" s="651"/>
      <c r="Z387" s="651"/>
      <c r="AA387" s="651"/>
      <c r="AB387" s="651"/>
      <c r="AC387" s="277"/>
      <c r="AD387" s="651" t="str">
        <f>[4]CDKT!$T$10</f>
        <v>VND</v>
      </c>
      <c r="AE387" s="651"/>
      <c r="AF387" s="651"/>
      <c r="AG387" s="651"/>
      <c r="AH387" s="651"/>
      <c r="AI387" s="651"/>
      <c r="AJ387" s="278" t="str">
        <f t="shared" si="18"/>
        <v/>
      </c>
      <c r="AK387" s="278">
        <f t="shared" si="18"/>
        <v>0</v>
      </c>
      <c r="AM387" s="100"/>
      <c r="AN387" s="100"/>
      <c r="AO387" s="100"/>
      <c r="AP387" s="100"/>
      <c r="AQ387" s="100"/>
      <c r="AR387" s="100"/>
      <c r="AS387" s="100"/>
      <c r="AT387" s="100"/>
      <c r="AU387" s="100"/>
      <c r="AV387" s="100"/>
      <c r="AW387" s="100"/>
      <c r="AX387" s="100"/>
      <c r="AY387" s="100"/>
      <c r="AZ387" s="100"/>
      <c r="BA387" s="100"/>
      <c r="BB387" s="100"/>
      <c r="BC387" s="100"/>
      <c r="BF387" s="651" t="e">
        <f>#REF!</f>
        <v>#REF!</v>
      </c>
      <c r="BG387" s="651"/>
      <c r="BH387" s="651"/>
      <c r="BI387" s="651"/>
      <c r="BJ387" s="651"/>
      <c r="BK387" s="651"/>
      <c r="BL387" s="277"/>
      <c r="BM387" s="651" t="e">
        <f>#REF!</f>
        <v>#REF!</v>
      </c>
      <c r="BN387" s="651"/>
      <c r="BO387" s="651"/>
      <c r="BP387" s="651"/>
      <c r="BQ387" s="651"/>
      <c r="BR387" s="651"/>
      <c r="BS387" s="279"/>
      <c r="BT387" s="155" t="s">
        <v>1133</v>
      </c>
      <c r="BU387" s="155" t="s">
        <v>1133</v>
      </c>
      <c r="BV387" s="155" t="s">
        <v>1133</v>
      </c>
      <c r="BW387" s="155" t="s">
        <v>1133</v>
      </c>
      <c r="BY387" s="156">
        <f>SUM(BY388:BY395)</f>
        <v>5</v>
      </c>
      <c r="BZ387" s="156">
        <f>IF(ISNONTEXT(C387:D387),0,SUM(C387:AI387)-SUM(AL387:BR387))</f>
        <v>0</v>
      </c>
    </row>
    <row r="388" spans="1:94" ht="15" customHeight="1">
      <c r="A388" s="147" t="str">
        <f>IF(B388&lt;&gt;"",SUBTOTAL(103,$B$8:B388)-SUBTOTAL(103,$B$9:$B$50)-SUBTOTAL(103,$B$52:$B$345),"")</f>
        <v/>
      </c>
      <c r="C388" s="89" t="s">
        <v>1153</v>
      </c>
      <c r="D388" s="281"/>
      <c r="E388" s="90"/>
      <c r="F388" s="90"/>
      <c r="G388" s="90"/>
      <c r="H388" s="90"/>
      <c r="I388" s="90"/>
      <c r="J388" s="90"/>
      <c r="K388" s="90"/>
      <c r="L388" s="90"/>
      <c r="M388" s="90"/>
      <c r="N388" s="90"/>
      <c r="O388" s="90"/>
      <c r="P388" s="90"/>
      <c r="Q388" s="90"/>
      <c r="R388" s="90"/>
      <c r="S388" s="90"/>
      <c r="T388" s="90"/>
      <c r="W388" s="641">
        <f t="shared" ref="W388:W393" si="24">SUM(BT388:BW388)</f>
        <v>14330000</v>
      </c>
      <c r="X388" s="641"/>
      <c r="Y388" s="641"/>
      <c r="Z388" s="641"/>
      <c r="AA388" s="641"/>
      <c r="AB388" s="641"/>
      <c r="AC388" s="155"/>
      <c r="AD388" s="641">
        <f>[4]CDKT!T17</f>
        <v>4789000</v>
      </c>
      <c r="AE388" s="641"/>
      <c r="AF388" s="641"/>
      <c r="AG388" s="641"/>
      <c r="AH388" s="641"/>
      <c r="AI388" s="641"/>
      <c r="AJ388" s="147" t="str">
        <f t="shared" si="18"/>
        <v/>
      </c>
      <c r="AK388" s="245">
        <f t="shared" si="18"/>
        <v>0</v>
      </c>
      <c r="AL388" s="281" t="s">
        <v>1154</v>
      </c>
      <c r="AM388" s="90"/>
      <c r="AN388" s="90"/>
      <c r="AO388" s="90"/>
      <c r="AP388" s="90"/>
      <c r="AQ388" s="90"/>
      <c r="AR388" s="90"/>
      <c r="AS388" s="90"/>
      <c r="AT388" s="90"/>
      <c r="AU388" s="90"/>
      <c r="AV388" s="90"/>
      <c r="AW388" s="90"/>
      <c r="AX388" s="90"/>
      <c r="AY388" s="90"/>
      <c r="AZ388" s="90"/>
      <c r="BA388" s="90"/>
      <c r="BB388" s="90"/>
      <c r="BC388" s="90"/>
      <c r="BF388" s="641">
        <f t="shared" ref="BF388:BF393" si="25">W388</f>
        <v>14330000</v>
      </c>
      <c r="BG388" s="641"/>
      <c r="BH388" s="641"/>
      <c r="BI388" s="641"/>
      <c r="BJ388" s="641"/>
      <c r="BK388" s="641"/>
      <c r="BL388" s="155"/>
      <c r="BM388" s="641">
        <f t="shared" ref="BM388:BM393" si="26">AD388</f>
        <v>4789000</v>
      </c>
      <c r="BN388" s="641"/>
      <c r="BO388" s="641"/>
      <c r="BP388" s="641"/>
      <c r="BQ388" s="641"/>
      <c r="BR388" s="641"/>
      <c r="BT388" s="155">
        <f>[4]CDKT!K17</f>
        <v>14330000</v>
      </c>
      <c r="BU388" s="155">
        <f>[4]CDKT!L17</f>
        <v>0</v>
      </c>
      <c r="BV388" s="155">
        <f>[4]CDKT!M17</f>
        <v>0</v>
      </c>
      <c r="BW388" s="155">
        <f>[4]CDKT!O17</f>
        <v>0</v>
      </c>
      <c r="BY388" s="156">
        <f>IF(SUM(D388:AI388)=0,0,1)</f>
        <v>1</v>
      </c>
      <c r="BZ388" s="156">
        <f>IF(ISNONTEXT(D388:D388),0,SUM(D388:AI388)-SUM(AL388:BR388))</f>
        <v>0</v>
      </c>
    </row>
    <row r="389" spans="1:94" ht="15" customHeight="1">
      <c r="A389" s="147" t="str">
        <f>IF(B389&lt;&gt;"",SUBTOTAL(103,$B$8:B389)-SUBTOTAL(103,$B$9:$B$50)-SUBTOTAL(103,$B$52:$B$345),"")</f>
        <v/>
      </c>
      <c r="C389" s="89" t="s">
        <v>1155</v>
      </c>
      <c r="D389" s="281"/>
      <c r="E389" s="90"/>
      <c r="F389" s="90"/>
      <c r="G389" s="90"/>
      <c r="H389" s="90"/>
      <c r="I389" s="90"/>
      <c r="J389" s="90"/>
      <c r="K389" s="90"/>
      <c r="L389" s="90"/>
      <c r="M389" s="90"/>
      <c r="N389" s="90"/>
      <c r="O389" s="90"/>
      <c r="P389" s="90"/>
      <c r="Q389" s="90"/>
      <c r="R389" s="90"/>
      <c r="S389" s="90"/>
      <c r="T389" s="90"/>
      <c r="W389" s="641">
        <f t="shared" si="24"/>
        <v>24450825487</v>
      </c>
      <c r="X389" s="641"/>
      <c r="Y389" s="641"/>
      <c r="Z389" s="641"/>
      <c r="AA389" s="641"/>
      <c r="AB389" s="641"/>
      <c r="AC389" s="155"/>
      <c r="AD389" s="641">
        <f>[4]CDKT!T18</f>
        <v>13564139645</v>
      </c>
      <c r="AE389" s="641"/>
      <c r="AF389" s="641"/>
      <c r="AG389" s="641"/>
      <c r="AH389" s="641"/>
      <c r="AI389" s="641"/>
      <c r="AJ389" s="147" t="str">
        <f t="shared" si="18"/>
        <v/>
      </c>
      <c r="AK389" s="245">
        <f t="shared" si="18"/>
        <v>0</v>
      </c>
      <c r="AL389" s="281" t="s">
        <v>1156</v>
      </c>
      <c r="AM389" s="90"/>
      <c r="AN389" s="90"/>
      <c r="AO389" s="90"/>
      <c r="AP389" s="90"/>
      <c r="AQ389" s="90"/>
      <c r="AR389" s="90"/>
      <c r="AS389" s="90"/>
      <c r="AT389" s="90"/>
      <c r="AU389" s="90"/>
      <c r="AV389" s="90"/>
      <c r="AW389" s="90"/>
      <c r="AX389" s="90"/>
      <c r="AY389" s="90"/>
      <c r="AZ389" s="90"/>
      <c r="BA389" s="90"/>
      <c r="BB389" s="90"/>
      <c r="BC389" s="90"/>
      <c r="BF389" s="641">
        <f t="shared" si="25"/>
        <v>24450825487</v>
      </c>
      <c r="BG389" s="641"/>
      <c r="BH389" s="641"/>
      <c r="BI389" s="641"/>
      <c r="BJ389" s="641"/>
      <c r="BK389" s="641"/>
      <c r="BL389" s="155"/>
      <c r="BM389" s="641">
        <f t="shared" si="26"/>
        <v>13564139645</v>
      </c>
      <c r="BN389" s="641"/>
      <c r="BO389" s="641"/>
      <c r="BP389" s="641"/>
      <c r="BQ389" s="641"/>
      <c r="BR389" s="641"/>
      <c r="BT389" s="155">
        <f>[4]CDKT!K18</f>
        <v>24450825487</v>
      </c>
      <c r="BU389" s="155">
        <f>[4]CDKT!L18</f>
        <v>0</v>
      </c>
      <c r="BV389" s="155">
        <f>[4]CDKT!M18</f>
        <v>0</v>
      </c>
      <c r="BW389" s="155">
        <f>[4]CDKT!O18</f>
        <v>0</v>
      </c>
      <c r="BY389" s="156">
        <f>IF(SUM(D389:AI389)=0,0,1)</f>
        <v>1</v>
      </c>
      <c r="BZ389" s="156">
        <f>IF(ISNONTEXT(D389:D389),0,SUM(D389:AI389)-SUM(AL389:BR389))</f>
        <v>0</v>
      </c>
    </row>
    <row r="390" spans="1:94" ht="15" hidden="1" customHeight="1">
      <c r="A390" s="147" t="str">
        <f>IF(B390&lt;&gt;"",SUBTOTAL(103,$B$8:B390)-SUBTOTAL(103,$B$9:$B$50)-SUBTOTAL(103,$B$52:$B$345),"")</f>
        <v/>
      </c>
      <c r="C390" s="89" t="s">
        <v>795</v>
      </c>
      <c r="D390" s="281"/>
      <c r="E390" s="90"/>
      <c r="F390" s="90"/>
      <c r="G390" s="90"/>
      <c r="H390" s="90"/>
      <c r="I390" s="90"/>
      <c r="J390" s="90"/>
      <c r="K390" s="90"/>
      <c r="L390" s="90"/>
      <c r="M390" s="90"/>
      <c r="N390" s="90"/>
      <c r="O390" s="90"/>
      <c r="P390" s="90"/>
      <c r="Q390" s="90"/>
      <c r="R390" s="90"/>
      <c r="S390" s="90"/>
      <c r="T390" s="90"/>
      <c r="W390" s="641">
        <f t="shared" si="24"/>
        <v>0</v>
      </c>
      <c r="X390" s="641"/>
      <c r="Y390" s="641"/>
      <c r="Z390" s="641"/>
      <c r="AA390" s="641"/>
      <c r="AB390" s="641"/>
      <c r="AC390" s="155"/>
      <c r="AD390" s="641">
        <f>[4]CDKT!T19</f>
        <v>0</v>
      </c>
      <c r="AE390" s="641"/>
      <c r="AF390" s="641"/>
      <c r="AG390" s="641"/>
      <c r="AH390" s="641"/>
      <c r="AI390" s="641"/>
      <c r="AJ390" s="147" t="str">
        <f t="shared" si="18"/>
        <v/>
      </c>
      <c r="AK390" s="245">
        <f t="shared" si="18"/>
        <v>0</v>
      </c>
      <c r="AL390" s="281" t="s">
        <v>1157</v>
      </c>
      <c r="AM390" s="90"/>
      <c r="AN390" s="90"/>
      <c r="AO390" s="90"/>
      <c r="AP390" s="90"/>
      <c r="AQ390" s="90"/>
      <c r="AR390" s="90"/>
      <c r="AS390" s="90"/>
      <c r="AT390" s="90"/>
      <c r="AU390" s="90"/>
      <c r="AV390" s="90"/>
      <c r="AW390" s="90"/>
      <c r="AX390" s="90"/>
      <c r="AY390" s="90"/>
      <c r="AZ390" s="90"/>
      <c r="BA390" s="90"/>
      <c r="BB390" s="90"/>
      <c r="BC390" s="90"/>
      <c r="BF390" s="641">
        <f t="shared" si="25"/>
        <v>0</v>
      </c>
      <c r="BG390" s="641"/>
      <c r="BH390" s="641"/>
      <c r="BI390" s="641"/>
      <c r="BJ390" s="641"/>
      <c r="BK390" s="641"/>
      <c r="BL390" s="155"/>
      <c r="BM390" s="641">
        <f t="shared" si="26"/>
        <v>0</v>
      </c>
      <c r="BN390" s="641"/>
      <c r="BO390" s="641"/>
      <c r="BP390" s="641"/>
      <c r="BQ390" s="641"/>
      <c r="BR390" s="641"/>
      <c r="BT390" s="155">
        <f>[4]CDKT!K19</f>
        <v>0</v>
      </c>
      <c r="BU390" s="155">
        <f>[4]CDKT!L19</f>
        <v>0</v>
      </c>
      <c r="BV390" s="155">
        <f>[4]CDKT!M19</f>
        <v>0</v>
      </c>
      <c r="BW390" s="155">
        <f>[4]CDKT!O19</f>
        <v>0</v>
      </c>
      <c r="BY390" s="156">
        <f>IF(SUM(D390:AI390)=0,0,1)</f>
        <v>0</v>
      </c>
      <c r="BZ390" s="156">
        <f>IF(ISNONTEXT(D390:D390),0,SUM(D390:AI390)-SUM(AL390:BR390))</f>
        <v>0</v>
      </c>
    </row>
    <row r="391" spans="1:94" ht="15" hidden="1" customHeight="1">
      <c r="A391" s="147" t="str">
        <f>IF(B391&lt;&gt;"",SUBTOTAL(103,$B$8:B391)-SUBTOTAL(103,$B$9:$B$50)-SUBTOTAL(103,$B$52:$B$345),"")</f>
        <v/>
      </c>
      <c r="C391" s="89" t="s">
        <v>1158</v>
      </c>
      <c r="D391" s="281"/>
      <c r="E391" s="90"/>
      <c r="F391" s="90"/>
      <c r="G391" s="90"/>
      <c r="H391" s="90"/>
      <c r="I391" s="90"/>
      <c r="J391" s="90"/>
      <c r="K391" s="90"/>
      <c r="L391" s="90"/>
      <c r="M391" s="90"/>
      <c r="N391" s="90"/>
      <c r="O391" s="90"/>
      <c r="P391" s="90"/>
      <c r="Q391" s="90"/>
      <c r="R391" s="90"/>
      <c r="S391" s="90"/>
      <c r="T391" s="90"/>
      <c r="W391" s="641">
        <f t="shared" si="24"/>
        <v>0</v>
      </c>
      <c r="X391" s="641"/>
      <c r="Y391" s="641"/>
      <c r="Z391" s="641"/>
      <c r="AA391" s="641"/>
      <c r="AB391" s="641"/>
      <c r="AC391" s="155"/>
      <c r="AD391" s="641">
        <f>[4]CDKT!T20</f>
        <v>0</v>
      </c>
      <c r="AE391" s="641"/>
      <c r="AF391" s="641"/>
      <c r="AG391" s="641"/>
      <c r="AH391" s="641"/>
      <c r="AI391" s="641"/>
      <c r="AJ391" s="147" t="str">
        <f t="shared" si="18"/>
        <v/>
      </c>
      <c r="AK391" s="245">
        <f t="shared" si="18"/>
        <v>0</v>
      </c>
      <c r="AL391" s="281" t="s">
        <v>1159</v>
      </c>
      <c r="AM391" s="90"/>
      <c r="AN391" s="90"/>
      <c r="AO391" s="90"/>
      <c r="AP391" s="90"/>
      <c r="AQ391" s="90"/>
      <c r="AR391" s="90"/>
      <c r="AS391" s="90"/>
      <c r="AT391" s="90"/>
      <c r="AU391" s="90"/>
      <c r="AV391" s="90"/>
      <c r="AW391" s="90"/>
      <c r="AX391" s="90"/>
      <c r="AY391" s="90"/>
      <c r="AZ391" s="90"/>
      <c r="BA391" s="90"/>
      <c r="BB391" s="90"/>
      <c r="BC391" s="90"/>
      <c r="BF391" s="641">
        <f t="shared" si="25"/>
        <v>0</v>
      </c>
      <c r="BG391" s="641"/>
      <c r="BH391" s="641"/>
      <c r="BI391" s="641"/>
      <c r="BJ391" s="641"/>
      <c r="BK391" s="641"/>
      <c r="BL391" s="155"/>
      <c r="BM391" s="641">
        <f t="shared" si="26"/>
        <v>0</v>
      </c>
      <c r="BN391" s="641"/>
      <c r="BO391" s="641"/>
      <c r="BP391" s="641"/>
      <c r="BQ391" s="641"/>
      <c r="BR391" s="641"/>
      <c r="BT391" s="155">
        <f>[4]CDKT!K20</f>
        <v>0</v>
      </c>
      <c r="BU391" s="155">
        <f>[4]CDKT!L20</f>
        <v>0</v>
      </c>
      <c r="BV391" s="155">
        <f>[4]CDKT!M20</f>
        <v>0</v>
      </c>
      <c r="BW391" s="155">
        <f>[4]CDKT!O20</f>
        <v>0</v>
      </c>
      <c r="BY391" s="156">
        <f>IF(SUM(D391:AI391)=0,0,1)</f>
        <v>0</v>
      </c>
      <c r="BZ391" s="156">
        <f>IF(ISNONTEXT(D391:D391),0,SUM(D391:AI391)-SUM(AL391:BR391))</f>
        <v>0</v>
      </c>
    </row>
    <row r="392" spans="1:94" ht="15" hidden="1" customHeight="1">
      <c r="A392" s="147" t="str">
        <f>IF(B392&lt;&gt;"",SUBTOTAL(103,$B$8:B392)-SUBTOTAL(103,$B$9:$B$50)-SUBTOTAL(103,$B$52:$B$345),"")</f>
        <v/>
      </c>
      <c r="C392" s="89" t="s">
        <v>1160</v>
      </c>
      <c r="D392" s="281"/>
      <c r="E392" s="90"/>
      <c r="F392" s="90"/>
      <c r="G392" s="90"/>
      <c r="H392" s="90"/>
      <c r="I392" s="90"/>
      <c r="J392" s="90"/>
      <c r="K392" s="90"/>
      <c r="L392" s="90"/>
      <c r="M392" s="90"/>
      <c r="N392" s="90"/>
      <c r="O392" s="90"/>
      <c r="P392" s="90"/>
      <c r="Q392" s="90"/>
      <c r="R392" s="90"/>
      <c r="S392" s="90"/>
      <c r="T392" s="90"/>
      <c r="W392" s="641">
        <f t="shared" si="24"/>
        <v>0</v>
      </c>
      <c r="X392" s="641"/>
      <c r="Y392" s="641"/>
      <c r="Z392" s="641"/>
      <c r="AA392" s="641"/>
      <c r="AB392" s="641"/>
      <c r="AC392" s="155"/>
      <c r="AD392" s="641">
        <f>[4]CDKT!T21</f>
        <v>0</v>
      </c>
      <c r="AE392" s="641"/>
      <c r="AF392" s="641"/>
      <c r="AG392" s="641"/>
      <c r="AH392" s="641"/>
      <c r="AI392" s="641"/>
      <c r="AJ392" s="147" t="str">
        <f t="shared" si="18"/>
        <v/>
      </c>
      <c r="AK392" s="245">
        <f t="shared" si="18"/>
        <v>0</v>
      </c>
      <c r="AL392" s="282" t="s">
        <v>1161</v>
      </c>
      <c r="AM392" s="283"/>
      <c r="AN392" s="283"/>
      <c r="AO392" s="283"/>
      <c r="AP392" s="283"/>
      <c r="AQ392" s="283"/>
      <c r="AR392" s="90"/>
      <c r="AS392" s="90"/>
      <c r="AT392" s="90"/>
      <c r="AU392" s="90"/>
      <c r="AV392" s="90"/>
      <c r="AW392" s="90"/>
      <c r="AX392" s="90"/>
      <c r="AY392" s="90"/>
      <c r="AZ392" s="90"/>
      <c r="BA392" s="90"/>
      <c r="BB392" s="90"/>
      <c r="BC392" s="90"/>
      <c r="BF392" s="641">
        <f t="shared" si="25"/>
        <v>0</v>
      </c>
      <c r="BG392" s="641"/>
      <c r="BH392" s="641"/>
      <c r="BI392" s="641"/>
      <c r="BJ392" s="641"/>
      <c r="BK392" s="641"/>
      <c r="BL392" s="155"/>
      <c r="BM392" s="641">
        <f t="shared" si="26"/>
        <v>0</v>
      </c>
      <c r="BN392" s="641"/>
      <c r="BO392" s="641"/>
      <c r="BP392" s="641"/>
      <c r="BQ392" s="641"/>
      <c r="BR392" s="641"/>
      <c r="BT392" s="155">
        <f>[4]CDKT!K21</f>
        <v>0</v>
      </c>
      <c r="BU392" s="155">
        <f>[4]CDKT!L21</f>
        <v>0</v>
      </c>
      <c r="BV392" s="155">
        <f>[4]CDKT!M21</f>
        <v>0</v>
      </c>
      <c r="BW392" s="155">
        <f>[4]CDKT!O21</f>
        <v>0</v>
      </c>
      <c r="BY392" s="156">
        <f>IF(SUM(D392:AI392)=0,0,1)</f>
        <v>0</v>
      </c>
      <c r="BZ392" s="156">
        <f>IF(ISNONTEXT(D392:D392),0,SUM(D392:AI392)-SUM(AL392:BR392))</f>
        <v>0</v>
      </c>
    </row>
    <row r="393" spans="1:94" ht="15" customHeight="1">
      <c r="A393" s="256" t="str">
        <f>IF(B393&lt;&gt;"",SUBTOTAL(103,$B$8:B393)-SUBTOTAL(103,$B$9:$B$50)-SUBTOTAL(103,$B$52:$B$345),"")</f>
        <v/>
      </c>
      <c r="B393" s="90"/>
      <c r="C393" s="281" t="s">
        <v>391</v>
      </c>
      <c r="D393" s="90"/>
      <c r="E393" s="90"/>
      <c r="F393" s="90"/>
      <c r="G393" s="90"/>
      <c r="H393" s="90"/>
      <c r="I393" s="90"/>
      <c r="J393" s="90"/>
      <c r="K393" s="90"/>
      <c r="L393" s="90"/>
      <c r="M393" s="90"/>
      <c r="N393" s="90"/>
      <c r="O393" s="90"/>
      <c r="P393" s="90"/>
      <c r="Q393" s="90"/>
      <c r="R393" s="90"/>
      <c r="S393" s="90"/>
      <c r="T393" s="90"/>
      <c r="W393" s="641">
        <f t="shared" si="24"/>
        <v>18800000000</v>
      </c>
      <c r="X393" s="641"/>
      <c r="Y393" s="641"/>
      <c r="Z393" s="641"/>
      <c r="AA393" s="641"/>
      <c r="AB393" s="641"/>
      <c r="AC393" s="155"/>
      <c r="AD393" s="641">
        <f>[4]CDKT!T22</f>
        <v>31800000000</v>
      </c>
      <c r="AE393" s="641"/>
      <c r="AF393" s="641"/>
      <c r="AG393" s="641"/>
      <c r="AH393" s="641"/>
      <c r="AI393" s="641"/>
      <c r="AJ393" s="256" t="str">
        <f t="shared" si="18"/>
        <v/>
      </c>
      <c r="AK393" s="284">
        <f t="shared" si="18"/>
        <v>0</v>
      </c>
      <c r="AL393" s="281" t="s">
        <v>1162</v>
      </c>
      <c r="AM393" s="90"/>
      <c r="AN393" s="90"/>
      <c r="AO393" s="90"/>
      <c r="AP393" s="90"/>
      <c r="AQ393" s="90"/>
      <c r="AR393" s="90"/>
      <c r="AS393" s="90"/>
      <c r="AT393" s="90"/>
      <c r="AU393" s="90"/>
      <c r="AV393" s="90"/>
      <c r="AW393" s="90"/>
      <c r="AX393" s="90"/>
      <c r="AY393" s="90"/>
      <c r="AZ393" s="90"/>
      <c r="BA393" s="90"/>
      <c r="BB393" s="90"/>
      <c r="BC393" s="90"/>
      <c r="BF393" s="641">
        <f t="shared" si="25"/>
        <v>18800000000</v>
      </c>
      <c r="BG393" s="641"/>
      <c r="BH393" s="641"/>
      <c r="BI393" s="641"/>
      <c r="BJ393" s="641"/>
      <c r="BK393" s="641"/>
      <c r="BL393" s="155"/>
      <c r="BM393" s="641">
        <f t="shared" si="26"/>
        <v>31800000000</v>
      </c>
      <c r="BN393" s="641"/>
      <c r="BO393" s="641"/>
      <c r="BP393" s="641"/>
      <c r="BQ393" s="641"/>
      <c r="BR393" s="641"/>
      <c r="BT393" s="155">
        <f>[4]CDKT!K22</f>
        <v>18800000000</v>
      </c>
      <c r="BU393" s="155">
        <f>[4]CDKT!L22</f>
        <v>0</v>
      </c>
      <c r="BV393" s="155">
        <f>[4]CDKT!M22</f>
        <v>0</v>
      </c>
      <c r="BW393" s="155">
        <f>[4]CDKT!O22</f>
        <v>0</v>
      </c>
      <c r="BY393" s="156">
        <f>IF(SUM(C393:AI393)=0,0,1)</f>
        <v>1</v>
      </c>
      <c r="BZ393" s="156">
        <f t="shared" ref="BZ393:BZ442" si="27">IF(ISNONTEXT(C393:D393),0,SUM(C393:AI393)-SUM(AL393:BR393))</f>
        <v>0</v>
      </c>
      <c r="CB393" s="155"/>
      <c r="CC393" s="155"/>
      <c r="CD393" s="155"/>
      <c r="CE393" s="155"/>
    </row>
    <row r="394" spans="1:94" ht="12" customHeight="1">
      <c r="A394" s="147" t="str">
        <f>IF(B394&lt;&gt;"",SUBTOTAL(103,$B$8:B394)-SUBTOTAL(103,$B$9:$B$50)-SUBTOTAL(103,$B$52:$B$345),"")</f>
        <v/>
      </c>
      <c r="C394" s="281"/>
      <c r="W394" s="280"/>
      <c r="X394" s="280"/>
      <c r="Y394" s="280"/>
      <c r="Z394" s="280"/>
      <c r="AA394" s="280"/>
      <c r="AB394" s="280"/>
      <c r="AC394" s="155"/>
      <c r="AD394" s="280"/>
      <c r="AE394" s="280"/>
      <c r="AF394" s="280"/>
      <c r="AG394" s="280"/>
      <c r="AH394" s="280"/>
      <c r="AI394" s="280"/>
      <c r="AJ394" s="147" t="str">
        <f t="shared" si="18"/>
        <v/>
      </c>
      <c r="AK394" s="245">
        <f t="shared" si="18"/>
        <v>0</v>
      </c>
      <c r="AL394" s="281"/>
      <c r="BF394" s="280"/>
      <c r="BG394" s="280"/>
      <c r="BH394" s="280"/>
      <c r="BI394" s="280"/>
      <c r="BJ394" s="280"/>
      <c r="BK394" s="280"/>
      <c r="BL394" s="155"/>
      <c r="BM394" s="280"/>
      <c r="BN394" s="280"/>
      <c r="BO394" s="280"/>
      <c r="BP394" s="280"/>
      <c r="BQ394" s="280"/>
      <c r="BR394" s="280"/>
      <c r="BY394" s="156">
        <f>BY395</f>
        <v>1</v>
      </c>
      <c r="BZ394" s="156">
        <f t="shared" si="27"/>
        <v>0</v>
      </c>
    </row>
    <row r="395" spans="1:94" s="96" customFormat="1" ht="15" customHeight="1" thickBot="1">
      <c r="A395" s="147" t="str">
        <f>IF(B395&lt;&gt;"",SUBTOTAL(103,$B$8:B395)-SUBTOTAL(103,$B$9:$B$50)-SUBTOTAL(103,$B$52:$B$345),"")</f>
        <v/>
      </c>
      <c r="B395" s="88"/>
      <c r="C395" s="270"/>
      <c r="D395" s="110"/>
      <c r="E395" s="111"/>
      <c r="F395" s="111"/>
      <c r="G395" s="111"/>
      <c r="H395" s="111"/>
      <c r="I395" s="111"/>
      <c r="J395" s="111"/>
      <c r="K395" s="112"/>
      <c r="L395" s="112"/>
      <c r="M395" s="112"/>
      <c r="N395" s="112"/>
      <c r="O395" s="112"/>
      <c r="P395" s="112"/>
      <c r="Q395" s="112"/>
      <c r="R395" s="112"/>
      <c r="S395" s="112"/>
      <c r="T395" s="112"/>
      <c r="U395" s="112"/>
      <c r="V395" s="112"/>
      <c r="W395" s="653">
        <f>SUBTOTAL(109,W388:AB394)</f>
        <v>43265155487</v>
      </c>
      <c r="X395" s="653"/>
      <c r="Y395" s="653"/>
      <c r="Z395" s="653"/>
      <c r="AA395" s="653"/>
      <c r="AB395" s="653"/>
      <c r="AC395" s="252"/>
      <c r="AD395" s="653">
        <f>SUBTOTAL(109,AD388:AI394)</f>
        <v>45368928645</v>
      </c>
      <c r="AE395" s="653"/>
      <c r="AF395" s="653"/>
      <c r="AG395" s="653"/>
      <c r="AH395" s="653"/>
      <c r="AI395" s="653"/>
      <c r="AJ395" s="147" t="str">
        <f t="shared" si="18"/>
        <v/>
      </c>
      <c r="AK395" s="245">
        <f t="shared" si="18"/>
        <v>0</v>
      </c>
      <c r="AL395" s="270"/>
      <c r="AM395" s="110"/>
      <c r="AN395" s="111"/>
      <c r="AO395" s="111"/>
      <c r="AP395" s="111"/>
      <c r="AQ395" s="111"/>
      <c r="AR395" s="111"/>
      <c r="AS395" s="111"/>
      <c r="AT395" s="112"/>
      <c r="AU395" s="112"/>
      <c r="AV395" s="112"/>
      <c r="AW395" s="112"/>
      <c r="AX395" s="112"/>
      <c r="AY395" s="112"/>
      <c r="AZ395" s="112"/>
      <c r="BA395" s="112"/>
      <c r="BB395" s="112"/>
      <c r="BC395" s="112"/>
      <c r="BD395" s="112"/>
      <c r="BE395" s="112"/>
      <c r="BF395" s="653">
        <f>SUBTOTAL(109,BF388:BK394)</f>
        <v>43265155487</v>
      </c>
      <c r="BG395" s="653"/>
      <c r="BH395" s="653"/>
      <c r="BI395" s="653"/>
      <c r="BJ395" s="653"/>
      <c r="BK395" s="653"/>
      <c r="BL395" s="252"/>
      <c r="BM395" s="653">
        <f>SUBTOTAL(109,BM388:BR394)</f>
        <v>45368928645</v>
      </c>
      <c r="BN395" s="653"/>
      <c r="BO395" s="653"/>
      <c r="BP395" s="653"/>
      <c r="BQ395" s="653"/>
      <c r="BR395" s="653"/>
      <c r="BS395" s="271"/>
      <c r="BT395" s="285">
        <f>SUBTOTAL(109,BT388:BT394)</f>
        <v>43265155487</v>
      </c>
      <c r="BU395" s="285">
        <f>SUBTOTAL(109,BU388:BU394)</f>
        <v>0</v>
      </c>
      <c r="BV395" s="285">
        <f>SUBTOTAL(109,BV388:BV394)</f>
        <v>0</v>
      </c>
      <c r="BW395" s="285">
        <f>SUBTOTAL(109,BW388:BW394)</f>
        <v>0</v>
      </c>
      <c r="BX395" s="156"/>
      <c r="BY395" s="156">
        <f>IF(SUM(C395:AI395)=0,0,1)</f>
        <v>1</v>
      </c>
      <c r="BZ395" s="156">
        <f t="shared" si="27"/>
        <v>0</v>
      </c>
      <c r="CA395" s="156"/>
      <c r="CB395" s="252">
        <f>[4]CDKT!P15</f>
        <v>43265155487</v>
      </c>
      <c r="CC395" s="252">
        <f>[4]CDKT!T15</f>
        <v>45368928645</v>
      </c>
      <c r="CD395" s="252">
        <f>W395-CB395</f>
        <v>0</v>
      </c>
      <c r="CE395" s="252">
        <f>AD395-CC395</f>
        <v>0</v>
      </c>
      <c r="CG395" s="272"/>
      <c r="CH395" s="272"/>
      <c r="CI395" s="272"/>
      <c r="CJ395" s="272"/>
      <c r="CK395" s="272"/>
      <c r="CL395" s="272"/>
      <c r="CM395" s="272"/>
      <c r="CN395" s="272"/>
      <c r="CO395" s="272"/>
      <c r="CP395" s="272"/>
    </row>
    <row r="396" spans="1:94" ht="12" customHeight="1" thickTop="1">
      <c r="A396" s="147" t="str">
        <f>IF(B396&lt;&gt;"",SUBTOTAL(103,$B$8:B396)-SUBTOTAL(103,$B$9:$B$50)-SUBTOTAL(103,$B$52:$B$345),"")</f>
        <v/>
      </c>
      <c r="D396" s="100"/>
      <c r="W396" s="286"/>
      <c r="X396" s="286"/>
      <c r="Y396" s="286"/>
      <c r="Z396" s="286"/>
      <c r="AA396" s="286"/>
      <c r="AB396" s="286"/>
      <c r="AD396" s="286"/>
      <c r="AE396" s="286"/>
      <c r="AF396" s="286"/>
      <c r="AG396" s="286"/>
      <c r="AH396" s="286"/>
      <c r="AI396" s="286"/>
      <c r="AJ396" s="147" t="str">
        <f t="shared" si="18"/>
        <v/>
      </c>
      <c r="AK396" s="245">
        <f t="shared" si="18"/>
        <v>0</v>
      </c>
      <c r="AM396" s="100"/>
      <c r="AN396" s="100"/>
      <c r="BF396" s="286"/>
      <c r="BG396" s="286"/>
      <c r="BH396" s="286"/>
      <c r="BI396" s="286"/>
      <c r="BJ396" s="286"/>
      <c r="BK396" s="286"/>
      <c r="BM396" s="286"/>
      <c r="BN396" s="286"/>
      <c r="BO396" s="286"/>
      <c r="BP396" s="286"/>
      <c r="BQ396" s="286"/>
      <c r="BR396" s="286"/>
      <c r="BS396" s="286"/>
      <c r="BT396" s="155">
        <f>BT395-[4]CDKT!K15</f>
        <v>0</v>
      </c>
      <c r="BU396" s="155">
        <f>BU395-[4]CDKT!L15</f>
        <v>0</v>
      </c>
      <c r="BV396" s="155">
        <f>BV395-[4]CDKT!M15</f>
        <v>0</v>
      </c>
      <c r="BW396" s="155">
        <f>BW395-[4]CDKT!O15</f>
        <v>0</v>
      </c>
      <c r="BY396" s="156" t="e">
        <f>#REF!+BY397</f>
        <v>#REF!</v>
      </c>
      <c r="BZ396" s="156">
        <f t="shared" si="27"/>
        <v>0</v>
      </c>
    </row>
    <row r="397" spans="1:94" ht="28.5" hidden="1" customHeight="1" outlineLevel="1">
      <c r="A397" s="147" t="str">
        <f>IF(B397&lt;&gt;"",SUBTOTAL(103,$B$8:B397)-SUBTOTAL(103,$B$9:$B$68)-SUBTOTAL(103,$B$70:$B$394),"")</f>
        <v/>
      </c>
      <c r="C397" s="607" t="str">
        <f>"Tại "&amp;'[4]Khai bao'!C14&amp;", các khoản tiền gửi có kỳ hạn hoặc tương đương tiền có giá trị ...VND đã được dùng làm tài sản thế chấp cho các khoản vay ngắn/dài hạn từ ngân hàng. Xem chi tiết tại thuyết minh số ..."</f>
        <v>Tại ngày 30 tháng 06 năm 2016, các khoản tiền gửi có kỳ hạn hoặc tương đương tiền có giá trị ...VND đã được dùng làm tài sản thế chấp cho các khoản vay ngắn/dài hạn từ ngân hàng. Xem chi tiết tại thuyết minh số ...</v>
      </c>
      <c r="D397" s="607"/>
      <c r="E397" s="607"/>
      <c r="F397" s="607"/>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E397" s="607"/>
      <c r="AF397" s="607"/>
      <c r="AG397" s="607"/>
      <c r="AH397" s="607"/>
      <c r="AI397" s="607"/>
      <c r="AJ397" s="169" t="str">
        <f t="shared" si="18"/>
        <v/>
      </c>
      <c r="AK397" s="174">
        <f t="shared" si="18"/>
        <v>0</v>
      </c>
      <c r="AL397" s="607" t="str">
        <f>"As at "&amp;'[4]Khai bao'!D14&amp;", the term deposits or cash equivalents valued at VND ... was used as collateral for short-term/long-term loans from the bank."</f>
        <v>As at 31 December 2014, the term deposits or cash equivalents valued at VND ... was used as collateral for short-term/long-term loans from the bank.</v>
      </c>
      <c r="AM397" s="607"/>
      <c r="AN397" s="607"/>
      <c r="AO397" s="607"/>
      <c r="AP397" s="607"/>
      <c r="AQ397" s="607"/>
      <c r="AR397" s="607"/>
      <c r="AS397" s="607"/>
      <c r="AT397" s="607"/>
      <c r="AU397" s="607"/>
      <c r="AV397" s="607"/>
      <c r="AW397" s="607"/>
      <c r="AX397" s="607"/>
      <c r="AY397" s="607"/>
      <c r="AZ397" s="607"/>
      <c r="BA397" s="607"/>
      <c r="BB397" s="607"/>
      <c r="BC397" s="607"/>
      <c r="BD397" s="607"/>
      <c r="BE397" s="607"/>
      <c r="BF397" s="607"/>
      <c r="BG397" s="607"/>
      <c r="BH397" s="607"/>
      <c r="BI397" s="607"/>
      <c r="BJ397" s="607"/>
      <c r="BK397" s="607"/>
      <c r="BL397" s="607"/>
      <c r="BM397" s="607"/>
      <c r="BN397" s="607"/>
      <c r="BO397" s="607"/>
      <c r="BP397" s="607"/>
      <c r="BQ397" s="607"/>
      <c r="BR397" s="607"/>
      <c r="BS397" s="259"/>
      <c r="BT397" s="246"/>
      <c r="BU397" s="246"/>
      <c r="BV397" s="246"/>
      <c r="BW397" s="246"/>
      <c r="BX397" s="189"/>
      <c r="BY397" s="287">
        <f>BY395</f>
        <v>1</v>
      </c>
      <c r="BZ397" s="156">
        <f t="shared" si="27"/>
        <v>0</v>
      </c>
      <c r="CB397" s="195"/>
      <c r="CC397" s="195"/>
      <c r="CD397" s="195"/>
      <c r="CE397" s="195"/>
      <c r="CG397" s="89"/>
      <c r="CH397" s="89"/>
      <c r="CI397" s="89"/>
      <c r="CJ397" s="89"/>
      <c r="CK397" s="89"/>
      <c r="CL397" s="89"/>
      <c r="CM397" s="89"/>
      <c r="CN397" s="89"/>
      <c r="CO397" s="89"/>
      <c r="CP397" s="89"/>
    </row>
    <row r="398" spans="1:94" ht="12" customHeight="1" collapsed="1">
      <c r="A398" s="147" t="str">
        <f>IF(B398&lt;&gt;"",SUBTOTAL(103,$B$8:B398)-SUBTOTAL(103,$B$9:$B$68)-SUBTOTAL(103,$B$70:$B$394),"")</f>
        <v/>
      </c>
      <c r="D398" s="113"/>
      <c r="E398" s="107"/>
      <c r="F398" s="107"/>
      <c r="G398" s="107"/>
      <c r="H398" s="107"/>
      <c r="I398" s="107"/>
      <c r="J398" s="107"/>
      <c r="K398" s="114"/>
      <c r="L398" s="114"/>
      <c r="M398" s="114"/>
      <c r="N398" s="114"/>
      <c r="O398" s="114"/>
      <c r="P398" s="114"/>
      <c r="Q398" s="114"/>
      <c r="R398" s="114"/>
      <c r="S398" s="114"/>
      <c r="T398" s="114"/>
      <c r="U398" s="114"/>
      <c r="V398" s="114"/>
      <c r="W398" s="288"/>
      <c r="X398" s="288"/>
      <c r="Y398" s="288"/>
      <c r="Z398" s="288"/>
      <c r="AA398" s="288"/>
      <c r="AB398" s="288"/>
      <c r="AC398" s="288"/>
      <c r="AD398" s="288"/>
      <c r="AE398" s="288"/>
      <c r="AF398" s="288"/>
      <c r="AG398" s="288"/>
      <c r="AH398" s="288"/>
      <c r="AI398" s="288"/>
      <c r="AJ398" s="147" t="str">
        <f t="shared" si="18"/>
        <v/>
      </c>
      <c r="AK398" s="245">
        <f t="shared" si="18"/>
        <v>0</v>
      </c>
      <c r="AM398" s="113"/>
      <c r="AN398" s="107"/>
      <c r="AO398" s="107"/>
      <c r="AP398" s="107"/>
      <c r="AQ398" s="107"/>
      <c r="AR398" s="107"/>
      <c r="AS398" s="107"/>
      <c r="AT398" s="114"/>
      <c r="AU398" s="114"/>
      <c r="AV398" s="114"/>
      <c r="AW398" s="114"/>
      <c r="AX398" s="114"/>
      <c r="AY398" s="114"/>
      <c r="AZ398" s="114"/>
      <c r="BA398" s="114"/>
      <c r="BB398" s="114"/>
      <c r="BC398" s="114"/>
      <c r="BD398" s="114"/>
      <c r="BE398" s="114"/>
      <c r="BF398" s="288"/>
      <c r="BG398" s="288"/>
      <c r="BH398" s="288"/>
      <c r="BI398" s="288"/>
      <c r="BJ398" s="288"/>
      <c r="BK398" s="288"/>
      <c r="BL398" s="288"/>
      <c r="BM398" s="288"/>
      <c r="BN398" s="288"/>
      <c r="BO398" s="288"/>
      <c r="BP398" s="288"/>
      <c r="BQ398" s="288"/>
      <c r="BR398" s="288"/>
      <c r="BS398" s="288"/>
      <c r="BT398" s="246"/>
      <c r="BU398" s="246"/>
      <c r="BV398" s="246"/>
      <c r="BW398" s="246"/>
      <c r="BX398" s="189"/>
      <c r="BY398" s="287">
        <f>BY403</f>
        <v>4</v>
      </c>
      <c r="BZ398" s="156">
        <f t="shared" si="27"/>
        <v>0</v>
      </c>
      <c r="CB398" s="195"/>
      <c r="CC398" s="195"/>
      <c r="CD398" s="195"/>
      <c r="CE398" s="195"/>
      <c r="CG398" s="89"/>
      <c r="CH398" s="89"/>
      <c r="CI398" s="89"/>
      <c r="CJ398" s="89"/>
      <c r="CK398" s="89"/>
      <c r="CL398" s="89"/>
      <c r="CM398" s="89"/>
      <c r="CN398" s="89"/>
      <c r="CO398" s="89"/>
      <c r="CP398" s="89"/>
    </row>
    <row r="399" spans="1:94" s="99" customFormat="1" ht="15" customHeight="1">
      <c r="A399" s="147">
        <f>IF(B399&lt;&gt;"",SUBTOTAL(103,$B$8:B399)-SUBTOTAL(103,$B$9:$B$50)-SUBTOTAL(103,$B$52:$B$345),"")</f>
        <v>5</v>
      </c>
      <c r="B399" s="88" t="str">
        <f>IF(AND(W408+I408=0,AD408+P408=0,'[4]TSTC 1'!I40+'[4]TSTC 1'!L40=0,'[4]TSTC 2'!R33+'[4]TSTC 2'!T33=0),"",".")</f>
        <v>.</v>
      </c>
      <c r="C399" s="289" t="s">
        <v>1163</v>
      </c>
      <c r="D399" s="100"/>
      <c r="E399" s="89"/>
      <c r="F399" s="89"/>
      <c r="G399" s="89"/>
      <c r="H399" s="89"/>
      <c r="I399" s="89"/>
      <c r="J399" s="89"/>
      <c r="K399" s="89"/>
      <c r="L399" s="89"/>
      <c r="M399" s="89"/>
      <c r="N399" s="89"/>
      <c r="O399" s="89"/>
      <c r="P399" s="89"/>
      <c r="Q399" s="89"/>
      <c r="R399" s="89"/>
      <c r="S399" s="89"/>
      <c r="T399" s="89"/>
      <c r="U399" s="89"/>
      <c r="V399" s="89"/>
      <c r="W399" s="98"/>
      <c r="X399" s="98"/>
      <c r="Y399" s="98"/>
      <c r="Z399" s="98"/>
      <c r="AA399" s="98"/>
      <c r="AB399" s="98"/>
      <c r="AC399" s="189"/>
      <c r="AD399" s="98"/>
      <c r="AE399" s="98"/>
      <c r="AF399" s="98"/>
      <c r="AG399" s="98"/>
      <c r="AH399" s="98"/>
      <c r="AI399" s="98"/>
      <c r="AJ399" s="147">
        <f t="shared" si="18"/>
        <v>5</v>
      </c>
      <c r="AK399" s="245" t="str">
        <f t="shared" si="18"/>
        <v>.</v>
      </c>
      <c r="AL399" s="261" t="s">
        <v>1164</v>
      </c>
      <c r="AM399" s="100"/>
      <c r="AN399" s="100"/>
      <c r="AO399" s="89"/>
      <c r="AP399" s="89"/>
      <c r="AQ399" s="89"/>
      <c r="AR399" s="89"/>
      <c r="AS399" s="89"/>
      <c r="AT399" s="89"/>
      <c r="AU399" s="89"/>
      <c r="AV399" s="89"/>
      <c r="AW399" s="89"/>
      <c r="AX399" s="89"/>
      <c r="AY399" s="89"/>
      <c r="AZ399" s="89"/>
      <c r="BA399" s="89"/>
      <c r="BB399" s="89"/>
      <c r="BC399" s="89"/>
      <c r="BD399" s="89"/>
      <c r="BE399" s="89"/>
      <c r="BF399" s="98"/>
      <c r="BG399" s="98"/>
      <c r="BH399" s="98"/>
      <c r="BI399" s="98"/>
      <c r="BJ399" s="98"/>
      <c r="BK399" s="98"/>
      <c r="BL399" s="189"/>
      <c r="BM399" s="98"/>
      <c r="BN399" s="98"/>
      <c r="BO399" s="98"/>
      <c r="BP399" s="98"/>
      <c r="BQ399" s="98"/>
      <c r="BR399" s="98"/>
      <c r="BS399" s="98"/>
      <c r="BT399" s="155"/>
      <c r="BU399" s="155"/>
      <c r="BV399" s="155"/>
      <c r="BW399" s="155"/>
      <c r="BX399" s="156"/>
      <c r="BY399" s="156">
        <f>BY403</f>
        <v>4</v>
      </c>
      <c r="BZ399" s="156">
        <f t="shared" si="27"/>
        <v>0</v>
      </c>
      <c r="CA399" s="156"/>
      <c r="CB399" s="252"/>
      <c r="CC399" s="252"/>
      <c r="CD399" s="252"/>
      <c r="CE399" s="252"/>
      <c r="CG399" s="290"/>
      <c r="CH399" s="290"/>
      <c r="CI399" s="290"/>
      <c r="CJ399" s="290"/>
      <c r="CK399" s="290"/>
      <c r="CL399" s="290"/>
      <c r="CM399" s="290"/>
      <c r="CN399" s="290"/>
      <c r="CO399" s="290"/>
      <c r="CP399" s="290"/>
    </row>
    <row r="400" spans="1:94" s="105" customFormat="1" ht="15" customHeight="1">
      <c r="A400" s="147" t="s">
        <v>797</v>
      </c>
      <c r="B400" s="88"/>
      <c r="C400" s="270" t="s">
        <v>1165</v>
      </c>
      <c r="D400" s="104"/>
      <c r="E400" s="96"/>
      <c r="F400" s="96"/>
      <c r="G400" s="96"/>
      <c r="H400" s="96"/>
      <c r="I400" s="96"/>
      <c r="J400" s="96"/>
      <c r="K400" s="96"/>
      <c r="L400" s="96"/>
      <c r="M400" s="96"/>
      <c r="N400" s="96"/>
      <c r="O400" s="96"/>
      <c r="P400" s="96"/>
      <c r="Q400" s="96"/>
      <c r="R400" s="96"/>
      <c r="S400" s="96"/>
      <c r="T400" s="96"/>
      <c r="U400" s="96"/>
      <c r="V400" s="96"/>
      <c r="W400" s="154"/>
      <c r="X400" s="154"/>
      <c r="Y400" s="154"/>
      <c r="Z400" s="154"/>
      <c r="AA400" s="154"/>
      <c r="AB400" s="154"/>
      <c r="AC400" s="154"/>
      <c r="AD400" s="154"/>
      <c r="AE400" s="154"/>
      <c r="AF400" s="154"/>
      <c r="AG400" s="154"/>
      <c r="AH400" s="154"/>
      <c r="AI400" s="154"/>
      <c r="AJ400" s="147" t="str">
        <f>A400</f>
        <v>a)</v>
      </c>
      <c r="AK400" s="245">
        <f>B400</f>
        <v>0</v>
      </c>
      <c r="AL400" s="270"/>
      <c r="AM400" s="104"/>
      <c r="AN400" s="104"/>
      <c r="AO400" s="96"/>
      <c r="AP400" s="96"/>
      <c r="AQ400" s="96"/>
      <c r="AR400" s="96"/>
      <c r="AS400" s="96"/>
      <c r="AT400" s="96"/>
      <c r="AU400" s="96"/>
      <c r="AV400" s="96"/>
      <c r="AW400" s="96"/>
      <c r="AX400" s="96"/>
      <c r="AY400" s="96"/>
      <c r="AZ400" s="96"/>
      <c r="BA400" s="96"/>
      <c r="BB400" s="96"/>
      <c r="BC400" s="96"/>
      <c r="BD400" s="96"/>
      <c r="BE400" s="96"/>
      <c r="BF400" s="154"/>
      <c r="BG400" s="154"/>
      <c r="BH400" s="154"/>
      <c r="BI400" s="154"/>
      <c r="BJ400" s="154"/>
      <c r="BK400" s="154"/>
      <c r="BL400" s="154"/>
      <c r="BM400" s="154"/>
      <c r="BN400" s="154"/>
      <c r="BO400" s="154"/>
      <c r="BP400" s="154"/>
      <c r="BQ400" s="154"/>
      <c r="BR400" s="154"/>
      <c r="BS400" s="154"/>
      <c r="BT400" s="155"/>
      <c r="BU400" s="155"/>
      <c r="BV400" s="155"/>
      <c r="BW400" s="155"/>
      <c r="BX400" s="156"/>
      <c r="BY400" s="156">
        <f>BY408</f>
        <v>1</v>
      </c>
      <c r="BZ400" s="156">
        <f t="shared" si="27"/>
        <v>0</v>
      </c>
      <c r="CA400" s="156"/>
      <c r="CB400" s="252"/>
      <c r="CC400" s="252"/>
      <c r="CD400" s="252"/>
      <c r="CE400" s="252"/>
      <c r="CG400" s="291"/>
      <c r="CH400" s="291"/>
      <c r="CI400" s="291"/>
      <c r="CJ400" s="291"/>
      <c r="CK400" s="291"/>
      <c r="CL400" s="291"/>
      <c r="CM400" s="291"/>
      <c r="CN400" s="291"/>
      <c r="CO400" s="291"/>
      <c r="CP400" s="291"/>
    </row>
    <row r="401" spans="1:94" ht="15" customHeight="1">
      <c r="A401" s="147" t="str">
        <f>IF(B401&lt;&gt;"",SUBTOTAL(103,$B$8:B401)-SUBTOTAL(103,$B$9:$B$50)-SUBTOTAL(103,$B$52:$B$345),"")</f>
        <v/>
      </c>
      <c r="D401" s="100"/>
      <c r="E401" s="100"/>
      <c r="F401" s="100"/>
      <c r="G401" s="100"/>
      <c r="H401" s="100"/>
      <c r="I401" s="652" t="str">
        <f>$W$386</f>
        <v>30/06/2016</v>
      </c>
      <c r="J401" s="652"/>
      <c r="K401" s="652"/>
      <c r="L401" s="652"/>
      <c r="M401" s="652"/>
      <c r="N401" s="652"/>
      <c r="O401" s="652"/>
      <c r="P401" s="652"/>
      <c r="Q401" s="652"/>
      <c r="R401" s="652"/>
      <c r="S401" s="652"/>
      <c r="T401" s="652"/>
      <c r="U401" s="652"/>
      <c r="W401" s="652" t="str">
        <f>$AD$386</f>
        <v>01/01/2016</v>
      </c>
      <c r="X401" s="652"/>
      <c r="Y401" s="652"/>
      <c r="Z401" s="652"/>
      <c r="AA401" s="652"/>
      <c r="AB401" s="652"/>
      <c r="AC401" s="652"/>
      <c r="AD401" s="652"/>
      <c r="AE401" s="652"/>
      <c r="AF401" s="652"/>
      <c r="AG401" s="652"/>
      <c r="AH401" s="652"/>
      <c r="AI401" s="652"/>
      <c r="AJ401" s="278" t="str">
        <f>A401</f>
        <v/>
      </c>
      <c r="AK401" s="278">
        <f>B401</f>
        <v>0</v>
      </c>
      <c r="AM401" s="100"/>
      <c r="AN401" s="100"/>
      <c r="AO401" s="100"/>
      <c r="AP401" s="100"/>
      <c r="AQ401" s="100"/>
      <c r="AR401" s="100"/>
      <c r="AS401" s="100"/>
      <c r="AT401" s="100"/>
      <c r="AU401" s="100"/>
      <c r="AV401" s="100"/>
      <c r="AW401" s="100"/>
      <c r="AX401" s="100"/>
      <c r="AY401" s="100"/>
      <c r="AZ401" s="100"/>
      <c r="BA401" s="100"/>
      <c r="BB401" s="100"/>
      <c r="BC401" s="100"/>
      <c r="BF401" s="650" t="e">
        <f>#REF!</f>
        <v>#REF!</v>
      </c>
      <c r="BG401" s="649"/>
      <c r="BH401" s="649"/>
      <c r="BI401" s="649"/>
      <c r="BJ401" s="649"/>
      <c r="BK401" s="649"/>
      <c r="BL401" s="277"/>
      <c r="BM401" s="650" t="e">
        <f>#REF!</f>
        <v>#REF!</v>
      </c>
      <c r="BN401" s="649"/>
      <c r="BO401" s="649"/>
      <c r="BP401" s="649"/>
      <c r="BQ401" s="649"/>
      <c r="BR401" s="649"/>
      <c r="BS401" s="279"/>
      <c r="BY401" s="156">
        <f>BY402</f>
        <v>4</v>
      </c>
      <c r="BZ401" s="156">
        <f t="shared" si="27"/>
        <v>0</v>
      </c>
    </row>
    <row r="402" spans="1:94" ht="15" customHeight="1">
      <c r="A402" s="147" t="str">
        <f>IF(B402&lt;&gt;"",SUBTOTAL(103,$B$8:B402)-SUBTOTAL(103,$B$9:$B$50)-SUBTOTAL(103,$B$52:$B$345),"")</f>
        <v/>
      </c>
      <c r="D402" s="100"/>
      <c r="E402" s="100"/>
      <c r="F402" s="100"/>
      <c r="G402" s="100"/>
      <c r="H402" s="100"/>
      <c r="I402" s="650" t="s">
        <v>1166</v>
      </c>
      <c r="J402" s="649"/>
      <c r="K402" s="649"/>
      <c r="L402" s="649"/>
      <c r="M402" s="649"/>
      <c r="N402" s="649"/>
      <c r="O402" s="100"/>
      <c r="P402" s="650" t="s">
        <v>1167</v>
      </c>
      <c r="Q402" s="649"/>
      <c r="R402" s="649"/>
      <c r="S402" s="649"/>
      <c r="T402" s="649"/>
      <c r="U402" s="649"/>
      <c r="W402" s="650" t="s">
        <v>1166</v>
      </c>
      <c r="X402" s="649"/>
      <c r="Y402" s="649"/>
      <c r="Z402" s="649"/>
      <c r="AA402" s="649"/>
      <c r="AB402" s="649"/>
      <c r="AC402" s="277"/>
      <c r="AD402" s="650" t="s">
        <v>1167</v>
      </c>
      <c r="AE402" s="649"/>
      <c r="AF402" s="649"/>
      <c r="AG402" s="649"/>
      <c r="AH402" s="649"/>
      <c r="AI402" s="649"/>
      <c r="AJ402" s="278" t="str">
        <f t="shared" si="18"/>
        <v/>
      </c>
      <c r="AK402" s="278">
        <f t="shared" si="18"/>
        <v>0</v>
      </c>
      <c r="AM402" s="100"/>
      <c r="AN402" s="100"/>
      <c r="AO402" s="100"/>
      <c r="AP402" s="100"/>
      <c r="AQ402" s="100"/>
      <c r="AR402" s="100"/>
      <c r="AS402" s="100"/>
      <c r="AT402" s="100"/>
      <c r="AU402" s="100"/>
      <c r="AV402" s="100"/>
      <c r="AW402" s="100"/>
      <c r="AX402" s="100"/>
      <c r="AY402" s="100"/>
      <c r="AZ402" s="100"/>
      <c r="BA402" s="100"/>
      <c r="BB402" s="100"/>
      <c r="BC402" s="100"/>
      <c r="BF402" s="650" t="e">
        <f>#REF!</f>
        <v>#REF!</v>
      </c>
      <c r="BG402" s="649"/>
      <c r="BH402" s="649"/>
      <c r="BI402" s="649"/>
      <c r="BJ402" s="649"/>
      <c r="BK402" s="649"/>
      <c r="BL402" s="277"/>
      <c r="BM402" s="650" t="e">
        <f>#REF!</f>
        <v>#REF!</v>
      </c>
      <c r="BN402" s="649"/>
      <c r="BO402" s="649"/>
      <c r="BP402" s="649"/>
      <c r="BQ402" s="649"/>
      <c r="BR402" s="649"/>
      <c r="BS402" s="279"/>
      <c r="BT402" s="280" t="str">
        <f>[4]CDKT!K$9</f>
        <v>Hội sở</v>
      </c>
      <c r="BU402" s="280" t="str">
        <f>[4]CDKT!L$9</f>
        <v>CN Hà Nội</v>
      </c>
      <c r="BV402" s="280" t="str">
        <f>[4]CDKT!M$9</f>
        <v>CN Hồ Chí Minh</v>
      </c>
      <c r="BW402" s="280" t="str">
        <f>[4]CDKT!O$9</f>
        <v>Điều chỉnh</v>
      </c>
      <c r="BY402" s="156">
        <f>BY403</f>
        <v>4</v>
      </c>
      <c r="BZ402" s="156">
        <f t="shared" si="27"/>
        <v>0</v>
      </c>
    </row>
    <row r="403" spans="1:94" ht="15" customHeight="1">
      <c r="A403" s="147" t="str">
        <f>IF(B403&lt;&gt;"",SUBTOTAL(103,$B$8:B403)-SUBTOTAL(103,$B$9:$B$50)-SUBTOTAL(103,$B$52:$B$345),"")</f>
        <v/>
      </c>
      <c r="D403" s="100"/>
      <c r="E403" s="100"/>
      <c r="F403" s="100"/>
      <c r="G403" s="100"/>
      <c r="H403" s="100"/>
      <c r="I403" s="651" t="str">
        <f>[4]CDKT!$T$10</f>
        <v>VND</v>
      </c>
      <c r="J403" s="651"/>
      <c r="K403" s="651"/>
      <c r="L403" s="651"/>
      <c r="M403" s="651"/>
      <c r="N403" s="651"/>
      <c r="O403" s="100"/>
      <c r="P403" s="651" t="str">
        <f>[4]CDKT!$T$10</f>
        <v>VND</v>
      </c>
      <c r="Q403" s="651"/>
      <c r="R403" s="651"/>
      <c r="S403" s="651"/>
      <c r="T403" s="651"/>
      <c r="U403" s="651"/>
      <c r="W403" s="651" t="str">
        <f>[4]CDKT!$T$10</f>
        <v>VND</v>
      </c>
      <c r="X403" s="651"/>
      <c r="Y403" s="651"/>
      <c r="Z403" s="651"/>
      <c r="AA403" s="651"/>
      <c r="AB403" s="651"/>
      <c r="AC403" s="277"/>
      <c r="AD403" s="651" t="str">
        <f>[4]CDKT!$T$10</f>
        <v>VND</v>
      </c>
      <c r="AE403" s="651"/>
      <c r="AF403" s="651"/>
      <c r="AG403" s="651"/>
      <c r="AH403" s="651"/>
      <c r="AI403" s="651"/>
      <c r="AJ403" s="278" t="str">
        <f t="shared" si="18"/>
        <v/>
      </c>
      <c r="AK403" s="278">
        <f t="shared" si="18"/>
        <v>0</v>
      </c>
      <c r="AM403" s="100"/>
      <c r="AN403" s="100"/>
      <c r="AO403" s="100"/>
      <c r="AP403" s="100"/>
      <c r="AQ403" s="100"/>
      <c r="AR403" s="100"/>
      <c r="AS403" s="100"/>
      <c r="AT403" s="100"/>
      <c r="AU403" s="100"/>
      <c r="AV403" s="100"/>
      <c r="AW403" s="100"/>
      <c r="AX403" s="100"/>
      <c r="AY403" s="100"/>
      <c r="AZ403" s="100"/>
      <c r="BA403" s="100"/>
      <c r="BB403" s="100"/>
      <c r="BC403" s="100"/>
      <c r="BF403" s="651" t="e">
        <f>#REF!</f>
        <v>#REF!</v>
      </c>
      <c r="BG403" s="651"/>
      <c r="BH403" s="651"/>
      <c r="BI403" s="651"/>
      <c r="BJ403" s="651"/>
      <c r="BK403" s="651"/>
      <c r="BL403" s="277"/>
      <c r="BM403" s="651" t="e">
        <f>#REF!</f>
        <v>#REF!</v>
      </c>
      <c r="BN403" s="651"/>
      <c r="BO403" s="651"/>
      <c r="BP403" s="651"/>
      <c r="BQ403" s="651"/>
      <c r="BR403" s="651"/>
      <c r="BS403" s="279"/>
      <c r="BT403" s="155" t="s">
        <v>1133</v>
      </c>
      <c r="BU403" s="155" t="s">
        <v>1133</v>
      </c>
      <c r="BV403" s="155" t="s">
        <v>1133</v>
      </c>
      <c r="BW403" s="155" t="s">
        <v>1133</v>
      </c>
      <c r="BY403" s="156">
        <f>SUM(BY404:BY408)</f>
        <v>4</v>
      </c>
      <c r="BZ403" s="156">
        <f t="shared" si="27"/>
        <v>0</v>
      </c>
    </row>
    <row r="404" spans="1:94" s="99" customFormat="1" ht="15" customHeight="1">
      <c r="A404" s="256" t="str">
        <f>IF(B404&lt;&gt;"",SUBTOTAL(103,$B$8:B404)-SUBTOTAL(103,$B$9:$B$50)-SUBTOTAL(103,$B$52:$B$345),"")</f>
        <v/>
      </c>
      <c r="B404" s="90"/>
      <c r="C404" s="292" t="s">
        <v>1168</v>
      </c>
      <c r="D404" s="90"/>
      <c r="E404" s="90"/>
      <c r="F404" s="90"/>
      <c r="G404" s="90"/>
      <c r="H404" s="90"/>
      <c r="I404" s="641">
        <f>SUM(BT404:BW404)</f>
        <v>927895818</v>
      </c>
      <c r="J404" s="641"/>
      <c r="K404" s="641"/>
      <c r="L404" s="641"/>
      <c r="M404" s="641"/>
      <c r="N404" s="641"/>
      <c r="O404" s="90"/>
      <c r="P404" s="641">
        <v>0</v>
      </c>
      <c r="Q404" s="641"/>
      <c r="R404" s="641"/>
      <c r="S404" s="641"/>
      <c r="T404" s="641"/>
      <c r="U404" s="641"/>
      <c r="V404" s="195"/>
      <c r="W404" s="641">
        <f>1061625057-123574500</f>
        <v>938050557</v>
      </c>
      <c r="X404" s="641"/>
      <c r="Y404" s="641"/>
      <c r="Z404" s="641"/>
      <c r="AA404" s="641"/>
      <c r="AB404" s="641"/>
      <c r="AC404" s="155"/>
      <c r="AD404" s="641">
        <v>0</v>
      </c>
      <c r="AE404" s="641"/>
      <c r="AF404" s="641"/>
      <c r="AG404" s="641"/>
      <c r="AH404" s="641"/>
      <c r="AI404" s="641"/>
      <c r="AJ404" s="256" t="str">
        <f t="shared" si="18"/>
        <v/>
      </c>
      <c r="AK404" s="284">
        <f t="shared" si="18"/>
        <v>0</v>
      </c>
      <c r="AL404" s="281" t="s">
        <v>1169</v>
      </c>
      <c r="AM404" s="90"/>
      <c r="AN404" s="90"/>
      <c r="AO404" s="90"/>
      <c r="AP404" s="90"/>
      <c r="AQ404" s="90"/>
      <c r="AR404" s="90"/>
      <c r="AS404" s="90"/>
      <c r="AT404" s="90"/>
      <c r="AU404" s="90"/>
      <c r="AV404" s="90"/>
      <c r="AW404" s="90"/>
      <c r="AX404" s="90"/>
      <c r="AY404" s="90"/>
      <c r="AZ404" s="90"/>
      <c r="BA404" s="90"/>
      <c r="BB404" s="90"/>
      <c r="BC404" s="90"/>
      <c r="BD404" s="89"/>
      <c r="BE404" s="89"/>
      <c r="BF404" s="641">
        <f>W404</f>
        <v>938050557</v>
      </c>
      <c r="BG404" s="641"/>
      <c r="BH404" s="641"/>
      <c r="BI404" s="641"/>
      <c r="BJ404" s="641"/>
      <c r="BK404" s="641"/>
      <c r="BL404" s="155"/>
      <c r="BM404" s="641">
        <f>AD404</f>
        <v>0</v>
      </c>
      <c r="BN404" s="641"/>
      <c r="BO404" s="641"/>
      <c r="BP404" s="641"/>
      <c r="BQ404" s="641"/>
      <c r="BR404" s="641"/>
      <c r="BS404" s="193"/>
      <c r="BT404" s="155">
        <f>927895818</f>
        <v>927895818</v>
      </c>
      <c r="BU404" s="155">
        <v>0</v>
      </c>
      <c r="BV404" s="155">
        <v>0</v>
      </c>
      <c r="BW404" s="155">
        <v>0</v>
      </c>
      <c r="BX404" s="156"/>
      <c r="BY404" s="156">
        <f>IF(SUM(C404:AI404)=0,0,1)</f>
        <v>1</v>
      </c>
      <c r="BZ404" s="156">
        <f t="shared" si="27"/>
        <v>0</v>
      </c>
      <c r="CA404" s="156"/>
      <c r="CB404" s="155"/>
      <c r="CC404" s="155"/>
      <c r="CD404" s="155"/>
      <c r="CE404" s="155"/>
      <c r="CG404" s="290"/>
      <c r="CH404" s="290"/>
      <c r="CI404" s="290"/>
      <c r="CJ404" s="290"/>
      <c r="CK404" s="290"/>
      <c r="CL404" s="290"/>
      <c r="CM404" s="290"/>
      <c r="CN404" s="290"/>
      <c r="CO404" s="290"/>
      <c r="CP404" s="290"/>
    </row>
    <row r="405" spans="1:94" s="99" customFormat="1" ht="15" customHeight="1">
      <c r="A405" s="256" t="str">
        <f>IF(B405&lt;&gt;"",SUBTOTAL(103,$B$8:B405)-SUBTOTAL(103,$B$9:$B$50)-SUBTOTAL(103,$B$52:$B$345),"")</f>
        <v/>
      </c>
      <c r="B405" s="90"/>
      <c r="C405" s="292" t="s">
        <v>1170</v>
      </c>
      <c r="D405" s="90"/>
      <c r="E405" s="90"/>
      <c r="F405" s="90"/>
      <c r="G405" s="90"/>
      <c r="H405" s="90"/>
      <c r="I405" s="641">
        <f>SUM(BT405:BW405)</f>
        <v>38495260000</v>
      </c>
      <c r="J405" s="641"/>
      <c r="K405" s="641"/>
      <c r="L405" s="641"/>
      <c r="M405" s="641"/>
      <c r="N405" s="641"/>
      <c r="O405" s="90"/>
      <c r="P405" s="641">
        <v>0</v>
      </c>
      <c r="Q405" s="641"/>
      <c r="R405" s="641"/>
      <c r="S405" s="641"/>
      <c r="T405" s="641"/>
      <c r="U405" s="641"/>
      <c r="V405" s="195"/>
      <c r="W405" s="641">
        <f>38495260000+123574500</f>
        <v>38618834500</v>
      </c>
      <c r="X405" s="641"/>
      <c r="Y405" s="641"/>
      <c r="Z405" s="641"/>
      <c r="AA405" s="641"/>
      <c r="AB405" s="641"/>
      <c r="AC405" s="155"/>
      <c r="AD405" s="641">
        <v>0</v>
      </c>
      <c r="AE405" s="641"/>
      <c r="AF405" s="641"/>
      <c r="AG405" s="641"/>
      <c r="AH405" s="641"/>
      <c r="AI405" s="641"/>
      <c r="AJ405" s="256" t="str">
        <f t="shared" si="18"/>
        <v/>
      </c>
      <c r="AK405" s="284">
        <f t="shared" si="18"/>
        <v>0</v>
      </c>
      <c r="AL405" s="281" t="s">
        <v>1171</v>
      </c>
      <c r="AM405" s="90"/>
      <c r="AN405" s="90"/>
      <c r="AO405" s="90"/>
      <c r="AP405" s="90"/>
      <c r="AQ405" s="90"/>
      <c r="AR405" s="90"/>
      <c r="AS405" s="90"/>
      <c r="AT405" s="90"/>
      <c r="AU405" s="90"/>
      <c r="AV405" s="90"/>
      <c r="AW405" s="90"/>
      <c r="AX405" s="90"/>
      <c r="AY405" s="90"/>
      <c r="AZ405" s="90"/>
      <c r="BA405" s="90"/>
      <c r="BB405" s="90"/>
      <c r="BC405" s="90"/>
      <c r="BD405" s="89"/>
      <c r="BE405" s="89"/>
      <c r="BF405" s="641">
        <f>W405</f>
        <v>38618834500</v>
      </c>
      <c r="BG405" s="641"/>
      <c r="BH405" s="641"/>
      <c r="BI405" s="641"/>
      <c r="BJ405" s="641"/>
      <c r="BK405" s="641"/>
      <c r="BL405" s="155"/>
      <c r="BM405" s="641">
        <f>AD405</f>
        <v>0</v>
      </c>
      <c r="BN405" s="641"/>
      <c r="BO405" s="641"/>
      <c r="BP405" s="641"/>
      <c r="BQ405" s="641"/>
      <c r="BR405" s="641"/>
      <c r="BS405" s="193"/>
      <c r="BT405" s="155">
        <f>38495260000+123574500</f>
        <v>38618834500</v>
      </c>
      <c r="BU405" s="155">
        <v>0</v>
      </c>
      <c r="BV405" s="155">
        <v>0</v>
      </c>
      <c r="BW405" s="155">
        <f>-[4]ButtoanDC!G31-[4]ButtoanDC!G32</f>
        <v>-123574500</v>
      </c>
      <c r="BX405" s="156"/>
      <c r="BY405" s="156">
        <f>IF(SUM(C405:AI405)=0,0,1)</f>
        <v>1</v>
      </c>
      <c r="BZ405" s="156">
        <f t="shared" si="27"/>
        <v>0</v>
      </c>
      <c r="CA405" s="156"/>
      <c r="CB405" s="155"/>
      <c r="CC405" s="155"/>
      <c r="CD405" s="155"/>
      <c r="CE405" s="155"/>
      <c r="CG405" s="290"/>
      <c r="CH405" s="290"/>
      <c r="CI405" s="290"/>
      <c r="CJ405" s="290"/>
      <c r="CK405" s="290"/>
      <c r="CL405" s="290"/>
      <c r="CM405" s="290"/>
      <c r="CN405" s="290"/>
      <c r="CO405" s="290"/>
      <c r="CP405" s="290"/>
    </row>
    <row r="406" spans="1:94" s="99" customFormat="1" ht="15" hidden="1" customHeight="1">
      <c r="A406" s="256" t="str">
        <f>IF(B406&lt;&gt;"",SUBTOTAL(103,$B$8:B406)-SUBTOTAL(103,$B$9:$B$50)-SUBTOTAL(103,$B$52:$B$345),"")</f>
        <v/>
      </c>
      <c r="B406" s="90"/>
      <c r="C406" s="292" t="s">
        <v>799</v>
      </c>
      <c r="D406" s="90"/>
      <c r="E406" s="90"/>
      <c r="F406" s="90"/>
      <c r="G406" s="90"/>
      <c r="H406" s="90"/>
      <c r="I406" s="641">
        <f>SUM(BT406:BW406)</f>
        <v>0</v>
      </c>
      <c r="J406" s="641"/>
      <c r="K406" s="641"/>
      <c r="L406" s="641"/>
      <c r="M406" s="641"/>
      <c r="N406" s="641"/>
      <c r="O406" s="90"/>
      <c r="P406" s="641">
        <v>0</v>
      </c>
      <c r="Q406" s="641"/>
      <c r="R406" s="641"/>
      <c r="S406" s="641"/>
      <c r="T406" s="641"/>
      <c r="U406" s="641"/>
      <c r="V406" s="195"/>
      <c r="W406" s="641">
        <v>0</v>
      </c>
      <c r="X406" s="641"/>
      <c r="Y406" s="641"/>
      <c r="Z406" s="641"/>
      <c r="AA406" s="641"/>
      <c r="AB406" s="641"/>
      <c r="AC406" s="155"/>
      <c r="AD406" s="641">
        <v>0</v>
      </c>
      <c r="AE406" s="641"/>
      <c r="AF406" s="641"/>
      <c r="AG406" s="641"/>
      <c r="AH406" s="641"/>
      <c r="AI406" s="641"/>
      <c r="AJ406" s="256" t="str">
        <f t="shared" si="18"/>
        <v/>
      </c>
      <c r="AK406" s="284">
        <f t="shared" si="18"/>
        <v>0</v>
      </c>
      <c r="AL406" s="281" t="s">
        <v>1172</v>
      </c>
      <c r="AM406" s="90"/>
      <c r="AN406" s="90"/>
      <c r="AO406" s="90"/>
      <c r="AP406" s="90"/>
      <c r="AQ406" s="90"/>
      <c r="AR406" s="90"/>
      <c r="AS406" s="90"/>
      <c r="AT406" s="90"/>
      <c r="AU406" s="90"/>
      <c r="AV406" s="90"/>
      <c r="AW406" s="90"/>
      <c r="AX406" s="90"/>
      <c r="AY406" s="90"/>
      <c r="AZ406" s="90"/>
      <c r="BA406" s="90"/>
      <c r="BB406" s="90"/>
      <c r="BC406" s="90"/>
      <c r="BD406" s="89"/>
      <c r="BE406" s="89"/>
      <c r="BF406" s="641">
        <f>W406</f>
        <v>0</v>
      </c>
      <c r="BG406" s="641"/>
      <c r="BH406" s="641"/>
      <c r="BI406" s="641"/>
      <c r="BJ406" s="641"/>
      <c r="BK406" s="641"/>
      <c r="BL406" s="155"/>
      <c r="BM406" s="641">
        <f>AD406</f>
        <v>0</v>
      </c>
      <c r="BN406" s="641"/>
      <c r="BO406" s="641"/>
      <c r="BP406" s="641"/>
      <c r="BQ406" s="641"/>
      <c r="BR406" s="641"/>
      <c r="BS406" s="193"/>
      <c r="BT406" s="155">
        <v>0</v>
      </c>
      <c r="BU406" s="155">
        <v>0</v>
      </c>
      <c r="BV406" s="155">
        <v>0</v>
      </c>
      <c r="BW406" s="155">
        <v>0</v>
      </c>
      <c r="BX406" s="156"/>
      <c r="BY406" s="156">
        <f>IF(SUM(C406:AI406)=0,0,1)</f>
        <v>0</v>
      </c>
      <c r="BZ406" s="156">
        <f t="shared" si="27"/>
        <v>0</v>
      </c>
      <c r="CA406" s="156"/>
      <c r="CB406" s="155"/>
      <c r="CC406" s="155"/>
      <c r="CD406" s="155"/>
      <c r="CE406" s="155"/>
      <c r="CG406" s="290"/>
      <c r="CH406" s="290"/>
      <c r="CI406" s="290"/>
      <c r="CJ406" s="290"/>
      <c r="CK406" s="290"/>
      <c r="CL406" s="290"/>
      <c r="CM406" s="290"/>
      <c r="CN406" s="290"/>
      <c r="CO406" s="290"/>
      <c r="CP406" s="290"/>
    </row>
    <row r="407" spans="1:94" s="99" customFormat="1" ht="12" customHeight="1">
      <c r="A407" s="256" t="str">
        <f>IF(B407&lt;&gt;"",SUBTOTAL(103,$B$8:B407)-SUBTOTAL(103,$B$9:$B$50)-SUBTOTAL(103,$B$52:$B$345),"")</f>
        <v/>
      </c>
      <c r="B407" s="90"/>
      <c r="C407" s="292"/>
      <c r="D407" s="100"/>
      <c r="E407" s="89"/>
      <c r="F407" s="89"/>
      <c r="G407" s="89"/>
      <c r="H407" s="89"/>
      <c r="I407" s="293"/>
      <c r="J407" s="293"/>
      <c r="K407" s="293"/>
      <c r="L407" s="293"/>
      <c r="M407" s="293"/>
      <c r="N407" s="293"/>
      <c r="O407" s="89"/>
      <c r="P407" s="293"/>
      <c r="Q407" s="293"/>
      <c r="R407" s="293"/>
      <c r="S407" s="293"/>
      <c r="T407" s="293"/>
      <c r="U407" s="293"/>
      <c r="V407" s="195"/>
      <c r="W407" s="293"/>
      <c r="X407" s="293"/>
      <c r="Y407" s="293"/>
      <c r="Z407" s="293"/>
      <c r="AA407" s="293"/>
      <c r="AB407" s="293"/>
      <c r="AC407" s="155"/>
      <c r="AD407" s="293"/>
      <c r="AE407" s="293"/>
      <c r="AF407" s="293"/>
      <c r="AG407" s="293"/>
      <c r="AH407" s="293"/>
      <c r="AI407" s="293"/>
      <c r="AJ407" s="256" t="str">
        <f t="shared" si="18"/>
        <v/>
      </c>
      <c r="AK407" s="284">
        <f t="shared" si="18"/>
        <v>0</v>
      </c>
      <c r="AL407" s="281"/>
      <c r="AM407" s="100"/>
      <c r="AN407" s="100"/>
      <c r="AO407" s="89"/>
      <c r="AP407" s="89"/>
      <c r="AQ407" s="89"/>
      <c r="AR407" s="89"/>
      <c r="AS407" s="89"/>
      <c r="AT407" s="89"/>
      <c r="AU407" s="89"/>
      <c r="AV407" s="89"/>
      <c r="AW407" s="89"/>
      <c r="AX407" s="89"/>
      <c r="AY407" s="89"/>
      <c r="AZ407" s="89"/>
      <c r="BA407" s="89"/>
      <c r="BB407" s="89"/>
      <c r="BC407" s="89"/>
      <c r="BD407" s="89"/>
      <c r="BE407" s="89"/>
      <c r="BF407" s="293"/>
      <c r="BG407" s="293"/>
      <c r="BH407" s="293"/>
      <c r="BI407" s="293"/>
      <c r="BJ407" s="293"/>
      <c r="BK407" s="293"/>
      <c r="BL407" s="155"/>
      <c r="BM407" s="293"/>
      <c r="BN407" s="293"/>
      <c r="BO407" s="293"/>
      <c r="BP407" s="293"/>
      <c r="BQ407" s="293"/>
      <c r="BR407" s="293"/>
      <c r="BS407" s="288"/>
      <c r="BT407" s="155"/>
      <c r="BU407" s="155"/>
      <c r="BV407" s="155"/>
      <c r="BW407" s="155"/>
      <c r="BX407" s="156"/>
      <c r="BY407" s="156">
        <f>BY408</f>
        <v>1</v>
      </c>
      <c r="BZ407" s="156">
        <f t="shared" si="27"/>
        <v>0</v>
      </c>
      <c r="CA407" s="156"/>
      <c r="CB407" s="155"/>
      <c r="CC407" s="155"/>
      <c r="CD407" s="155"/>
      <c r="CE407" s="155"/>
      <c r="CG407" s="290"/>
      <c r="CH407" s="290"/>
      <c r="CI407" s="290"/>
      <c r="CJ407" s="290"/>
      <c r="CK407" s="290"/>
      <c r="CL407" s="290"/>
      <c r="CM407" s="290"/>
      <c r="CN407" s="290"/>
      <c r="CO407" s="290"/>
      <c r="CP407" s="290"/>
    </row>
    <row r="408" spans="1:94" s="96" customFormat="1" ht="15" customHeight="1" thickBot="1">
      <c r="A408" s="147" t="str">
        <f>IF(B408&lt;&gt;"",SUBTOTAL(103,$B$8:B408)-SUBTOTAL(103,$B$9:$B$50)-SUBTOTAL(103,$B$52:$B$345),"")</f>
        <v/>
      </c>
      <c r="B408" s="88"/>
      <c r="C408" s="270"/>
      <c r="D408" s="110"/>
      <c r="E408" s="111"/>
      <c r="F408" s="111"/>
      <c r="G408" s="111"/>
      <c r="H408" s="111"/>
      <c r="I408" s="653">
        <f>SUBTOTAL(109,I404:N407)</f>
        <v>39423155818</v>
      </c>
      <c r="J408" s="653"/>
      <c r="K408" s="653"/>
      <c r="L408" s="653"/>
      <c r="M408" s="653"/>
      <c r="N408" s="653"/>
      <c r="O408" s="112"/>
      <c r="P408" s="653">
        <f>SUBTOTAL(109,P404:U407)</f>
        <v>0</v>
      </c>
      <c r="Q408" s="653"/>
      <c r="R408" s="653"/>
      <c r="S408" s="653"/>
      <c r="T408" s="653"/>
      <c r="U408" s="653"/>
      <c r="V408" s="112"/>
      <c r="W408" s="653">
        <f>SUBTOTAL(109,W404:AB407)</f>
        <v>39556885057</v>
      </c>
      <c r="X408" s="653"/>
      <c r="Y408" s="653"/>
      <c r="Z408" s="653"/>
      <c r="AA408" s="653"/>
      <c r="AB408" s="653"/>
      <c r="AC408" s="252"/>
      <c r="AD408" s="653">
        <f>SUBTOTAL(109,AD404:AI407)</f>
        <v>0</v>
      </c>
      <c r="AE408" s="653"/>
      <c r="AF408" s="653"/>
      <c r="AG408" s="653"/>
      <c r="AH408" s="653"/>
      <c r="AI408" s="653"/>
      <c r="AJ408" s="147" t="str">
        <f t="shared" si="18"/>
        <v/>
      </c>
      <c r="AK408" s="245">
        <f t="shared" si="18"/>
        <v>0</v>
      </c>
      <c r="AL408" s="270"/>
      <c r="AM408" s="110"/>
      <c r="AN408" s="111"/>
      <c r="AO408" s="111"/>
      <c r="AP408" s="111"/>
      <c r="AQ408" s="111"/>
      <c r="AR408" s="111"/>
      <c r="AS408" s="111"/>
      <c r="AT408" s="112"/>
      <c r="AU408" s="112"/>
      <c r="AV408" s="112"/>
      <c r="AW408" s="112"/>
      <c r="AX408" s="112"/>
      <c r="AY408" s="112"/>
      <c r="AZ408" s="112"/>
      <c r="BA408" s="112"/>
      <c r="BB408" s="112"/>
      <c r="BC408" s="112"/>
      <c r="BD408" s="112"/>
      <c r="BE408" s="112"/>
      <c r="BF408" s="653">
        <f>SUBTOTAL(109,BF404:BK407)</f>
        <v>39556885057</v>
      </c>
      <c r="BG408" s="653"/>
      <c r="BH408" s="653"/>
      <c r="BI408" s="653"/>
      <c r="BJ408" s="653"/>
      <c r="BK408" s="653"/>
      <c r="BL408" s="252"/>
      <c r="BM408" s="653">
        <f>SUBTOTAL(109,BM404:BR407)</f>
        <v>0</v>
      </c>
      <c r="BN408" s="653"/>
      <c r="BO408" s="653"/>
      <c r="BP408" s="653"/>
      <c r="BQ408" s="653"/>
      <c r="BR408" s="653"/>
      <c r="BS408" s="271"/>
      <c r="BT408" s="285">
        <f>SUBTOTAL(109,BT404:BT407)</f>
        <v>39546730318</v>
      </c>
      <c r="BU408" s="285">
        <f>SUBTOTAL(109,BU404:BU407)</f>
        <v>0</v>
      </c>
      <c r="BV408" s="285">
        <f>SUBTOTAL(109,BV404:BV407)</f>
        <v>0</v>
      </c>
      <c r="BW408" s="285">
        <f>SUBTOTAL(109,BW404:BW407)</f>
        <v>-123574500</v>
      </c>
      <c r="BX408" s="156"/>
      <c r="BY408" s="156">
        <f>IF(SUM(C408:AI408)=0,0,1)</f>
        <v>1</v>
      </c>
      <c r="BZ408" s="156">
        <f t="shared" si="27"/>
        <v>0</v>
      </c>
      <c r="CA408" s="156"/>
      <c r="CB408" s="252">
        <f>[4]CDKT!P27</f>
        <v>39423155818</v>
      </c>
      <c r="CC408" s="252">
        <f>[4]CDKT!T27</f>
        <v>39556885057</v>
      </c>
      <c r="CD408" s="252">
        <f>CB408-I408</f>
        <v>0</v>
      </c>
      <c r="CE408" s="252">
        <f>CC408-W408</f>
        <v>0</v>
      </c>
      <c r="CG408" s="272"/>
      <c r="CH408" s="272"/>
      <c r="CI408" s="272"/>
      <c r="CJ408" s="272"/>
      <c r="CK408" s="272"/>
      <c r="CL408" s="272"/>
      <c r="CM408" s="272"/>
      <c r="CN408" s="272"/>
      <c r="CO408" s="272"/>
      <c r="CP408" s="272"/>
    </row>
    <row r="409" spans="1:94" s="105" customFormat="1" ht="12" customHeight="1" thickTop="1">
      <c r="A409" s="147" t="str">
        <f>IF(B409&lt;&gt;"",SUBTOTAL(103,$B$8:B409)-SUBTOTAL(103,$B$9:$B$50)-SUBTOTAL(103,$B$52:$B$345),"")</f>
        <v/>
      </c>
      <c r="B409" s="88"/>
      <c r="C409" s="270"/>
      <c r="D409" s="104"/>
      <c r="E409" s="96"/>
      <c r="F409" s="96"/>
      <c r="G409" s="96"/>
      <c r="H409" s="96"/>
      <c r="I409" s="96"/>
      <c r="J409" s="96"/>
      <c r="K409" s="96"/>
      <c r="L409" s="96"/>
      <c r="M409" s="96"/>
      <c r="N409" s="96"/>
      <c r="O409" s="96"/>
      <c r="P409" s="96"/>
      <c r="Q409" s="96"/>
      <c r="R409" s="96"/>
      <c r="S409" s="96"/>
      <c r="T409" s="96"/>
      <c r="U409" s="96"/>
      <c r="V409" s="96"/>
      <c r="W409" s="154"/>
      <c r="X409" s="154"/>
      <c r="Y409" s="154"/>
      <c r="Z409" s="154"/>
      <c r="AA409" s="154"/>
      <c r="AB409" s="154"/>
      <c r="AC409" s="154"/>
      <c r="AD409" s="154"/>
      <c r="AE409" s="154"/>
      <c r="AF409" s="154"/>
      <c r="AG409" s="154"/>
      <c r="AH409" s="154"/>
      <c r="AI409" s="154"/>
      <c r="AJ409" s="147" t="str">
        <f t="shared" si="18"/>
        <v/>
      </c>
      <c r="AK409" s="245">
        <f t="shared" si="18"/>
        <v>0</v>
      </c>
      <c r="AL409" s="270"/>
      <c r="AM409" s="104"/>
      <c r="AN409" s="104"/>
      <c r="AO409" s="96"/>
      <c r="AP409" s="96"/>
      <c r="AQ409" s="96"/>
      <c r="AR409" s="96"/>
      <c r="AS409" s="96"/>
      <c r="AT409" s="96"/>
      <c r="AU409" s="96"/>
      <c r="AV409" s="96"/>
      <c r="AW409" s="96"/>
      <c r="AX409" s="96"/>
      <c r="AY409" s="96"/>
      <c r="AZ409" s="96"/>
      <c r="BA409" s="96"/>
      <c r="BB409" s="96"/>
      <c r="BC409" s="96"/>
      <c r="BD409" s="96"/>
      <c r="BE409" s="96"/>
      <c r="BF409" s="154"/>
      <c r="BG409" s="154"/>
      <c r="BH409" s="154"/>
      <c r="BI409" s="154"/>
      <c r="BJ409" s="154"/>
      <c r="BK409" s="154"/>
      <c r="BL409" s="154"/>
      <c r="BM409" s="154"/>
      <c r="BN409" s="154"/>
      <c r="BO409" s="154"/>
      <c r="BP409" s="154"/>
      <c r="BQ409" s="154"/>
      <c r="BR409" s="154"/>
      <c r="BS409" s="154"/>
      <c r="BT409" s="155">
        <f>BT408-[4]CDKT!K28</f>
        <v>0</v>
      </c>
      <c r="BU409" s="155">
        <f>BU408-[4]CDKT!L28</f>
        <v>0</v>
      </c>
      <c r="BV409" s="155">
        <f>BV408-[4]CDKT!M28</f>
        <v>0</v>
      </c>
      <c r="BW409" s="155">
        <f>BW408-[4]CDKT!O28</f>
        <v>0</v>
      </c>
      <c r="BX409" s="156"/>
      <c r="BY409" s="156">
        <f>BY410</f>
        <v>1</v>
      </c>
      <c r="BZ409" s="156">
        <f t="shared" si="27"/>
        <v>0</v>
      </c>
      <c r="CA409" s="156"/>
      <c r="CB409" s="252"/>
      <c r="CC409" s="252"/>
      <c r="CD409" s="252"/>
      <c r="CE409" s="252"/>
      <c r="CG409" s="291"/>
      <c r="CH409" s="291"/>
      <c r="CI409" s="291"/>
      <c r="CJ409" s="291"/>
      <c r="CK409" s="291"/>
      <c r="CL409" s="291"/>
      <c r="CM409" s="291"/>
      <c r="CN409" s="291"/>
      <c r="CO409" s="291"/>
      <c r="CP409" s="291"/>
    </row>
    <row r="410" spans="1:94" s="105" customFormat="1" ht="26.25" customHeight="1">
      <c r="A410" s="147"/>
      <c r="B410" s="88"/>
      <c r="C410" s="654" t="s">
        <v>1173</v>
      </c>
      <c r="D410" s="655"/>
      <c r="E410" s="655"/>
      <c r="F410" s="655"/>
      <c r="G410" s="655"/>
      <c r="H410" s="655"/>
      <c r="I410" s="655"/>
      <c r="J410" s="655"/>
      <c r="K410" s="655"/>
      <c r="L410" s="655"/>
      <c r="M410" s="655"/>
      <c r="N410" s="655"/>
      <c r="O410" s="655"/>
      <c r="P410" s="655"/>
      <c r="Q410" s="655"/>
      <c r="R410" s="655"/>
      <c r="S410" s="655"/>
      <c r="T410" s="655"/>
      <c r="U410" s="655"/>
      <c r="V410" s="655"/>
      <c r="W410" s="655"/>
      <c r="X410" s="655"/>
      <c r="Y410" s="655"/>
      <c r="Z410" s="655"/>
      <c r="AA410" s="655"/>
      <c r="AB410" s="655"/>
      <c r="AC410" s="655"/>
      <c r="AD410" s="655"/>
      <c r="AE410" s="655"/>
      <c r="AF410" s="655"/>
      <c r="AG410" s="655"/>
      <c r="AH410" s="655"/>
      <c r="AI410" s="655"/>
      <c r="AJ410" s="147">
        <f t="shared" si="18"/>
        <v>0</v>
      </c>
      <c r="AK410" s="245">
        <f t="shared" si="18"/>
        <v>0</v>
      </c>
      <c r="AL410" s="270"/>
      <c r="AM410" s="104"/>
      <c r="AN410" s="104"/>
      <c r="AO410" s="96"/>
      <c r="AP410" s="96"/>
      <c r="AQ410" s="96"/>
      <c r="AR410" s="96"/>
      <c r="AS410" s="96"/>
      <c r="AT410" s="96"/>
      <c r="AU410" s="96"/>
      <c r="AV410" s="96"/>
      <c r="AW410" s="96"/>
      <c r="AX410" s="96"/>
      <c r="AY410" s="96"/>
      <c r="AZ410" s="96"/>
      <c r="BA410" s="96"/>
      <c r="BB410" s="96"/>
      <c r="BC410" s="96"/>
      <c r="BD410" s="96"/>
      <c r="BE410" s="96"/>
      <c r="BF410" s="154"/>
      <c r="BG410" s="154"/>
      <c r="BH410" s="154"/>
      <c r="BI410" s="154"/>
      <c r="BJ410" s="154"/>
      <c r="BK410" s="154"/>
      <c r="BL410" s="154"/>
      <c r="BM410" s="154"/>
      <c r="BN410" s="154"/>
      <c r="BO410" s="154"/>
      <c r="BP410" s="154"/>
      <c r="BQ410" s="154"/>
      <c r="BR410" s="154"/>
      <c r="BS410" s="154"/>
      <c r="BT410" s="155"/>
      <c r="BU410" s="155"/>
      <c r="BV410" s="155"/>
      <c r="BW410" s="155"/>
      <c r="BX410" s="156"/>
      <c r="BY410" s="156">
        <f>BY408</f>
        <v>1</v>
      </c>
      <c r="BZ410" s="156">
        <f t="shared" si="27"/>
        <v>0</v>
      </c>
      <c r="CA410" s="156"/>
      <c r="CB410" s="252"/>
      <c r="CC410" s="252"/>
      <c r="CD410" s="252"/>
      <c r="CE410" s="252"/>
      <c r="CG410" s="291"/>
      <c r="CH410" s="291"/>
      <c r="CI410" s="291"/>
      <c r="CJ410" s="291"/>
      <c r="CK410" s="291"/>
      <c r="CL410" s="291"/>
      <c r="CM410" s="291"/>
      <c r="CN410" s="291"/>
      <c r="CO410" s="291"/>
      <c r="CP410" s="291"/>
    </row>
    <row r="411" spans="1:94" s="105" customFormat="1" ht="12" customHeight="1">
      <c r="A411" s="147"/>
      <c r="B411" s="88"/>
      <c r="C411" s="270"/>
      <c r="D411" s="104"/>
      <c r="E411" s="96"/>
      <c r="F411" s="96"/>
      <c r="G411" s="96"/>
      <c r="H411" s="96"/>
      <c r="I411" s="96"/>
      <c r="J411" s="96"/>
      <c r="K411" s="96"/>
      <c r="L411" s="96"/>
      <c r="M411" s="96"/>
      <c r="N411" s="96"/>
      <c r="O411" s="96"/>
      <c r="P411" s="96"/>
      <c r="Q411" s="96"/>
      <c r="R411" s="96"/>
      <c r="S411" s="96"/>
      <c r="T411" s="96"/>
      <c r="U411" s="96"/>
      <c r="V411" s="96"/>
      <c r="W411" s="154"/>
      <c r="X411" s="154"/>
      <c r="Y411" s="154"/>
      <c r="Z411" s="154"/>
      <c r="AA411" s="154"/>
      <c r="AB411" s="154"/>
      <c r="AC411" s="154"/>
      <c r="AD411" s="154"/>
      <c r="AE411" s="154"/>
      <c r="AF411" s="154"/>
      <c r="AG411" s="154"/>
      <c r="AH411" s="154"/>
      <c r="AI411" s="154"/>
      <c r="AJ411" s="147">
        <f t="shared" si="18"/>
        <v>0</v>
      </c>
      <c r="AK411" s="245">
        <f t="shared" si="18"/>
        <v>0</v>
      </c>
      <c r="AL411" s="270"/>
      <c r="AM411" s="104"/>
      <c r="AN411" s="104"/>
      <c r="AO411" s="96"/>
      <c r="AP411" s="96"/>
      <c r="AQ411" s="96"/>
      <c r="AR411" s="96"/>
      <c r="AS411" s="96"/>
      <c r="AT411" s="96"/>
      <c r="AU411" s="96"/>
      <c r="AV411" s="96"/>
      <c r="AW411" s="96"/>
      <c r="AX411" s="96"/>
      <c r="AY411" s="96"/>
      <c r="AZ411" s="96"/>
      <c r="BA411" s="96"/>
      <c r="BB411" s="96"/>
      <c r="BC411" s="96"/>
      <c r="BD411" s="96"/>
      <c r="BE411" s="96"/>
      <c r="BF411" s="154"/>
      <c r="BG411" s="154"/>
      <c r="BH411" s="154"/>
      <c r="BI411" s="154"/>
      <c r="BJ411" s="154"/>
      <c r="BK411" s="154"/>
      <c r="BL411" s="154"/>
      <c r="BM411" s="154"/>
      <c r="BN411" s="154"/>
      <c r="BO411" s="154"/>
      <c r="BP411" s="154"/>
      <c r="BQ411" s="154"/>
      <c r="BR411" s="154"/>
      <c r="BS411" s="154"/>
      <c r="BT411" s="155"/>
      <c r="BU411" s="155"/>
      <c r="BV411" s="155"/>
      <c r="BW411" s="155"/>
      <c r="BX411" s="156"/>
      <c r="BY411" s="156">
        <f>BY415</f>
        <v>3</v>
      </c>
      <c r="BZ411" s="156">
        <f t="shared" si="27"/>
        <v>0</v>
      </c>
      <c r="CA411" s="156"/>
      <c r="CB411" s="252"/>
      <c r="CC411" s="252"/>
      <c r="CD411" s="252"/>
      <c r="CE411" s="252"/>
      <c r="CG411" s="291"/>
      <c r="CH411" s="291"/>
      <c r="CI411" s="291"/>
      <c r="CJ411" s="291"/>
      <c r="CK411" s="291"/>
      <c r="CL411" s="291"/>
      <c r="CM411" s="291"/>
      <c r="CN411" s="291"/>
      <c r="CO411" s="291"/>
      <c r="CP411" s="291"/>
    </row>
    <row r="412" spans="1:94" s="105" customFormat="1" ht="15" customHeight="1">
      <c r="A412" s="147" t="s">
        <v>801</v>
      </c>
      <c r="B412" s="88"/>
      <c r="C412" s="270" t="s">
        <v>1174</v>
      </c>
      <c r="D412" s="104"/>
      <c r="E412" s="96"/>
      <c r="F412" s="96"/>
      <c r="G412" s="96"/>
      <c r="H412" s="96"/>
      <c r="I412" s="96"/>
      <c r="J412" s="96"/>
      <c r="K412" s="96"/>
      <c r="L412" s="96"/>
      <c r="M412" s="96"/>
      <c r="N412" s="96"/>
      <c r="O412" s="96"/>
      <c r="P412" s="96"/>
      <c r="Q412" s="96"/>
      <c r="R412" s="96"/>
      <c r="S412" s="96"/>
      <c r="T412" s="96"/>
      <c r="U412" s="96"/>
      <c r="V412" s="96"/>
      <c r="W412" s="154"/>
      <c r="X412" s="154"/>
      <c r="Y412" s="154"/>
      <c r="Z412" s="154"/>
      <c r="AA412" s="154"/>
      <c r="AB412" s="154"/>
      <c r="AC412" s="154"/>
      <c r="AD412" s="154"/>
      <c r="AE412" s="154"/>
      <c r="AF412" s="154"/>
      <c r="AG412" s="154"/>
      <c r="AH412" s="154"/>
      <c r="AI412" s="154"/>
      <c r="AJ412" s="147" t="str">
        <f t="shared" si="18"/>
        <v>b)</v>
      </c>
      <c r="AK412" s="245">
        <f t="shared" si="18"/>
        <v>0</v>
      </c>
      <c r="AL412" s="270"/>
      <c r="AM412" s="104"/>
      <c r="AN412" s="104"/>
      <c r="AO412" s="96"/>
      <c r="AP412" s="96"/>
      <c r="AQ412" s="96"/>
      <c r="AR412" s="96"/>
      <c r="AS412" s="96"/>
      <c r="AT412" s="96"/>
      <c r="AU412" s="96"/>
      <c r="AV412" s="96"/>
      <c r="AW412" s="96"/>
      <c r="AX412" s="96"/>
      <c r="AY412" s="96"/>
      <c r="AZ412" s="96"/>
      <c r="BA412" s="96"/>
      <c r="BB412" s="96"/>
      <c r="BC412" s="96"/>
      <c r="BD412" s="96"/>
      <c r="BE412" s="96"/>
      <c r="BF412" s="154"/>
      <c r="BG412" s="154"/>
      <c r="BH412" s="154"/>
      <c r="BI412" s="154"/>
      <c r="BJ412" s="154"/>
      <c r="BK412" s="154"/>
      <c r="BL412" s="154"/>
      <c r="BM412" s="154"/>
      <c r="BN412" s="154"/>
      <c r="BO412" s="154"/>
      <c r="BP412" s="154"/>
      <c r="BQ412" s="154"/>
      <c r="BR412" s="154"/>
      <c r="BS412" s="154"/>
      <c r="BT412" s="155"/>
      <c r="BU412" s="155"/>
      <c r="BV412" s="155"/>
      <c r="BW412" s="155"/>
      <c r="BX412" s="156"/>
      <c r="BY412" s="156">
        <f>BY415</f>
        <v>3</v>
      </c>
      <c r="BZ412" s="156">
        <f t="shared" si="27"/>
        <v>0</v>
      </c>
      <c r="CA412" s="156"/>
      <c r="CB412" s="252"/>
      <c r="CC412" s="252"/>
      <c r="CD412" s="252"/>
      <c r="CE412" s="252"/>
      <c r="CG412" s="291"/>
      <c r="CH412" s="291"/>
      <c r="CI412" s="291"/>
      <c r="CJ412" s="291"/>
      <c r="CK412" s="291"/>
      <c r="CL412" s="291"/>
      <c r="CM412" s="291"/>
      <c r="CN412" s="291"/>
      <c r="CO412" s="291"/>
      <c r="CP412" s="291"/>
    </row>
    <row r="413" spans="1:94" ht="15" customHeight="1">
      <c r="A413" s="147" t="str">
        <f>IF(B413&lt;&gt;"",SUBTOTAL(103,$B$8:B413)-SUBTOTAL(103,$B$9:$B$50)-SUBTOTAL(103,$B$52:$B$345),"")</f>
        <v/>
      </c>
      <c r="D413" s="100"/>
      <c r="E413" s="100"/>
      <c r="F413" s="100"/>
      <c r="G413" s="100"/>
      <c r="H413" s="100"/>
      <c r="I413" s="652" t="str">
        <f>$W$386</f>
        <v>30/06/2016</v>
      </c>
      <c r="J413" s="652"/>
      <c r="K413" s="652"/>
      <c r="L413" s="652"/>
      <c r="M413" s="652"/>
      <c r="N413" s="652"/>
      <c r="O413" s="652"/>
      <c r="P413" s="652"/>
      <c r="Q413" s="652"/>
      <c r="R413" s="652"/>
      <c r="S413" s="652"/>
      <c r="T413" s="652"/>
      <c r="U413" s="652"/>
      <c r="W413" s="652" t="str">
        <f>$AD$386</f>
        <v>01/01/2016</v>
      </c>
      <c r="X413" s="652"/>
      <c r="Y413" s="652"/>
      <c r="Z413" s="652"/>
      <c r="AA413" s="652"/>
      <c r="AB413" s="652"/>
      <c r="AC413" s="652"/>
      <c r="AD413" s="652"/>
      <c r="AE413" s="652"/>
      <c r="AF413" s="652"/>
      <c r="AG413" s="652"/>
      <c r="AH413" s="652"/>
      <c r="AI413" s="652"/>
      <c r="AJ413" s="278" t="str">
        <f t="shared" si="18"/>
        <v/>
      </c>
      <c r="AK413" s="278">
        <f t="shared" si="18"/>
        <v>0</v>
      </c>
      <c r="AM413" s="100"/>
      <c r="AN413" s="100"/>
      <c r="AO413" s="100"/>
      <c r="AP413" s="100"/>
      <c r="AQ413" s="100"/>
      <c r="AR413" s="100"/>
      <c r="AS413" s="100"/>
      <c r="AT413" s="100"/>
      <c r="AU413" s="100"/>
      <c r="AV413" s="100"/>
      <c r="AW413" s="100"/>
      <c r="AX413" s="100"/>
      <c r="AY413" s="100"/>
      <c r="AZ413" s="100"/>
      <c r="BA413" s="100"/>
      <c r="BB413" s="100"/>
      <c r="BC413" s="100"/>
      <c r="BF413" s="650" t="e">
        <f>#REF!</f>
        <v>#REF!</v>
      </c>
      <c r="BG413" s="649"/>
      <c r="BH413" s="649"/>
      <c r="BI413" s="649"/>
      <c r="BJ413" s="649"/>
      <c r="BK413" s="649"/>
      <c r="BL413" s="277"/>
      <c r="BM413" s="650" t="e">
        <f>#REF!</f>
        <v>#REF!</v>
      </c>
      <c r="BN413" s="649"/>
      <c r="BO413" s="649"/>
      <c r="BP413" s="649"/>
      <c r="BQ413" s="649"/>
      <c r="BR413" s="649"/>
      <c r="BS413" s="279"/>
      <c r="BY413" s="156">
        <f>BY415</f>
        <v>3</v>
      </c>
      <c r="BZ413" s="156">
        <f t="shared" si="27"/>
        <v>0</v>
      </c>
    </row>
    <row r="414" spans="1:94" ht="15" customHeight="1">
      <c r="A414" s="147" t="str">
        <f>IF(B414&lt;&gt;"",SUBTOTAL(103,$B$8:B414)-SUBTOTAL(103,$B$9:$B$50)-SUBTOTAL(103,$B$52:$B$345),"")</f>
        <v/>
      </c>
      <c r="D414" s="100"/>
      <c r="E414" s="100"/>
      <c r="F414" s="100"/>
      <c r="G414" s="100"/>
      <c r="H414" s="100"/>
      <c r="I414" s="650" t="s">
        <v>1166</v>
      </c>
      <c r="J414" s="649"/>
      <c r="K414" s="649"/>
      <c r="L414" s="649"/>
      <c r="M414" s="649"/>
      <c r="N414" s="649"/>
      <c r="O414" s="100"/>
      <c r="P414" s="650" t="s">
        <v>1167</v>
      </c>
      <c r="Q414" s="649"/>
      <c r="R414" s="649"/>
      <c r="S414" s="649"/>
      <c r="T414" s="649"/>
      <c r="U414" s="649"/>
      <c r="W414" s="650" t="s">
        <v>1166</v>
      </c>
      <c r="X414" s="649"/>
      <c r="Y414" s="649"/>
      <c r="Z414" s="649"/>
      <c r="AA414" s="649"/>
      <c r="AB414" s="649"/>
      <c r="AC414" s="277"/>
      <c r="AD414" s="650" t="s">
        <v>1167</v>
      </c>
      <c r="AE414" s="649"/>
      <c r="AF414" s="649"/>
      <c r="AG414" s="649"/>
      <c r="AH414" s="649"/>
      <c r="AI414" s="649"/>
      <c r="AJ414" s="278" t="str">
        <f t="shared" si="18"/>
        <v/>
      </c>
      <c r="AK414" s="278">
        <f t="shared" si="18"/>
        <v>0</v>
      </c>
      <c r="AM414" s="100"/>
      <c r="AN414" s="100"/>
      <c r="AO414" s="100"/>
      <c r="AP414" s="100"/>
      <c r="AQ414" s="100"/>
      <c r="AR414" s="100"/>
      <c r="AS414" s="100"/>
      <c r="AT414" s="100"/>
      <c r="AU414" s="100"/>
      <c r="AV414" s="100"/>
      <c r="AW414" s="100"/>
      <c r="AX414" s="100"/>
      <c r="AY414" s="100"/>
      <c r="AZ414" s="100"/>
      <c r="BA414" s="100"/>
      <c r="BB414" s="100"/>
      <c r="BC414" s="100"/>
      <c r="BF414" s="650" t="e">
        <f>#REF!</f>
        <v>#REF!</v>
      </c>
      <c r="BG414" s="649"/>
      <c r="BH414" s="649"/>
      <c r="BI414" s="649"/>
      <c r="BJ414" s="649"/>
      <c r="BK414" s="649"/>
      <c r="BL414" s="277"/>
      <c r="BM414" s="650" t="e">
        <f>#REF!</f>
        <v>#REF!</v>
      </c>
      <c r="BN414" s="649"/>
      <c r="BO414" s="649"/>
      <c r="BP414" s="649"/>
      <c r="BQ414" s="649"/>
      <c r="BR414" s="649"/>
      <c r="BS414" s="279"/>
      <c r="BT414" s="280" t="str">
        <f>[4]CDKT!K$9</f>
        <v>Hội sở</v>
      </c>
      <c r="BU414" s="280" t="str">
        <f>[4]CDKT!L$9</f>
        <v>CN Hà Nội</v>
      </c>
      <c r="BV414" s="280" t="str">
        <f>[4]CDKT!M$9</f>
        <v>CN Hồ Chí Minh</v>
      </c>
      <c r="BW414" s="280" t="str">
        <f>[4]CDKT!O$9</f>
        <v>Điều chỉnh</v>
      </c>
      <c r="BY414" s="156">
        <f>BY415</f>
        <v>3</v>
      </c>
      <c r="BZ414" s="156">
        <f t="shared" si="27"/>
        <v>0</v>
      </c>
    </row>
    <row r="415" spans="1:94" ht="15" customHeight="1">
      <c r="A415" s="147" t="str">
        <f>IF(B415&lt;&gt;"",SUBTOTAL(103,$B$8:B415)-SUBTOTAL(103,$B$9:$B$50)-SUBTOTAL(103,$B$52:$B$345),"")</f>
        <v/>
      </c>
      <c r="D415" s="100"/>
      <c r="E415" s="100"/>
      <c r="F415" s="100"/>
      <c r="G415" s="100"/>
      <c r="H415" s="100"/>
      <c r="I415" s="651" t="str">
        <f>[4]CDKT!$T$10</f>
        <v>VND</v>
      </c>
      <c r="J415" s="651"/>
      <c r="K415" s="651"/>
      <c r="L415" s="651"/>
      <c r="M415" s="651"/>
      <c r="N415" s="651"/>
      <c r="O415" s="100"/>
      <c r="P415" s="651" t="str">
        <f>[4]CDKT!$T$10</f>
        <v>VND</v>
      </c>
      <c r="Q415" s="651"/>
      <c r="R415" s="651"/>
      <c r="S415" s="651"/>
      <c r="T415" s="651"/>
      <c r="U415" s="651"/>
      <c r="W415" s="651" t="str">
        <f>[4]CDKT!$T$10</f>
        <v>VND</v>
      </c>
      <c r="X415" s="651"/>
      <c r="Y415" s="651"/>
      <c r="Z415" s="651"/>
      <c r="AA415" s="651"/>
      <c r="AB415" s="651"/>
      <c r="AC415" s="277"/>
      <c r="AD415" s="651" t="str">
        <f>[4]CDKT!$T$10</f>
        <v>VND</v>
      </c>
      <c r="AE415" s="651"/>
      <c r="AF415" s="651"/>
      <c r="AG415" s="651"/>
      <c r="AH415" s="651"/>
      <c r="AI415" s="651"/>
      <c r="AJ415" s="278" t="str">
        <f t="shared" si="18"/>
        <v/>
      </c>
      <c r="AK415" s="278">
        <f t="shared" si="18"/>
        <v>0</v>
      </c>
      <c r="AM415" s="100"/>
      <c r="AN415" s="100"/>
      <c r="AO415" s="100"/>
      <c r="AP415" s="100"/>
      <c r="AQ415" s="100"/>
      <c r="AR415" s="100"/>
      <c r="AS415" s="100"/>
      <c r="AT415" s="100"/>
      <c r="AU415" s="100"/>
      <c r="AV415" s="100"/>
      <c r="AW415" s="100"/>
      <c r="AX415" s="100"/>
      <c r="AY415" s="100"/>
      <c r="AZ415" s="100"/>
      <c r="BA415" s="100"/>
      <c r="BB415" s="100"/>
      <c r="BC415" s="100"/>
      <c r="BF415" s="651" t="e">
        <f>#REF!</f>
        <v>#REF!</v>
      </c>
      <c r="BG415" s="651"/>
      <c r="BH415" s="651"/>
      <c r="BI415" s="651"/>
      <c r="BJ415" s="651"/>
      <c r="BK415" s="651"/>
      <c r="BL415" s="277"/>
      <c r="BM415" s="651" t="e">
        <f>#REF!</f>
        <v>#REF!</v>
      </c>
      <c r="BN415" s="651"/>
      <c r="BO415" s="651"/>
      <c r="BP415" s="651"/>
      <c r="BQ415" s="651"/>
      <c r="BR415" s="651"/>
      <c r="BS415" s="279"/>
      <c r="BT415" s="155" t="s">
        <v>1133</v>
      </c>
      <c r="BU415" s="155" t="s">
        <v>1133</v>
      </c>
      <c r="BV415" s="155" t="s">
        <v>1133</v>
      </c>
      <c r="BW415" s="155" t="s">
        <v>1133</v>
      </c>
      <c r="BY415" s="156">
        <f>SUM(BY416:BY420)</f>
        <v>3</v>
      </c>
      <c r="BZ415" s="156">
        <f t="shared" si="27"/>
        <v>0</v>
      </c>
    </row>
    <row r="416" spans="1:94" s="99" customFormat="1" ht="15" hidden="1" customHeight="1">
      <c r="A416" s="256" t="str">
        <f>IF(B416&lt;&gt;"",SUBTOTAL(103,$B$8:B416)-SUBTOTAL(103,$B$9:$B$50)-SUBTOTAL(103,$B$52:$B$345),"")</f>
        <v/>
      </c>
      <c r="B416" s="90"/>
      <c r="C416" s="292" t="s">
        <v>1168</v>
      </c>
      <c r="D416" s="90"/>
      <c r="E416" s="90"/>
      <c r="F416" s="90"/>
      <c r="G416" s="90"/>
      <c r="H416" s="90"/>
      <c r="I416" s="641">
        <f>SUM(BT416:BW416)</f>
        <v>0</v>
      </c>
      <c r="J416" s="641"/>
      <c r="K416" s="641"/>
      <c r="L416" s="641"/>
      <c r="M416" s="641"/>
      <c r="N416" s="641"/>
      <c r="O416" s="90"/>
      <c r="P416" s="641">
        <v>0</v>
      </c>
      <c r="Q416" s="641"/>
      <c r="R416" s="641"/>
      <c r="S416" s="641"/>
      <c r="T416" s="641"/>
      <c r="U416" s="641"/>
      <c r="V416" s="195"/>
      <c r="W416" s="641">
        <v>0</v>
      </c>
      <c r="X416" s="641"/>
      <c r="Y416" s="641"/>
      <c r="Z416" s="641"/>
      <c r="AA416" s="641"/>
      <c r="AB416" s="641"/>
      <c r="AC416" s="155"/>
      <c r="AD416" s="641">
        <v>0</v>
      </c>
      <c r="AE416" s="641"/>
      <c r="AF416" s="641"/>
      <c r="AG416" s="641"/>
      <c r="AH416" s="641"/>
      <c r="AI416" s="641"/>
      <c r="AJ416" s="256" t="str">
        <f t="shared" si="18"/>
        <v/>
      </c>
      <c r="AK416" s="284">
        <f t="shared" si="18"/>
        <v>0</v>
      </c>
      <c r="AL416" s="281" t="s">
        <v>1169</v>
      </c>
      <c r="AM416" s="90"/>
      <c r="AN416" s="90"/>
      <c r="AO416" s="90"/>
      <c r="AP416" s="90"/>
      <c r="AQ416" s="90"/>
      <c r="AR416" s="90"/>
      <c r="AS416" s="90"/>
      <c r="AT416" s="90"/>
      <c r="AU416" s="90"/>
      <c r="AV416" s="90"/>
      <c r="AW416" s="90"/>
      <c r="AX416" s="90"/>
      <c r="AY416" s="90"/>
      <c r="AZ416" s="90"/>
      <c r="BA416" s="90"/>
      <c r="BB416" s="90"/>
      <c r="BC416" s="90"/>
      <c r="BD416" s="89"/>
      <c r="BE416" s="89"/>
      <c r="BF416" s="641">
        <f>W416</f>
        <v>0</v>
      </c>
      <c r="BG416" s="641"/>
      <c r="BH416" s="641"/>
      <c r="BI416" s="641"/>
      <c r="BJ416" s="641"/>
      <c r="BK416" s="641"/>
      <c r="BL416" s="155"/>
      <c r="BM416" s="641">
        <f>AD416</f>
        <v>0</v>
      </c>
      <c r="BN416" s="641"/>
      <c r="BO416" s="641"/>
      <c r="BP416" s="641"/>
      <c r="BQ416" s="641"/>
      <c r="BR416" s="641"/>
      <c r="BS416" s="193"/>
      <c r="BT416" s="155">
        <v>0</v>
      </c>
      <c r="BU416" s="155">
        <v>0</v>
      </c>
      <c r="BV416" s="155">
        <v>0</v>
      </c>
      <c r="BW416" s="155">
        <v>0</v>
      </c>
      <c r="BX416" s="156"/>
      <c r="BY416" s="156">
        <f>IF(SUM(C416:AI416)=0,0,1)</f>
        <v>0</v>
      </c>
      <c r="BZ416" s="156">
        <f t="shared" si="27"/>
        <v>0</v>
      </c>
      <c r="CA416" s="156"/>
      <c r="CB416" s="155"/>
      <c r="CC416" s="155"/>
      <c r="CD416" s="155"/>
      <c r="CE416" s="155"/>
      <c r="CG416" s="290"/>
      <c r="CH416" s="290"/>
      <c r="CI416" s="290"/>
      <c r="CJ416" s="290"/>
      <c r="CK416" s="290"/>
      <c r="CL416" s="290"/>
      <c r="CM416" s="290"/>
      <c r="CN416" s="290"/>
      <c r="CO416" s="290"/>
      <c r="CP416" s="290"/>
    </row>
    <row r="417" spans="1:94" s="99" customFormat="1" ht="15" customHeight="1">
      <c r="A417" s="256" t="str">
        <f>IF(B417&lt;&gt;"",SUBTOTAL(103,$B$8:B417)-SUBTOTAL(103,$B$9:$B$50)-SUBTOTAL(103,$B$52:$B$345),"")</f>
        <v/>
      </c>
      <c r="B417" s="90"/>
      <c r="C417" s="292" t="s">
        <v>1170</v>
      </c>
      <c r="D417" s="90"/>
      <c r="E417" s="90"/>
      <c r="F417" s="90"/>
      <c r="G417" s="90"/>
      <c r="H417" s="90"/>
      <c r="I417" s="641">
        <f>SUM(BT417:BW417)</f>
        <v>1350000000</v>
      </c>
      <c r="J417" s="641"/>
      <c r="K417" s="641"/>
      <c r="L417" s="641"/>
      <c r="M417" s="641"/>
      <c r="N417" s="641"/>
      <c r="O417" s="90"/>
      <c r="P417" s="641">
        <v>0</v>
      </c>
      <c r="Q417" s="641"/>
      <c r="R417" s="641"/>
      <c r="S417" s="641"/>
      <c r="T417" s="641"/>
      <c r="U417" s="641"/>
      <c r="V417" s="195"/>
      <c r="W417" s="641">
        <v>1350000000</v>
      </c>
      <c r="X417" s="641"/>
      <c r="Y417" s="641"/>
      <c r="Z417" s="641"/>
      <c r="AA417" s="641"/>
      <c r="AB417" s="641"/>
      <c r="AC417" s="155"/>
      <c r="AD417" s="641">
        <v>0</v>
      </c>
      <c r="AE417" s="641"/>
      <c r="AF417" s="641"/>
      <c r="AG417" s="641"/>
      <c r="AH417" s="641"/>
      <c r="AI417" s="641"/>
      <c r="AJ417" s="256" t="str">
        <f t="shared" si="18"/>
        <v/>
      </c>
      <c r="AK417" s="284">
        <f t="shared" si="18"/>
        <v>0</v>
      </c>
      <c r="AL417" s="281" t="s">
        <v>1171</v>
      </c>
      <c r="AM417" s="90"/>
      <c r="AN417" s="90"/>
      <c r="AO417" s="90"/>
      <c r="AP417" s="90"/>
      <c r="AQ417" s="90"/>
      <c r="AR417" s="90"/>
      <c r="AS417" s="90"/>
      <c r="AT417" s="90"/>
      <c r="AU417" s="90"/>
      <c r="AV417" s="90"/>
      <c r="AW417" s="90"/>
      <c r="AX417" s="90"/>
      <c r="AY417" s="90"/>
      <c r="AZ417" s="90"/>
      <c r="BA417" s="90"/>
      <c r="BB417" s="90"/>
      <c r="BC417" s="90"/>
      <c r="BD417" s="89"/>
      <c r="BE417" s="89"/>
      <c r="BF417" s="641">
        <f>W417</f>
        <v>1350000000</v>
      </c>
      <c r="BG417" s="641"/>
      <c r="BH417" s="641"/>
      <c r="BI417" s="641"/>
      <c r="BJ417" s="641"/>
      <c r="BK417" s="641"/>
      <c r="BL417" s="155"/>
      <c r="BM417" s="641">
        <f>AD417</f>
        <v>0</v>
      </c>
      <c r="BN417" s="641"/>
      <c r="BO417" s="641"/>
      <c r="BP417" s="641"/>
      <c r="BQ417" s="641"/>
      <c r="BR417" s="641"/>
      <c r="BS417" s="193"/>
      <c r="BT417" s="155">
        <v>1350000000</v>
      </c>
      <c r="BU417" s="155">
        <v>0</v>
      </c>
      <c r="BV417" s="155">
        <v>0</v>
      </c>
      <c r="BW417" s="155">
        <v>0</v>
      </c>
      <c r="BX417" s="156"/>
      <c r="BY417" s="156">
        <f>IF(SUM(C417:AI417)=0,0,1)</f>
        <v>1</v>
      </c>
      <c r="BZ417" s="156">
        <f t="shared" si="27"/>
        <v>0</v>
      </c>
      <c r="CA417" s="156"/>
      <c r="CB417" s="155"/>
      <c r="CC417" s="155"/>
      <c r="CD417" s="155"/>
      <c r="CE417" s="155"/>
      <c r="CG417" s="290"/>
      <c r="CH417" s="290"/>
      <c r="CI417" s="290"/>
      <c r="CJ417" s="290"/>
      <c r="CK417" s="290"/>
      <c r="CL417" s="290"/>
      <c r="CM417" s="290"/>
      <c r="CN417" s="290"/>
      <c r="CO417" s="290"/>
      <c r="CP417" s="290"/>
    </row>
    <row r="418" spans="1:94" s="99" customFormat="1" ht="15" hidden="1" customHeight="1">
      <c r="A418" s="256" t="str">
        <f>IF(B418&lt;&gt;"",SUBTOTAL(103,$B$8:B418)-SUBTOTAL(103,$B$9:$B$50)-SUBTOTAL(103,$B$52:$B$345),"")</f>
        <v/>
      </c>
      <c r="B418" s="90"/>
      <c r="C418" s="292" t="s">
        <v>799</v>
      </c>
      <c r="D418" s="90"/>
      <c r="E418" s="90"/>
      <c r="F418" s="90"/>
      <c r="G418" s="90"/>
      <c r="H418" s="90"/>
      <c r="I418" s="641">
        <f>SUM(BT418:BW418)</f>
        <v>0</v>
      </c>
      <c r="J418" s="641"/>
      <c r="K418" s="641"/>
      <c r="L418" s="641"/>
      <c r="M418" s="641"/>
      <c r="N418" s="641"/>
      <c r="O418" s="90"/>
      <c r="P418" s="641">
        <v>0</v>
      </c>
      <c r="Q418" s="641"/>
      <c r="R418" s="641"/>
      <c r="S418" s="641"/>
      <c r="T418" s="641"/>
      <c r="U418" s="641"/>
      <c r="V418" s="195"/>
      <c r="W418" s="641">
        <v>0</v>
      </c>
      <c r="X418" s="641"/>
      <c r="Y418" s="641"/>
      <c r="Z418" s="641"/>
      <c r="AA418" s="641"/>
      <c r="AB418" s="641"/>
      <c r="AC418" s="155"/>
      <c r="AD418" s="641">
        <v>0</v>
      </c>
      <c r="AE418" s="641"/>
      <c r="AF418" s="641"/>
      <c r="AG418" s="641"/>
      <c r="AH418" s="641"/>
      <c r="AI418" s="641"/>
      <c r="AJ418" s="256" t="str">
        <f t="shared" si="18"/>
        <v/>
      </c>
      <c r="AK418" s="284">
        <f t="shared" si="18"/>
        <v>0</v>
      </c>
      <c r="AL418" s="281" t="s">
        <v>1172</v>
      </c>
      <c r="AM418" s="90"/>
      <c r="AN418" s="90"/>
      <c r="AO418" s="90"/>
      <c r="AP418" s="90"/>
      <c r="AQ418" s="90"/>
      <c r="AR418" s="90"/>
      <c r="AS418" s="90"/>
      <c r="AT418" s="90"/>
      <c r="AU418" s="90"/>
      <c r="AV418" s="90"/>
      <c r="AW418" s="90"/>
      <c r="AX418" s="90"/>
      <c r="AY418" s="90"/>
      <c r="AZ418" s="90"/>
      <c r="BA418" s="90"/>
      <c r="BB418" s="90"/>
      <c r="BC418" s="90"/>
      <c r="BD418" s="89"/>
      <c r="BE418" s="89"/>
      <c r="BF418" s="641">
        <f>W418</f>
        <v>0</v>
      </c>
      <c r="BG418" s="641"/>
      <c r="BH418" s="641"/>
      <c r="BI418" s="641"/>
      <c r="BJ418" s="641"/>
      <c r="BK418" s="641"/>
      <c r="BL418" s="155"/>
      <c r="BM418" s="641">
        <f>AD418</f>
        <v>0</v>
      </c>
      <c r="BN418" s="641"/>
      <c r="BO418" s="641"/>
      <c r="BP418" s="641"/>
      <c r="BQ418" s="641"/>
      <c r="BR418" s="641"/>
      <c r="BS418" s="193"/>
      <c r="BT418" s="155">
        <v>0</v>
      </c>
      <c r="BU418" s="155">
        <v>0</v>
      </c>
      <c r="BV418" s="155">
        <v>0</v>
      </c>
      <c r="BW418" s="155">
        <v>0</v>
      </c>
      <c r="BX418" s="156"/>
      <c r="BY418" s="156">
        <f>IF(SUM(C418:AI418)=0,0,1)</f>
        <v>0</v>
      </c>
      <c r="BZ418" s="156">
        <f t="shared" si="27"/>
        <v>0</v>
      </c>
      <c r="CA418" s="156"/>
      <c r="CB418" s="155"/>
      <c r="CC418" s="155"/>
      <c r="CD418" s="155"/>
      <c r="CE418" s="155"/>
      <c r="CG418" s="290"/>
      <c r="CH418" s="290"/>
      <c r="CI418" s="290"/>
      <c r="CJ418" s="290"/>
      <c r="CK418" s="290"/>
      <c r="CL418" s="290"/>
      <c r="CM418" s="290"/>
      <c r="CN418" s="290"/>
      <c r="CO418" s="290"/>
      <c r="CP418" s="290"/>
    </row>
    <row r="419" spans="1:94" s="99" customFormat="1" ht="12" customHeight="1">
      <c r="A419" s="256" t="str">
        <f>IF(B419&lt;&gt;"",SUBTOTAL(103,$B$8:B419)-SUBTOTAL(103,$B$9:$B$50)-SUBTOTAL(103,$B$52:$B$345),"")</f>
        <v/>
      </c>
      <c r="B419" s="90"/>
      <c r="C419" s="292"/>
      <c r="D419" s="100"/>
      <c r="E419" s="89"/>
      <c r="F419" s="89"/>
      <c r="G419" s="89"/>
      <c r="H419" s="89"/>
      <c r="I419" s="293"/>
      <c r="J419" s="293"/>
      <c r="K419" s="293"/>
      <c r="L419" s="293"/>
      <c r="M419" s="293"/>
      <c r="N419" s="293"/>
      <c r="O419" s="89"/>
      <c r="P419" s="293"/>
      <c r="Q419" s="293"/>
      <c r="R419" s="293"/>
      <c r="S419" s="293"/>
      <c r="T419" s="293"/>
      <c r="U419" s="293"/>
      <c r="V419" s="195"/>
      <c r="W419" s="293"/>
      <c r="X419" s="293"/>
      <c r="Y419" s="293"/>
      <c r="Z419" s="293"/>
      <c r="AA419" s="293"/>
      <c r="AB419" s="293"/>
      <c r="AC419" s="155"/>
      <c r="AD419" s="293"/>
      <c r="AE419" s="293"/>
      <c r="AF419" s="293"/>
      <c r="AG419" s="293"/>
      <c r="AH419" s="293"/>
      <c r="AI419" s="293"/>
      <c r="AJ419" s="256" t="str">
        <f t="shared" si="18"/>
        <v/>
      </c>
      <c r="AK419" s="284">
        <f t="shared" si="18"/>
        <v>0</v>
      </c>
      <c r="AL419" s="281"/>
      <c r="AM419" s="100"/>
      <c r="AN419" s="100"/>
      <c r="AO419" s="89"/>
      <c r="AP419" s="89"/>
      <c r="AQ419" s="89"/>
      <c r="AR419" s="89"/>
      <c r="AS419" s="89"/>
      <c r="AT419" s="89"/>
      <c r="AU419" s="89"/>
      <c r="AV419" s="89"/>
      <c r="AW419" s="89"/>
      <c r="AX419" s="89"/>
      <c r="AY419" s="89"/>
      <c r="AZ419" s="89"/>
      <c r="BA419" s="89"/>
      <c r="BB419" s="89"/>
      <c r="BC419" s="89"/>
      <c r="BD419" s="89"/>
      <c r="BE419" s="89"/>
      <c r="BF419" s="293"/>
      <c r="BG419" s="293"/>
      <c r="BH419" s="293"/>
      <c r="BI419" s="293"/>
      <c r="BJ419" s="293"/>
      <c r="BK419" s="293"/>
      <c r="BL419" s="155"/>
      <c r="BM419" s="293"/>
      <c r="BN419" s="293"/>
      <c r="BO419" s="293"/>
      <c r="BP419" s="293"/>
      <c r="BQ419" s="293"/>
      <c r="BR419" s="293"/>
      <c r="BS419" s="288"/>
      <c r="BT419" s="155"/>
      <c r="BU419" s="155"/>
      <c r="BV419" s="155"/>
      <c r="BW419" s="155"/>
      <c r="BX419" s="156"/>
      <c r="BY419" s="156">
        <f>BY420</f>
        <v>1</v>
      </c>
      <c r="BZ419" s="156">
        <f t="shared" si="27"/>
        <v>0</v>
      </c>
      <c r="CA419" s="156"/>
      <c r="CB419" s="155"/>
      <c r="CC419" s="155"/>
      <c r="CD419" s="155"/>
      <c r="CE419" s="155"/>
      <c r="CG419" s="290"/>
      <c r="CH419" s="290"/>
      <c r="CI419" s="290"/>
      <c r="CJ419" s="290"/>
      <c r="CK419" s="290"/>
      <c r="CL419" s="290"/>
      <c r="CM419" s="290"/>
      <c r="CN419" s="290"/>
      <c r="CO419" s="290"/>
      <c r="CP419" s="290"/>
    </row>
    <row r="420" spans="1:94" s="96" customFormat="1" ht="15" customHeight="1" thickBot="1">
      <c r="A420" s="147" t="str">
        <f>IF(B420&lt;&gt;"",SUBTOTAL(103,$B$8:B420)-SUBTOTAL(103,$B$9:$B$50)-SUBTOTAL(103,$B$52:$B$345),"")</f>
        <v/>
      </c>
      <c r="B420" s="88"/>
      <c r="C420" s="270"/>
      <c r="D420" s="110"/>
      <c r="E420" s="111"/>
      <c r="F420" s="111"/>
      <c r="G420" s="111"/>
      <c r="H420" s="111"/>
      <c r="I420" s="653">
        <f>SUBTOTAL(109,I416:N419)</f>
        <v>1350000000</v>
      </c>
      <c r="J420" s="653"/>
      <c r="K420" s="653"/>
      <c r="L420" s="653"/>
      <c r="M420" s="653"/>
      <c r="N420" s="653"/>
      <c r="O420" s="112"/>
      <c r="P420" s="653">
        <f>SUBTOTAL(109,P416:U419)</f>
        <v>0</v>
      </c>
      <c r="Q420" s="653"/>
      <c r="R420" s="653"/>
      <c r="S420" s="653"/>
      <c r="T420" s="653"/>
      <c r="U420" s="653"/>
      <c r="V420" s="112"/>
      <c r="W420" s="653">
        <f>SUBTOTAL(109,W416:AB419)</f>
        <v>1350000000</v>
      </c>
      <c r="X420" s="653"/>
      <c r="Y420" s="653"/>
      <c r="Z420" s="653"/>
      <c r="AA420" s="653"/>
      <c r="AB420" s="653"/>
      <c r="AC420" s="252"/>
      <c r="AD420" s="653">
        <f>SUBTOTAL(109,AD416:AI419)</f>
        <v>0</v>
      </c>
      <c r="AE420" s="653"/>
      <c r="AF420" s="653"/>
      <c r="AG420" s="653"/>
      <c r="AH420" s="653"/>
      <c r="AI420" s="653"/>
      <c r="AJ420" s="147" t="str">
        <f t="shared" si="18"/>
        <v/>
      </c>
      <c r="AK420" s="245">
        <f t="shared" si="18"/>
        <v>0</v>
      </c>
      <c r="AL420" s="270"/>
      <c r="AM420" s="110"/>
      <c r="AN420" s="111"/>
      <c r="AO420" s="111"/>
      <c r="AP420" s="111"/>
      <c r="AQ420" s="111"/>
      <c r="AR420" s="111"/>
      <c r="AS420" s="111"/>
      <c r="AT420" s="112"/>
      <c r="AU420" s="112"/>
      <c r="AV420" s="112"/>
      <c r="AW420" s="112"/>
      <c r="AX420" s="112"/>
      <c r="AY420" s="112"/>
      <c r="AZ420" s="112"/>
      <c r="BA420" s="112"/>
      <c r="BB420" s="112"/>
      <c r="BC420" s="112"/>
      <c r="BD420" s="112"/>
      <c r="BE420" s="112"/>
      <c r="BF420" s="653">
        <f>SUBTOTAL(109,BF416:BK419)</f>
        <v>1350000000</v>
      </c>
      <c r="BG420" s="653"/>
      <c r="BH420" s="653"/>
      <c r="BI420" s="653"/>
      <c r="BJ420" s="653"/>
      <c r="BK420" s="653"/>
      <c r="BL420" s="252"/>
      <c r="BM420" s="653">
        <f>SUBTOTAL(109,BM416:BR419)</f>
        <v>0</v>
      </c>
      <c r="BN420" s="653"/>
      <c r="BO420" s="653"/>
      <c r="BP420" s="653"/>
      <c r="BQ420" s="653"/>
      <c r="BR420" s="653"/>
      <c r="BS420" s="271"/>
      <c r="BT420" s="285">
        <f>SUBTOTAL(109,BT416:BT419)</f>
        <v>1350000000</v>
      </c>
      <c r="BU420" s="285">
        <f>SUBTOTAL(109,BU416:BU419)</f>
        <v>0</v>
      </c>
      <c r="BV420" s="285">
        <f>SUBTOTAL(109,BV416:BV419)</f>
        <v>0</v>
      </c>
      <c r="BW420" s="285">
        <f>SUBTOTAL(109,BW416:BW419)</f>
        <v>0</v>
      </c>
      <c r="BX420" s="156"/>
      <c r="BY420" s="156">
        <f>IF(SUM(C420:AI420)=0,0,1)</f>
        <v>1</v>
      </c>
      <c r="BZ420" s="156">
        <f t="shared" si="27"/>
        <v>0</v>
      </c>
      <c r="CA420" s="156"/>
      <c r="CB420" s="252">
        <f>[4]CDKT!P35</f>
        <v>1350000000</v>
      </c>
      <c r="CC420" s="252">
        <f>[4]CDKT!T35</f>
        <v>1350000000</v>
      </c>
      <c r="CD420" s="252">
        <f>CB420-I420</f>
        <v>0</v>
      </c>
      <c r="CE420" s="252">
        <f>CC420-W420</f>
        <v>0</v>
      </c>
      <c r="CG420" s="272"/>
      <c r="CH420" s="272"/>
      <c r="CI420" s="272"/>
      <c r="CJ420" s="272"/>
      <c r="CK420" s="272"/>
      <c r="CL420" s="272"/>
      <c r="CM420" s="272"/>
      <c r="CN420" s="272"/>
      <c r="CO420" s="272"/>
      <c r="CP420" s="272"/>
    </row>
    <row r="421" spans="1:94" s="105" customFormat="1" ht="12" customHeight="1" thickTop="1">
      <c r="A421" s="147" t="str">
        <f>IF(B421&lt;&gt;"",SUBTOTAL(103,$B$8:B421)-SUBTOTAL(103,$B$9:$B$50)-SUBTOTAL(103,$B$52:$B$345),"")</f>
        <v/>
      </c>
      <c r="B421" s="88"/>
      <c r="C421" s="270"/>
      <c r="D421" s="104"/>
      <c r="E421" s="96"/>
      <c r="F421" s="96"/>
      <c r="G421" s="96"/>
      <c r="H421" s="96"/>
      <c r="I421" s="96"/>
      <c r="J421" s="96"/>
      <c r="K421" s="96"/>
      <c r="L421" s="96"/>
      <c r="M421" s="96"/>
      <c r="N421" s="96"/>
      <c r="O421" s="96"/>
      <c r="P421" s="96"/>
      <c r="Q421" s="96"/>
      <c r="R421" s="96"/>
      <c r="S421" s="96"/>
      <c r="T421" s="96"/>
      <c r="U421" s="96"/>
      <c r="V421" s="96"/>
      <c r="W421" s="154"/>
      <c r="X421" s="154"/>
      <c r="Y421" s="154"/>
      <c r="Z421" s="154"/>
      <c r="AA421" s="154"/>
      <c r="AB421" s="154"/>
      <c r="AC421" s="154"/>
      <c r="AD421" s="154"/>
      <c r="AE421" s="154"/>
      <c r="AF421" s="154"/>
      <c r="AG421" s="154"/>
      <c r="AH421" s="154"/>
      <c r="AI421" s="154"/>
      <c r="AJ421" s="147" t="str">
        <f t="shared" si="18"/>
        <v/>
      </c>
      <c r="AK421" s="245">
        <f t="shared" si="18"/>
        <v>0</v>
      </c>
      <c r="AL421" s="270"/>
      <c r="AM421" s="104"/>
      <c r="AN421" s="104"/>
      <c r="AO421" s="96"/>
      <c r="AP421" s="96"/>
      <c r="AQ421" s="96"/>
      <c r="AR421" s="96"/>
      <c r="AS421" s="96"/>
      <c r="AT421" s="96"/>
      <c r="AU421" s="96"/>
      <c r="AV421" s="96"/>
      <c r="AW421" s="96"/>
      <c r="AX421" s="96"/>
      <c r="AY421" s="96"/>
      <c r="AZ421" s="96"/>
      <c r="BA421" s="96"/>
      <c r="BB421" s="96"/>
      <c r="BC421" s="96"/>
      <c r="BD421" s="96"/>
      <c r="BE421" s="96"/>
      <c r="BF421" s="154"/>
      <c r="BG421" s="154"/>
      <c r="BH421" s="154"/>
      <c r="BI421" s="154"/>
      <c r="BJ421" s="154"/>
      <c r="BK421" s="154"/>
      <c r="BL421" s="154"/>
      <c r="BM421" s="154"/>
      <c r="BN421" s="154"/>
      <c r="BO421" s="154"/>
      <c r="BP421" s="154"/>
      <c r="BQ421" s="154"/>
      <c r="BR421" s="154"/>
      <c r="BS421" s="154"/>
      <c r="BT421" s="155">
        <f>BT420-[4]CDKT!K36</f>
        <v>0</v>
      </c>
      <c r="BU421" s="155">
        <f>BU420-[4]CDKT!L36</f>
        <v>0</v>
      </c>
      <c r="BV421" s="155">
        <f>BV420-[4]CDKT!M36</f>
        <v>0</v>
      </c>
      <c r="BW421" s="155">
        <f>BW420-[4]CDKT!O36</f>
        <v>0</v>
      </c>
      <c r="BX421" s="156"/>
      <c r="BY421" s="156">
        <f>BY422</f>
        <v>1</v>
      </c>
      <c r="BZ421" s="156">
        <f t="shared" si="27"/>
        <v>0</v>
      </c>
      <c r="CA421" s="156"/>
      <c r="CB421" s="252"/>
      <c r="CC421" s="252"/>
      <c r="CD421" s="252"/>
      <c r="CE421" s="252"/>
      <c r="CG421" s="291"/>
      <c r="CH421" s="291"/>
      <c r="CI421" s="291"/>
      <c r="CJ421" s="291"/>
      <c r="CK421" s="291"/>
      <c r="CL421" s="291"/>
      <c r="CM421" s="291"/>
      <c r="CN421" s="291"/>
      <c r="CO421" s="291"/>
      <c r="CP421" s="291"/>
    </row>
    <row r="422" spans="1:94" s="105" customFormat="1" ht="26.25" customHeight="1">
      <c r="A422" s="147"/>
      <c r="B422" s="88"/>
      <c r="C422" s="654" t="s">
        <v>1173</v>
      </c>
      <c r="D422" s="655"/>
      <c r="E422" s="655"/>
      <c r="F422" s="655"/>
      <c r="G422" s="655"/>
      <c r="H422" s="655"/>
      <c r="I422" s="655"/>
      <c r="J422" s="655"/>
      <c r="K422" s="655"/>
      <c r="L422" s="655"/>
      <c r="M422" s="655"/>
      <c r="N422" s="655"/>
      <c r="O422" s="655"/>
      <c r="P422" s="655"/>
      <c r="Q422" s="655"/>
      <c r="R422" s="655"/>
      <c r="S422" s="655"/>
      <c r="T422" s="655"/>
      <c r="U422" s="655"/>
      <c r="V422" s="655"/>
      <c r="W422" s="655"/>
      <c r="X422" s="655"/>
      <c r="Y422" s="655"/>
      <c r="Z422" s="655"/>
      <c r="AA422" s="655"/>
      <c r="AB422" s="655"/>
      <c r="AC422" s="655"/>
      <c r="AD422" s="655"/>
      <c r="AE422" s="655"/>
      <c r="AF422" s="655"/>
      <c r="AG422" s="655"/>
      <c r="AH422" s="655"/>
      <c r="AI422" s="655"/>
      <c r="AJ422" s="147">
        <f t="shared" si="18"/>
        <v>0</v>
      </c>
      <c r="AK422" s="245">
        <f t="shared" si="18"/>
        <v>0</v>
      </c>
      <c r="AL422" s="270"/>
      <c r="AM422" s="104"/>
      <c r="AN422" s="104"/>
      <c r="AO422" s="96"/>
      <c r="AP422" s="96"/>
      <c r="AQ422" s="96"/>
      <c r="AR422" s="96"/>
      <c r="AS422" s="96"/>
      <c r="AT422" s="96"/>
      <c r="AU422" s="96"/>
      <c r="AV422" s="96"/>
      <c r="AW422" s="96"/>
      <c r="AX422" s="96"/>
      <c r="AY422" s="96"/>
      <c r="AZ422" s="96"/>
      <c r="BA422" s="96"/>
      <c r="BB422" s="96"/>
      <c r="BC422" s="96"/>
      <c r="BD422" s="96"/>
      <c r="BE422" s="96"/>
      <c r="BF422" s="154"/>
      <c r="BG422" s="154"/>
      <c r="BH422" s="154"/>
      <c r="BI422" s="154"/>
      <c r="BJ422" s="154"/>
      <c r="BK422" s="154"/>
      <c r="BL422" s="154"/>
      <c r="BM422" s="154"/>
      <c r="BN422" s="154"/>
      <c r="BO422" s="154"/>
      <c r="BP422" s="154"/>
      <c r="BQ422" s="154"/>
      <c r="BR422" s="154"/>
      <c r="BS422" s="154"/>
      <c r="BT422" s="155"/>
      <c r="BU422" s="155"/>
      <c r="BV422" s="155"/>
      <c r="BW422" s="155"/>
      <c r="BX422" s="156"/>
      <c r="BY422" s="156">
        <f>BY420</f>
        <v>1</v>
      </c>
      <c r="BZ422" s="156">
        <f t="shared" si="27"/>
        <v>0</v>
      </c>
      <c r="CA422" s="156"/>
      <c r="CB422" s="252"/>
      <c r="CC422" s="252"/>
      <c r="CD422" s="252"/>
      <c r="CE422" s="252"/>
      <c r="CG422" s="291"/>
      <c r="CH422" s="291"/>
      <c r="CI422" s="291"/>
      <c r="CJ422" s="291"/>
      <c r="CK422" s="291"/>
      <c r="CL422" s="291"/>
      <c r="CM422" s="291"/>
      <c r="CN422" s="291"/>
      <c r="CO422" s="291"/>
      <c r="CP422" s="291"/>
    </row>
    <row r="423" spans="1:94" s="105" customFormat="1" ht="15" hidden="1" customHeight="1">
      <c r="A423" s="147"/>
      <c r="B423" s="88"/>
      <c r="C423" s="270"/>
      <c r="D423" s="104"/>
      <c r="E423" s="96"/>
      <c r="F423" s="96"/>
      <c r="G423" s="96"/>
      <c r="H423" s="96"/>
      <c r="I423" s="96"/>
      <c r="J423" s="96"/>
      <c r="K423" s="96"/>
      <c r="L423" s="96"/>
      <c r="M423" s="96"/>
      <c r="N423" s="96"/>
      <c r="O423" s="96"/>
      <c r="P423" s="96"/>
      <c r="Q423" s="96"/>
      <c r="R423" s="96"/>
      <c r="S423" s="96"/>
      <c r="T423" s="96"/>
      <c r="U423" s="96"/>
      <c r="V423" s="96"/>
      <c r="W423" s="154"/>
      <c r="X423" s="154"/>
      <c r="Y423" s="154"/>
      <c r="Z423" s="154"/>
      <c r="AA423" s="154"/>
      <c r="AB423" s="154"/>
      <c r="AC423" s="154"/>
      <c r="AD423" s="154"/>
      <c r="AE423" s="154"/>
      <c r="AF423" s="154"/>
      <c r="AG423" s="154"/>
      <c r="AH423" s="154"/>
      <c r="AI423" s="154"/>
      <c r="AJ423" s="147">
        <f t="shared" si="18"/>
        <v>0</v>
      </c>
      <c r="AK423" s="245">
        <f t="shared" si="18"/>
        <v>0</v>
      </c>
      <c r="AL423" s="270"/>
      <c r="AM423" s="104"/>
      <c r="AN423" s="104"/>
      <c r="AO423" s="96"/>
      <c r="AP423" s="96"/>
      <c r="AQ423" s="96"/>
      <c r="AR423" s="96"/>
      <c r="AS423" s="96"/>
      <c r="AT423" s="96"/>
      <c r="AU423" s="96"/>
      <c r="AV423" s="96"/>
      <c r="AW423" s="96"/>
      <c r="AX423" s="96"/>
      <c r="AY423" s="96"/>
      <c r="AZ423" s="96"/>
      <c r="BA423" s="96"/>
      <c r="BB423" s="96"/>
      <c r="BC423" s="96"/>
      <c r="BD423" s="96"/>
      <c r="BE423" s="96"/>
      <c r="BF423" s="154"/>
      <c r="BG423" s="154"/>
      <c r="BH423" s="154"/>
      <c r="BI423" s="154"/>
      <c r="BJ423" s="154"/>
      <c r="BK423" s="154"/>
      <c r="BL423" s="154"/>
      <c r="BM423" s="154"/>
      <c r="BN423" s="154"/>
      <c r="BO423" s="154"/>
      <c r="BP423" s="154"/>
      <c r="BQ423" s="154"/>
      <c r="BR423" s="154"/>
      <c r="BS423" s="154"/>
      <c r="BT423" s="155"/>
      <c r="BU423" s="155"/>
      <c r="BV423" s="155"/>
      <c r="BW423" s="155"/>
      <c r="BX423" s="156"/>
      <c r="BY423" s="156">
        <f>BY426</f>
        <v>0</v>
      </c>
      <c r="BZ423" s="156">
        <f t="shared" si="27"/>
        <v>0</v>
      </c>
      <c r="CA423" s="156"/>
      <c r="CB423" s="252"/>
      <c r="CC423" s="252"/>
      <c r="CD423" s="252"/>
      <c r="CE423" s="252"/>
      <c r="CG423" s="291"/>
      <c r="CH423" s="291"/>
      <c r="CI423" s="291"/>
      <c r="CJ423" s="291"/>
      <c r="CK423" s="291"/>
      <c r="CL423" s="291"/>
      <c r="CM423" s="291"/>
      <c r="CN423" s="291"/>
      <c r="CO423" s="291"/>
      <c r="CP423" s="291"/>
    </row>
    <row r="424" spans="1:94" s="105" customFormat="1" ht="15" hidden="1" customHeight="1">
      <c r="A424" s="147" t="s">
        <v>828</v>
      </c>
      <c r="B424" s="88"/>
      <c r="C424" s="270" t="s">
        <v>1175</v>
      </c>
      <c r="D424" s="104"/>
      <c r="E424" s="96"/>
      <c r="F424" s="96"/>
      <c r="G424" s="96"/>
      <c r="H424" s="96"/>
      <c r="I424" s="96"/>
      <c r="J424" s="96"/>
      <c r="K424" s="96"/>
      <c r="L424" s="96"/>
      <c r="M424" s="96"/>
      <c r="N424" s="96"/>
      <c r="O424" s="96"/>
      <c r="P424" s="96"/>
      <c r="Q424" s="96"/>
      <c r="R424" s="96"/>
      <c r="S424" s="96"/>
      <c r="T424" s="96"/>
      <c r="U424" s="96"/>
      <c r="V424" s="96"/>
      <c r="W424" s="154"/>
      <c r="X424" s="154"/>
      <c r="Y424" s="154"/>
      <c r="Z424" s="154"/>
      <c r="AA424" s="154"/>
      <c r="AB424" s="154"/>
      <c r="AC424" s="154"/>
      <c r="AD424" s="154"/>
      <c r="AE424" s="154"/>
      <c r="AF424" s="154"/>
      <c r="AG424" s="154"/>
      <c r="AH424" s="154"/>
      <c r="AI424" s="154"/>
      <c r="AJ424" s="147" t="str">
        <f t="shared" si="18"/>
        <v>c)</v>
      </c>
      <c r="AK424" s="245">
        <f t="shared" si="18"/>
        <v>0</v>
      </c>
      <c r="AL424" s="270"/>
      <c r="AM424" s="104"/>
      <c r="AN424" s="104"/>
      <c r="AO424" s="96"/>
      <c r="AP424" s="96"/>
      <c r="AQ424" s="96"/>
      <c r="AR424" s="96"/>
      <c r="AS424" s="96"/>
      <c r="AT424" s="96"/>
      <c r="AU424" s="96"/>
      <c r="AV424" s="96"/>
      <c r="AW424" s="96"/>
      <c r="AX424" s="96"/>
      <c r="AY424" s="96"/>
      <c r="AZ424" s="96"/>
      <c r="BA424" s="96"/>
      <c r="BB424" s="96"/>
      <c r="BC424" s="96"/>
      <c r="BD424" s="96"/>
      <c r="BE424" s="96"/>
      <c r="BF424" s="154"/>
      <c r="BG424" s="154"/>
      <c r="BH424" s="154"/>
      <c r="BI424" s="154"/>
      <c r="BJ424" s="154"/>
      <c r="BK424" s="154"/>
      <c r="BL424" s="154"/>
      <c r="BM424" s="154"/>
      <c r="BN424" s="154"/>
      <c r="BO424" s="154"/>
      <c r="BP424" s="154"/>
      <c r="BQ424" s="154"/>
      <c r="BR424" s="154"/>
      <c r="BS424" s="154"/>
      <c r="BT424" s="155"/>
      <c r="BU424" s="155"/>
      <c r="BV424" s="155"/>
      <c r="BW424" s="155"/>
      <c r="BX424" s="156"/>
      <c r="BY424" s="156">
        <f>BY426</f>
        <v>0</v>
      </c>
      <c r="BZ424" s="156">
        <f t="shared" si="27"/>
        <v>0</v>
      </c>
      <c r="CA424" s="156"/>
      <c r="CB424" s="252"/>
      <c r="CC424" s="252"/>
      <c r="CD424" s="252"/>
      <c r="CE424" s="252"/>
      <c r="CG424" s="291"/>
      <c r="CH424" s="291"/>
      <c r="CI424" s="291"/>
      <c r="CJ424" s="291"/>
      <c r="CK424" s="291"/>
      <c r="CL424" s="291"/>
      <c r="CM424" s="291"/>
      <c r="CN424" s="291"/>
      <c r="CO424" s="291"/>
      <c r="CP424" s="291"/>
    </row>
    <row r="425" spans="1:94" ht="15" hidden="1" customHeight="1">
      <c r="A425" s="147" t="str">
        <f>IF(B425&lt;&gt;"",SUBTOTAL(103,$B$8:B425)-SUBTOTAL(103,$B$9:$B$50)-SUBTOTAL(103,$B$52:$B$345),"")</f>
        <v/>
      </c>
      <c r="D425" s="100"/>
      <c r="E425" s="100"/>
      <c r="F425" s="100"/>
      <c r="G425" s="100"/>
      <c r="H425" s="100"/>
      <c r="I425" s="294"/>
      <c r="J425" s="106"/>
      <c r="K425" s="106"/>
      <c r="L425" s="106"/>
      <c r="M425" s="106"/>
      <c r="N425" s="106"/>
      <c r="O425" s="100"/>
      <c r="P425" s="294"/>
      <c r="Q425" s="106"/>
      <c r="R425" s="106"/>
      <c r="S425" s="106"/>
      <c r="T425" s="106"/>
      <c r="U425" s="106"/>
      <c r="W425" s="648" t="str">
        <f>$W$386</f>
        <v>30/06/2016</v>
      </c>
      <c r="X425" s="649"/>
      <c r="Y425" s="649"/>
      <c r="Z425" s="649"/>
      <c r="AA425" s="649"/>
      <c r="AB425" s="649"/>
      <c r="AC425" s="277"/>
      <c r="AD425" s="648" t="str">
        <f>$AD$386</f>
        <v>01/01/2016</v>
      </c>
      <c r="AE425" s="649"/>
      <c r="AF425" s="649"/>
      <c r="AG425" s="649"/>
      <c r="AH425" s="649"/>
      <c r="AI425" s="649"/>
      <c r="AJ425" s="278" t="str">
        <f t="shared" si="18"/>
        <v/>
      </c>
      <c r="AK425" s="278">
        <f t="shared" si="18"/>
        <v>0</v>
      </c>
      <c r="AM425" s="100"/>
      <c r="AN425" s="100"/>
      <c r="AO425" s="100"/>
      <c r="AP425" s="100"/>
      <c r="AQ425" s="100"/>
      <c r="AR425" s="100"/>
      <c r="AS425" s="100"/>
      <c r="AT425" s="100"/>
      <c r="AU425" s="100"/>
      <c r="AV425" s="100"/>
      <c r="AW425" s="100"/>
      <c r="AX425" s="100"/>
      <c r="AY425" s="100"/>
      <c r="AZ425" s="100"/>
      <c r="BA425" s="100"/>
      <c r="BB425" s="100"/>
      <c r="BC425" s="100"/>
      <c r="BF425" s="650" t="e">
        <f>#REF!</f>
        <v>#REF!</v>
      </c>
      <c r="BG425" s="649"/>
      <c r="BH425" s="649"/>
      <c r="BI425" s="649"/>
      <c r="BJ425" s="649"/>
      <c r="BK425" s="649"/>
      <c r="BL425" s="277"/>
      <c r="BM425" s="650" t="e">
        <f>#REF!</f>
        <v>#REF!</v>
      </c>
      <c r="BN425" s="649"/>
      <c r="BO425" s="649"/>
      <c r="BP425" s="649"/>
      <c r="BQ425" s="649"/>
      <c r="BR425" s="649"/>
      <c r="BS425" s="279"/>
      <c r="BT425" s="280" t="str">
        <f>[4]CDKT!K$9</f>
        <v>Hội sở</v>
      </c>
      <c r="BU425" s="280" t="str">
        <f>[4]CDKT!L$9</f>
        <v>CN Hà Nội</v>
      </c>
      <c r="BV425" s="280" t="str">
        <f>[4]CDKT!M$9</f>
        <v>CN Hồ Chí Minh</v>
      </c>
      <c r="BW425" s="280" t="str">
        <f>[4]CDKT!O$9</f>
        <v>Điều chỉnh</v>
      </c>
      <c r="BY425" s="156">
        <f>BY426</f>
        <v>0</v>
      </c>
      <c r="BZ425" s="156">
        <f t="shared" si="27"/>
        <v>0</v>
      </c>
    </row>
    <row r="426" spans="1:94" ht="15" hidden="1" customHeight="1">
      <c r="A426" s="147" t="str">
        <f>IF(B426&lt;&gt;"",SUBTOTAL(103,$B$8:B426)-SUBTOTAL(103,$B$9:$B$50)-SUBTOTAL(103,$B$52:$B$345),"")</f>
        <v/>
      </c>
      <c r="D426" s="100"/>
      <c r="E426" s="100"/>
      <c r="F426" s="100"/>
      <c r="G426" s="100"/>
      <c r="H426" s="100"/>
      <c r="O426" s="100"/>
      <c r="W426" s="651" t="str">
        <f>[4]CDKT!$T$10</f>
        <v>VND</v>
      </c>
      <c r="X426" s="651"/>
      <c r="Y426" s="651"/>
      <c r="Z426" s="651"/>
      <c r="AA426" s="651"/>
      <c r="AB426" s="651"/>
      <c r="AC426" s="277"/>
      <c r="AD426" s="651" t="str">
        <f>[4]CDKT!$T$10</f>
        <v>VND</v>
      </c>
      <c r="AE426" s="651"/>
      <c r="AF426" s="651"/>
      <c r="AG426" s="651"/>
      <c r="AH426" s="651"/>
      <c r="AI426" s="651"/>
      <c r="AJ426" s="278" t="str">
        <f t="shared" si="18"/>
        <v/>
      </c>
      <c r="AK426" s="278">
        <f t="shared" si="18"/>
        <v>0</v>
      </c>
      <c r="AM426" s="100"/>
      <c r="AN426" s="100"/>
      <c r="AO426" s="100"/>
      <c r="AP426" s="100"/>
      <c r="AQ426" s="100"/>
      <c r="AR426" s="100"/>
      <c r="AS426" s="100"/>
      <c r="AT426" s="100"/>
      <c r="AU426" s="100"/>
      <c r="AV426" s="100"/>
      <c r="AW426" s="100"/>
      <c r="AX426" s="100"/>
      <c r="AY426" s="100"/>
      <c r="AZ426" s="100"/>
      <c r="BA426" s="100"/>
      <c r="BB426" s="100"/>
      <c r="BC426" s="100"/>
      <c r="BF426" s="651" t="e">
        <f>#REF!</f>
        <v>#REF!</v>
      </c>
      <c r="BG426" s="651"/>
      <c r="BH426" s="651"/>
      <c r="BI426" s="651"/>
      <c r="BJ426" s="651"/>
      <c r="BK426" s="651"/>
      <c r="BL426" s="277"/>
      <c r="BM426" s="651" t="e">
        <f>#REF!</f>
        <v>#REF!</v>
      </c>
      <c r="BN426" s="651"/>
      <c r="BO426" s="651"/>
      <c r="BP426" s="651"/>
      <c r="BQ426" s="651"/>
      <c r="BR426" s="651"/>
      <c r="BS426" s="279"/>
      <c r="BT426" s="155" t="s">
        <v>1133</v>
      </c>
      <c r="BU426" s="155" t="s">
        <v>1133</v>
      </c>
      <c r="BV426" s="155" t="s">
        <v>1133</v>
      </c>
      <c r="BW426" s="155" t="s">
        <v>1133</v>
      </c>
      <c r="BY426" s="156">
        <f>SUM(BY427:BY431)</f>
        <v>0</v>
      </c>
      <c r="BZ426" s="156">
        <f t="shared" si="27"/>
        <v>0</v>
      </c>
    </row>
    <row r="427" spans="1:94" s="99" customFormat="1" ht="15" hidden="1" customHeight="1">
      <c r="A427" s="256" t="str">
        <f>IF(B427&lt;&gt;"",SUBTOTAL(103,$B$8:B427)-SUBTOTAL(103,$B$9:$B$50)-SUBTOTAL(103,$B$52:$B$345),"")</f>
        <v/>
      </c>
      <c r="B427" s="90"/>
      <c r="C427" s="292" t="s">
        <v>799</v>
      </c>
      <c r="D427" s="90"/>
      <c r="E427" s="90"/>
      <c r="F427" s="90"/>
      <c r="G427" s="90"/>
      <c r="H427" s="90"/>
      <c r="I427" s="194"/>
      <c r="J427" s="194"/>
      <c r="K427" s="194"/>
      <c r="L427" s="194"/>
      <c r="M427" s="194"/>
      <c r="N427" s="194"/>
      <c r="O427" s="90"/>
      <c r="P427" s="194"/>
      <c r="Q427" s="194"/>
      <c r="R427" s="194"/>
      <c r="S427" s="194"/>
      <c r="T427" s="194"/>
      <c r="U427" s="194"/>
      <c r="V427" s="195"/>
      <c r="W427" s="641">
        <f>SUM(BT427:BW427)</f>
        <v>0</v>
      </c>
      <c r="X427" s="641"/>
      <c r="Y427" s="641"/>
      <c r="Z427" s="641"/>
      <c r="AA427" s="641"/>
      <c r="AB427" s="641"/>
      <c r="AC427" s="155"/>
      <c r="AD427" s="641">
        <v>0</v>
      </c>
      <c r="AE427" s="641"/>
      <c r="AF427" s="641"/>
      <c r="AG427" s="641"/>
      <c r="AH427" s="641"/>
      <c r="AI427" s="641"/>
      <c r="AJ427" s="256" t="str">
        <f t="shared" si="18"/>
        <v/>
      </c>
      <c r="AK427" s="284">
        <f t="shared" si="18"/>
        <v>0</v>
      </c>
      <c r="AL427" s="281" t="s">
        <v>1169</v>
      </c>
      <c r="AM427" s="90"/>
      <c r="AN427" s="90"/>
      <c r="AO427" s="90"/>
      <c r="AP427" s="90"/>
      <c r="AQ427" s="90"/>
      <c r="AR427" s="90"/>
      <c r="AS427" s="90"/>
      <c r="AT427" s="90"/>
      <c r="AU427" s="90"/>
      <c r="AV427" s="90"/>
      <c r="AW427" s="90"/>
      <c r="AX427" s="90"/>
      <c r="AY427" s="90"/>
      <c r="AZ427" s="90"/>
      <c r="BA427" s="90"/>
      <c r="BB427" s="90"/>
      <c r="BC427" s="90"/>
      <c r="BD427" s="89"/>
      <c r="BE427" s="89"/>
      <c r="BF427" s="641">
        <f>W427</f>
        <v>0</v>
      </c>
      <c r="BG427" s="641"/>
      <c r="BH427" s="641"/>
      <c r="BI427" s="641"/>
      <c r="BJ427" s="641"/>
      <c r="BK427" s="641"/>
      <c r="BL427" s="155"/>
      <c r="BM427" s="641">
        <f>AD427</f>
        <v>0</v>
      </c>
      <c r="BN427" s="641"/>
      <c r="BO427" s="641"/>
      <c r="BP427" s="641"/>
      <c r="BQ427" s="641"/>
      <c r="BR427" s="641"/>
      <c r="BS427" s="193"/>
      <c r="BT427" s="155">
        <v>0</v>
      </c>
      <c r="BU427" s="155">
        <v>0</v>
      </c>
      <c r="BV427" s="155">
        <v>0</v>
      </c>
      <c r="BW427" s="155">
        <v>0</v>
      </c>
      <c r="BX427" s="156"/>
      <c r="BY427" s="156">
        <f>IF(SUM(C427:AI427)=0,0,1)</f>
        <v>0</v>
      </c>
      <c r="BZ427" s="156">
        <f t="shared" si="27"/>
        <v>0</v>
      </c>
      <c r="CA427" s="156"/>
      <c r="CB427" s="155"/>
      <c r="CC427" s="155"/>
      <c r="CD427" s="155"/>
      <c r="CE427" s="155"/>
      <c r="CG427" s="290"/>
      <c r="CH427" s="290"/>
      <c r="CI427" s="290"/>
      <c r="CJ427" s="290"/>
      <c r="CK427" s="290"/>
      <c r="CL427" s="290"/>
      <c r="CM427" s="290"/>
      <c r="CN427" s="290"/>
      <c r="CO427" s="290"/>
      <c r="CP427" s="290"/>
    </row>
    <row r="428" spans="1:94" s="99" customFormat="1" ht="15" hidden="1" customHeight="1">
      <c r="A428" s="256" t="str">
        <f>IF(B428&lt;&gt;"",SUBTOTAL(103,$B$8:B428)-SUBTOTAL(103,$B$9:$B$50)-SUBTOTAL(103,$B$52:$B$345),"")</f>
        <v/>
      </c>
      <c r="B428" s="90"/>
      <c r="C428" s="292" t="s">
        <v>1176</v>
      </c>
      <c r="D428" s="90"/>
      <c r="E428" s="90"/>
      <c r="F428" s="90"/>
      <c r="G428" s="90"/>
      <c r="H428" s="90"/>
      <c r="I428" s="194"/>
      <c r="J428" s="194"/>
      <c r="K428" s="194"/>
      <c r="L428" s="194"/>
      <c r="M428" s="194"/>
      <c r="N428" s="194"/>
      <c r="O428" s="90"/>
      <c r="P428" s="194"/>
      <c r="Q428" s="194"/>
      <c r="R428" s="194"/>
      <c r="S428" s="194"/>
      <c r="T428" s="194"/>
      <c r="U428" s="194"/>
      <c r="V428" s="195"/>
      <c r="W428" s="641">
        <f>SUM(BT428:BW428)</f>
        <v>0</v>
      </c>
      <c r="X428" s="641"/>
      <c r="Y428" s="641"/>
      <c r="Z428" s="641"/>
      <c r="AA428" s="641"/>
      <c r="AB428" s="641"/>
      <c r="AC428" s="155"/>
      <c r="AD428" s="641">
        <v>0</v>
      </c>
      <c r="AE428" s="641"/>
      <c r="AF428" s="641"/>
      <c r="AG428" s="641"/>
      <c r="AH428" s="641"/>
      <c r="AI428" s="641"/>
      <c r="AJ428" s="256" t="str">
        <f t="shared" si="18"/>
        <v/>
      </c>
      <c r="AK428" s="284">
        <f t="shared" si="18"/>
        <v>0</v>
      </c>
      <c r="AL428" s="281" t="s">
        <v>1171</v>
      </c>
      <c r="AM428" s="90"/>
      <c r="AN428" s="90"/>
      <c r="AO428" s="90"/>
      <c r="AP428" s="90"/>
      <c r="AQ428" s="90"/>
      <c r="AR428" s="90"/>
      <c r="AS428" s="90"/>
      <c r="AT428" s="90"/>
      <c r="AU428" s="90"/>
      <c r="AV428" s="90"/>
      <c r="AW428" s="90"/>
      <c r="AX428" s="90"/>
      <c r="AY428" s="90"/>
      <c r="AZ428" s="90"/>
      <c r="BA428" s="90"/>
      <c r="BB428" s="90"/>
      <c r="BC428" s="90"/>
      <c r="BD428" s="89"/>
      <c r="BE428" s="89"/>
      <c r="BF428" s="641">
        <f>W428</f>
        <v>0</v>
      </c>
      <c r="BG428" s="641"/>
      <c r="BH428" s="641"/>
      <c r="BI428" s="641"/>
      <c r="BJ428" s="641"/>
      <c r="BK428" s="641"/>
      <c r="BL428" s="155"/>
      <c r="BM428" s="641">
        <f>AD428</f>
        <v>0</v>
      </c>
      <c r="BN428" s="641"/>
      <c r="BO428" s="641"/>
      <c r="BP428" s="641"/>
      <c r="BQ428" s="641"/>
      <c r="BR428" s="641"/>
      <c r="BS428" s="193"/>
      <c r="BT428" s="155">
        <v>0</v>
      </c>
      <c r="BU428" s="155">
        <v>0</v>
      </c>
      <c r="BV428" s="155">
        <v>0</v>
      </c>
      <c r="BW428" s="155">
        <v>0</v>
      </c>
      <c r="BX428" s="156"/>
      <c r="BY428" s="156">
        <f>IF(SUM(C428:AI428)=0,0,1)</f>
        <v>0</v>
      </c>
      <c r="BZ428" s="156">
        <f t="shared" si="27"/>
        <v>0</v>
      </c>
      <c r="CA428" s="156"/>
      <c r="CB428" s="155"/>
      <c r="CC428" s="155"/>
      <c r="CD428" s="155"/>
      <c r="CE428" s="155"/>
      <c r="CG428" s="290"/>
      <c r="CH428" s="290"/>
      <c r="CI428" s="290"/>
      <c r="CJ428" s="290"/>
      <c r="CK428" s="290"/>
      <c r="CL428" s="290"/>
      <c r="CM428" s="290"/>
      <c r="CN428" s="290"/>
      <c r="CO428" s="290"/>
      <c r="CP428" s="290"/>
    </row>
    <row r="429" spans="1:94" s="99" customFormat="1" ht="15" hidden="1" customHeight="1">
      <c r="A429" s="256" t="str">
        <f>IF(B429&lt;&gt;"",SUBTOTAL(103,$B$8:B429)-SUBTOTAL(103,$B$9:$B$50)-SUBTOTAL(103,$B$52:$B$345),"")</f>
        <v/>
      </c>
      <c r="B429" s="90"/>
      <c r="C429" s="292" t="s">
        <v>1177</v>
      </c>
      <c r="D429" s="90"/>
      <c r="E429" s="90"/>
      <c r="F429" s="90"/>
      <c r="G429" s="90"/>
      <c r="H429" s="90"/>
      <c r="I429" s="194"/>
      <c r="J429" s="194"/>
      <c r="K429" s="194"/>
      <c r="L429" s="194"/>
      <c r="M429" s="194"/>
      <c r="N429" s="194"/>
      <c r="O429" s="90"/>
      <c r="P429" s="194"/>
      <c r="Q429" s="194"/>
      <c r="R429" s="194"/>
      <c r="S429" s="194"/>
      <c r="T429" s="194"/>
      <c r="U429" s="194"/>
      <c r="V429" s="195"/>
      <c r="W429" s="641">
        <f>SUM(BT429:BW429)</f>
        <v>0</v>
      </c>
      <c r="X429" s="641"/>
      <c r="Y429" s="641"/>
      <c r="Z429" s="641"/>
      <c r="AA429" s="641"/>
      <c r="AB429" s="641"/>
      <c r="AC429" s="155"/>
      <c r="AD429" s="641">
        <v>0</v>
      </c>
      <c r="AE429" s="641"/>
      <c r="AF429" s="641"/>
      <c r="AG429" s="641"/>
      <c r="AH429" s="641"/>
      <c r="AI429" s="641"/>
      <c r="AJ429" s="256" t="str">
        <f t="shared" si="18"/>
        <v/>
      </c>
      <c r="AK429" s="284">
        <f t="shared" si="18"/>
        <v>0</v>
      </c>
      <c r="AL429" s="281" t="s">
        <v>1172</v>
      </c>
      <c r="AM429" s="90"/>
      <c r="AN429" s="90"/>
      <c r="AO429" s="90"/>
      <c r="AP429" s="90"/>
      <c r="AQ429" s="90"/>
      <c r="AR429" s="90"/>
      <c r="AS429" s="90"/>
      <c r="AT429" s="90"/>
      <c r="AU429" s="90"/>
      <c r="AV429" s="90"/>
      <c r="AW429" s="90"/>
      <c r="AX429" s="90"/>
      <c r="AY429" s="90"/>
      <c r="AZ429" s="90"/>
      <c r="BA429" s="90"/>
      <c r="BB429" s="90"/>
      <c r="BC429" s="90"/>
      <c r="BD429" s="89"/>
      <c r="BE429" s="89"/>
      <c r="BF429" s="641">
        <f>W429</f>
        <v>0</v>
      </c>
      <c r="BG429" s="641"/>
      <c r="BH429" s="641"/>
      <c r="BI429" s="641"/>
      <c r="BJ429" s="641"/>
      <c r="BK429" s="641"/>
      <c r="BL429" s="155"/>
      <c r="BM429" s="641">
        <f>AD429</f>
        <v>0</v>
      </c>
      <c r="BN429" s="641"/>
      <c r="BO429" s="641"/>
      <c r="BP429" s="641"/>
      <c r="BQ429" s="641"/>
      <c r="BR429" s="641"/>
      <c r="BS429" s="193"/>
      <c r="BT429" s="155">
        <v>0</v>
      </c>
      <c r="BU429" s="155">
        <v>0</v>
      </c>
      <c r="BV429" s="155">
        <v>0</v>
      </c>
      <c r="BW429" s="155">
        <v>0</v>
      </c>
      <c r="BX429" s="156"/>
      <c r="BY429" s="156">
        <f>IF(SUM(C429:AI429)=0,0,1)</f>
        <v>0</v>
      </c>
      <c r="BZ429" s="156">
        <f t="shared" si="27"/>
        <v>0</v>
      </c>
      <c r="CA429" s="156"/>
      <c r="CB429" s="155"/>
      <c r="CC429" s="155"/>
      <c r="CD429" s="155"/>
      <c r="CE429" s="155"/>
      <c r="CG429" s="290"/>
      <c r="CH429" s="290"/>
      <c r="CI429" s="290"/>
      <c r="CJ429" s="290"/>
      <c r="CK429" s="290"/>
      <c r="CL429" s="290"/>
      <c r="CM429" s="290"/>
      <c r="CN429" s="290"/>
      <c r="CO429" s="290"/>
      <c r="CP429" s="290"/>
    </row>
    <row r="430" spans="1:94" s="99" customFormat="1" ht="15" hidden="1" customHeight="1">
      <c r="A430" s="256" t="str">
        <f>IF(B430&lt;&gt;"",SUBTOTAL(103,$B$8:B430)-SUBTOTAL(103,$B$9:$B$50)-SUBTOTAL(103,$B$52:$B$345),"")</f>
        <v/>
      </c>
      <c r="B430" s="90"/>
      <c r="C430" s="292"/>
      <c r="D430" s="100"/>
      <c r="E430" s="89"/>
      <c r="F430" s="89"/>
      <c r="G430" s="89"/>
      <c r="H430" s="89"/>
      <c r="I430" s="295"/>
      <c r="J430" s="295"/>
      <c r="K430" s="295"/>
      <c r="L430" s="295"/>
      <c r="M430" s="295"/>
      <c r="N430" s="295"/>
      <c r="O430" s="89"/>
      <c r="P430" s="295"/>
      <c r="Q430" s="295"/>
      <c r="R430" s="295"/>
      <c r="S430" s="295"/>
      <c r="T430" s="295"/>
      <c r="U430" s="295"/>
      <c r="V430" s="195"/>
      <c r="W430" s="293"/>
      <c r="X430" s="293"/>
      <c r="Y430" s="293"/>
      <c r="Z430" s="293"/>
      <c r="AA430" s="293"/>
      <c r="AB430" s="293"/>
      <c r="AC430" s="155"/>
      <c r="AD430" s="293"/>
      <c r="AE430" s="293"/>
      <c r="AF430" s="293"/>
      <c r="AG430" s="293"/>
      <c r="AH430" s="293"/>
      <c r="AI430" s="293"/>
      <c r="AJ430" s="256" t="str">
        <f t="shared" si="18"/>
        <v/>
      </c>
      <c r="AK430" s="284">
        <f t="shared" si="18"/>
        <v>0</v>
      </c>
      <c r="AL430" s="281"/>
      <c r="AM430" s="100"/>
      <c r="AN430" s="100"/>
      <c r="AO430" s="89"/>
      <c r="AP430" s="89"/>
      <c r="AQ430" s="89"/>
      <c r="AR430" s="89"/>
      <c r="AS430" s="89"/>
      <c r="AT430" s="89"/>
      <c r="AU430" s="89"/>
      <c r="AV430" s="89"/>
      <c r="AW430" s="89"/>
      <c r="AX430" s="89"/>
      <c r="AY430" s="89"/>
      <c r="AZ430" s="89"/>
      <c r="BA430" s="89"/>
      <c r="BB430" s="89"/>
      <c r="BC430" s="89"/>
      <c r="BD430" s="89"/>
      <c r="BE430" s="89"/>
      <c r="BF430" s="293"/>
      <c r="BG430" s="293"/>
      <c r="BH430" s="293"/>
      <c r="BI430" s="293"/>
      <c r="BJ430" s="293"/>
      <c r="BK430" s="293"/>
      <c r="BL430" s="155"/>
      <c r="BM430" s="293"/>
      <c r="BN430" s="293"/>
      <c r="BO430" s="293"/>
      <c r="BP430" s="293"/>
      <c r="BQ430" s="293"/>
      <c r="BR430" s="293"/>
      <c r="BS430" s="288"/>
      <c r="BT430" s="155"/>
      <c r="BU430" s="155"/>
      <c r="BV430" s="155"/>
      <c r="BW430" s="155"/>
      <c r="BX430" s="156"/>
      <c r="BY430" s="156">
        <f>BY431</f>
        <v>0</v>
      </c>
      <c r="BZ430" s="156">
        <f t="shared" si="27"/>
        <v>0</v>
      </c>
      <c r="CA430" s="156"/>
      <c r="CB430" s="155"/>
      <c r="CC430" s="155"/>
      <c r="CD430" s="155"/>
      <c r="CE430" s="155"/>
      <c r="CG430" s="290"/>
      <c r="CH430" s="290"/>
      <c r="CI430" s="290"/>
      <c r="CJ430" s="290"/>
      <c r="CK430" s="290"/>
      <c r="CL430" s="290"/>
      <c r="CM430" s="290"/>
      <c r="CN430" s="290"/>
      <c r="CO430" s="290"/>
      <c r="CP430" s="290"/>
    </row>
    <row r="431" spans="1:94" s="96" customFormat="1" ht="15" hidden="1" customHeight="1" thickBot="1">
      <c r="A431" s="147" t="str">
        <f>IF(B431&lt;&gt;"",SUBTOTAL(103,$B$8:B431)-SUBTOTAL(103,$B$9:$B$50)-SUBTOTAL(103,$B$52:$B$345),"")</f>
        <v/>
      </c>
      <c r="B431" s="88"/>
      <c r="C431" s="270"/>
      <c r="D431" s="110"/>
      <c r="E431" s="111"/>
      <c r="F431" s="111"/>
      <c r="G431" s="111"/>
      <c r="H431" s="111"/>
      <c r="I431" s="246"/>
      <c r="J431" s="246"/>
      <c r="K431" s="246"/>
      <c r="L431" s="246"/>
      <c r="M431" s="246"/>
      <c r="N431" s="246"/>
      <c r="O431" s="112"/>
      <c r="P431" s="246"/>
      <c r="Q431" s="246"/>
      <c r="R431" s="246"/>
      <c r="S431" s="246"/>
      <c r="T431" s="246"/>
      <c r="U431" s="246"/>
      <c r="V431" s="112"/>
      <c r="W431" s="653">
        <f>SUBTOTAL(109,W427:AB430)</f>
        <v>0</v>
      </c>
      <c r="X431" s="653"/>
      <c r="Y431" s="653"/>
      <c r="Z431" s="653"/>
      <c r="AA431" s="653"/>
      <c r="AB431" s="653"/>
      <c r="AC431" s="252"/>
      <c r="AD431" s="653">
        <f>SUBTOTAL(109,AD427:AI430)</f>
        <v>0</v>
      </c>
      <c r="AE431" s="653"/>
      <c r="AF431" s="653"/>
      <c r="AG431" s="653"/>
      <c r="AH431" s="653"/>
      <c r="AI431" s="653"/>
      <c r="AJ431" s="147" t="str">
        <f t="shared" si="18"/>
        <v/>
      </c>
      <c r="AK431" s="245">
        <f t="shared" si="18"/>
        <v>0</v>
      </c>
      <c r="AL431" s="270"/>
      <c r="AM431" s="110"/>
      <c r="AN431" s="111"/>
      <c r="AO431" s="111"/>
      <c r="AP431" s="111"/>
      <c r="AQ431" s="111"/>
      <c r="AR431" s="111"/>
      <c r="AS431" s="111"/>
      <c r="AT431" s="112"/>
      <c r="AU431" s="112"/>
      <c r="AV431" s="112"/>
      <c r="AW431" s="112"/>
      <c r="AX431" s="112"/>
      <c r="AY431" s="112"/>
      <c r="AZ431" s="112"/>
      <c r="BA431" s="112"/>
      <c r="BB431" s="112"/>
      <c r="BC431" s="112"/>
      <c r="BD431" s="112"/>
      <c r="BE431" s="112"/>
      <c r="BF431" s="653">
        <f>SUBTOTAL(109,BF427:BK430)</f>
        <v>0</v>
      </c>
      <c r="BG431" s="653"/>
      <c r="BH431" s="653"/>
      <c r="BI431" s="653"/>
      <c r="BJ431" s="653"/>
      <c r="BK431" s="653"/>
      <c r="BL431" s="252"/>
      <c r="BM431" s="653">
        <f>SUBTOTAL(109,BM427:BR430)</f>
        <v>0</v>
      </c>
      <c r="BN431" s="653"/>
      <c r="BO431" s="653"/>
      <c r="BP431" s="653"/>
      <c r="BQ431" s="653"/>
      <c r="BR431" s="653"/>
      <c r="BS431" s="271"/>
      <c r="BT431" s="285">
        <f>SUBTOTAL(109,BT427:BT430)</f>
        <v>0</v>
      </c>
      <c r="BU431" s="285">
        <f>SUBTOTAL(109,BU427:BU430)</f>
        <v>0</v>
      </c>
      <c r="BV431" s="285">
        <f>SUBTOTAL(109,BV427:BV430)</f>
        <v>0</v>
      </c>
      <c r="BW431" s="285">
        <f>SUBTOTAL(109,BW427:BW430)</f>
        <v>0</v>
      </c>
      <c r="BX431" s="156"/>
      <c r="BY431" s="156">
        <f>IF(SUM(C431:AI431)=0,0,1)</f>
        <v>0</v>
      </c>
      <c r="BZ431" s="156">
        <f t="shared" si="27"/>
        <v>0</v>
      </c>
      <c r="CA431" s="156"/>
      <c r="CB431" s="252">
        <f>[4]CDKT!P30</f>
        <v>0</v>
      </c>
      <c r="CC431" s="252">
        <f>[4]CDKT!T30</f>
        <v>0</v>
      </c>
      <c r="CD431" s="252">
        <f>CB431-W431</f>
        <v>0</v>
      </c>
      <c r="CE431" s="252">
        <f>CC431-AD431</f>
        <v>0</v>
      </c>
      <c r="CG431" s="272"/>
      <c r="CH431" s="272"/>
      <c r="CI431" s="272"/>
      <c r="CJ431" s="272"/>
      <c r="CK431" s="272"/>
      <c r="CL431" s="272"/>
      <c r="CM431" s="272"/>
      <c r="CN431" s="272"/>
      <c r="CO431" s="272"/>
      <c r="CP431" s="272"/>
    </row>
    <row r="432" spans="1:94" s="105" customFormat="1" ht="12" customHeight="1">
      <c r="A432" s="147" t="str">
        <f>IF(B432&lt;&gt;"",SUBTOTAL(103,$B$8:B432)-SUBTOTAL(103,$B$9:$B$50)-SUBTOTAL(103,$B$52:$B$345),"")</f>
        <v/>
      </c>
      <c r="B432" s="88"/>
      <c r="C432" s="270"/>
      <c r="D432" s="104"/>
      <c r="E432" s="96"/>
      <c r="F432" s="96"/>
      <c r="G432" s="96"/>
      <c r="H432" s="96"/>
      <c r="I432" s="96"/>
      <c r="J432" s="96"/>
      <c r="K432" s="96"/>
      <c r="L432" s="96"/>
      <c r="M432" s="96"/>
      <c r="N432" s="96"/>
      <c r="O432" s="96"/>
      <c r="P432" s="96"/>
      <c r="Q432" s="96"/>
      <c r="R432" s="96"/>
      <c r="S432" s="96"/>
      <c r="T432" s="96"/>
      <c r="U432" s="96"/>
      <c r="V432" s="96"/>
      <c r="W432" s="154"/>
      <c r="X432" s="154"/>
      <c r="Y432" s="154"/>
      <c r="Z432" s="154"/>
      <c r="AA432" s="154"/>
      <c r="AB432" s="154"/>
      <c r="AC432" s="154"/>
      <c r="AD432" s="154"/>
      <c r="AE432" s="154"/>
      <c r="AF432" s="154"/>
      <c r="AG432" s="154"/>
      <c r="AH432" s="154"/>
      <c r="AI432" s="154"/>
      <c r="AJ432" s="147" t="str">
        <f t="shared" si="18"/>
        <v/>
      </c>
      <c r="AK432" s="245">
        <f t="shared" si="18"/>
        <v>0</v>
      </c>
      <c r="AL432" s="270"/>
      <c r="AM432" s="104"/>
      <c r="AN432" s="104"/>
      <c r="AO432" s="96"/>
      <c r="AP432" s="96"/>
      <c r="AQ432" s="96"/>
      <c r="AR432" s="96"/>
      <c r="AS432" s="96"/>
      <c r="AT432" s="96"/>
      <c r="AU432" s="96"/>
      <c r="AV432" s="96"/>
      <c r="AW432" s="96"/>
      <c r="AX432" s="96"/>
      <c r="AY432" s="96"/>
      <c r="AZ432" s="96"/>
      <c r="BA432" s="96"/>
      <c r="BB432" s="96"/>
      <c r="BC432" s="96"/>
      <c r="BD432" s="96"/>
      <c r="BE432" s="96"/>
      <c r="BF432" s="154"/>
      <c r="BG432" s="154"/>
      <c r="BH432" s="154"/>
      <c r="BI432" s="154"/>
      <c r="BJ432" s="154"/>
      <c r="BK432" s="154"/>
      <c r="BL432" s="154"/>
      <c r="BM432" s="154"/>
      <c r="BN432" s="154"/>
      <c r="BO432" s="154"/>
      <c r="BP432" s="154"/>
      <c r="BQ432" s="154"/>
      <c r="BR432" s="154"/>
      <c r="BS432" s="154"/>
      <c r="BT432" s="155">
        <f>BT431-[4]CDKT!K30</f>
        <v>0</v>
      </c>
      <c r="BU432" s="155">
        <f>BU431-[4]CDKT!L30</f>
        <v>0</v>
      </c>
      <c r="BV432" s="155">
        <f>BV431-[4]CDKT!M30</f>
        <v>0</v>
      </c>
      <c r="BW432" s="155">
        <f>BW431-[4]CDKT!O30</f>
        <v>0</v>
      </c>
      <c r="BX432" s="156"/>
      <c r="BY432" s="156">
        <f>BY435</f>
        <v>4</v>
      </c>
      <c r="BZ432" s="156">
        <f t="shared" si="27"/>
        <v>0</v>
      </c>
      <c r="CA432" s="156"/>
      <c r="CB432" s="252"/>
      <c r="CC432" s="252"/>
      <c r="CD432" s="252"/>
      <c r="CE432" s="252"/>
      <c r="CG432" s="291"/>
      <c r="CH432" s="291"/>
      <c r="CI432" s="291"/>
      <c r="CJ432" s="291"/>
      <c r="CK432" s="291"/>
      <c r="CL432" s="291"/>
      <c r="CM432" s="291"/>
      <c r="CN432" s="291"/>
      <c r="CO432" s="291"/>
      <c r="CP432" s="291"/>
    </row>
    <row r="433" spans="1:94" s="105" customFormat="1" ht="15" customHeight="1">
      <c r="A433" s="147" t="s">
        <v>828</v>
      </c>
      <c r="B433" s="88"/>
      <c r="C433" s="270" t="s">
        <v>1178</v>
      </c>
      <c r="D433" s="104"/>
      <c r="E433" s="96"/>
      <c r="F433" s="96"/>
      <c r="G433" s="96"/>
      <c r="H433" s="96"/>
      <c r="I433" s="96"/>
      <c r="J433" s="96"/>
      <c r="K433" s="96"/>
      <c r="L433" s="96"/>
      <c r="M433" s="96"/>
      <c r="N433" s="96"/>
      <c r="O433" s="96"/>
      <c r="P433" s="96"/>
      <c r="Q433" s="96"/>
      <c r="R433" s="96"/>
      <c r="S433" s="96"/>
      <c r="T433" s="96"/>
      <c r="U433" s="96"/>
      <c r="V433" s="96"/>
      <c r="W433" s="154"/>
      <c r="X433" s="154"/>
      <c r="Y433" s="154"/>
      <c r="Z433" s="154"/>
      <c r="AA433" s="154"/>
      <c r="AB433" s="154"/>
      <c r="AC433" s="154"/>
      <c r="AD433" s="154"/>
      <c r="AE433" s="154"/>
      <c r="AF433" s="154"/>
      <c r="AG433" s="154"/>
      <c r="AH433" s="154"/>
      <c r="AI433" s="154"/>
      <c r="AJ433" s="147" t="str">
        <f t="shared" si="18"/>
        <v>c)</v>
      </c>
      <c r="AK433" s="245">
        <f t="shared" si="18"/>
        <v>0</v>
      </c>
      <c r="AL433" s="270"/>
      <c r="AM433" s="104"/>
      <c r="AN433" s="104"/>
      <c r="AO433" s="96"/>
      <c r="AP433" s="96"/>
      <c r="AQ433" s="96"/>
      <c r="AR433" s="96"/>
      <c r="AS433" s="96"/>
      <c r="AT433" s="96"/>
      <c r="AU433" s="96"/>
      <c r="AV433" s="96"/>
      <c r="AW433" s="96"/>
      <c r="AX433" s="96"/>
      <c r="AY433" s="96"/>
      <c r="AZ433" s="96"/>
      <c r="BA433" s="96"/>
      <c r="BB433" s="96"/>
      <c r="BC433" s="96"/>
      <c r="BD433" s="96"/>
      <c r="BE433" s="96"/>
      <c r="BF433" s="154"/>
      <c r="BG433" s="154"/>
      <c r="BH433" s="154"/>
      <c r="BI433" s="154"/>
      <c r="BJ433" s="154"/>
      <c r="BK433" s="154"/>
      <c r="BL433" s="154"/>
      <c r="BM433" s="154"/>
      <c r="BN433" s="154"/>
      <c r="BO433" s="154"/>
      <c r="BP433" s="154"/>
      <c r="BQ433" s="154"/>
      <c r="BR433" s="154"/>
      <c r="BS433" s="154"/>
      <c r="BT433" s="155"/>
      <c r="BU433" s="155"/>
      <c r="BV433" s="155"/>
      <c r="BW433" s="155"/>
      <c r="BX433" s="156"/>
      <c r="BY433" s="156">
        <f>BY435</f>
        <v>4</v>
      </c>
      <c r="BZ433" s="156">
        <f t="shared" si="27"/>
        <v>0</v>
      </c>
      <c r="CA433" s="156"/>
      <c r="CB433" s="252"/>
      <c r="CC433" s="252"/>
      <c r="CD433" s="252"/>
      <c r="CE433" s="252"/>
      <c r="CG433" s="291"/>
      <c r="CH433" s="291"/>
      <c r="CI433" s="291"/>
      <c r="CJ433" s="291"/>
      <c r="CK433" s="291"/>
      <c r="CL433" s="291"/>
      <c r="CM433" s="291"/>
      <c r="CN433" s="291"/>
      <c r="CO433" s="291"/>
      <c r="CP433" s="291"/>
    </row>
    <row r="434" spans="1:94" ht="15" customHeight="1">
      <c r="A434" s="147" t="str">
        <f>IF(B434&lt;&gt;"",SUBTOTAL(103,$B$8:B434)-SUBTOTAL(103,$B$9:$B$50)-SUBTOTAL(103,$B$52:$B$345),"")</f>
        <v/>
      </c>
      <c r="D434" s="100"/>
      <c r="E434" s="100"/>
      <c r="F434" s="100"/>
      <c r="G434" s="100"/>
      <c r="H434" s="100"/>
      <c r="I434" s="294"/>
      <c r="J434" s="106"/>
      <c r="K434" s="106"/>
      <c r="L434" s="106"/>
      <c r="M434" s="106"/>
      <c r="N434" s="106"/>
      <c r="O434" s="100"/>
      <c r="P434" s="294"/>
      <c r="Q434" s="106"/>
      <c r="R434" s="106"/>
      <c r="S434" s="106"/>
      <c r="T434" s="106"/>
      <c r="U434" s="106"/>
      <c r="W434" s="648" t="str">
        <f>$W$386</f>
        <v>30/06/2016</v>
      </c>
      <c r="X434" s="649"/>
      <c r="Y434" s="649"/>
      <c r="Z434" s="649"/>
      <c r="AA434" s="649"/>
      <c r="AB434" s="649"/>
      <c r="AC434" s="277"/>
      <c r="AD434" s="648" t="str">
        <f>$AD$386</f>
        <v>01/01/2016</v>
      </c>
      <c r="AE434" s="649"/>
      <c r="AF434" s="649"/>
      <c r="AG434" s="649"/>
      <c r="AH434" s="649"/>
      <c r="AI434" s="649"/>
      <c r="AJ434" s="278" t="str">
        <f t="shared" si="18"/>
        <v/>
      </c>
      <c r="AK434" s="278">
        <f t="shared" si="18"/>
        <v>0</v>
      </c>
      <c r="AM434" s="100"/>
      <c r="AN434" s="100"/>
      <c r="AO434" s="100"/>
      <c r="AP434" s="100"/>
      <c r="AQ434" s="100"/>
      <c r="AR434" s="100"/>
      <c r="AS434" s="100"/>
      <c r="AT434" s="100"/>
      <c r="AU434" s="100"/>
      <c r="AV434" s="100"/>
      <c r="AW434" s="100"/>
      <c r="AX434" s="100"/>
      <c r="AY434" s="100"/>
      <c r="AZ434" s="100"/>
      <c r="BA434" s="100"/>
      <c r="BB434" s="100"/>
      <c r="BC434" s="100"/>
      <c r="BF434" s="650" t="e">
        <f>#REF!</f>
        <v>#REF!</v>
      </c>
      <c r="BG434" s="649"/>
      <c r="BH434" s="649"/>
      <c r="BI434" s="649"/>
      <c r="BJ434" s="649"/>
      <c r="BK434" s="649"/>
      <c r="BL434" s="277"/>
      <c r="BM434" s="650" t="e">
        <f>#REF!</f>
        <v>#REF!</v>
      </c>
      <c r="BN434" s="649"/>
      <c r="BO434" s="649"/>
      <c r="BP434" s="649"/>
      <c r="BQ434" s="649"/>
      <c r="BR434" s="649"/>
      <c r="BS434" s="279"/>
      <c r="BT434" s="280" t="str">
        <f>[4]CDKT!K$9</f>
        <v>Hội sở</v>
      </c>
      <c r="BU434" s="280" t="str">
        <f>[4]CDKT!L$9</f>
        <v>CN Hà Nội</v>
      </c>
      <c r="BV434" s="280" t="str">
        <f>[4]CDKT!M$9</f>
        <v>CN Hồ Chí Minh</v>
      </c>
      <c r="BW434" s="280" t="str">
        <f>[4]CDKT!O$9</f>
        <v>Điều chỉnh</v>
      </c>
      <c r="BY434" s="156">
        <f>BY435</f>
        <v>4</v>
      </c>
      <c r="BZ434" s="156">
        <f t="shared" si="27"/>
        <v>0</v>
      </c>
    </row>
    <row r="435" spans="1:94" ht="15" customHeight="1">
      <c r="A435" s="147" t="str">
        <f>IF(B435&lt;&gt;"",SUBTOTAL(103,$B$8:B435)-SUBTOTAL(103,$B$9:$B$50)-SUBTOTAL(103,$B$52:$B$345),"")</f>
        <v/>
      </c>
      <c r="D435" s="100"/>
      <c r="E435" s="100"/>
      <c r="F435" s="100"/>
      <c r="G435" s="100"/>
      <c r="H435" s="100"/>
      <c r="O435" s="100"/>
      <c r="W435" s="651" t="str">
        <f>[4]CDKT!$T$10</f>
        <v>VND</v>
      </c>
      <c r="X435" s="651"/>
      <c r="Y435" s="651"/>
      <c r="Z435" s="651"/>
      <c r="AA435" s="651"/>
      <c r="AB435" s="651"/>
      <c r="AC435" s="277"/>
      <c r="AD435" s="651" t="str">
        <f>[4]CDKT!$T$10</f>
        <v>VND</v>
      </c>
      <c r="AE435" s="651"/>
      <c r="AF435" s="651"/>
      <c r="AG435" s="651"/>
      <c r="AH435" s="651"/>
      <c r="AI435" s="651"/>
      <c r="AJ435" s="278" t="str">
        <f t="shared" si="18"/>
        <v/>
      </c>
      <c r="AK435" s="278">
        <f t="shared" si="18"/>
        <v>0</v>
      </c>
      <c r="AM435" s="100"/>
      <c r="AN435" s="100"/>
      <c r="AO435" s="100"/>
      <c r="AP435" s="100"/>
      <c r="AQ435" s="100"/>
      <c r="AR435" s="100"/>
      <c r="AS435" s="100"/>
      <c r="AT435" s="100"/>
      <c r="AU435" s="100"/>
      <c r="AV435" s="100"/>
      <c r="AW435" s="100"/>
      <c r="AX435" s="100"/>
      <c r="AY435" s="100"/>
      <c r="AZ435" s="100"/>
      <c r="BA435" s="100"/>
      <c r="BB435" s="100"/>
      <c r="BC435" s="100"/>
      <c r="BF435" s="651" t="e">
        <f>#REF!</f>
        <v>#REF!</v>
      </c>
      <c r="BG435" s="651"/>
      <c r="BH435" s="651"/>
      <c r="BI435" s="651"/>
      <c r="BJ435" s="651"/>
      <c r="BK435" s="651"/>
      <c r="BL435" s="277"/>
      <c r="BM435" s="651" t="e">
        <f>#REF!</f>
        <v>#REF!</v>
      </c>
      <c r="BN435" s="651"/>
      <c r="BO435" s="651"/>
      <c r="BP435" s="651"/>
      <c r="BQ435" s="651"/>
      <c r="BR435" s="651"/>
      <c r="BS435" s="279"/>
      <c r="BT435" s="155" t="s">
        <v>1133</v>
      </c>
      <c r="BU435" s="155" t="s">
        <v>1133</v>
      </c>
      <c r="BV435" s="155" t="s">
        <v>1133</v>
      </c>
      <c r="BW435" s="155" t="s">
        <v>1133</v>
      </c>
      <c r="BY435" s="156">
        <f>SUM(BY436:BY440)</f>
        <v>4</v>
      </c>
      <c r="BZ435" s="156">
        <f t="shared" si="27"/>
        <v>0</v>
      </c>
    </row>
    <row r="436" spans="1:94" s="99" customFormat="1" ht="15" customHeight="1">
      <c r="A436" s="256" t="str">
        <f>IF(B436&lt;&gt;"",SUBTOTAL(103,$B$8:B436)-SUBTOTAL(103,$B$9:$B$50)-SUBTOTAL(103,$B$52:$B$345),"")</f>
        <v/>
      </c>
      <c r="B436" s="90"/>
      <c r="C436" s="296" t="s">
        <v>1179</v>
      </c>
      <c r="D436" s="90"/>
      <c r="E436" s="90"/>
      <c r="F436" s="90"/>
      <c r="G436" s="90"/>
      <c r="H436" s="90"/>
      <c r="I436" s="194"/>
      <c r="J436" s="194"/>
      <c r="K436" s="194"/>
      <c r="L436" s="194"/>
      <c r="M436" s="194"/>
      <c r="N436" s="194"/>
      <c r="O436" s="90"/>
      <c r="P436" s="194"/>
      <c r="Q436" s="194"/>
      <c r="R436" s="194"/>
      <c r="S436" s="194"/>
      <c r="T436" s="194"/>
      <c r="U436" s="194"/>
      <c r="V436" s="195"/>
      <c r="W436" s="641">
        <f>SUM(BT436:BW436)</f>
        <v>2380626400</v>
      </c>
      <c r="X436" s="641"/>
      <c r="Y436" s="641"/>
      <c r="Z436" s="641"/>
      <c r="AA436" s="641"/>
      <c r="AB436" s="641"/>
      <c r="AC436" s="155"/>
      <c r="AD436" s="641">
        <f>[4]CDKT!T32</f>
        <v>1894000000</v>
      </c>
      <c r="AE436" s="641"/>
      <c r="AF436" s="641"/>
      <c r="AG436" s="641"/>
      <c r="AH436" s="641"/>
      <c r="AI436" s="641"/>
      <c r="AJ436" s="256" t="str">
        <f t="shared" si="18"/>
        <v/>
      </c>
      <c r="AK436" s="284">
        <f t="shared" si="18"/>
        <v>0</v>
      </c>
      <c r="AL436" s="281" t="s">
        <v>1171</v>
      </c>
      <c r="AM436" s="90"/>
      <c r="AN436" s="90"/>
      <c r="AO436" s="90"/>
      <c r="AP436" s="90"/>
      <c r="AQ436" s="90"/>
      <c r="AR436" s="90"/>
      <c r="AS436" s="90"/>
      <c r="AT436" s="90"/>
      <c r="AU436" s="90"/>
      <c r="AV436" s="90"/>
      <c r="AW436" s="90"/>
      <c r="AX436" s="90"/>
      <c r="AY436" s="90"/>
      <c r="AZ436" s="90"/>
      <c r="BA436" s="90"/>
      <c r="BB436" s="90"/>
      <c r="BC436" s="90"/>
      <c r="BD436" s="89"/>
      <c r="BE436" s="89"/>
      <c r="BF436" s="641">
        <f>W436</f>
        <v>2380626400</v>
      </c>
      <c r="BG436" s="641"/>
      <c r="BH436" s="641"/>
      <c r="BI436" s="641"/>
      <c r="BJ436" s="641"/>
      <c r="BK436" s="641"/>
      <c r="BL436" s="155"/>
      <c r="BM436" s="641">
        <f>AD436</f>
        <v>1894000000</v>
      </c>
      <c r="BN436" s="641"/>
      <c r="BO436" s="641"/>
      <c r="BP436" s="641"/>
      <c r="BQ436" s="641"/>
      <c r="BR436" s="641"/>
      <c r="BS436" s="193"/>
      <c r="BT436" s="155">
        <f>[4]CDKT!K32</f>
        <v>0</v>
      </c>
      <c r="BU436" s="155">
        <f>[4]CDKT!L32</f>
        <v>0</v>
      </c>
      <c r="BV436" s="155">
        <f>[4]CDKT!M32</f>
        <v>0</v>
      </c>
      <c r="BW436" s="155">
        <f>[4]CDKT!O32</f>
        <v>2380626400</v>
      </c>
      <c r="BX436" s="156"/>
      <c r="BY436" s="156">
        <f>IF(SUM(C436:AI436)=0,0,1)</f>
        <v>1</v>
      </c>
      <c r="BZ436" s="156">
        <f t="shared" si="27"/>
        <v>0</v>
      </c>
      <c r="CA436" s="156"/>
      <c r="CB436" s="155"/>
      <c r="CC436" s="155"/>
      <c r="CD436" s="155"/>
      <c r="CE436" s="155"/>
      <c r="CG436" s="290"/>
      <c r="CH436" s="290"/>
      <c r="CI436" s="290"/>
      <c r="CJ436" s="290"/>
      <c r="CK436" s="290"/>
      <c r="CL436" s="290"/>
      <c r="CM436" s="290"/>
      <c r="CN436" s="290"/>
      <c r="CO436" s="290"/>
      <c r="CP436" s="290"/>
    </row>
    <row r="437" spans="1:94" s="99" customFormat="1" ht="15" customHeight="1">
      <c r="A437" s="256" t="str">
        <f>IF(B437&lt;&gt;"",SUBTOTAL(103,$B$8:B437)-SUBTOTAL(103,$B$9:$B$50)-SUBTOTAL(103,$B$52:$B$345),"")</f>
        <v/>
      </c>
      <c r="B437" s="90"/>
      <c r="C437" s="296" t="s">
        <v>1180</v>
      </c>
      <c r="D437" s="296"/>
      <c r="E437" s="296"/>
      <c r="F437" s="296"/>
      <c r="G437" s="296"/>
      <c r="H437" s="296"/>
      <c r="I437" s="194"/>
      <c r="J437" s="194"/>
      <c r="K437" s="194"/>
      <c r="L437" s="194"/>
      <c r="M437" s="194"/>
      <c r="N437" s="194"/>
      <c r="O437" s="90"/>
      <c r="P437" s="194"/>
      <c r="Q437" s="194"/>
      <c r="R437" s="194"/>
      <c r="S437" s="194"/>
      <c r="T437" s="194"/>
      <c r="U437" s="194"/>
      <c r="V437" s="195"/>
      <c r="W437" s="641">
        <f>SUM(BT437:BW437)</f>
        <v>626307488</v>
      </c>
      <c r="X437" s="641"/>
      <c r="Y437" s="641"/>
      <c r="Z437" s="641"/>
      <c r="AA437" s="641"/>
      <c r="AB437" s="641"/>
      <c r="AC437" s="155"/>
      <c r="AD437" s="641">
        <f>[4]CDKT!T33</f>
        <v>423353951</v>
      </c>
      <c r="AE437" s="641"/>
      <c r="AF437" s="641"/>
      <c r="AG437" s="641"/>
      <c r="AH437" s="641"/>
      <c r="AI437" s="641"/>
      <c r="AJ437" s="256" t="str">
        <f t="shared" si="18"/>
        <v/>
      </c>
      <c r="AK437" s="284">
        <f t="shared" si="18"/>
        <v>0</v>
      </c>
      <c r="AL437" s="281" t="s">
        <v>1171</v>
      </c>
      <c r="AM437" s="90"/>
      <c r="AN437" s="90"/>
      <c r="AO437" s="90"/>
      <c r="AP437" s="90"/>
      <c r="AQ437" s="90"/>
      <c r="AR437" s="90"/>
      <c r="AS437" s="90"/>
      <c r="AT437" s="90"/>
      <c r="AU437" s="90"/>
      <c r="AV437" s="90"/>
      <c r="AW437" s="90"/>
      <c r="AX437" s="90"/>
      <c r="AY437" s="90"/>
      <c r="AZ437" s="90"/>
      <c r="BA437" s="90"/>
      <c r="BB437" s="90"/>
      <c r="BC437" s="90"/>
      <c r="BD437" s="89"/>
      <c r="BE437" s="89"/>
      <c r="BF437" s="641">
        <f>W437</f>
        <v>626307488</v>
      </c>
      <c r="BG437" s="641"/>
      <c r="BH437" s="641"/>
      <c r="BI437" s="641"/>
      <c r="BJ437" s="641"/>
      <c r="BK437" s="641"/>
      <c r="BL437" s="155"/>
      <c r="BM437" s="641">
        <f>AD437</f>
        <v>423353951</v>
      </c>
      <c r="BN437" s="641"/>
      <c r="BO437" s="641"/>
      <c r="BP437" s="641"/>
      <c r="BQ437" s="641"/>
      <c r="BR437" s="641"/>
      <c r="BS437" s="193"/>
      <c r="BT437" s="155">
        <f>[4]CDKT!K33</f>
        <v>0</v>
      </c>
      <c r="BU437" s="155">
        <f>[4]CDKT!L33</f>
        <v>0</v>
      </c>
      <c r="BV437" s="155">
        <f>[4]CDKT!M33</f>
        <v>0</v>
      </c>
      <c r="BW437" s="155">
        <f>[4]CDKT!O33</f>
        <v>626307488</v>
      </c>
      <c r="BX437" s="156"/>
      <c r="BY437" s="156">
        <f>IF(SUM(C437:AI437)=0,0,1)</f>
        <v>1</v>
      </c>
      <c r="BZ437" s="156">
        <f t="shared" si="27"/>
        <v>0</v>
      </c>
      <c r="CA437" s="156"/>
      <c r="CB437" s="155"/>
      <c r="CC437" s="155"/>
      <c r="CD437" s="155"/>
      <c r="CE437" s="155"/>
      <c r="CG437" s="290"/>
      <c r="CH437" s="290"/>
      <c r="CI437" s="290"/>
      <c r="CJ437" s="290"/>
      <c r="CK437" s="290"/>
      <c r="CL437" s="290"/>
      <c r="CM437" s="290"/>
      <c r="CN437" s="290"/>
      <c r="CO437" s="290"/>
      <c r="CP437" s="290"/>
    </row>
    <row r="438" spans="1:94" s="99" customFormat="1" ht="15" hidden="1" customHeight="1">
      <c r="A438" s="256" t="str">
        <f>IF(B438&lt;&gt;"",SUBTOTAL(103,$B$8:B438)-SUBTOTAL(103,$B$9:$B$50)-SUBTOTAL(103,$B$52:$B$345),"")</f>
        <v/>
      </c>
      <c r="B438" s="90"/>
      <c r="C438" s="296" t="s">
        <v>1181</v>
      </c>
      <c r="D438" s="296"/>
      <c r="E438" s="296"/>
      <c r="F438" s="296"/>
      <c r="G438" s="296"/>
      <c r="H438" s="296"/>
      <c r="I438" s="194"/>
      <c r="J438" s="194"/>
      <c r="K438" s="194"/>
      <c r="L438" s="194"/>
      <c r="M438" s="194"/>
      <c r="N438" s="194"/>
      <c r="O438" s="90"/>
      <c r="P438" s="194"/>
      <c r="Q438" s="194"/>
      <c r="R438" s="194"/>
      <c r="S438" s="194"/>
      <c r="T438" s="194"/>
      <c r="U438" s="194"/>
      <c r="V438" s="195"/>
      <c r="W438" s="641">
        <f>SUM(BT438:BW438)</f>
        <v>0</v>
      </c>
      <c r="X438" s="641"/>
      <c r="Y438" s="641"/>
      <c r="Z438" s="641"/>
      <c r="AA438" s="641"/>
      <c r="AB438" s="641"/>
      <c r="AC438" s="155"/>
      <c r="AD438" s="641">
        <f>[4]CDKT!T34</f>
        <v>0</v>
      </c>
      <c r="AE438" s="641"/>
      <c r="AF438" s="641"/>
      <c r="AG438" s="641"/>
      <c r="AH438" s="641"/>
      <c r="AI438" s="641"/>
      <c r="AJ438" s="256" t="str">
        <f t="shared" si="18"/>
        <v/>
      </c>
      <c r="AK438" s="284">
        <f t="shared" si="18"/>
        <v>0</v>
      </c>
      <c r="AL438" s="281" t="s">
        <v>1171</v>
      </c>
      <c r="AM438" s="90"/>
      <c r="AN438" s="90"/>
      <c r="AO438" s="90"/>
      <c r="AP438" s="90"/>
      <c r="AQ438" s="90"/>
      <c r="AR438" s="90"/>
      <c r="AS438" s="90"/>
      <c r="AT438" s="90"/>
      <c r="AU438" s="90"/>
      <c r="AV438" s="90"/>
      <c r="AW438" s="90"/>
      <c r="AX438" s="90"/>
      <c r="AY438" s="90"/>
      <c r="AZ438" s="90"/>
      <c r="BA438" s="90"/>
      <c r="BB438" s="90"/>
      <c r="BC438" s="90"/>
      <c r="BD438" s="89"/>
      <c r="BE438" s="89"/>
      <c r="BF438" s="641">
        <f>W438</f>
        <v>0</v>
      </c>
      <c r="BG438" s="641"/>
      <c r="BH438" s="641"/>
      <c r="BI438" s="641"/>
      <c r="BJ438" s="641"/>
      <c r="BK438" s="641"/>
      <c r="BL438" s="155"/>
      <c r="BM438" s="641">
        <f>AD438</f>
        <v>0</v>
      </c>
      <c r="BN438" s="641"/>
      <c r="BO438" s="641"/>
      <c r="BP438" s="641"/>
      <c r="BQ438" s="641"/>
      <c r="BR438" s="641"/>
      <c r="BS438" s="193"/>
      <c r="BT438" s="155">
        <f>[4]CDKT!K34</f>
        <v>0</v>
      </c>
      <c r="BU438" s="155">
        <f>[4]CDKT!L34</f>
        <v>0</v>
      </c>
      <c r="BV438" s="155">
        <f>[4]CDKT!M34</f>
        <v>0</v>
      </c>
      <c r="BW438" s="155">
        <f>[4]CDKT!O34</f>
        <v>0</v>
      </c>
      <c r="BX438" s="156"/>
      <c r="BY438" s="156">
        <f>IF(SUM(C438:AI438)=0,0,1)</f>
        <v>0</v>
      </c>
      <c r="BZ438" s="156">
        <f t="shared" si="27"/>
        <v>0</v>
      </c>
      <c r="CA438" s="156"/>
      <c r="CB438" s="155"/>
      <c r="CC438" s="155"/>
      <c r="CD438" s="155"/>
      <c r="CE438" s="155"/>
      <c r="CG438" s="290"/>
      <c r="CH438" s="290"/>
      <c r="CI438" s="290"/>
      <c r="CJ438" s="290"/>
      <c r="CK438" s="290"/>
      <c r="CL438" s="290"/>
      <c r="CM438" s="290"/>
      <c r="CN438" s="290"/>
      <c r="CO438" s="290"/>
      <c r="CP438" s="290"/>
    </row>
    <row r="439" spans="1:94" s="99" customFormat="1" ht="10" customHeight="1">
      <c r="A439" s="256" t="str">
        <f>IF(B439&lt;&gt;"",SUBTOTAL(103,$B$8:B439)-SUBTOTAL(103,$B$9:$B$50)-SUBTOTAL(103,$B$52:$B$345),"")</f>
        <v/>
      </c>
      <c r="B439" s="90"/>
      <c r="C439" s="292"/>
      <c r="D439" s="100"/>
      <c r="E439" s="89"/>
      <c r="F439" s="89"/>
      <c r="G439" s="89"/>
      <c r="H439" s="89"/>
      <c r="I439" s="295"/>
      <c r="J439" s="295"/>
      <c r="K439" s="295"/>
      <c r="L439" s="295"/>
      <c r="M439" s="295"/>
      <c r="N439" s="295"/>
      <c r="O439" s="89"/>
      <c r="P439" s="295"/>
      <c r="Q439" s="295"/>
      <c r="R439" s="295"/>
      <c r="S439" s="295"/>
      <c r="T439" s="295"/>
      <c r="U439" s="295"/>
      <c r="V439" s="195"/>
      <c r="W439" s="293"/>
      <c r="X439" s="293"/>
      <c r="Y439" s="293"/>
      <c r="Z439" s="293"/>
      <c r="AA439" s="293"/>
      <c r="AB439" s="293"/>
      <c r="AC439" s="155"/>
      <c r="AD439" s="293"/>
      <c r="AE439" s="293"/>
      <c r="AF439" s="293"/>
      <c r="AG439" s="293"/>
      <c r="AH439" s="293"/>
      <c r="AI439" s="293"/>
      <c r="AJ439" s="256" t="str">
        <f t="shared" si="18"/>
        <v/>
      </c>
      <c r="AK439" s="284">
        <f t="shared" si="18"/>
        <v>0</v>
      </c>
      <c r="AL439" s="281"/>
      <c r="AM439" s="100"/>
      <c r="AN439" s="100"/>
      <c r="AO439" s="89"/>
      <c r="AP439" s="89"/>
      <c r="AQ439" s="89"/>
      <c r="AR439" s="89"/>
      <c r="AS439" s="89"/>
      <c r="AT439" s="89"/>
      <c r="AU439" s="89"/>
      <c r="AV439" s="89"/>
      <c r="AW439" s="89"/>
      <c r="AX439" s="89"/>
      <c r="AY439" s="89"/>
      <c r="AZ439" s="89"/>
      <c r="BA439" s="89"/>
      <c r="BB439" s="89"/>
      <c r="BC439" s="89"/>
      <c r="BD439" s="89"/>
      <c r="BE439" s="89"/>
      <c r="BF439" s="293"/>
      <c r="BG439" s="293"/>
      <c r="BH439" s="293"/>
      <c r="BI439" s="293"/>
      <c r="BJ439" s="293"/>
      <c r="BK439" s="293"/>
      <c r="BL439" s="155"/>
      <c r="BM439" s="293"/>
      <c r="BN439" s="293"/>
      <c r="BO439" s="293"/>
      <c r="BP439" s="293"/>
      <c r="BQ439" s="293"/>
      <c r="BR439" s="293"/>
      <c r="BS439" s="288"/>
      <c r="BT439" s="155"/>
      <c r="BU439" s="155"/>
      <c r="BV439" s="155"/>
      <c r="BW439" s="155"/>
      <c r="BX439" s="156"/>
      <c r="BY439" s="156">
        <f>BY440</f>
        <v>1</v>
      </c>
      <c r="BZ439" s="156">
        <f t="shared" si="27"/>
        <v>0</v>
      </c>
      <c r="CA439" s="156"/>
      <c r="CB439" s="155"/>
      <c r="CC439" s="155"/>
      <c r="CD439" s="155"/>
      <c r="CE439" s="155"/>
      <c r="CG439" s="290"/>
      <c r="CH439" s="290"/>
      <c r="CI439" s="290"/>
      <c r="CJ439" s="290"/>
      <c r="CK439" s="290"/>
      <c r="CL439" s="290"/>
      <c r="CM439" s="290"/>
      <c r="CN439" s="290"/>
      <c r="CO439" s="290"/>
      <c r="CP439" s="290"/>
    </row>
    <row r="440" spans="1:94" s="96" customFormat="1" ht="15" customHeight="1" thickBot="1">
      <c r="A440" s="147" t="str">
        <f>IF(B440&lt;&gt;"",SUBTOTAL(103,$B$8:B440)-SUBTOTAL(103,$B$9:$B$50)-SUBTOTAL(103,$B$52:$B$345),"")</f>
        <v/>
      </c>
      <c r="B440" s="88"/>
      <c r="C440" s="270"/>
      <c r="D440" s="110"/>
      <c r="E440" s="111"/>
      <c r="F440" s="111"/>
      <c r="G440" s="111"/>
      <c r="H440" s="111"/>
      <c r="I440" s="246"/>
      <c r="J440" s="246"/>
      <c r="K440" s="246"/>
      <c r="L440" s="246"/>
      <c r="M440" s="246"/>
      <c r="N440" s="246"/>
      <c r="O440" s="112"/>
      <c r="P440" s="246"/>
      <c r="Q440" s="246"/>
      <c r="R440" s="246"/>
      <c r="S440" s="246"/>
      <c r="T440" s="246"/>
      <c r="U440" s="246"/>
      <c r="V440" s="112"/>
      <c r="W440" s="653">
        <f>SUBTOTAL(109,W436:AB439)</f>
        <v>3006933888</v>
      </c>
      <c r="X440" s="653"/>
      <c r="Y440" s="653"/>
      <c r="Z440" s="653"/>
      <c r="AA440" s="653"/>
      <c r="AB440" s="653"/>
      <c r="AC440" s="252"/>
      <c r="AD440" s="653">
        <f>SUBTOTAL(109,AD436:AI439)</f>
        <v>2317353951</v>
      </c>
      <c r="AE440" s="653"/>
      <c r="AF440" s="653"/>
      <c r="AG440" s="653"/>
      <c r="AH440" s="653"/>
      <c r="AI440" s="653"/>
      <c r="AJ440" s="147" t="str">
        <f t="shared" si="18"/>
        <v/>
      </c>
      <c r="AK440" s="245">
        <f t="shared" si="18"/>
        <v>0</v>
      </c>
      <c r="AL440" s="270"/>
      <c r="AM440" s="110"/>
      <c r="AN440" s="111"/>
      <c r="AO440" s="111"/>
      <c r="AP440" s="111"/>
      <c r="AQ440" s="111"/>
      <c r="AR440" s="111"/>
      <c r="AS440" s="111"/>
      <c r="AT440" s="112"/>
      <c r="AU440" s="112"/>
      <c r="AV440" s="112"/>
      <c r="AW440" s="112"/>
      <c r="AX440" s="112"/>
      <c r="AY440" s="112"/>
      <c r="AZ440" s="112"/>
      <c r="BA440" s="112"/>
      <c r="BB440" s="112"/>
      <c r="BC440" s="112"/>
      <c r="BD440" s="112"/>
      <c r="BE440" s="112"/>
      <c r="BF440" s="653">
        <f>SUBTOTAL(109,BF436:BK439)</f>
        <v>3006933888</v>
      </c>
      <c r="BG440" s="653"/>
      <c r="BH440" s="653"/>
      <c r="BI440" s="653"/>
      <c r="BJ440" s="653"/>
      <c r="BK440" s="653"/>
      <c r="BL440" s="252"/>
      <c r="BM440" s="653">
        <f>SUBTOTAL(109,BM436:BR439)</f>
        <v>2317353951</v>
      </c>
      <c r="BN440" s="653"/>
      <c r="BO440" s="653"/>
      <c r="BP440" s="653"/>
      <c r="BQ440" s="653"/>
      <c r="BR440" s="653"/>
      <c r="BS440" s="271"/>
      <c r="BT440" s="285">
        <f>SUBTOTAL(109,BT436:BT439)</f>
        <v>0</v>
      </c>
      <c r="BU440" s="285">
        <f>SUBTOTAL(109,BU436:BU439)</f>
        <v>0</v>
      </c>
      <c r="BV440" s="285">
        <f>SUBTOTAL(109,BV436:BV439)</f>
        <v>0</v>
      </c>
      <c r="BW440" s="285">
        <f>SUBTOTAL(109,BW436:BW439)</f>
        <v>3006933888</v>
      </c>
      <c r="BX440" s="156"/>
      <c r="BY440" s="156">
        <f>IF(SUM(C440:AI440)=0,0,1)</f>
        <v>1</v>
      </c>
      <c r="BZ440" s="156">
        <f t="shared" si="27"/>
        <v>0</v>
      </c>
      <c r="CA440" s="156"/>
      <c r="CB440" s="252">
        <f>[4]CDKT!P31</f>
        <v>3006933888</v>
      </c>
      <c r="CC440" s="252">
        <f>[4]CDKT!T31</f>
        <v>2317353951</v>
      </c>
      <c r="CD440" s="252">
        <f>CB440-W440</f>
        <v>0</v>
      </c>
      <c r="CE440" s="252">
        <f>CC440-AD440</f>
        <v>0</v>
      </c>
      <c r="CG440" s="272"/>
      <c r="CH440" s="272"/>
      <c r="CI440" s="272"/>
      <c r="CJ440" s="272"/>
      <c r="CK440" s="272"/>
      <c r="CL440" s="272"/>
      <c r="CM440" s="272"/>
      <c r="CN440" s="272"/>
      <c r="CO440" s="272"/>
      <c r="CP440" s="272"/>
    </row>
    <row r="441" spans="1:94" s="105" customFormat="1" ht="12" customHeight="1" thickTop="1">
      <c r="A441" s="147" t="str">
        <f>IF(B441&lt;&gt;"",SUBTOTAL(103,$B$8:B441)-SUBTOTAL(103,$B$9:$B$50)-SUBTOTAL(103,$B$52:$B$345),"")</f>
        <v/>
      </c>
      <c r="B441" s="88"/>
      <c r="C441" s="270"/>
      <c r="D441" s="104"/>
      <c r="E441" s="96"/>
      <c r="F441" s="96"/>
      <c r="G441" s="96"/>
      <c r="H441" s="96"/>
      <c r="I441" s="96"/>
      <c r="J441" s="96"/>
      <c r="K441" s="96"/>
      <c r="L441" s="96"/>
      <c r="M441" s="96"/>
      <c r="N441" s="96"/>
      <c r="O441" s="96"/>
      <c r="P441" s="96"/>
      <c r="Q441" s="96"/>
      <c r="R441" s="96"/>
      <c r="S441" s="96"/>
      <c r="T441" s="96"/>
      <c r="U441" s="96"/>
      <c r="V441" s="96"/>
      <c r="W441" s="154"/>
      <c r="X441" s="154"/>
      <c r="Y441" s="154"/>
      <c r="Z441" s="154"/>
      <c r="AA441" s="154"/>
      <c r="AB441" s="154"/>
      <c r="AC441" s="154"/>
      <c r="AD441" s="154"/>
      <c r="AE441" s="154"/>
      <c r="AF441" s="154"/>
      <c r="AG441" s="154"/>
      <c r="AH441" s="154"/>
      <c r="AI441" s="154"/>
      <c r="AJ441" s="147" t="str">
        <f t="shared" si="18"/>
        <v/>
      </c>
      <c r="AK441" s="245">
        <f t="shared" si="18"/>
        <v>0</v>
      </c>
      <c r="AL441" s="270"/>
      <c r="AM441" s="104"/>
      <c r="AN441" s="104"/>
      <c r="AO441" s="96"/>
      <c r="AP441" s="96"/>
      <c r="AQ441" s="96"/>
      <c r="AR441" s="96"/>
      <c r="AS441" s="96"/>
      <c r="AT441" s="96"/>
      <c r="AU441" s="96"/>
      <c r="AV441" s="96"/>
      <c r="AW441" s="96"/>
      <c r="AX441" s="96"/>
      <c r="AY441" s="96"/>
      <c r="AZ441" s="96"/>
      <c r="BA441" s="96"/>
      <c r="BB441" s="96"/>
      <c r="BC441" s="96"/>
      <c r="BD441" s="96"/>
      <c r="BE441" s="96"/>
      <c r="BF441" s="154"/>
      <c r="BG441" s="154"/>
      <c r="BH441" s="154"/>
      <c r="BI441" s="154"/>
      <c r="BJ441" s="154"/>
      <c r="BK441" s="154"/>
      <c r="BL441" s="154"/>
      <c r="BM441" s="154"/>
      <c r="BN441" s="154"/>
      <c r="BO441" s="154"/>
      <c r="BP441" s="154"/>
      <c r="BQ441" s="154"/>
      <c r="BR441" s="154"/>
      <c r="BS441" s="154"/>
      <c r="BT441" s="155">
        <f>BT440-[4]CDKT!K31</f>
        <v>0</v>
      </c>
      <c r="BU441" s="155">
        <f>BU440-[4]CDKT!L31</f>
        <v>0</v>
      </c>
      <c r="BV441" s="155">
        <f>BV440-[4]CDKT!M31</f>
        <v>0</v>
      </c>
      <c r="BW441" s="155">
        <f>BW440-[4]CDKT!O31</f>
        <v>0</v>
      </c>
      <c r="BX441" s="156"/>
      <c r="BY441" s="156">
        <f>BY453</f>
        <v>1</v>
      </c>
      <c r="BZ441" s="156">
        <f t="shared" si="27"/>
        <v>0</v>
      </c>
      <c r="CA441" s="156"/>
      <c r="CB441" s="252"/>
      <c r="CC441" s="252"/>
      <c r="CD441" s="252"/>
      <c r="CE441" s="252"/>
      <c r="CG441" s="291"/>
      <c r="CH441" s="291"/>
      <c r="CI441" s="291"/>
      <c r="CJ441" s="291"/>
      <c r="CK441" s="291"/>
      <c r="CL441" s="291"/>
      <c r="CM441" s="291"/>
      <c r="CN441" s="291"/>
      <c r="CO441" s="291"/>
      <c r="CP441" s="291"/>
    </row>
    <row r="442" spans="1:94" s="105" customFormat="1" ht="52.5" customHeight="1">
      <c r="A442" s="147"/>
      <c r="B442" s="88"/>
      <c r="C442" s="656" t="s">
        <v>1182</v>
      </c>
      <c r="D442" s="657"/>
      <c r="E442" s="657"/>
      <c r="F442" s="657"/>
      <c r="G442" s="657"/>
      <c r="H442" s="657"/>
      <c r="I442" s="657"/>
      <c r="J442" s="657"/>
      <c r="K442" s="657"/>
      <c r="L442" s="657"/>
      <c r="M442" s="657"/>
      <c r="N442" s="657"/>
      <c r="O442" s="657"/>
      <c r="P442" s="657"/>
      <c r="Q442" s="657"/>
      <c r="R442" s="657"/>
      <c r="S442" s="657"/>
      <c r="T442" s="657"/>
      <c r="U442" s="657"/>
      <c r="V442" s="657"/>
      <c r="W442" s="657"/>
      <c r="X442" s="657"/>
      <c r="Y442" s="657"/>
      <c r="Z442" s="657"/>
      <c r="AA442" s="657"/>
      <c r="AB442" s="657"/>
      <c r="AC442" s="657"/>
      <c r="AD442" s="657"/>
      <c r="AE442" s="657"/>
      <c r="AF442" s="657"/>
      <c r="AG442" s="657"/>
      <c r="AH442" s="657"/>
      <c r="AI442" s="657"/>
      <c r="AJ442" s="147">
        <f t="shared" si="18"/>
        <v>0</v>
      </c>
      <c r="AK442" s="245">
        <f t="shared" si="18"/>
        <v>0</v>
      </c>
      <c r="AL442" s="270"/>
      <c r="AM442" s="104"/>
      <c r="AN442" s="104"/>
      <c r="AO442" s="96"/>
      <c r="AP442" s="96"/>
      <c r="AQ442" s="96"/>
      <c r="AR442" s="96"/>
      <c r="AS442" s="96"/>
      <c r="AT442" s="96"/>
      <c r="AU442" s="96"/>
      <c r="AV442" s="96"/>
      <c r="AW442" s="96"/>
      <c r="AX442" s="96"/>
      <c r="AY442" s="96"/>
      <c r="AZ442" s="96"/>
      <c r="BA442" s="96"/>
      <c r="BB442" s="96"/>
      <c r="BC442" s="96"/>
      <c r="BD442" s="96"/>
      <c r="BE442" s="96"/>
      <c r="BF442" s="154"/>
      <c r="BG442" s="154"/>
      <c r="BH442" s="154"/>
      <c r="BI442" s="154"/>
      <c r="BJ442" s="154"/>
      <c r="BK442" s="154"/>
      <c r="BL442" s="154"/>
      <c r="BM442" s="154"/>
      <c r="BN442" s="154"/>
      <c r="BO442" s="154"/>
      <c r="BP442" s="154"/>
      <c r="BQ442" s="154"/>
      <c r="BR442" s="154"/>
      <c r="BS442" s="154"/>
      <c r="BT442" s="155"/>
      <c r="BU442" s="155"/>
      <c r="BV442" s="155"/>
      <c r="BW442" s="155"/>
      <c r="BX442" s="156"/>
      <c r="BY442" s="156">
        <f>BY441</f>
        <v>1</v>
      </c>
      <c r="BZ442" s="156">
        <f t="shared" si="27"/>
        <v>0</v>
      </c>
      <c r="CA442" s="156"/>
      <c r="CB442" s="252"/>
      <c r="CC442" s="252"/>
      <c r="CD442" s="252"/>
      <c r="CE442" s="252"/>
      <c r="CG442" s="291"/>
      <c r="CH442" s="291"/>
      <c r="CI442" s="291"/>
      <c r="CJ442" s="291"/>
      <c r="CK442" s="291"/>
      <c r="CL442" s="291"/>
      <c r="CM442" s="291"/>
      <c r="CN442" s="291"/>
      <c r="CO442" s="291"/>
      <c r="CP442" s="291"/>
    </row>
    <row r="443" spans="1:94" s="96" customFormat="1" ht="15" customHeight="1">
      <c r="A443" s="147"/>
      <c r="B443" s="88"/>
      <c r="C443" s="297"/>
      <c r="D443" s="298"/>
      <c r="E443" s="298"/>
      <c r="F443" s="298"/>
      <c r="G443" s="298"/>
      <c r="H443" s="298"/>
      <c r="I443" s="298"/>
      <c r="J443" s="298"/>
      <c r="K443" s="298"/>
      <c r="L443" s="298"/>
      <c r="M443" s="298"/>
      <c r="N443" s="298"/>
      <c r="O443" s="298"/>
      <c r="P443" s="298"/>
      <c r="Q443" s="298"/>
      <c r="R443" s="298"/>
      <c r="S443" s="658" t="s">
        <v>1183</v>
      </c>
      <c r="T443" s="658"/>
      <c r="U443" s="658"/>
      <c r="V443" s="658"/>
      <c r="W443" s="658"/>
      <c r="X443" s="658"/>
      <c r="Y443" s="298"/>
      <c r="Z443" s="658" t="s">
        <v>1184</v>
      </c>
      <c r="AA443" s="658"/>
      <c r="AB443" s="658"/>
      <c r="AC443" s="298"/>
      <c r="AD443" s="658" t="s">
        <v>1185</v>
      </c>
      <c r="AE443" s="658"/>
      <c r="AF443" s="658"/>
      <c r="AG443" s="658"/>
      <c r="AH443" s="658"/>
      <c r="AI443" s="658"/>
      <c r="AJ443" s="147"/>
      <c r="AK443" s="245"/>
      <c r="AL443" s="270"/>
      <c r="AM443" s="104"/>
      <c r="AN443" s="104"/>
      <c r="BF443" s="154"/>
      <c r="BG443" s="154"/>
      <c r="BH443" s="154"/>
      <c r="BI443" s="154"/>
      <c r="BJ443" s="154"/>
      <c r="BK443" s="154"/>
      <c r="BL443" s="154"/>
      <c r="BM443" s="154"/>
      <c r="BN443" s="154"/>
      <c r="BO443" s="154"/>
      <c r="BP443" s="154"/>
      <c r="BQ443" s="154"/>
      <c r="BR443" s="154"/>
      <c r="BS443" s="154"/>
      <c r="BT443" s="252"/>
      <c r="BU443" s="252"/>
      <c r="BV443" s="252"/>
      <c r="BW443" s="252"/>
      <c r="BX443" s="299"/>
      <c r="BY443" s="299">
        <f>BY451</f>
        <v>1</v>
      </c>
      <c r="BZ443" s="299"/>
      <c r="CA443" s="299"/>
      <c r="CB443" s="252"/>
      <c r="CC443" s="252"/>
      <c r="CD443" s="252"/>
      <c r="CE443" s="252"/>
      <c r="CG443" s="272"/>
      <c r="CH443" s="272"/>
      <c r="CI443" s="272"/>
      <c r="CJ443" s="272"/>
      <c r="CK443" s="272"/>
      <c r="CL443" s="272"/>
      <c r="CM443" s="272"/>
      <c r="CN443" s="272"/>
      <c r="CO443" s="272"/>
      <c r="CP443" s="272"/>
    </row>
    <row r="444" spans="1:94" s="96" customFormat="1" ht="15" customHeight="1">
      <c r="A444" s="147"/>
      <c r="B444" s="88"/>
      <c r="C444" s="660" t="s">
        <v>1186</v>
      </c>
      <c r="D444" s="660"/>
      <c r="E444" s="660"/>
      <c r="F444" s="660"/>
      <c r="G444" s="660"/>
      <c r="H444" s="660"/>
      <c r="I444" s="660"/>
      <c r="J444" s="660"/>
      <c r="K444" s="300"/>
      <c r="L444" s="659" t="s">
        <v>1187</v>
      </c>
      <c r="M444" s="659"/>
      <c r="N444" s="659"/>
      <c r="O444" s="659"/>
      <c r="P444" s="659"/>
      <c r="Q444" s="659"/>
      <c r="R444" s="301"/>
      <c r="S444" s="659"/>
      <c r="T444" s="659"/>
      <c r="U444" s="659"/>
      <c r="V444" s="659"/>
      <c r="W444" s="659"/>
      <c r="X444" s="659"/>
      <c r="Y444" s="301"/>
      <c r="Z444" s="659"/>
      <c r="AA444" s="659"/>
      <c r="AB444" s="659"/>
      <c r="AC444" s="298"/>
      <c r="AD444" s="659"/>
      <c r="AE444" s="659"/>
      <c r="AF444" s="659"/>
      <c r="AG444" s="659"/>
      <c r="AH444" s="659"/>
      <c r="AI444" s="659"/>
      <c r="AJ444" s="147"/>
      <c r="AK444" s="245"/>
      <c r="AL444" s="270"/>
      <c r="AM444" s="104"/>
      <c r="AN444" s="104"/>
      <c r="BF444" s="154"/>
      <c r="BG444" s="154"/>
      <c r="BH444" s="154"/>
      <c r="BI444" s="154"/>
      <c r="BJ444" s="154"/>
      <c r="BK444" s="154"/>
      <c r="BL444" s="154"/>
      <c r="BM444" s="154"/>
      <c r="BN444" s="154"/>
      <c r="BO444" s="154"/>
      <c r="BP444" s="154"/>
      <c r="BQ444" s="154"/>
      <c r="BR444" s="154"/>
      <c r="BS444" s="154"/>
      <c r="BT444" s="252"/>
      <c r="BU444" s="252"/>
      <c r="BV444" s="252"/>
      <c r="BW444" s="252"/>
      <c r="BX444" s="299"/>
      <c r="BY444" s="299">
        <f>BY451</f>
        <v>1</v>
      </c>
      <c r="BZ444" s="299"/>
      <c r="CA444" s="299"/>
      <c r="CB444" s="252"/>
      <c r="CC444" s="252"/>
      <c r="CD444" s="252"/>
      <c r="CE444" s="252"/>
      <c r="CG444" s="272"/>
      <c r="CH444" s="272"/>
      <c r="CI444" s="272"/>
      <c r="CJ444" s="272"/>
      <c r="CK444" s="272"/>
      <c r="CL444" s="272"/>
      <c r="CM444" s="272"/>
      <c r="CN444" s="272"/>
      <c r="CO444" s="272"/>
      <c r="CP444" s="272"/>
    </row>
    <row r="445" spans="1:94" s="96" customFormat="1" ht="29.15" customHeight="1">
      <c r="A445" s="147"/>
      <c r="B445" s="88"/>
      <c r="C445" s="665" t="s">
        <v>1188</v>
      </c>
      <c r="D445" s="665"/>
      <c r="E445" s="665"/>
      <c r="F445" s="665"/>
      <c r="G445" s="665"/>
      <c r="H445" s="665"/>
      <c r="I445" s="665"/>
      <c r="J445" s="665"/>
      <c r="K445" s="302"/>
      <c r="L445" s="641">
        <v>2289126400</v>
      </c>
      <c r="M445" s="641"/>
      <c r="N445" s="641"/>
      <c r="O445" s="641"/>
      <c r="P445" s="641"/>
      <c r="Q445" s="641"/>
      <c r="R445" s="258"/>
      <c r="S445" s="641">
        <v>5607681077</v>
      </c>
      <c r="T445" s="641"/>
      <c r="U445" s="641"/>
      <c r="V445" s="641"/>
      <c r="W445" s="641"/>
      <c r="X445" s="641"/>
      <c r="Y445" s="303"/>
      <c r="Z445" s="666">
        <v>0</v>
      </c>
      <c r="AA445" s="667"/>
      <c r="AB445" s="667"/>
      <c r="AC445" s="303"/>
      <c r="AD445" s="641">
        <f>IF((L445-S445)*Z445&gt;=0,0,(L445-S445)*Z445)</f>
        <v>0</v>
      </c>
      <c r="AE445" s="641"/>
      <c r="AF445" s="641"/>
      <c r="AG445" s="641"/>
      <c r="AH445" s="641"/>
      <c r="AI445" s="641"/>
      <c r="AJ445" s="147"/>
      <c r="AK445" s="245"/>
      <c r="AL445" s="270"/>
      <c r="AM445" s="104"/>
      <c r="AN445" s="104"/>
      <c r="BF445" s="154"/>
      <c r="BG445" s="154"/>
      <c r="BH445" s="154"/>
      <c r="BI445" s="154"/>
      <c r="BJ445" s="154"/>
      <c r="BK445" s="154"/>
      <c r="BL445" s="154"/>
      <c r="BM445" s="154"/>
      <c r="BN445" s="154"/>
      <c r="BO445" s="154"/>
      <c r="BP445" s="154"/>
      <c r="BQ445" s="154"/>
      <c r="BR445" s="154"/>
      <c r="BS445" s="154"/>
      <c r="BT445" s="155"/>
      <c r="BU445" s="155"/>
      <c r="BV445" s="155"/>
      <c r="BW445" s="155"/>
      <c r="BX445" s="156"/>
      <c r="BY445" s="156">
        <f>IF(SUM(L445:X445)+AD445=0,0,1)</f>
        <v>1</v>
      </c>
      <c r="BZ445" s="156"/>
      <c r="CA445" s="156"/>
      <c r="CB445" s="252"/>
      <c r="CC445" s="252"/>
      <c r="CD445" s="252"/>
      <c r="CE445" s="252"/>
      <c r="CG445" s="272"/>
      <c r="CH445" s="272"/>
      <c r="CI445" s="272"/>
      <c r="CJ445" s="272"/>
      <c r="CK445" s="272"/>
      <c r="CL445" s="272"/>
      <c r="CM445" s="272"/>
      <c r="CN445" s="272"/>
      <c r="CO445" s="272"/>
      <c r="CP445" s="272"/>
    </row>
    <row r="446" spans="1:94" s="96" customFormat="1" ht="15" customHeight="1">
      <c r="A446" s="147"/>
      <c r="B446" s="88"/>
      <c r="C446" s="664" t="s">
        <v>1189</v>
      </c>
      <c r="D446" s="664"/>
      <c r="E446" s="664"/>
      <c r="F446" s="664"/>
      <c r="G446" s="664"/>
      <c r="H446" s="664"/>
      <c r="I446" s="664"/>
      <c r="J446" s="664"/>
      <c r="K446" s="302"/>
      <c r="L446" s="641">
        <v>91500000</v>
      </c>
      <c r="M446" s="641"/>
      <c r="N446" s="641"/>
      <c r="O446" s="641"/>
      <c r="P446" s="641"/>
      <c r="Q446" s="641"/>
      <c r="R446" s="258"/>
      <c r="S446" s="641">
        <v>307956946</v>
      </c>
      <c r="T446" s="641"/>
      <c r="U446" s="641"/>
      <c r="V446" s="641"/>
      <c r="W446" s="641"/>
      <c r="X446" s="641"/>
      <c r="Y446" s="303"/>
      <c r="Z446" s="662">
        <v>0.05</v>
      </c>
      <c r="AA446" s="663"/>
      <c r="AB446" s="663"/>
      <c r="AC446" s="303"/>
      <c r="AD446" s="641">
        <f>IF((L446-S446)*Z446&lt;=0,0,(L446-S446)*Z446)</f>
        <v>0</v>
      </c>
      <c r="AE446" s="641"/>
      <c r="AF446" s="641"/>
      <c r="AG446" s="641"/>
      <c r="AH446" s="641"/>
      <c r="AI446" s="641"/>
      <c r="AJ446" s="147"/>
      <c r="AK446" s="245"/>
      <c r="AL446" s="270"/>
      <c r="AM446" s="104"/>
      <c r="AN446" s="104"/>
      <c r="BF446" s="154"/>
      <c r="BG446" s="154"/>
      <c r="BH446" s="154"/>
      <c r="BI446" s="154"/>
      <c r="BJ446" s="154"/>
      <c r="BK446" s="154"/>
      <c r="BL446" s="154"/>
      <c r="BM446" s="154"/>
      <c r="BN446" s="154"/>
      <c r="BO446" s="154"/>
      <c r="BP446" s="154"/>
      <c r="BQ446" s="154"/>
      <c r="BR446" s="154"/>
      <c r="BS446" s="154"/>
      <c r="BT446" s="155"/>
      <c r="BU446" s="155"/>
      <c r="BV446" s="155"/>
      <c r="BW446" s="155"/>
      <c r="BX446" s="156"/>
      <c r="BY446" s="156">
        <f t="shared" ref="BY446:BY451" si="28">IF(SUM(L446:X446)+AD446=0,0,1)</f>
        <v>1</v>
      </c>
      <c r="BZ446" s="156"/>
      <c r="CA446" s="156"/>
      <c r="CB446" s="252"/>
      <c r="CC446" s="252"/>
      <c r="CD446" s="252"/>
      <c r="CE446" s="252"/>
      <c r="CG446" s="272"/>
      <c r="CH446" s="272"/>
      <c r="CI446" s="272"/>
      <c r="CJ446" s="272"/>
      <c r="CK446" s="272"/>
      <c r="CL446" s="272"/>
      <c r="CM446" s="272"/>
      <c r="CN446" s="272"/>
      <c r="CO446" s="272"/>
      <c r="CP446" s="272"/>
    </row>
    <row r="447" spans="1:94" s="105" customFormat="1" ht="29.15" hidden="1" customHeight="1">
      <c r="A447" s="147"/>
      <c r="B447" s="88"/>
      <c r="C447" s="661" t="s">
        <v>1190</v>
      </c>
      <c r="D447" s="661"/>
      <c r="E447" s="661"/>
      <c r="F447" s="661"/>
      <c r="G447" s="661"/>
      <c r="H447" s="661"/>
      <c r="I447" s="661"/>
      <c r="J447" s="661"/>
      <c r="K447" s="302"/>
      <c r="L447" s="641">
        <v>0</v>
      </c>
      <c r="M447" s="641"/>
      <c r="N447" s="641"/>
      <c r="O447" s="641"/>
      <c r="P447" s="641"/>
      <c r="Q447" s="641"/>
      <c r="R447" s="258"/>
      <c r="S447" s="641">
        <v>0</v>
      </c>
      <c r="T447" s="641"/>
      <c r="U447" s="641"/>
      <c r="V447" s="641"/>
      <c r="W447" s="641"/>
      <c r="X447" s="641"/>
      <c r="Y447" s="303"/>
      <c r="Z447" s="662">
        <v>0.2</v>
      </c>
      <c r="AA447" s="663"/>
      <c r="AB447" s="663"/>
      <c r="AC447" s="303"/>
      <c r="AD447" s="641">
        <f>IF((L447-S447)*Z447&gt;=0,0,(L447-S447)*Z447)</f>
        <v>0</v>
      </c>
      <c r="AE447" s="641"/>
      <c r="AF447" s="641"/>
      <c r="AG447" s="641"/>
      <c r="AH447" s="641"/>
      <c r="AI447" s="641"/>
      <c r="AJ447" s="147"/>
      <c r="AK447" s="245"/>
      <c r="AL447" s="270"/>
      <c r="AM447" s="104"/>
      <c r="AN447" s="104"/>
      <c r="AO447" s="96"/>
      <c r="AP447" s="96"/>
      <c r="AQ447" s="96"/>
      <c r="AR447" s="96"/>
      <c r="AS447" s="96"/>
      <c r="AT447" s="96"/>
      <c r="AU447" s="96"/>
      <c r="AV447" s="96"/>
      <c r="AW447" s="96"/>
      <c r="AX447" s="96"/>
      <c r="AY447" s="96"/>
      <c r="AZ447" s="96"/>
      <c r="BA447" s="96"/>
      <c r="BB447" s="96"/>
      <c r="BC447" s="96"/>
      <c r="BD447" s="96"/>
      <c r="BE447" s="96"/>
      <c r="BF447" s="154"/>
      <c r="BG447" s="154"/>
      <c r="BH447" s="154"/>
      <c r="BI447" s="154"/>
      <c r="BJ447" s="154"/>
      <c r="BK447" s="154"/>
      <c r="BL447" s="154"/>
      <c r="BM447" s="154"/>
      <c r="BN447" s="154"/>
      <c r="BO447" s="154"/>
      <c r="BP447" s="154"/>
      <c r="BQ447" s="154"/>
      <c r="BR447" s="154"/>
      <c r="BS447" s="154"/>
      <c r="BT447" s="155"/>
      <c r="BU447" s="155"/>
      <c r="BV447" s="155"/>
      <c r="BW447" s="155"/>
      <c r="BX447" s="156"/>
      <c r="BY447" s="156">
        <f t="shared" si="28"/>
        <v>0</v>
      </c>
      <c r="BZ447" s="156"/>
      <c r="CA447" s="156"/>
      <c r="CB447" s="252"/>
      <c r="CC447" s="252"/>
      <c r="CD447" s="252"/>
      <c r="CE447" s="252"/>
      <c r="CG447" s="291"/>
      <c r="CH447" s="291"/>
      <c r="CI447" s="291"/>
      <c r="CJ447" s="291"/>
      <c r="CK447" s="291"/>
      <c r="CL447" s="291"/>
      <c r="CM447" s="291"/>
      <c r="CN447" s="291"/>
      <c r="CO447" s="291"/>
      <c r="CP447" s="291"/>
    </row>
    <row r="448" spans="1:94" s="96" customFormat="1" ht="15" hidden="1" customHeight="1">
      <c r="A448" s="147"/>
      <c r="B448" s="88"/>
      <c r="C448" s="664" t="s">
        <v>1191</v>
      </c>
      <c r="D448" s="664"/>
      <c r="E448" s="664"/>
      <c r="F448" s="664"/>
      <c r="G448" s="664"/>
      <c r="H448" s="664"/>
      <c r="I448" s="664"/>
      <c r="J448" s="664"/>
      <c r="K448" s="302"/>
      <c r="L448" s="641">
        <v>0</v>
      </c>
      <c r="M448" s="641"/>
      <c r="N448" s="641"/>
      <c r="O448" s="641"/>
      <c r="P448" s="641"/>
      <c r="Q448" s="641"/>
      <c r="R448" s="258"/>
      <c r="S448" s="641">
        <v>0</v>
      </c>
      <c r="T448" s="641"/>
      <c r="U448" s="641"/>
      <c r="V448" s="641"/>
      <c r="W448" s="641"/>
      <c r="X448" s="641"/>
      <c r="Y448" s="304"/>
      <c r="Z448" s="662">
        <v>0.5</v>
      </c>
      <c r="AA448" s="663"/>
      <c r="AB448" s="663"/>
      <c r="AC448" s="304"/>
      <c r="AD448" s="641">
        <f>IF((L448-S448)*Z448&gt;=0,0,(L448-S448)*Z448)</f>
        <v>0</v>
      </c>
      <c r="AE448" s="641"/>
      <c r="AF448" s="641"/>
      <c r="AG448" s="641"/>
      <c r="AH448" s="641"/>
      <c r="AI448" s="641"/>
      <c r="AJ448" s="147">
        <f>A448</f>
        <v>0</v>
      </c>
      <c r="AK448" s="245">
        <f>B448</f>
        <v>0</v>
      </c>
      <c r="AL448" s="270"/>
      <c r="AM448" s="104"/>
      <c r="AN448" s="104"/>
      <c r="BF448" s="154"/>
      <c r="BG448" s="154"/>
      <c r="BH448" s="154"/>
      <c r="BI448" s="154"/>
      <c r="BJ448" s="154"/>
      <c r="BK448" s="154"/>
      <c r="BL448" s="154"/>
      <c r="BM448" s="154"/>
      <c r="BN448" s="154"/>
      <c r="BO448" s="154"/>
      <c r="BP448" s="154"/>
      <c r="BQ448" s="154"/>
      <c r="BR448" s="154"/>
      <c r="BS448" s="154"/>
      <c r="BT448" s="155"/>
      <c r="BU448" s="155"/>
      <c r="BV448" s="155"/>
      <c r="BW448" s="155"/>
      <c r="BX448" s="156"/>
      <c r="BY448" s="156">
        <f t="shared" si="28"/>
        <v>0</v>
      </c>
      <c r="BZ448" s="156">
        <f>IF(ISNONTEXT(C448:D448),0,SUM(C448:AI448)-SUM(AL448:BR448))</f>
        <v>0</v>
      </c>
      <c r="CA448" s="156"/>
      <c r="CB448" s="252"/>
      <c r="CC448" s="252"/>
      <c r="CD448" s="252"/>
      <c r="CE448" s="252"/>
      <c r="CG448" s="272"/>
      <c r="CH448" s="272"/>
      <c r="CI448" s="272"/>
      <c r="CJ448" s="272"/>
      <c r="CK448" s="272"/>
      <c r="CL448" s="272"/>
      <c r="CM448" s="272"/>
      <c r="CN448" s="272"/>
      <c r="CO448" s="272"/>
      <c r="CP448" s="272"/>
    </row>
    <row r="449" spans="1:94" s="96" customFormat="1" ht="29.15" hidden="1" customHeight="1">
      <c r="A449" s="147"/>
      <c r="B449" s="88"/>
      <c r="C449" s="665" t="s">
        <v>1192</v>
      </c>
      <c r="D449" s="665"/>
      <c r="E449" s="665"/>
      <c r="F449" s="665"/>
      <c r="G449" s="665"/>
      <c r="H449" s="665"/>
      <c r="I449" s="665"/>
      <c r="J449" s="665"/>
      <c r="K449" s="302"/>
      <c r="L449" s="641">
        <v>0</v>
      </c>
      <c r="M449" s="641"/>
      <c r="N449" s="641"/>
      <c r="O449" s="641"/>
      <c r="P449" s="641"/>
      <c r="Q449" s="641"/>
      <c r="R449" s="258"/>
      <c r="S449" s="641">
        <v>0</v>
      </c>
      <c r="T449" s="641"/>
      <c r="U449" s="641"/>
      <c r="V449" s="641"/>
      <c r="W449" s="641"/>
      <c r="X449" s="641"/>
      <c r="Y449" s="305"/>
      <c r="Z449" s="662">
        <v>1</v>
      </c>
      <c r="AA449" s="663"/>
      <c r="AB449" s="663"/>
      <c r="AC449" s="305"/>
      <c r="AD449" s="641">
        <f>IF((L449-S449)*Z449&gt;=0,0,(L449-S449)*Z449)</f>
        <v>0</v>
      </c>
      <c r="AE449" s="641"/>
      <c r="AF449" s="641"/>
      <c r="AG449" s="641"/>
      <c r="AH449" s="641"/>
      <c r="AI449" s="641"/>
      <c r="AJ449" s="147"/>
      <c r="AK449" s="245"/>
      <c r="AL449" s="270"/>
      <c r="AM449" s="104"/>
      <c r="AN449" s="104"/>
      <c r="BF449" s="154"/>
      <c r="BG449" s="154"/>
      <c r="BH449" s="154"/>
      <c r="BI449" s="154"/>
      <c r="BJ449" s="154"/>
      <c r="BK449" s="154"/>
      <c r="BL449" s="154"/>
      <c r="BM449" s="154"/>
      <c r="BN449" s="154"/>
      <c r="BO449" s="154"/>
      <c r="BP449" s="154"/>
      <c r="BQ449" s="154"/>
      <c r="BR449" s="154"/>
      <c r="BS449" s="154"/>
      <c r="BT449" s="155"/>
      <c r="BU449" s="155"/>
      <c r="BV449" s="155"/>
      <c r="BW449" s="155"/>
      <c r="BX449" s="156"/>
      <c r="BY449" s="156">
        <f>IF(SUM(L449:X449)+AD449=0,0,1)</f>
        <v>0</v>
      </c>
      <c r="BZ449" s="156"/>
      <c r="CA449" s="156"/>
      <c r="CB449" s="252"/>
      <c r="CC449" s="252"/>
      <c r="CD449" s="252"/>
      <c r="CE449" s="252"/>
      <c r="CG449" s="272"/>
      <c r="CH449" s="272"/>
      <c r="CI449" s="272"/>
      <c r="CJ449" s="272"/>
      <c r="CK449" s="272"/>
      <c r="CL449" s="272"/>
      <c r="CM449" s="272"/>
      <c r="CN449" s="272"/>
      <c r="CO449" s="272"/>
      <c r="CP449" s="272"/>
    </row>
    <row r="450" spans="1:94" s="96" customFormat="1" ht="15" customHeight="1">
      <c r="A450" s="147"/>
      <c r="B450" s="88"/>
      <c r="C450" s="664"/>
      <c r="D450" s="664"/>
      <c r="E450" s="664"/>
      <c r="F450" s="664"/>
      <c r="G450" s="664"/>
      <c r="H450" s="664"/>
      <c r="I450" s="664"/>
      <c r="J450" s="664"/>
      <c r="K450" s="302"/>
      <c r="L450" s="663"/>
      <c r="M450" s="663"/>
      <c r="N450" s="663"/>
      <c r="O450" s="663"/>
      <c r="P450" s="663"/>
      <c r="Q450" s="663"/>
      <c r="R450" s="258"/>
      <c r="S450" s="663"/>
      <c r="T450" s="663"/>
      <c r="U450" s="663"/>
      <c r="V450" s="663"/>
      <c r="W450" s="663"/>
      <c r="X450" s="663"/>
      <c r="Y450" s="305"/>
      <c r="Z450" s="671"/>
      <c r="AA450" s="671"/>
      <c r="AB450" s="671"/>
      <c r="AC450" s="305"/>
      <c r="AD450" s="671"/>
      <c r="AE450" s="671"/>
      <c r="AF450" s="671"/>
      <c r="AG450" s="671"/>
      <c r="AH450" s="671"/>
      <c r="AI450" s="671"/>
      <c r="AJ450" s="147"/>
      <c r="AK450" s="245"/>
      <c r="AL450" s="270"/>
      <c r="AM450" s="104"/>
      <c r="AN450" s="104"/>
      <c r="BF450" s="154"/>
      <c r="BG450" s="154"/>
      <c r="BH450" s="154"/>
      <c r="BI450" s="154"/>
      <c r="BJ450" s="154"/>
      <c r="BK450" s="154"/>
      <c r="BL450" s="154"/>
      <c r="BM450" s="154"/>
      <c r="BN450" s="154"/>
      <c r="BO450" s="154"/>
      <c r="BP450" s="154"/>
      <c r="BQ450" s="154"/>
      <c r="BR450" s="154"/>
      <c r="BS450" s="154"/>
      <c r="BT450" s="155"/>
      <c r="BU450" s="155"/>
      <c r="BV450" s="155"/>
      <c r="BW450" s="155"/>
      <c r="BX450" s="156"/>
      <c r="BY450" s="156">
        <f>BY451</f>
        <v>1</v>
      </c>
      <c r="BZ450" s="156"/>
      <c r="CA450" s="156"/>
      <c r="CB450" s="252"/>
      <c r="CC450" s="252"/>
      <c r="CD450" s="252"/>
      <c r="CE450" s="252"/>
      <c r="CG450" s="272"/>
      <c r="CH450" s="272"/>
      <c r="CI450" s="272"/>
      <c r="CJ450" s="272"/>
      <c r="CK450" s="272"/>
      <c r="CL450" s="272"/>
      <c r="CM450" s="272"/>
      <c r="CN450" s="272"/>
      <c r="CO450" s="272"/>
      <c r="CP450" s="272"/>
    </row>
    <row r="451" spans="1:94" s="96" customFormat="1" ht="15" customHeight="1" thickBot="1">
      <c r="A451" s="147"/>
      <c r="B451" s="88"/>
      <c r="C451" s="669" t="s">
        <v>802</v>
      </c>
      <c r="D451" s="669"/>
      <c r="E451" s="669"/>
      <c r="F451" s="669"/>
      <c r="G451" s="669"/>
      <c r="H451" s="669"/>
      <c r="I451" s="669"/>
      <c r="J451" s="669"/>
      <c r="K451" s="300"/>
      <c r="L451" s="653">
        <f>SUBTOTAL(109,L445:Q449)</f>
        <v>2380626400</v>
      </c>
      <c r="M451" s="653"/>
      <c r="N451" s="653"/>
      <c r="O451" s="653"/>
      <c r="P451" s="653"/>
      <c r="Q451" s="653"/>
      <c r="R451" s="301"/>
      <c r="S451" s="653">
        <f>SUBTOTAL(109,S445:X449)</f>
        <v>5915638023</v>
      </c>
      <c r="T451" s="653"/>
      <c r="U451" s="653"/>
      <c r="V451" s="653"/>
      <c r="W451" s="653"/>
      <c r="X451" s="653"/>
      <c r="Y451" s="306"/>
      <c r="Z451" s="670"/>
      <c r="AA451" s="670"/>
      <c r="AB451" s="670"/>
      <c r="AC451" s="306"/>
      <c r="AD451" s="653">
        <f>SUBTOTAL(109,AD445:AI449)</f>
        <v>0</v>
      </c>
      <c r="AE451" s="653"/>
      <c r="AF451" s="653"/>
      <c r="AG451" s="653"/>
      <c r="AH451" s="653"/>
      <c r="AI451" s="653"/>
      <c r="AJ451" s="147"/>
      <c r="AK451" s="245"/>
      <c r="AL451" s="270"/>
      <c r="AM451" s="104"/>
      <c r="AN451" s="104"/>
      <c r="BF451" s="154"/>
      <c r="BG451" s="154"/>
      <c r="BH451" s="154"/>
      <c r="BI451" s="154"/>
      <c r="BJ451" s="154"/>
      <c r="BK451" s="154"/>
      <c r="BL451" s="154"/>
      <c r="BM451" s="154"/>
      <c r="BN451" s="154"/>
      <c r="BO451" s="154"/>
      <c r="BP451" s="154"/>
      <c r="BQ451" s="154"/>
      <c r="BR451" s="154"/>
      <c r="BS451" s="154"/>
      <c r="BT451" s="252"/>
      <c r="BU451" s="252"/>
      <c r="BV451" s="252"/>
      <c r="BW451" s="252"/>
      <c r="BX451" s="299"/>
      <c r="BY451" s="156">
        <f t="shared" si="28"/>
        <v>1</v>
      </c>
      <c r="BZ451" s="299"/>
      <c r="CA451" s="299"/>
      <c r="CB451" s="252">
        <f>W436</f>
        <v>2380626400</v>
      </c>
      <c r="CC451" s="252" t="e">
        <f ca="1">[4]CDKT!P40+ExtractNumber(CC453)</f>
        <v>#NAME?</v>
      </c>
      <c r="CD451" s="252">
        <f>CB451-L451</f>
        <v>0</v>
      </c>
      <c r="CE451" s="252" t="e">
        <f ca="1">CC451-AD451</f>
        <v>#NAME?</v>
      </c>
      <c r="CG451" s="272"/>
      <c r="CH451" s="272"/>
      <c r="CI451" s="272"/>
      <c r="CJ451" s="272"/>
      <c r="CK451" s="272"/>
      <c r="CL451" s="272"/>
      <c r="CM451" s="272"/>
      <c r="CN451" s="272"/>
      <c r="CO451" s="272"/>
      <c r="CP451" s="272"/>
    </row>
    <row r="452" spans="1:94" s="96" customFormat="1" ht="15" customHeight="1" thickTop="1">
      <c r="A452" s="147"/>
      <c r="B452" s="88"/>
      <c r="C452" s="307"/>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c r="AJ452" s="147"/>
      <c r="AK452" s="245"/>
      <c r="AL452" s="270"/>
      <c r="AM452" s="104"/>
      <c r="AN452" s="104"/>
      <c r="BF452" s="154"/>
      <c r="BG452" s="154"/>
      <c r="BH452" s="154"/>
      <c r="BI452" s="154"/>
      <c r="BJ452" s="154"/>
      <c r="BK452" s="154"/>
      <c r="BL452" s="154"/>
      <c r="BM452" s="154"/>
      <c r="BN452" s="154"/>
      <c r="BO452" s="154"/>
      <c r="BP452" s="154"/>
      <c r="BQ452" s="154"/>
      <c r="BR452" s="154"/>
      <c r="BS452" s="154"/>
      <c r="BT452" s="155"/>
      <c r="BU452" s="155"/>
      <c r="BV452" s="155"/>
      <c r="BW452" s="155"/>
      <c r="BX452" s="156"/>
      <c r="BY452" s="156">
        <f>BY453</f>
        <v>1</v>
      </c>
      <c r="BZ452" s="156"/>
      <c r="CA452" s="156"/>
      <c r="CB452" s="252"/>
      <c r="CC452" s="252"/>
      <c r="CD452" s="252"/>
      <c r="CE452" s="252"/>
      <c r="CG452" s="272"/>
      <c r="CH452" s="272"/>
      <c r="CI452" s="272"/>
      <c r="CJ452" s="272"/>
      <c r="CK452" s="272"/>
      <c r="CL452" s="272"/>
      <c r="CM452" s="272"/>
      <c r="CN452" s="272"/>
      <c r="CO452" s="272"/>
      <c r="CP452" s="272"/>
    </row>
    <row r="453" spans="1:94" s="105" customFormat="1" ht="28" customHeight="1">
      <c r="A453" s="147"/>
      <c r="B453" s="88"/>
      <c r="C453" s="654" t="s">
        <v>1193</v>
      </c>
      <c r="D453" s="654"/>
      <c r="E453" s="654"/>
      <c r="F453" s="654"/>
      <c r="G453" s="654"/>
      <c r="H453" s="654"/>
      <c r="I453" s="654"/>
      <c r="J453" s="654"/>
      <c r="K453" s="654"/>
      <c r="L453" s="654"/>
      <c r="M453" s="654"/>
      <c r="N453" s="654"/>
      <c r="O453" s="654"/>
      <c r="P453" s="654"/>
      <c r="Q453" s="654"/>
      <c r="R453" s="654"/>
      <c r="S453" s="654"/>
      <c r="T453" s="654"/>
      <c r="U453" s="654"/>
      <c r="V453" s="654"/>
      <c r="W453" s="654"/>
      <c r="X453" s="654"/>
      <c r="Y453" s="654"/>
      <c r="Z453" s="654"/>
      <c r="AA453" s="654"/>
      <c r="AB453" s="654"/>
      <c r="AC453" s="654"/>
      <c r="AD453" s="654"/>
      <c r="AE453" s="654"/>
      <c r="AF453" s="654"/>
      <c r="AG453" s="654"/>
      <c r="AH453" s="654"/>
      <c r="AI453" s="654"/>
      <c r="AJ453" s="147">
        <f t="shared" ref="AJ453:AK455" si="29">A453</f>
        <v>0</v>
      </c>
      <c r="AK453" s="245">
        <f t="shared" si="29"/>
        <v>0</v>
      </c>
      <c r="AL453" s="270"/>
      <c r="AM453" s="104"/>
      <c r="AN453" s="104"/>
      <c r="AO453" s="96"/>
      <c r="AP453" s="96"/>
      <c r="AQ453" s="96"/>
      <c r="AR453" s="96"/>
      <c r="AS453" s="96"/>
      <c r="AT453" s="96"/>
      <c r="AU453" s="96"/>
      <c r="AV453" s="96"/>
      <c r="AW453" s="96"/>
      <c r="AX453" s="96"/>
      <c r="AY453" s="96"/>
      <c r="AZ453" s="96"/>
      <c r="BA453" s="96"/>
      <c r="BB453" s="96"/>
      <c r="BC453" s="96"/>
      <c r="BD453" s="96"/>
      <c r="BE453" s="96"/>
      <c r="BF453" s="154"/>
      <c r="BG453" s="154"/>
      <c r="BH453" s="154"/>
      <c r="BI453" s="154"/>
      <c r="BJ453" s="154"/>
      <c r="BK453" s="154"/>
      <c r="BL453" s="154"/>
      <c r="BM453" s="154"/>
      <c r="BN453" s="154"/>
      <c r="BO453" s="154"/>
      <c r="BP453" s="154"/>
      <c r="BQ453" s="154"/>
      <c r="BR453" s="154"/>
      <c r="BS453" s="154"/>
      <c r="BT453" s="155"/>
      <c r="BU453" s="155"/>
      <c r="BV453" s="155"/>
      <c r="BW453" s="155"/>
      <c r="BX453" s="156"/>
      <c r="BY453" s="156">
        <f>BY440</f>
        <v>1</v>
      </c>
      <c r="BZ453" s="156">
        <f>IF(ISNONTEXT(C453:D453),0,SUM(C453:AI453)-SUM(AL453:BR453))</f>
        <v>0</v>
      </c>
      <c r="CA453" s="156"/>
      <c r="CB453" s="252"/>
      <c r="CC453" s="252" t="str">
        <f>RIGHT(C453,30)</f>
        <v xml:space="preserve"> với số tiền: 13.829.888 đồng.</v>
      </c>
      <c r="CD453" s="252"/>
      <c r="CE453" s="252"/>
      <c r="CG453" s="291"/>
      <c r="CH453" s="291"/>
      <c r="CI453" s="291"/>
      <c r="CJ453" s="291"/>
      <c r="CK453" s="291"/>
      <c r="CL453" s="291"/>
      <c r="CM453" s="291"/>
      <c r="CN453" s="291"/>
      <c r="CO453" s="291"/>
      <c r="CP453" s="291"/>
    </row>
    <row r="454" spans="1:94" s="105" customFormat="1" ht="15" customHeight="1">
      <c r="A454" s="147"/>
      <c r="B454" s="88"/>
      <c r="C454" s="668"/>
      <c r="D454" s="668"/>
      <c r="E454" s="668"/>
      <c r="F454" s="668"/>
      <c r="G454" s="668"/>
      <c r="H454" s="668"/>
      <c r="I454" s="668"/>
      <c r="J454" s="668"/>
      <c r="K454" s="668"/>
      <c r="L454" s="668"/>
      <c r="M454" s="668"/>
      <c r="N454" s="668"/>
      <c r="O454" s="668"/>
      <c r="P454" s="668"/>
      <c r="Q454" s="668"/>
      <c r="R454" s="668"/>
      <c r="S454" s="668"/>
      <c r="T454" s="668"/>
      <c r="U454" s="668"/>
      <c r="V454" s="668"/>
      <c r="W454" s="668"/>
      <c r="X454" s="668"/>
      <c r="Y454" s="668"/>
      <c r="Z454" s="668"/>
      <c r="AA454" s="668"/>
      <c r="AB454" s="668"/>
      <c r="AC454" s="668"/>
      <c r="AD454" s="668"/>
      <c r="AE454" s="668"/>
      <c r="AF454" s="668"/>
      <c r="AG454" s="668"/>
      <c r="AH454" s="668"/>
      <c r="AI454" s="668"/>
      <c r="AJ454" s="147">
        <f t="shared" si="29"/>
        <v>0</v>
      </c>
      <c r="AK454" s="245">
        <f t="shared" si="29"/>
        <v>0</v>
      </c>
      <c r="AL454" s="270"/>
      <c r="AM454" s="104"/>
      <c r="AN454" s="104"/>
      <c r="AO454" s="96"/>
      <c r="AP454" s="96"/>
      <c r="AQ454" s="96"/>
      <c r="AR454" s="96"/>
      <c r="AS454" s="96"/>
      <c r="AT454" s="96"/>
      <c r="AU454" s="96"/>
      <c r="AV454" s="96"/>
      <c r="AW454" s="96"/>
      <c r="AX454" s="96"/>
      <c r="AY454" s="96"/>
      <c r="AZ454" s="96"/>
      <c r="BA454" s="96"/>
      <c r="BB454" s="96"/>
      <c r="BC454" s="96"/>
      <c r="BD454" s="96"/>
      <c r="BE454" s="96"/>
      <c r="BF454" s="154"/>
      <c r="BG454" s="154"/>
      <c r="BH454" s="154"/>
      <c r="BI454" s="154"/>
      <c r="BJ454" s="154"/>
      <c r="BK454" s="154"/>
      <c r="BL454" s="154"/>
      <c r="BM454" s="154"/>
      <c r="BN454" s="154"/>
      <c r="BO454" s="154"/>
      <c r="BP454" s="154"/>
      <c r="BQ454" s="154"/>
      <c r="BR454" s="154"/>
      <c r="BS454" s="154"/>
      <c r="BT454" s="155"/>
      <c r="BU454" s="155"/>
      <c r="BV454" s="155"/>
      <c r="BW454" s="155"/>
      <c r="BX454" s="156"/>
      <c r="BY454" s="156">
        <f>BY455</f>
        <v>1</v>
      </c>
      <c r="BZ454" s="156">
        <f>IF(ISNONTEXT(C454:D454),0,SUM(C454:AI454)-SUM(AL454:BR454))</f>
        <v>0</v>
      </c>
      <c r="CA454" s="156"/>
      <c r="CB454" s="252"/>
      <c r="CC454" s="252"/>
      <c r="CD454" s="252"/>
      <c r="CE454" s="252"/>
      <c r="CG454" s="291"/>
      <c r="CH454" s="291"/>
      <c r="CI454" s="291"/>
      <c r="CJ454" s="291"/>
      <c r="CK454" s="291"/>
      <c r="CL454" s="291"/>
      <c r="CM454" s="291"/>
      <c r="CN454" s="291"/>
      <c r="CO454" s="291"/>
      <c r="CP454" s="291"/>
    </row>
    <row r="455" spans="1:94" s="105" customFormat="1" ht="15" customHeight="1">
      <c r="A455" s="147" t="s">
        <v>1194</v>
      </c>
      <c r="B455" s="88"/>
      <c r="C455" s="270" t="s">
        <v>1195</v>
      </c>
      <c r="D455" s="104"/>
      <c r="E455" s="96"/>
      <c r="F455" s="96"/>
      <c r="G455" s="96"/>
      <c r="H455" s="96"/>
      <c r="I455" s="96"/>
      <c r="J455" s="96"/>
      <c r="K455" s="96"/>
      <c r="L455" s="96"/>
      <c r="M455" s="96"/>
      <c r="N455" s="96"/>
      <c r="O455" s="96"/>
      <c r="P455" s="96"/>
      <c r="Q455" s="96"/>
      <c r="R455" s="96"/>
      <c r="S455" s="96"/>
      <c r="T455" s="96"/>
      <c r="U455" s="96"/>
      <c r="V455" s="96"/>
      <c r="W455" s="154"/>
      <c r="X455" s="154"/>
      <c r="Y455" s="154"/>
      <c r="Z455" s="154"/>
      <c r="AA455" s="154"/>
      <c r="AB455" s="154"/>
      <c r="AC455" s="154"/>
      <c r="AD455" s="154"/>
      <c r="AE455" s="154"/>
      <c r="AF455" s="154"/>
      <c r="AG455" s="154"/>
      <c r="AH455" s="154"/>
      <c r="AI455" s="154"/>
      <c r="AJ455" s="147" t="str">
        <f t="shared" si="29"/>
        <v>e)</v>
      </c>
      <c r="AK455" s="245">
        <f t="shared" si="29"/>
        <v>0</v>
      </c>
      <c r="AL455" s="270"/>
      <c r="AM455" s="104"/>
      <c r="AN455" s="104"/>
      <c r="AO455" s="96"/>
      <c r="AP455" s="96"/>
      <c r="AQ455" s="96"/>
      <c r="AR455" s="96"/>
      <c r="AS455" s="96"/>
      <c r="AT455" s="96"/>
      <c r="AU455" s="96"/>
      <c r="AV455" s="96"/>
      <c r="AW455" s="96"/>
      <c r="AX455" s="96"/>
      <c r="AY455" s="96"/>
      <c r="AZ455" s="96"/>
      <c r="BA455" s="96"/>
      <c r="BB455" s="96"/>
      <c r="BC455" s="96"/>
      <c r="BD455" s="96"/>
      <c r="BE455" s="96"/>
      <c r="BF455" s="154"/>
      <c r="BG455" s="154"/>
      <c r="BH455" s="154"/>
      <c r="BI455" s="154"/>
      <c r="BJ455" s="154"/>
      <c r="BK455" s="154"/>
      <c r="BL455" s="154"/>
      <c r="BM455" s="154"/>
      <c r="BN455" s="154"/>
      <c r="BO455" s="154"/>
      <c r="BP455" s="154"/>
      <c r="BQ455" s="154"/>
      <c r="BR455" s="154"/>
      <c r="BS455" s="154"/>
      <c r="BT455" s="155"/>
      <c r="BU455" s="155"/>
      <c r="BV455" s="155"/>
      <c r="BW455" s="155"/>
      <c r="BX455" s="156"/>
      <c r="BY455" s="156">
        <f>SUM(BY457:BY457)</f>
        <v>1</v>
      </c>
      <c r="BZ455" s="156">
        <f>IF(ISNONTEXT(C455:D455),0,SUM(C455:AI455)-SUM(AL455:BR455))</f>
        <v>0</v>
      </c>
      <c r="CA455" s="156"/>
      <c r="CB455" s="252"/>
      <c r="CC455" s="252"/>
      <c r="CD455" s="252"/>
      <c r="CE455" s="252"/>
      <c r="CG455" s="291"/>
      <c r="CH455" s="291"/>
      <c r="CI455" s="291"/>
      <c r="CJ455" s="291"/>
      <c r="CK455" s="291"/>
      <c r="CL455" s="291"/>
      <c r="CM455" s="291"/>
      <c r="CN455" s="291"/>
      <c r="CO455" s="291"/>
      <c r="CP455" s="291"/>
    </row>
    <row r="456" spans="1:94" s="105" customFormat="1" ht="15" customHeight="1">
      <c r="A456" s="147"/>
      <c r="B456" s="88"/>
      <c r="C456" s="309" t="s">
        <v>781</v>
      </c>
      <c r="D456" s="104" t="s">
        <v>1196</v>
      </c>
      <c r="E456" s="96"/>
      <c r="F456" s="96"/>
      <c r="G456" s="96"/>
      <c r="H456" s="96"/>
      <c r="I456" s="96"/>
      <c r="J456" s="96"/>
      <c r="K456" s="96"/>
      <c r="L456" s="96"/>
      <c r="M456" s="96"/>
      <c r="N456" s="96"/>
      <c r="O456" s="96"/>
      <c r="P456" s="96"/>
      <c r="Q456" s="96"/>
      <c r="R456" s="96"/>
      <c r="S456" s="96"/>
      <c r="T456" s="96"/>
      <c r="U456" s="96"/>
      <c r="V456" s="96"/>
      <c r="W456" s="154"/>
      <c r="X456" s="154"/>
      <c r="Y456" s="154"/>
      <c r="Z456" s="154"/>
      <c r="AA456" s="154"/>
      <c r="AB456" s="154"/>
      <c r="AC456" s="154"/>
      <c r="AD456" s="154"/>
      <c r="AE456" s="154"/>
      <c r="AF456" s="154"/>
      <c r="AG456" s="154"/>
      <c r="AH456" s="154"/>
      <c r="AI456" s="154"/>
      <c r="AJ456" s="147"/>
      <c r="AK456" s="245"/>
      <c r="AL456" s="270"/>
      <c r="AM456" s="104"/>
      <c r="AN456" s="104"/>
      <c r="AO456" s="96"/>
      <c r="AP456" s="96"/>
      <c r="AQ456" s="96"/>
      <c r="AR456" s="96"/>
      <c r="AS456" s="96"/>
      <c r="AT456" s="96"/>
      <c r="AU456" s="96"/>
      <c r="AV456" s="96"/>
      <c r="AW456" s="96"/>
      <c r="AX456" s="96"/>
      <c r="AY456" s="96"/>
      <c r="AZ456" s="96"/>
      <c r="BA456" s="96"/>
      <c r="BB456" s="96"/>
      <c r="BC456" s="96"/>
      <c r="BD456" s="96"/>
      <c r="BE456" s="96"/>
      <c r="BF456" s="154"/>
      <c r="BG456" s="154"/>
      <c r="BH456" s="154"/>
      <c r="BI456" s="154"/>
      <c r="BJ456" s="154"/>
      <c r="BK456" s="154"/>
      <c r="BL456" s="154"/>
      <c r="BM456" s="154"/>
      <c r="BN456" s="154"/>
      <c r="BO456" s="154"/>
      <c r="BP456" s="154"/>
      <c r="BQ456" s="154"/>
      <c r="BR456" s="154"/>
      <c r="BS456" s="154"/>
      <c r="BT456" s="155"/>
      <c r="BU456" s="155"/>
      <c r="BV456" s="155"/>
      <c r="BW456" s="155"/>
      <c r="BX456" s="156"/>
      <c r="BY456" s="156"/>
      <c r="BZ456" s="156"/>
      <c r="CA456" s="156"/>
      <c r="CB456" s="252"/>
      <c r="CC456" s="252"/>
      <c r="CD456" s="252"/>
      <c r="CE456" s="252"/>
      <c r="CG456" s="291"/>
      <c r="CH456" s="291"/>
      <c r="CI456" s="291"/>
      <c r="CJ456" s="291"/>
      <c r="CK456" s="291"/>
      <c r="CL456" s="291"/>
      <c r="CM456" s="291"/>
      <c r="CN456" s="291"/>
      <c r="CO456" s="291"/>
      <c r="CP456" s="291"/>
    </row>
    <row r="457" spans="1:94" s="105" customFormat="1" ht="15" customHeight="1">
      <c r="A457" s="147"/>
      <c r="B457" s="88"/>
      <c r="C457" s="309" t="s">
        <v>781</v>
      </c>
      <c r="D457" s="104" t="s">
        <v>1197</v>
      </c>
      <c r="E457" s="96"/>
      <c r="F457" s="96"/>
      <c r="G457" s="96"/>
      <c r="H457" s="96"/>
      <c r="I457" s="96"/>
      <c r="J457" s="96"/>
      <c r="K457" s="96"/>
      <c r="L457" s="96"/>
      <c r="M457" s="96"/>
      <c r="N457" s="96"/>
      <c r="O457" s="96"/>
      <c r="P457" s="96"/>
      <c r="Q457" s="96"/>
      <c r="R457" s="96"/>
      <c r="S457" s="96"/>
      <c r="T457" s="96"/>
      <c r="U457" s="96"/>
      <c r="V457" s="96"/>
      <c r="W457" s="154"/>
      <c r="X457" s="154"/>
      <c r="Y457" s="154"/>
      <c r="Z457" s="154"/>
      <c r="AA457" s="154"/>
      <c r="AB457" s="154"/>
      <c r="AC457" s="154"/>
      <c r="AD457" s="154"/>
      <c r="AE457" s="154"/>
      <c r="AF457" s="154"/>
      <c r="AG457" s="154"/>
      <c r="AH457" s="154"/>
      <c r="AI457" s="154"/>
      <c r="AJ457" s="147"/>
      <c r="AK457" s="245"/>
      <c r="AL457" s="270"/>
      <c r="AM457" s="104"/>
      <c r="AN457" s="104"/>
      <c r="AO457" s="96"/>
      <c r="AP457" s="96"/>
      <c r="AQ457" s="96"/>
      <c r="AR457" s="96"/>
      <c r="AS457" s="96"/>
      <c r="AT457" s="96"/>
      <c r="AU457" s="96"/>
      <c r="AV457" s="96"/>
      <c r="AW457" s="96"/>
      <c r="AX457" s="96"/>
      <c r="AY457" s="96"/>
      <c r="AZ457" s="96"/>
      <c r="BA457" s="96"/>
      <c r="BB457" s="96"/>
      <c r="BC457" s="96"/>
      <c r="BD457" s="96"/>
      <c r="BE457" s="96"/>
      <c r="BF457" s="154"/>
      <c r="BG457" s="154"/>
      <c r="BH457" s="154"/>
      <c r="BI457" s="154"/>
      <c r="BJ457" s="154"/>
      <c r="BK457" s="154"/>
      <c r="BL457" s="154"/>
      <c r="BM457" s="154"/>
      <c r="BN457" s="154"/>
      <c r="BO457" s="154"/>
      <c r="BP457" s="154"/>
      <c r="BQ457" s="154"/>
      <c r="BR457" s="154"/>
      <c r="BS457" s="154"/>
      <c r="BT457" s="155"/>
      <c r="BU457" s="155"/>
      <c r="BV457" s="155"/>
      <c r="BW457" s="155"/>
      <c r="BX457" s="156"/>
      <c r="BY457" s="156">
        <f>'[4]TSTC 1'!BD40</f>
        <v>1</v>
      </c>
      <c r="BZ457" s="156"/>
      <c r="CA457" s="156"/>
      <c r="CB457" s="252"/>
      <c r="CC457" s="252"/>
      <c r="CD457" s="252"/>
      <c r="CE457" s="252"/>
      <c r="CG457" s="291"/>
      <c r="CH457" s="291"/>
      <c r="CI457" s="291"/>
      <c r="CJ457" s="291"/>
      <c r="CK457" s="291"/>
      <c r="CL457" s="291"/>
      <c r="CM457" s="291"/>
      <c r="CN457" s="291"/>
      <c r="CO457" s="291"/>
      <c r="CP457" s="291"/>
    </row>
    <row r="458" spans="1:94" s="105" customFormat="1" ht="15" customHeight="1">
      <c r="A458" s="147"/>
      <c r="B458" s="88"/>
      <c r="C458" s="270"/>
      <c r="D458" s="104"/>
      <c r="E458" s="96"/>
      <c r="F458" s="96"/>
      <c r="G458" s="96"/>
      <c r="H458" s="96"/>
      <c r="I458" s="96"/>
      <c r="J458" s="96"/>
      <c r="K458" s="96"/>
      <c r="L458" s="96"/>
      <c r="M458" s="96"/>
      <c r="N458" s="96"/>
      <c r="O458" s="96"/>
      <c r="P458" s="96"/>
      <c r="Q458" s="96"/>
      <c r="R458" s="96"/>
      <c r="S458" s="96"/>
      <c r="T458" s="96"/>
      <c r="U458" s="96"/>
      <c r="V458" s="96"/>
      <c r="W458" s="154"/>
      <c r="X458" s="154"/>
      <c r="Y458" s="154"/>
      <c r="Z458" s="154"/>
      <c r="AA458" s="154"/>
      <c r="AB458" s="154"/>
      <c r="AC458" s="154"/>
      <c r="AD458" s="154"/>
      <c r="AE458" s="154"/>
      <c r="AF458" s="154"/>
      <c r="AG458" s="154"/>
      <c r="AH458" s="154"/>
      <c r="AI458" s="154"/>
      <c r="AJ458" s="147"/>
      <c r="AK458" s="245"/>
      <c r="AL458" s="270"/>
      <c r="AM458" s="104"/>
      <c r="AN458" s="104"/>
      <c r="AO458" s="96"/>
      <c r="AP458" s="96"/>
      <c r="AQ458" s="96"/>
      <c r="AR458" s="96"/>
      <c r="AS458" s="96"/>
      <c r="AT458" s="96"/>
      <c r="AU458" s="96"/>
      <c r="AV458" s="96"/>
      <c r="AW458" s="96"/>
      <c r="AX458" s="96"/>
      <c r="AY458" s="96"/>
      <c r="AZ458" s="96"/>
      <c r="BA458" s="96"/>
      <c r="BB458" s="96"/>
      <c r="BC458" s="96"/>
      <c r="BD458" s="96"/>
      <c r="BE458" s="96"/>
      <c r="BF458" s="154"/>
      <c r="BG458" s="154"/>
      <c r="BH458" s="154"/>
      <c r="BI458" s="154"/>
      <c r="BJ458" s="154"/>
      <c r="BK458" s="154"/>
      <c r="BL458" s="154"/>
      <c r="BM458" s="154"/>
      <c r="BN458" s="154"/>
      <c r="BO458" s="154"/>
      <c r="BP458" s="154"/>
      <c r="BQ458" s="154"/>
      <c r="BR458" s="154"/>
      <c r="BS458" s="154"/>
      <c r="BT458" s="155"/>
      <c r="BU458" s="155"/>
      <c r="BV458" s="155"/>
      <c r="BW458" s="155"/>
      <c r="BX458" s="156"/>
      <c r="BY458" s="156">
        <f>BY468</f>
        <v>1</v>
      </c>
      <c r="BZ458" s="156"/>
      <c r="CA458" s="156"/>
      <c r="CB458" s="252"/>
      <c r="CC458" s="252"/>
      <c r="CD458" s="252"/>
      <c r="CE458" s="252"/>
      <c r="CG458" s="291"/>
      <c r="CH458" s="291"/>
      <c r="CI458" s="291"/>
      <c r="CJ458" s="291"/>
      <c r="CK458" s="291"/>
      <c r="CL458" s="291"/>
      <c r="CM458" s="291"/>
      <c r="CN458" s="291"/>
      <c r="CO458" s="291"/>
      <c r="CP458" s="291"/>
    </row>
    <row r="459" spans="1:94" ht="15" customHeight="1">
      <c r="A459" s="147">
        <f>IF(B459&lt;&gt;"",SUBTOTAL(103,$B$8:B459)-SUBTOTAL(103,$B$9:$B$50)-SUBTOTAL(103,$B$52:$B$345),"")</f>
        <v>6</v>
      </c>
      <c r="B459" s="88" t="str">
        <f>IF(W468+AD468=0,"",".")</f>
        <v>.</v>
      </c>
      <c r="C459" s="88" t="s">
        <v>1198</v>
      </c>
      <c r="D459" s="90"/>
      <c r="E459" s="90"/>
      <c r="F459" s="90"/>
      <c r="G459" s="90"/>
      <c r="H459" s="90"/>
      <c r="I459" s="90"/>
      <c r="J459" s="90"/>
      <c r="K459" s="90"/>
      <c r="L459" s="90"/>
      <c r="M459" s="90"/>
      <c r="N459" s="90"/>
      <c r="O459" s="90"/>
      <c r="P459" s="90"/>
      <c r="Q459" s="90"/>
      <c r="R459" s="90"/>
      <c r="S459" s="90"/>
      <c r="T459" s="90"/>
      <c r="W459" s="310"/>
      <c r="X459" s="310"/>
      <c r="Y459" s="310"/>
      <c r="Z459" s="310"/>
      <c r="AA459" s="310"/>
      <c r="AB459" s="310"/>
      <c r="AD459" s="310"/>
      <c r="AE459" s="310"/>
      <c r="AF459" s="310"/>
      <c r="AG459" s="310"/>
      <c r="AH459" s="310"/>
      <c r="AI459" s="310"/>
      <c r="AJ459" s="147">
        <f t="shared" ref="AJ459:AK468" si="30">A459</f>
        <v>6</v>
      </c>
      <c r="AK459" s="245" t="str">
        <f t="shared" si="30"/>
        <v>.</v>
      </c>
      <c r="AL459" s="311" t="s">
        <v>1199</v>
      </c>
      <c r="AM459" s="283"/>
      <c r="AN459" s="283"/>
      <c r="AO459" s="283"/>
      <c r="AP459" s="283"/>
      <c r="AQ459" s="283"/>
      <c r="AR459" s="283"/>
      <c r="AS459" s="283"/>
      <c r="AT459" s="283"/>
      <c r="AU459" s="283"/>
      <c r="AV459" s="283"/>
      <c r="AW459" s="283"/>
      <c r="AX459" s="90"/>
      <c r="AY459" s="90"/>
      <c r="AZ459" s="90"/>
      <c r="BA459" s="90"/>
      <c r="BB459" s="90"/>
      <c r="BC459" s="90"/>
      <c r="BF459" s="310"/>
      <c r="BG459" s="310"/>
      <c r="BH459" s="310"/>
      <c r="BI459" s="310"/>
      <c r="BJ459" s="310"/>
      <c r="BK459" s="310"/>
      <c r="BM459" s="310"/>
      <c r="BN459" s="310"/>
      <c r="BO459" s="310"/>
      <c r="BP459" s="310"/>
      <c r="BQ459" s="310"/>
      <c r="BR459" s="310"/>
      <c r="BS459" s="310"/>
      <c r="BY459" s="156">
        <f>BY461</f>
        <v>5</v>
      </c>
    </row>
    <row r="460" spans="1:94" ht="27" customHeight="1">
      <c r="A460" s="147" t="str">
        <f>IF(B460&lt;&gt;"",SUBTOTAL(103,$B$8:B460)-SUBTOTAL(103,$B$9:$B$50)-SUBTOTAL(103,$B$52:$B$345),"")</f>
        <v/>
      </c>
      <c r="C460" s="89"/>
      <c r="D460" s="100"/>
      <c r="E460" s="100"/>
      <c r="F460" s="100"/>
      <c r="G460" s="100"/>
      <c r="H460" s="100"/>
      <c r="I460" s="100"/>
      <c r="J460" s="100"/>
      <c r="K460" s="100"/>
      <c r="L460" s="100"/>
      <c r="M460" s="100"/>
      <c r="N460" s="100"/>
      <c r="O460" s="100"/>
      <c r="P460" s="100"/>
      <c r="Q460" s="100"/>
      <c r="R460" s="100"/>
      <c r="S460" s="100"/>
      <c r="T460" s="100"/>
      <c r="W460" s="644" t="str">
        <f>[4]KQKD!$P$9</f>
        <v>6 tháng đầu năm 2016</v>
      </c>
      <c r="X460" s="649"/>
      <c r="Y460" s="649"/>
      <c r="Z460" s="649"/>
      <c r="AA460" s="649"/>
      <c r="AB460" s="649"/>
      <c r="AC460" s="277"/>
      <c r="AD460" s="650" t="str">
        <f>[4]KQKD!$T$9</f>
        <v>6 tháng đầu năm 2015</v>
      </c>
      <c r="AE460" s="649"/>
      <c r="AF460" s="649"/>
      <c r="AG460" s="649"/>
      <c r="AH460" s="649"/>
      <c r="AI460" s="649"/>
      <c r="AJ460" s="278" t="str">
        <f t="shared" si="30"/>
        <v/>
      </c>
      <c r="AK460" s="278">
        <f t="shared" si="30"/>
        <v>0</v>
      </c>
      <c r="AL460" s="89"/>
      <c r="AM460" s="100"/>
      <c r="AN460" s="100"/>
      <c r="AO460" s="100"/>
      <c r="AP460" s="100"/>
      <c r="AQ460" s="100"/>
      <c r="AR460" s="100"/>
      <c r="AS460" s="100"/>
      <c r="AT460" s="100"/>
      <c r="AU460" s="100"/>
      <c r="AV460" s="100"/>
      <c r="AW460" s="100"/>
      <c r="AX460" s="100"/>
      <c r="AY460" s="100"/>
      <c r="AZ460" s="100"/>
      <c r="BA460" s="100"/>
      <c r="BB460" s="100"/>
      <c r="BC460" s="100"/>
      <c r="BF460" s="650" t="e">
        <f>#REF!</f>
        <v>#REF!</v>
      </c>
      <c r="BG460" s="649"/>
      <c r="BH460" s="649"/>
      <c r="BI460" s="649"/>
      <c r="BJ460" s="649"/>
      <c r="BK460" s="649"/>
      <c r="BL460" s="277"/>
      <c r="BM460" s="650" t="e">
        <f>#REF!</f>
        <v>#REF!</v>
      </c>
      <c r="BN460" s="649"/>
      <c r="BO460" s="649"/>
      <c r="BP460" s="649"/>
      <c r="BQ460" s="649"/>
      <c r="BR460" s="649"/>
      <c r="BS460" s="279"/>
      <c r="BT460" s="280" t="str">
        <f>[4]CDKT!K$9</f>
        <v>Hội sở</v>
      </c>
      <c r="BU460" s="280" t="str">
        <f>[4]CDKT!L$9</f>
        <v>CN Hà Nội</v>
      </c>
      <c r="BV460" s="280" t="str">
        <f>[4]CDKT!M$9</f>
        <v>CN Hồ Chí Minh</v>
      </c>
      <c r="BW460" s="280" t="str">
        <f>[4]CDKT!O$9</f>
        <v>Điều chỉnh</v>
      </c>
      <c r="BY460" s="156">
        <f>BY461</f>
        <v>5</v>
      </c>
      <c r="BZ460" s="156">
        <f t="shared" ref="BZ460:BZ468" si="31">IF(ISNONTEXT(C460:D460),0,SUM(C460:AI460)-SUM(AL460:BR460))</f>
        <v>0</v>
      </c>
    </row>
    <row r="461" spans="1:94" ht="15" customHeight="1">
      <c r="A461" s="147" t="str">
        <f>IF(B461&lt;&gt;"",SUBTOTAL(103,$B$8:B461)-SUBTOTAL(103,$B$9:$B$50)-SUBTOTAL(103,$B$52:$B$345),"")</f>
        <v/>
      </c>
      <c r="D461" s="100"/>
      <c r="E461" s="100"/>
      <c r="F461" s="100"/>
      <c r="G461" s="100"/>
      <c r="H461" s="100"/>
      <c r="I461" s="100"/>
      <c r="J461" s="100"/>
      <c r="K461" s="100"/>
      <c r="L461" s="100"/>
      <c r="M461" s="100"/>
      <c r="N461" s="100"/>
      <c r="O461" s="100"/>
      <c r="P461" s="100"/>
      <c r="Q461" s="100"/>
      <c r="R461" s="100"/>
      <c r="S461" s="100"/>
      <c r="T461" s="100"/>
      <c r="W461" s="651" t="str">
        <f>[4]CDKT!$P$10</f>
        <v>VND</v>
      </c>
      <c r="X461" s="651"/>
      <c r="Y461" s="651"/>
      <c r="Z461" s="651"/>
      <c r="AA461" s="651"/>
      <c r="AB461" s="651"/>
      <c r="AC461" s="277"/>
      <c r="AD461" s="651" t="str">
        <f>[4]CDKT!$T$10</f>
        <v>VND</v>
      </c>
      <c r="AE461" s="651"/>
      <c r="AF461" s="651"/>
      <c r="AG461" s="651"/>
      <c r="AH461" s="651"/>
      <c r="AI461" s="651"/>
      <c r="AJ461" s="278" t="str">
        <f t="shared" si="30"/>
        <v/>
      </c>
      <c r="AK461" s="278">
        <f t="shared" si="30"/>
        <v>0</v>
      </c>
      <c r="AM461" s="100"/>
      <c r="AN461" s="100"/>
      <c r="AO461" s="100"/>
      <c r="AP461" s="100"/>
      <c r="AQ461" s="100"/>
      <c r="AR461" s="100"/>
      <c r="AS461" s="100"/>
      <c r="AT461" s="100"/>
      <c r="AU461" s="100"/>
      <c r="AV461" s="100"/>
      <c r="AW461" s="100"/>
      <c r="AX461" s="100"/>
      <c r="AY461" s="100"/>
      <c r="AZ461" s="100"/>
      <c r="BA461" s="100"/>
      <c r="BB461" s="100"/>
      <c r="BC461" s="100"/>
      <c r="BF461" s="651" t="e">
        <f>#REF!</f>
        <v>#REF!</v>
      </c>
      <c r="BG461" s="651"/>
      <c r="BH461" s="651"/>
      <c r="BI461" s="651"/>
      <c r="BJ461" s="651"/>
      <c r="BK461" s="651"/>
      <c r="BL461" s="277"/>
      <c r="BM461" s="651" t="e">
        <f>#REF!</f>
        <v>#REF!</v>
      </c>
      <c r="BN461" s="651"/>
      <c r="BO461" s="651"/>
      <c r="BP461" s="651"/>
      <c r="BQ461" s="651"/>
      <c r="BR461" s="651"/>
      <c r="BS461" s="279"/>
      <c r="BT461" s="155" t="s">
        <v>1133</v>
      </c>
      <c r="BU461" s="155" t="s">
        <v>1133</v>
      </c>
      <c r="BV461" s="155" t="s">
        <v>1133</v>
      </c>
      <c r="BW461" s="155" t="s">
        <v>1133</v>
      </c>
      <c r="BY461" s="156">
        <f>SUM(BY462:BY468)</f>
        <v>5</v>
      </c>
      <c r="BZ461" s="156">
        <f t="shared" si="31"/>
        <v>0</v>
      </c>
    </row>
    <row r="462" spans="1:94" ht="15" hidden="1" customHeight="1">
      <c r="A462" s="147" t="str">
        <f>IF(B462&lt;&gt;"",SUBTOTAL(103,$B$8:B462)-SUBTOTAL(103,$B$9:$B$50)-SUBTOTAL(103,$B$52:$B$345),"")</f>
        <v/>
      </c>
      <c r="B462" s="90"/>
      <c r="C462" s="90" t="s">
        <v>1200</v>
      </c>
      <c r="D462" s="113"/>
      <c r="E462" s="107"/>
      <c r="F462" s="107"/>
      <c r="G462" s="107"/>
      <c r="H462" s="107"/>
      <c r="I462" s="107"/>
      <c r="J462" s="107"/>
      <c r="K462" s="114"/>
      <c r="L462" s="114"/>
      <c r="M462" s="114"/>
      <c r="N462" s="114"/>
      <c r="O462" s="114"/>
      <c r="P462" s="114"/>
      <c r="Q462" s="114"/>
      <c r="R462" s="114"/>
      <c r="S462" s="114"/>
      <c r="T462" s="114"/>
      <c r="U462" s="114"/>
      <c r="V462" s="114"/>
      <c r="W462" s="641">
        <f>SUM(BT462:BW462)</f>
        <v>0</v>
      </c>
      <c r="X462" s="641"/>
      <c r="Y462" s="641"/>
      <c r="Z462" s="641"/>
      <c r="AA462" s="641"/>
      <c r="AB462" s="641"/>
      <c r="AC462" s="155"/>
      <c r="AD462" s="641">
        <f>-[4]CDKT!T39</f>
        <v>0</v>
      </c>
      <c r="AE462" s="641"/>
      <c r="AF462" s="641"/>
      <c r="AG462" s="641"/>
      <c r="AH462" s="641"/>
      <c r="AI462" s="641"/>
      <c r="AJ462" s="147" t="str">
        <f t="shared" si="30"/>
        <v/>
      </c>
      <c r="AK462" s="245">
        <f t="shared" si="30"/>
        <v>0</v>
      </c>
      <c r="AL462" s="257" t="str">
        <f>"As at "&amp;LEFT('[4]Khai bao'!$D$19,5)</f>
        <v>As at 01/01</v>
      </c>
      <c r="AM462" s="113"/>
      <c r="AN462" s="113"/>
      <c r="AO462" s="107"/>
      <c r="AP462" s="107"/>
      <c r="AQ462" s="107"/>
      <c r="AR462" s="107"/>
      <c r="AS462" s="107"/>
      <c r="AT462" s="114"/>
      <c r="AU462" s="114"/>
      <c r="AV462" s="114"/>
      <c r="AW462" s="114"/>
      <c r="AX462" s="114"/>
      <c r="AY462" s="114"/>
      <c r="AZ462" s="114"/>
      <c r="BA462" s="114"/>
      <c r="BB462" s="114"/>
      <c r="BC462" s="114"/>
      <c r="BD462" s="114"/>
      <c r="BE462" s="114"/>
      <c r="BF462" s="641">
        <f>W462</f>
        <v>0</v>
      </c>
      <c r="BG462" s="641"/>
      <c r="BH462" s="641"/>
      <c r="BI462" s="641"/>
      <c r="BJ462" s="641"/>
      <c r="BK462" s="641"/>
      <c r="BL462" s="155"/>
      <c r="BM462" s="641">
        <f>AD462</f>
        <v>0</v>
      </c>
      <c r="BN462" s="641"/>
      <c r="BO462" s="641"/>
      <c r="BP462" s="641"/>
      <c r="BQ462" s="641"/>
      <c r="BR462" s="641"/>
      <c r="BT462" s="155">
        <f>-[4]CDKT!K39</f>
        <v>0</v>
      </c>
      <c r="BU462" s="155">
        <f>-[4]CDKT!L39</f>
        <v>0</v>
      </c>
      <c r="BV462" s="155">
        <f>-[4]CDKT!M39</f>
        <v>0</v>
      </c>
      <c r="BW462" s="155">
        <f>-[4]CDKT!O39</f>
        <v>0</v>
      </c>
      <c r="BY462" s="156">
        <f>IF(SUM(C462:AI462)=0,0,1)</f>
        <v>0</v>
      </c>
      <c r="BZ462" s="156">
        <f t="shared" si="31"/>
        <v>0</v>
      </c>
      <c r="CB462" s="155"/>
      <c r="CC462" s="155"/>
      <c r="CD462" s="155"/>
      <c r="CE462" s="195"/>
    </row>
    <row r="463" spans="1:94" ht="15" customHeight="1">
      <c r="A463" s="147" t="str">
        <f>IF(B463&lt;&gt;"",SUBTOTAL(103,$B$8:B463)-SUBTOTAL(103,$B$9:$B$50)-SUBTOTAL(103,$B$52:$B$345),"")</f>
        <v/>
      </c>
      <c r="C463" s="312" t="s">
        <v>1201</v>
      </c>
      <c r="D463" s="107"/>
      <c r="E463" s="107"/>
      <c r="F463" s="107"/>
      <c r="G463" s="107"/>
      <c r="H463" s="107"/>
      <c r="I463" s="107"/>
      <c r="J463" s="107"/>
      <c r="K463" s="107"/>
      <c r="L463" s="107"/>
      <c r="M463" s="107"/>
      <c r="N463" s="107"/>
      <c r="O463" s="107"/>
      <c r="P463" s="107"/>
      <c r="Q463" s="107"/>
      <c r="R463" s="107"/>
      <c r="S463" s="107"/>
      <c r="T463" s="107"/>
      <c r="U463" s="107"/>
      <c r="V463" s="107"/>
      <c r="W463" s="641">
        <f>SUM(BT463:BW463)</f>
        <v>13829888</v>
      </c>
      <c r="X463" s="641"/>
      <c r="Y463" s="641"/>
      <c r="Z463" s="641"/>
      <c r="AA463" s="641"/>
      <c r="AB463" s="641"/>
      <c r="AC463" s="155"/>
      <c r="AD463" s="641">
        <f>-[4]CDKT!T40</f>
        <v>0</v>
      </c>
      <c r="AE463" s="641"/>
      <c r="AF463" s="641"/>
      <c r="AG463" s="641"/>
      <c r="AH463" s="641"/>
      <c r="AI463" s="641"/>
      <c r="AJ463" s="147" t="str">
        <f t="shared" si="30"/>
        <v/>
      </c>
      <c r="AK463" s="245">
        <f t="shared" si="30"/>
        <v>0</v>
      </c>
      <c r="AL463" s="313" t="s">
        <v>1202</v>
      </c>
      <c r="AM463" s="314"/>
      <c r="AN463" s="314"/>
      <c r="AO463" s="314"/>
      <c r="AP463" s="314"/>
      <c r="AQ463" s="314"/>
      <c r="AR463" s="314"/>
      <c r="AS463" s="314"/>
      <c r="AT463" s="314"/>
      <c r="AU463" s="314"/>
      <c r="AV463" s="314"/>
      <c r="AW463" s="314"/>
      <c r="AX463" s="107"/>
      <c r="AY463" s="107"/>
      <c r="AZ463" s="107"/>
      <c r="BA463" s="107"/>
      <c r="BB463" s="107"/>
      <c r="BC463" s="107"/>
      <c r="BD463" s="107"/>
      <c r="BE463" s="107"/>
      <c r="BF463" s="641">
        <f>W463</f>
        <v>13829888</v>
      </c>
      <c r="BG463" s="641"/>
      <c r="BH463" s="641"/>
      <c r="BI463" s="641"/>
      <c r="BJ463" s="641"/>
      <c r="BK463" s="641"/>
      <c r="BL463" s="155"/>
      <c r="BM463" s="641">
        <f>AD463</f>
        <v>0</v>
      </c>
      <c r="BN463" s="641"/>
      <c r="BO463" s="641"/>
      <c r="BP463" s="641"/>
      <c r="BQ463" s="641"/>
      <c r="BR463" s="641"/>
      <c r="BS463" s="193"/>
      <c r="BT463" s="155">
        <f>-[4]CDKT!K40</f>
        <v>0</v>
      </c>
      <c r="BU463" s="155">
        <f>-[4]CDKT!L40</f>
        <v>0</v>
      </c>
      <c r="BV463" s="155">
        <f>-[4]CDKT!M40</f>
        <v>0</v>
      </c>
      <c r="BW463" s="155">
        <f>-[4]CDKT!O40</f>
        <v>13829888</v>
      </c>
      <c r="BY463" s="156">
        <f>IF(SUM(C463:AI463)=0,0,1)</f>
        <v>1</v>
      </c>
      <c r="BZ463" s="156">
        <f t="shared" si="31"/>
        <v>0</v>
      </c>
      <c r="CB463" s="195"/>
      <c r="CD463" s="155"/>
      <c r="CE463" s="155"/>
    </row>
    <row r="464" spans="1:94" ht="15" customHeight="1">
      <c r="A464" s="147" t="str">
        <f>IF(B464&lt;&gt;"",SUBTOTAL(103,$B$8:B464)-SUBTOTAL(103,$B$9:$B$50)-SUBTOTAL(103,$B$52:$B$345),"")</f>
        <v/>
      </c>
      <c r="C464" s="315" t="s">
        <v>1203</v>
      </c>
      <c r="D464" s="107"/>
      <c r="E464" s="107"/>
      <c r="F464" s="107"/>
      <c r="G464" s="107"/>
      <c r="H464" s="107"/>
      <c r="I464" s="107"/>
      <c r="J464" s="107"/>
      <c r="K464" s="107"/>
      <c r="L464" s="107"/>
      <c r="M464" s="107"/>
      <c r="N464" s="107"/>
      <c r="O464" s="107"/>
      <c r="P464" s="107"/>
      <c r="Q464" s="107"/>
      <c r="R464" s="107"/>
      <c r="S464" s="107"/>
      <c r="T464" s="107"/>
      <c r="U464" s="107"/>
      <c r="V464" s="107"/>
      <c r="W464" s="641">
        <f>SUM(BT464:BW464)</f>
        <v>335656644</v>
      </c>
      <c r="X464" s="641"/>
      <c r="Y464" s="641"/>
      <c r="Z464" s="641"/>
      <c r="AA464" s="641"/>
      <c r="AB464" s="641"/>
      <c r="AC464" s="155"/>
      <c r="AD464" s="641">
        <f>-[4]CDKT!T41</f>
        <v>335656644</v>
      </c>
      <c r="AE464" s="641"/>
      <c r="AF464" s="641"/>
      <c r="AG464" s="641"/>
      <c r="AH464" s="641"/>
      <c r="AI464" s="641"/>
      <c r="AJ464" s="147" t="str">
        <f t="shared" si="30"/>
        <v/>
      </c>
      <c r="AK464" s="245">
        <f t="shared" si="30"/>
        <v>0</v>
      </c>
      <c r="AL464" s="313" t="s">
        <v>1204</v>
      </c>
      <c r="AM464" s="314"/>
      <c r="AN464" s="314"/>
      <c r="AO464" s="314"/>
      <c r="AP464" s="314"/>
      <c r="AQ464" s="314"/>
      <c r="AR464" s="314"/>
      <c r="AS464" s="314"/>
      <c r="AT464" s="314"/>
      <c r="AU464" s="314"/>
      <c r="AV464" s="314"/>
      <c r="AW464" s="314"/>
      <c r="AX464" s="107"/>
      <c r="AY464" s="107"/>
      <c r="AZ464" s="107"/>
      <c r="BA464" s="107"/>
      <c r="BB464" s="107"/>
      <c r="BC464" s="107"/>
      <c r="BD464" s="107"/>
      <c r="BE464" s="107"/>
      <c r="BF464" s="641">
        <f>W464</f>
        <v>335656644</v>
      </c>
      <c r="BG464" s="641"/>
      <c r="BH464" s="641"/>
      <c r="BI464" s="641"/>
      <c r="BJ464" s="641"/>
      <c r="BK464" s="641"/>
      <c r="BL464" s="155"/>
      <c r="BM464" s="641">
        <f>AD464</f>
        <v>335656644</v>
      </c>
      <c r="BN464" s="641"/>
      <c r="BO464" s="641"/>
      <c r="BP464" s="641"/>
      <c r="BQ464" s="641"/>
      <c r="BR464" s="641"/>
      <c r="BS464" s="193"/>
      <c r="BT464" s="155">
        <f>-[4]CDKT!K41</f>
        <v>335656644</v>
      </c>
      <c r="BU464" s="155">
        <f>-[4]CDKT!L41</f>
        <v>0</v>
      </c>
      <c r="BV464" s="155">
        <f>-[4]CDKT!M41</f>
        <v>0</v>
      </c>
      <c r="BW464" s="155">
        <f>-[4]CDKT!O41</f>
        <v>0</v>
      </c>
      <c r="BY464" s="156">
        <f>IF(SUM(C464:AI464)=0,0,1)</f>
        <v>1</v>
      </c>
      <c r="BZ464" s="156">
        <f t="shared" si="31"/>
        <v>0</v>
      </c>
      <c r="CB464" s="195"/>
      <c r="CD464" s="155"/>
      <c r="CE464" s="155"/>
    </row>
    <row r="465" spans="1:94" ht="15" hidden="1" customHeight="1">
      <c r="A465" s="147" t="str">
        <f>IF(B465&lt;&gt;"",SUBTOTAL(103,$B$8:B465)-SUBTOTAL(103,$B$9:$B$50)-SUBTOTAL(103,$B$52:$B$345),"")</f>
        <v/>
      </c>
      <c r="C465" s="315" t="s">
        <v>1205</v>
      </c>
      <c r="D465" s="107"/>
      <c r="E465" s="107"/>
      <c r="F465" s="107"/>
      <c r="G465" s="107"/>
      <c r="H465" s="107"/>
      <c r="I465" s="107"/>
      <c r="J465" s="107"/>
      <c r="K465" s="107"/>
      <c r="L465" s="107"/>
      <c r="M465" s="107"/>
      <c r="N465" s="107"/>
      <c r="O465" s="107"/>
      <c r="P465" s="107"/>
      <c r="Q465" s="107"/>
      <c r="R465" s="107"/>
      <c r="S465" s="107"/>
      <c r="T465" s="107"/>
      <c r="U465" s="107"/>
      <c r="V465" s="107"/>
      <c r="W465" s="641">
        <f>SUM(BT465:BW465)</f>
        <v>0</v>
      </c>
      <c r="X465" s="641"/>
      <c r="Y465" s="641"/>
      <c r="Z465" s="641"/>
      <c r="AA465" s="641"/>
      <c r="AB465" s="641"/>
      <c r="AC465" s="155"/>
      <c r="AD465" s="641">
        <f>-[4]CDKT!T42</f>
        <v>0</v>
      </c>
      <c r="AE465" s="641"/>
      <c r="AF465" s="641"/>
      <c r="AG465" s="641"/>
      <c r="AH465" s="641"/>
      <c r="AI465" s="641"/>
      <c r="AJ465" s="147" t="str">
        <f>A465</f>
        <v/>
      </c>
      <c r="AK465" s="245">
        <f>B465</f>
        <v>0</v>
      </c>
      <c r="AL465" s="313" t="s">
        <v>1204</v>
      </c>
      <c r="AM465" s="314"/>
      <c r="AN465" s="314"/>
      <c r="AO465" s="314"/>
      <c r="AP465" s="314"/>
      <c r="AQ465" s="314"/>
      <c r="AR465" s="314"/>
      <c r="AS465" s="314"/>
      <c r="AT465" s="314"/>
      <c r="AU465" s="314"/>
      <c r="AV465" s="314"/>
      <c r="AW465" s="314"/>
      <c r="AX465" s="107"/>
      <c r="AY465" s="107"/>
      <c r="AZ465" s="107"/>
      <c r="BA465" s="107"/>
      <c r="BB465" s="107"/>
      <c r="BC465" s="107"/>
      <c r="BD465" s="107"/>
      <c r="BE465" s="107"/>
      <c r="BF465" s="641">
        <f>W465</f>
        <v>0</v>
      </c>
      <c r="BG465" s="641"/>
      <c r="BH465" s="641"/>
      <c r="BI465" s="641"/>
      <c r="BJ465" s="641"/>
      <c r="BK465" s="641"/>
      <c r="BL465" s="155"/>
      <c r="BM465" s="641">
        <f>AD465</f>
        <v>0</v>
      </c>
      <c r="BN465" s="641"/>
      <c r="BO465" s="641"/>
      <c r="BP465" s="641"/>
      <c r="BQ465" s="641"/>
      <c r="BR465" s="641"/>
      <c r="BS465" s="193"/>
      <c r="BT465" s="155">
        <f>-[4]CDKT!K42</f>
        <v>0</v>
      </c>
      <c r="BU465" s="155">
        <f>-[4]CDKT!L42</f>
        <v>0</v>
      </c>
      <c r="BV465" s="155">
        <f>-[4]CDKT!M42</f>
        <v>0</v>
      </c>
      <c r="BW465" s="155">
        <f>-[4]CDKT!O42</f>
        <v>0</v>
      </c>
      <c r="BY465" s="156">
        <f>IF(SUM(C465:AI465)=0,0,1)</f>
        <v>0</v>
      </c>
      <c r="BZ465" s="156">
        <f>IF(ISNONTEXT(C465:D465),0,SUM(C465:AI465)-SUM(AL465:BR465))</f>
        <v>0</v>
      </c>
      <c r="CB465" s="195"/>
      <c r="CD465" s="155"/>
      <c r="CE465" s="155"/>
    </row>
    <row r="466" spans="1:94" ht="15" customHeight="1">
      <c r="A466" s="147" t="str">
        <f>IF(B466&lt;&gt;"",SUBTOTAL(103,$B$8:B466)-SUBTOTAL(103,$B$9:$B$50)-SUBTOTAL(103,$B$52:$B$345),"")</f>
        <v/>
      </c>
      <c r="C466" s="315" t="s">
        <v>1206</v>
      </c>
      <c r="D466" s="107"/>
      <c r="E466" s="107"/>
      <c r="F466" s="107"/>
      <c r="G466" s="107"/>
      <c r="H466" s="107"/>
      <c r="I466" s="107"/>
      <c r="J466" s="107"/>
      <c r="K466" s="107"/>
      <c r="L466" s="107"/>
      <c r="M466" s="107"/>
      <c r="N466" s="107"/>
      <c r="O466" s="107"/>
      <c r="P466" s="107"/>
      <c r="Q466" s="107"/>
      <c r="R466" s="107"/>
      <c r="S466" s="107"/>
      <c r="T466" s="107"/>
      <c r="U466" s="107"/>
      <c r="V466" s="107"/>
      <c r="W466" s="641">
        <f>SUM(BT466:BW466)</f>
        <v>754886318</v>
      </c>
      <c r="X466" s="641"/>
      <c r="Y466" s="641"/>
      <c r="Z466" s="641"/>
      <c r="AA466" s="641"/>
      <c r="AB466" s="641"/>
      <c r="AC466" s="155"/>
      <c r="AD466" s="641">
        <f>-[4]CDKT!T43</f>
        <v>858302157</v>
      </c>
      <c r="AE466" s="641"/>
      <c r="AF466" s="641"/>
      <c r="AG466" s="641"/>
      <c r="AH466" s="641"/>
      <c r="AI466" s="641"/>
      <c r="AJ466" s="147" t="str">
        <f>A466</f>
        <v/>
      </c>
      <c r="AK466" s="245">
        <f>B466</f>
        <v>0</v>
      </c>
      <c r="AL466" s="313" t="s">
        <v>1204</v>
      </c>
      <c r="AM466" s="314"/>
      <c r="AN466" s="314"/>
      <c r="AO466" s="314"/>
      <c r="AP466" s="314"/>
      <c r="AQ466" s="314"/>
      <c r="AR466" s="314"/>
      <c r="AS466" s="314"/>
      <c r="AT466" s="314"/>
      <c r="AU466" s="314"/>
      <c r="AV466" s="314"/>
      <c r="AW466" s="314"/>
      <c r="AX466" s="107"/>
      <c r="AY466" s="107"/>
      <c r="AZ466" s="107"/>
      <c r="BA466" s="107"/>
      <c r="BB466" s="107"/>
      <c r="BC466" s="107"/>
      <c r="BD466" s="107"/>
      <c r="BE466" s="107"/>
      <c r="BF466" s="641">
        <f>W466</f>
        <v>754886318</v>
      </c>
      <c r="BG466" s="641"/>
      <c r="BH466" s="641"/>
      <c r="BI466" s="641"/>
      <c r="BJ466" s="641"/>
      <c r="BK466" s="641"/>
      <c r="BL466" s="155"/>
      <c r="BM466" s="641">
        <f>AD466</f>
        <v>858302157</v>
      </c>
      <c r="BN466" s="641"/>
      <c r="BO466" s="641"/>
      <c r="BP466" s="641"/>
      <c r="BQ466" s="641"/>
      <c r="BR466" s="641"/>
      <c r="BS466" s="193"/>
      <c r="BT466" s="155">
        <f>-[4]CDKT!K43</f>
        <v>754886318</v>
      </c>
      <c r="BU466" s="155">
        <f>-[4]CDKT!L43</f>
        <v>0</v>
      </c>
      <c r="BV466" s="155">
        <f>-[4]CDKT!M43</f>
        <v>0</v>
      </c>
      <c r="BW466" s="155">
        <f>-[4]CDKT!O43</f>
        <v>0</v>
      </c>
      <c r="BY466" s="156">
        <f>IF(SUM(C466:AI466)=0,0,1)</f>
        <v>1</v>
      </c>
      <c r="BZ466" s="156">
        <f>IF(ISNONTEXT(C466:D466),0,SUM(C466:AI466)-SUM(AL466:BR466))</f>
        <v>0</v>
      </c>
      <c r="CB466" s="195"/>
      <c r="CD466" s="155"/>
      <c r="CE466" s="155"/>
    </row>
    <row r="467" spans="1:94" ht="15" customHeight="1">
      <c r="A467" s="147" t="str">
        <f>IF(B467&lt;&gt;"",SUBTOTAL(103,$B$8:B467)-SUBTOTAL(103,$B$9:$B$50)-SUBTOTAL(103,$B$52:$B$345),"")</f>
        <v/>
      </c>
      <c r="C467" s="262"/>
      <c r="D467" s="107"/>
      <c r="E467" s="107"/>
      <c r="F467" s="107"/>
      <c r="G467" s="107"/>
      <c r="H467" s="107"/>
      <c r="I467" s="107"/>
      <c r="J467" s="107"/>
      <c r="K467" s="107"/>
      <c r="L467" s="107"/>
      <c r="M467" s="107"/>
      <c r="N467" s="107"/>
      <c r="O467" s="107"/>
      <c r="P467" s="107"/>
      <c r="Q467" s="107"/>
      <c r="R467" s="107"/>
      <c r="S467" s="107"/>
      <c r="T467" s="107"/>
      <c r="U467" s="107"/>
      <c r="V467" s="107"/>
      <c r="W467" s="155"/>
      <c r="X467" s="155"/>
      <c r="Y467" s="155"/>
      <c r="Z467" s="155"/>
      <c r="AA467" s="155"/>
      <c r="AB467" s="155"/>
      <c r="AC467" s="155"/>
      <c r="AD467" s="155"/>
      <c r="AE467" s="155"/>
      <c r="AF467" s="155"/>
      <c r="AG467" s="155"/>
      <c r="AH467" s="155"/>
      <c r="AI467" s="155"/>
      <c r="AJ467" s="147" t="str">
        <f t="shared" si="30"/>
        <v/>
      </c>
      <c r="AK467" s="245">
        <f t="shared" si="30"/>
        <v>0</v>
      </c>
      <c r="AL467" s="262"/>
      <c r="AM467" s="107"/>
      <c r="AN467" s="107"/>
      <c r="AO467" s="107"/>
      <c r="AP467" s="107"/>
      <c r="AQ467" s="107"/>
      <c r="AR467" s="107"/>
      <c r="AS467" s="107"/>
      <c r="AT467" s="107"/>
      <c r="AU467" s="107"/>
      <c r="AV467" s="107"/>
      <c r="AW467" s="107"/>
      <c r="AX467" s="107"/>
      <c r="AY467" s="107"/>
      <c r="AZ467" s="107"/>
      <c r="BA467" s="107"/>
      <c r="BB467" s="107"/>
      <c r="BC467" s="107"/>
      <c r="BD467" s="107"/>
      <c r="BE467" s="107"/>
      <c r="BF467" s="155"/>
      <c r="BG467" s="155"/>
      <c r="BH467" s="155"/>
      <c r="BI467" s="155"/>
      <c r="BJ467" s="155"/>
      <c r="BK467" s="155"/>
      <c r="BL467" s="155"/>
      <c r="BM467" s="155"/>
      <c r="BN467" s="155"/>
      <c r="BO467" s="155"/>
      <c r="BP467" s="155"/>
      <c r="BQ467" s="155"/>
      <c r="BR467" s="155"/>
      <c r="BS467" s="193"/>
      <c r="BY467" s="156">
        <f>BY468</f>
        <v>1</v>
      </c>
      <c r="BZ467" s="156">
        <f t="shared" si="31"/>
        <v>0</v>
      </c>
      <c r="CB467" s="195"/>
      <c r="CD467" s="155"/>
      <c r="CE467" s="155"/>
    </row>
    <row r="468" spans="1:94" s="96" customFormat="1" ht="15" customHeight="1" thickBot="1">
      <c r="A468" s="147" t="str">
        <f>IF(B468&lt;&gt;"",SUBTOTAL(103,$B$8:B468)-SUBTOTAL(103,$B$9:$B$50)-SUBTOTAL(103,$B$52:$B$345),"")</f>
        <v/>
      </c>
      <c r="B468" s="88"/>
      <c r="C468" s="270" t="str">
        <f>"Tại ngày "&amp;LEFT('[4]Khai bao'!$C$15,5)</f>
        <v>Tại ngày 30/06</v>
      </c>
      <c r="D468" s="110"/>
      <c r="E468" s="111"/>
      <c r="F468" s="111"/>
      <c r="G468" s="111"/>
      <c r="H468" s="111"/>
      <c r="I468" s="111"/>
      <c r="J468" s="111"/>
      <c r="K468" s="112"/>
      <c r="L468" s="112"/>
      <c r="M468" s="112"/>
      <c r="N468" s="112"/>
      <c r="O468" s="112"/>
      <c r="P468" s="112"/>
      <c r="Q468" s="112"/>
      <c r="R468" s="112"/>
      <c r="S468" s="112"/>
      <c r="T468" s="112"/>
      <c r="U468" s="112"/>
      <c r="V468" s="112"/>
      <c r="W468" s="653">
        <f>SUBTOTAL(9,W462:AB467)</f>
        <v>1104372850</v>
      </c>
      <c r="X468" s="653"/>
      <c r="Y468" s="653"/>
      <c r="Z468" s="653"/>
      <c r="AA468" s="653"/>
      <c r="AB468" s="653"/>
      <c r="AC468" s="252"/>
      <c r="AD468" s="653">
        <f>SUBTOTAL(9,AD462:AI467)</f>
        <v>1193958801</v>
      </c>
      <c r="AE468" s="653"/>
      <c r="AF468" s="653"/>
      <c r="AG468" s="653"/>
      <c r="AH468" s="653"/>
      <c r="AI468" s="653"/>
      <c r="AJ468" s="147" t="str">
        <f t="shared" si="30"/>
        <v/>
      </c>
      <c r="AK468" s="245">
        <f t="shared" si="30"/>
        <v>0</v>
      </c>
      <c r="AL468" s="270" t="str">
        <f>"As at "&amp;LEFT('[4]Khai bao'!$D$15,5)</f>
        <v>As at 31/12</v>
      </c>
      <c r="AM468" s="110"/>
      <c r="AN468" s="111"/>
      <c r="AO468" s="111"/>
      <c r="AP468" s="111"/>
      <c r="AQ468" s="111"/>
      <c r="AR468" s="111"/>
      <c r="AS468" s="111"/>
      <c r="AT468" s="112"/>
      <c r="AU468" s="112"/>
      <c r="AV468" s="112"/>
      <c r="AW468" s="112"/>
      <c r="AX468" s="112"/>
      <c r="AY468" s="112"/>
      <c r="AZ468" s="112"/>
      <c r="BA468" s="112"/>
      <c r="BB468" s="112"/>
      <c r="BC468" s="112"/>
      <c r="BD468" s="112"/>
      <c r="BE468" s="112"/>
      <c r="BF468" s="653">
        <f>SUBTOTAL(9,BF462:BK467)</f>
        <v>1104372850</v>
      </c>
      <c r="BG468" s="653"/>
      <c r="BH468" s="653"/>
      <c r="BI468" s="653"/>
      <c r="BJ468" s="653"/>
      <c r="BK468" s="653"/>
      <c r="BL468" s="252"/>
      <c r="BM468" s="653">
        <f>SUBTOTAL(9,BM462:BR467)</f>
        <v>1193958801</v>
      </c>
      <c r="BN468" s="653"/>
      <c r="BO468" s="653"/>
      <c r="BP468" s="653"/>
      <c r="BQ468" s="653"/>
      <c r="BR468" s="653"/>
      <c r="BS468" s="271"/>
      <c r="BT468" s="285">
        <f>SUBTOTAL(109,BT462:BT467)</f>
        <v>1090542962</v>
      </c>
      <c r="BU468" s="285">
        <f>SUBTOTAL(109,BU462:BU467)</f>
        <v>0</v>
      </c>
      <c r="BV468" s="285">
        <f>SUBTOTAL(109,BV462:BV467)</f>
        <v>0</v>
      </c>
      <c r="BW468" s="285">
        <f>SUBTOTAL(109,BW462:BW467)</f>
        <v>13829888</v>
      </c>
      <c r="BX468" s="156"/>
      <c r="BY468" s="156">
        <f>IF(SUM(C468:AI468)=0,0,1)</f>
        <v>1</v>
      </c>
      <c r="BZ468" s="156">
        <f t="shared" si="31"/>
        <v>0</v>
      </c>
      <c r="CA468" s="156"/>
      <c r="CB468" s="252">
        <f>[4]CDKT!P38</f>
        <v>-1104372850</v>
      </c>
      <c r="CC468" s="252">
        <f>[4]CDKT!T38</f>
        <v>-1193958801</v>
      </c>
      <c r="CD468" s="252">
        <f>-W468-CB468</f>
        <v>0</v>
      </c>
      <c r="CE468" s="252">
        <f>-AD468-CC468</f>
        <v>0</v>
      </c>
      <c r="CG468" s="272"/>
      <c r="CH468" s="272"/>
      <c r="CI468" s="272"/>
      <c r="CJ468" s="272"/>
      <c r="CK468" s="272"/>
      <c r="CL468" s="272"/>
      <c r="CM468" s="272"/>
      <c r="CN468" s="272"/>
      <c r="CO468" s="272"/>
      <c r="CP468" s="272"/>
    </row>
    <row r="469" spans="1:94" s="105" customFormat="1" ht="15" customHeight="1" thickTop="1">
      <c r="A469" s="147"/>
      <c r="B469" s="88"/>
      <c r="C469" s="270"/>
      <c r="D469" s="104"/>
      <c r="E469" s="96"/>
      <c r="F469" s="96"/>
      <c r="G469" s="96"/>
      <c r="H469" s="96"/>
      <c r="I469" s="96"/>
      <c r="J469" s="96"/>
      <c r="K469" s="96"/>
      <c r="L469" s="96"/>
      <c r="M469" s="96"/>
      <c r="N469" s="96"/>
      <c r="O469" s="96"/>
      <c r="P469" s="96"/>
      <c r="Q469" s="96"/>
      <c r="R469" s="96"/>
      <c r="S469" s="96"/>
      <c r="T469" s="96"/>
      <c r="U469" s="96"/>
      <c r="V469" s="96"/>
      <c r="W469" s="154"/>
      <c r="X469" s="154"/>
      <c r="Y469" s="154"/>
      <c r="Z469" s="154"/>
      <c r="AA469" s="154"/>
      <c r="AB469" s="154"/>
      <c r="AC469" s="154"/>
      <c r="AD469" s="154"/>
      <c r="AE469" s="154"/>
      <c r="AF469" s="154"/>
      <c r="AG469" s="154"/>
      <c r="AH469" s="154"/>
      <c r="AI469" s="154"/>
      <c r="AJ469" s="147"/>
      <c r="AK469" s="245"/>
      <c r="AL469" s="270"/>
      <c r="AM469" s="104"/>
      <c r="AN469" s="104"/>
      <c r="AO469" s="96"/>
      <c r="AP469" s="96"/>
      <c r="AQ469" s="96"/>
      <c r="AR469" s="96"/>
      <c r="AS469" s="96"/>
      <c r="AT469" s="96"/>
      <c r="AU469" s="96"/>
      <c r="AV469" s="96"/>
      <c r="AW469" s="96"/>
      <c r="AX469" s="96"/>
      <c r="AY469" s="96"/>
      <c r="AZ469" s="96"/>
      <c r="BA469" s="96"/>
      <c r="BB469" s="96"/>
      <c r="BC469" s="96"/>
      <c r="BD469" s="96"/>
      <c r="BE469" s="96"/>
      <c r="BF469" s="154"/>
      <c r="BG469" s="154"/>
      <c r="BH469" s="154"/>
      <c r="BI469" s="154"/>
      <c r="BJ469" s="154"/>
      <c r="BK469" s="154"/>
      <c r="BL469" s="154"/>
      <c r="BM469" s="154"/>
      <c r="BN469" s="154"/>
      <c r="BO469" s="154"/>
      <c r="BP469" s="154"/>
      <c r="BQ469" s="154"/>
      <c r="BR469" s="154"/>
      <c r="BS469" s="154"/>
      <c r="BT469" s="155"/>
      <c r="BU469" s="155"/>
      <c r="BV469" s="155"/>
      <c r="BW469" s="155"/>
      <c r="BX469" s="156"/>
      <c r="BY469" s="156"/>
      <c r="BZ469" s="156"/>
      <c r="CA469" s="156"/>
      <c r="CB469" s="252"/>
      <c r="CC469" s="252"/>
      <c r="CD469" s="252"/>
      <c r="CE469" s="252"/>
      <c r="CG469" s="291"/>
      <c r="CH469" s="291"/>
      <c r="CI469" s="291"/>
      <c r="CJ469" s="291"/>
      <c r="CK469" s="291"/>
      <c r="CL469" s="291"/>
      <c r="CM469" s="291"/>
      <c r="CN469" s="291"/>
      <c r="CO469" s="291"/>
      <c r="CP469" s="291"/>
    </row>
    <row r="470" spans="1:94" ht="15" customHeight="1">
      <c r="A470" s="147">
        <f>IF(B470&lt;&gt;"",SUBTOTAL(103,$B$8:B470)-SUBTOTAL(103,$B$9:$B$50)-SUBTOTAL(103,$B$52:$B$345),"")</f>
        <v>7</v>
      </c>
      <c r="B470" s="88" t="str">
        <f>IF(AND(W489=0,AD489=0,W501=0,AD501=0),"",".")</f>
        <v>.</v>
      </c>
      <c r="C470" s="261" t="s">
        <v>1207</v>
      </c>
      <c r="D470" s="100"/>
      <c r="E470" s="100"/>
      <c r="F470" s="100"/>
      <c r="G470" s="100"/>
      <c r="H470" s="100"/>
      <c r="I470" s="100"/>
      <c r="J470" s="100"/>
      <c r="K470" s="100"/>
      <c r="L470" s="100"/>
      <c r="M470" s="100"/>
      <c r="N470" s="100"/>
      <c r="O470" s="100"/>
      <c r="P470" s="100"/>
      <c r="Q470" s="100"/>
      <c r="R470" s="100"/>
      <c r="S470" s="100"/>
      <c r="T470" s="100"/>
      <c r="W470" s="106"/>
      <c r="X470" s="106"/>
      <c r="Y470" s="106"/>
      <c r="Z470" s="106"/>
      <c r="AA470" s="106"/>
      <c r="AB470" s="106"/>
      <c r="AD470" s="106"/>
      <c r="AE470" s="106"/>
      <c r="AF470" s="106"/>
      <c r="AG470" s="106"/>
      <c r="AH470" s="106"/>
      <c r="AI470" s="106"/>
      <c r="AJ470" s="147">
        <f t="shared" si="18"/>
        <v>7</v>
      </c>
      <c r="AK470" s="245" t="str">
        <f t="shared" si="18"/>
        <v>.</v>
      </c>
      <c r="AL470" s="261" t="s">
        <v>1208</v>
      </c>
      <c r="AM470" s="100"/>
      <c r="AN470" s="100"/>
      <c r="AO470" s="100"/>
      <c r="AP470" s="100"/>
      <c r="AQ470" s="100"/>
      <c r="AR470" s="100"/>
      <c r="AS470" s="100"/>
      <c r="AT470" s="100"/>
      <c r="AU470" s="100"/>
      <c r="AV470" s="100"/>
      <c r="AW470" s="100"/>
      <c r="AX470" s="100"/>
      <c r="AY470" s="100"/>
      <c r="AZ470" s="100"/>
      <c r="BA470" s="100"/>
      <c r="BB470" s="100"/>
      <c r="BC470" s="100"/>
      <c r="BF470" s="106"/>
      <c r="BG470" s="106"/>
      <c r="BH470" s="106"/>
      <c r="BI470" s="106"/>
      <c r="BJ470" s="106"/>
      <c r="BK470" s="106"/>
      <c r="BM470" s="106"/>
      <c r="BN470" s="106"/>
      <c r="BO470" s="106"/>
      <c r="BP470" s="106"/>
      <c r="BQ470" s="106"/>
      <c r="BR470" s="106"/>
      <c r="BS470" s="316"/>
      <c r="BY470" s="156">
        <f>BY473</f>
        <v>9</v>
      </c>
      <c r="BZ470" s="156">
        <f t="shared" ref="BZ470:BZ497" si="32">IF(ISNONTEXT(C470:D470),0,SUM(C470:AI470)-SUM(AL470:BR470))</f>
        <v>0</v>
      </c>
    </row>
    <row r="471" spans="1:94" ht="15" hidden="1" customHeight="1" outlineLevel="1">
      <c r="A471" s="147" t="s">
        <v>797</v>
      </c>
      <c r="C471" s="88" t="s">
        <v>1209</v>
      </c>
      <c r="D471" s="100"/>
      <c r="E471" s="100"/>
      <c r="F471" s="100"/>
      <c r="G471" s="100"/>
      <c r="H471" s="100"/>
      <c r="I471" s="100"/>
      <c r="J471" s="100"/>
      <c r="K471" s="100"/>
      <c r="L471" s="100"/>
      <c r="M471" s="100"/>
      <c r="N471" s="100"/>
      <c r="O471" s="100"/>
      <c r="P471" s="100"/>
      <c r="Q471" s="100"/>
      <c r="R471" s="100"/>
      <c r="S471" s="100"/>
      <c r="T471" s="100"/>
      <c r="W471" s="672"/>
      <c r="X471" s="673"/>
      <c r="Y471" s="673"/>
      <c r="Z471" s="673"/>
      <c r="AA471" s="673"/>
      <c r="AB471" s="673"/>
      <c r="AC471" s="277"/>
      <c r="AD471" s="672"/>
      <c r="AE471" s="673"/>
      <c r="AF471" s="673"/>
      <c r="AG471" s="673"/>
      <c r="AH471" s="673"/>
      <c r="AI471" s="673"/>
      <c r="AJ471" s="278" t="str">
        <f>A471</f>
        <v>a)</v>
      </c>
      <c r="AK471" s="278">
        <f>B471</f>
        <v>0</v>
      </c>
      <c r="AM471" s="100"/>
      <c r="AN471" s="100"/>
      <c r="AO471" s="100"/>
      <c r="AP471" s="100"/>
      <c r="AQ471" s="100"/>
      <c r="AR471" s="100"/>
      <c r="AS471" s="100"/>
      <c r="AT471" s="100"/>
      <c r="AU471" s="100"/>
      <c r="AV471" s="100"/>
      <c r="AW471" s="100"/>
      <c r="AX471" s="100"/>
      <c r="AY471" s="100"/>
      <c r="AZ471" s="100"/>
      <c r="BA471" s="100"/>
      <c r="BB471" s="100"/>
      <c r="BC471" s="100"/>
      <c r="BF471" s="650" t="e">
        <f>#REF!</f>
        <v>#REF!</v>
      </c>
      <c r="BG471" s="649"/>
      <c r="BH471" s="649"/>
      <c r="BI471" s="649"/>
      <c r="BJ471" s="649"/>
      <c r="BK471" s="649"/>
      <c r="BL471" s="277"/>
      <c r="BM471" s="650" t="e">
        <f>#REF!</f>
        <v>#REF!</v>
      </c>
      <c r="BN471" s="649"/>
      <c r="BO471" s="649"/>
      <c r="BP471" s="649"/>
      <c r="BQ471" s="649"/>
      <c r="BR471" s="649"/>
      <c r="BS471" s="279"/>
      <c r="BY471" s="156">
        <f>BY473</f>
        <v>9</v>
      </c>
      <c r="BZ471" s="156">
        <f>IF(ISNONTEXT(C471:D471),0,SUM(C471:AI471)-SUM(AL471:BR471))</f>
        <v>0</v>
      </c>
    </row>
    <row r="472" spans="1:94" ht="15" customHeight="1" collapsed="1">
      <c r="A472" s="147" t="str">
        <f>IF(B472&lt;&gt;"",SUBTOTAL(103,$B$8:B472)-SUBTOTAL(103,$B$9:$B$50)-SUBTOTAL(103,$B$52:$B$345),"")</f>
        <v/>
      </c>
      <c r="D472" s="100"/>
      <c r="E472" s="100"/>
      <c r="F472" s="100"/>
      <c r="G472" s="100"/>
      <c r="H472" s="100"/>
      <c r="I472" s="100"/>
      <c r="J472" s="100"/>
      <c r="K472" s="100"/>
      <c r="L472" s="100"/>
      <c r="M472" s="100"/>
      <c r="N472" s="100"/>
      <c r="O472" s="100"/>
      <c r="P472" s="100"/>
      <c r="Q472" s="100"/>
      <c r="R472" s="100"/>
      <c r="S472" s="100"/>
      <c r="T472" s="100"/>
      <c r="W472" s="648" t="str">
        <f>[4]CDKT!$P$9</f>
        <v>30/06/2016</v>
      </c>
      <c r="X472" s="649"/>
      <c r="Y472" s="649"/>
      <c r="Z472" s="649"/>
      <c r="AA472" s="649"/>
      <c r="AB472" s="649"/>
      <c r="AC472" s="277"/>
      <c r="AD472" s="648" t="str">
        <f>[4]CDKT!$T$9</f>
        <v>01/01/2016</v>
      </c>
      <c r="AE472" s="649"/>
      <c r="AF472" s="649"/>
      <c r="AG472" s="649"/>
      <c r="AH472" s="649"/>
      <c r="AI472" s="649"/>
      <c r="AJ472" s="278" t="str">
        <f t="shared" si="18"/>
        <v/>
      </c>
      <c r="AK472" s="278">
        <f t="shared" si="18"/>
        <v>0</v>
      </c>
      <c r="AM472" s="100"/>
      <c r="AN472" s="100"/>
      <c r="AO472" s="100"/>
      <c r="AP472" s="100"/>
      <c r="AQ472" s="100"/>
      <c r="AR472" s="100"/>
      <c r="AS472" s="100"/>
      <c r="AT472" s="100"/>
      <c r="AU472" s="100"/>
      <c r="AV472" s="100"/>
      <c r="AW472" s="100"/>
      <c r="AX472" s="100"/>
      <c r="AY472" s="100"/>
      <c r="AZ472" s="100"/>
      <c r="BA472" s="100"/>
      <c r="BB472" s="100"/>
      <c r="BC472" s="100"/>
      <c r="BF472" s="650" t="e">
        <f>#REF!</f>
        <v>#REF!</v>
      </c>
      <c r="BG472" s="649"/>
      <c r="BH472" s="649"/>
      <c r="BI472" s="649"/>
      <c r="BJ472" s="649"/>
      <c r="BK472" s="649"/>
      <c r="BL472" s="277"/>
      <c r="BM472" s="650" t="e">
        <f>#REF!</f>
        <v>#REF!</v>
      </c>
      <c r="BN472" s="649"/>
      <c r="BO472" s="649"/>
      <c r="BP472" s="649"/>
      <c r="BQ472" s="649"/>
      <c r="BR472" s="649"/>
      <c r="BS472" s="279"/>
      <c r="BT472" s="280" t="str">
        <f>[4]CDKT!K$9</f>
        <v>Hội sở</v>
      </c>
      <c r="BU472" s="280" t="str">
        <f>[4]CDKT!L$9</f>
        <v>CN Hà Nội</v>
      </c>
      <c r="BV472" s="280" t="str">
        <f>[4]CDKT!M$9</f>
        <v>CN Hồ Chí Minh</v>
      </c>
      <c r="BW472" s="280" t="str">
        <f>[4]CDKT!O$9</f>
        <v>Điều chỉnh</v>
      </c>
      <c r="BY472" s="156">
        <f>BY473</f>
        <v>9</v>
      </c>
      <c r="BZ472" s="156">
        <f t="shared" si="32"/>
        <v>0</v>
      </c>
    </row>
    <row r="473" spans="1:94" ht="15" customHeight="1">
      <c r="A473" s="147" t="str">
        <f>IF(B473&lt;&gt;"",SUBTOTAL(103,$B$8:B473)-SUBTOTAL(103,$B$9:$B$50)-SUBTOTAL(103,$B$52:$B$345),"")</f>
        <v/>
      </c>
      <c r="D473" s="100"/>
      <c r="E473" s="100"/>
      <c r="F473" s="100"/>
      <c r="G473" s="100"/>
      <c r="H473" s="100"/>
      <c r="I473" s="100"/>
      <c r="J473" s="100"/>
      <c r="K473" s="100"/>
      <c r="L473" s="100"/>
      <c r="M473" s="100"/>
      <c r="N473" s="100"/>
      <c r="O473" s="100"/>
      <c r="P473" s="100"/>
      <c r="Q473" s="100"/>
      <c r="R473" s="100"/>
      <c r="S473" s="100"/>
      <c r="T473" s="100"/>
      <c r="W473" s="651" t="str">
        <f>[4]CDKT!$P$10</f>
        <v>VND</v>
      </c>
      <c r="X473" s="651"/>
      <c r="Y473" s="651"/>
      <c r="Z473" s="651"/>
      <c r="AA473" s="651"/>
      <c r="AB473" s="651"/>
      <c r="AC473" s="277"/>
      <c r="AD473" s="651" t="str">
        <f>[4]CDKT!$T$10</f>
        <v>VND</v>
      </c>
      <c r="AE473" s="651"/>
      <c r="AF473" s="651"/>
      <c r="AG473" s="651"/>
      <c r="AH473" s="651"/>
      <c r="AI473" s="651"/>
      <c r="AJ473" s="278" t="str">
        <f t="shared" si="18"/>
        <v/>
      </c>
      <c r="AK473" s="278">
        <f t="shared" si="18"/>
        <v>0</v>
      </c>
      <c r="AM473" s="100"/>
      <c r="AN473" s="100"/>
      <c r="AO473" s="100"/>
      <c r="AP473" s="100"/>
      <c r="AQ473" s="100"/>
      <c r="AR473" s="100"/>
      <c r="AS473" s="100"/>
      <c r="AT473" s="100"/>
      <c r="AU473" s="100"/>
      <c r="AV473" s="100"/>
      <c r="AW473" s="100"/>
      <c r="AX473" s="100"/>
      <c r="AY473" s="100"/>
      <c r="AZ473" s="100"/>
      <c r="BA473" s="100"/>
      <c r="BB473" s="100"/>
      <c r="BC473" s="100"/>
      <c r="BF473" s="651" t="e">
        <f>#REF!</f>
        <v>#REF!</v>
      </c>
      <c r="BG473" s="651"/>
      <c r="BH473" s="651"/>
      <c r="BI473" s="651"/>
      <c r="BJ473" s="651"/>
      <c r="BK473" s="651"/>
      <c r="BL473" s="277"/>
      <c r="BM473" s="651" t="e">
        <f>#REF!</f>
        <v>#REF!</v>
      </c>
      <c r="BN473" s="651"/>
      <c r="BO473" s="651"/>
      <c r="BP473" s="651"/>
      <c r="BQ473" s="651"/>
      <c r="BR473" s="651"/>
      <c r="BS473" s="279"/>
      <c r="BT473" s="155" t="s">
        <v>1133</v>
      </c>
      <c r="BU473" s="155" t="s">
        <v>1133</v>
      </c>
      <c r="BV473" s="155" t="s">
        <v>1133</v>
      </c>
      <c r="BW473" s="155" t="s">
        <v>1133</v>
      </c>
      <c r="BY473" s="156">
        <f>SUM(BY474:BY489)</f>
        <v>9</v>
      </c>
      <c r="BZ473" s="156">
        <f t="shared" si="32"/>
        <v>0</v>
      </c>
    </row>
    <row r="474" spans="1:94" ht="15" customHeight="1">
      <c r="A474" s="147" t="str">
        <f>IF(B474&lt;&gt;"",SUBTOTAL(103,$B$8:B474)-SUBTOTAL(103,$B$9:$B$50)-SUBTOTAL(103,$B$52:$B$345),"")</f>
        <v/>
      </c>
      <c r="C474" s="89" t="s">
        <v>1210</v>
      </c>
      <c r="D474" s="281"/>
      <c r="W474" s="641">
        <f>SUM(BT474:BW474)</f>
        <v>14044700000</v>
      </c>
      <c r="X474" s="641"/>
      <c r="Y474" s="641"/>
      <c r="Z474" s="641"/>
      <c r="AA474" s="641"/>
      <c r="AB474" s="641"/>
      <c r="AC474" s="155"/>
      <c r="AD474" s="641">
        <v>14025500000</v>
      </c>
      <c r="AE474" s="641"/>
      <c r="AF474" s="641"/>
      <c r="AG474" s="641"/>
      <c r="AH474" s="641"/>
      <c r="AI474" s="641"/>
      <c r="AJ474" s="147" t="str">
        <f t="shared" si="18"/>
        <v/>
      </c>
      <c r="AK474" s="245">
        <f t="shared" si="18"/>
        <v>0</v>
      </c>
      <c r="AL474" s="89" t="s">
        <v>1211</v>
      </c>
      <c r="AM474" s="281"/>
      <c r="AN474" s="281"/>
      <c r="BF474" s="641">
        <f>W474</f>
        <v>14044700000</v>
      </c>
      <c r="BG474" s="641"/>
      <c r="BH474" s="641"/>
      <c r="BI474" s="641"/>
      <c r="BJ474" s="641"/>
      <c r="BK474" s="641"/>
      <c r="BL474" s="155"/>
      <c r="BM474" s="641">
        <f>AD474</f>
        <v>14025500000</v>
      </c>
      <c r="BN474" s="641"/>
      <c r="BO474" s="641"/>
      <c r="BP474" s="641"/>
      <c r="BQ474" s="641"/>
      <c r="BR474" s="641"/>
      <c r="BT474" s="155">
        <v>28025500000</v>
      </c>
      <c r="BU474" s="155">
        <v>0</v>
      </c>
      <c r="BV474" s="155">
        <v>0</v>
      </c>
      <c r="BW474" s="155">
        <f>-[4]ButtoanDC!G25+[4]ButtoanDC!G32</f>
        <v>-13980800000</v>
      </c>
      <c r="BY474" s="156">
        <f>IF(SUM(C474:AI474)=0,0,1)</f>
        <v>1</v>
      </c>
      <c r="BZ474" s="156">
        <f t="shared" si="32"/>
        <v>0</v>
      </c>
    </row>
    <row r="475" spans="1:94" s="99" customFormat="1" ht="15" customHeight="1">
      <c r="A475" s="147" t="str">
        <f>IF(B475&lt;&gt;"",SUBTOTAL(103,$B$8:B475)-SUBTOTAL(103,$B$9:$B$50)-SUBTOTAL(103,$B$52:$B$345),"")</f>
        <v/>
      </c>
      <c r="B475" s="88"/>
      <c r="C475" s="99" t="s">
        <v>1212</v>
      </c>
      <c r="D475" s="292"/>
      <c r="E475" s="89"/>
      <c r="F475" s="89"/>
      <c r="G475" s="89"/>
      <c r="H475" s="89"/>
      <c r="I475" s="89"/>
      <c r="J475" s="89"/>
      <c r="K475" s="89"/>
      <c r="L475" s="89"/>
      <c r="M475" s="89"/>
      <c r="N475" s="89"/>
      <c r="O475" s="89"/>
      <c r="P475" s="89"/>
      <c r="Q475" s="89"/>
      <c r="R475" s="89"/>
      <c r="S475" s="89"/>
      <c r="T475" s="89"/>
      <c r="U475" s="89"/>
      <c r="V475" s="89"/>
      <c r="W475" s="641">
        <f>SUM(BT475:BW475)</f>
        <v>124915000</v>
      </c>
      <c r="X475" s="641"/>
      <c r="Y475" s="641"/>
      <c r="Z475" s="641"/>
      <c r="AA475" s="641"/>
      <c r="AB475" s="641"/>
      <c r="AC475" s="155"/>
      <c r="AD475" s="641">
        <v>97520000</v>
      </c>
      <c r="AE475" s="641"/>
      <c r="AF475" s="641"/>
      <c r="AG475" s="641"/>
      <c r="AH475" s="641"/>
      <c r="AI475" s="641"/>
      <c r="AJ475" s="147" t="str">
        <f t="shared" si="18"/>
        <v/>
      </c>
      <c r="AK475" s="245">
        <f t="shared" si="18"/>
        <v>0</v>
      </c>
      <c r="AL475" s="99" t="s">
        <v>1213</v>
      </c>
      <c r="AM475" s="292"/>
      <c r="AN475" s="292"/>
      <c r="AO475" s="89"/>
      <c r="AP475" s="89"/>
      <c r="AQ475" s="89"/>
      <c r="AR475" s="89"/>
      <c r="AS475" s="89"/>
      <c r="AT475" s="89"/>
      <c r="AU475" s="89"/>
      <c r="AV475" s="89"/>
      <c r="AW475" s="89"/>
      <c r="AX475" s="89"/>
      <c r="AY475" s="89"/>
      <c r="AZ475" s="89"/>
      <c r="BA475" s="89"/>
      <c r="BB475" s="89"/>
      <c r="BC475" s="89"/>
      <c r="BD475" s="89"/>
      <c r="BE475" s="89"/>
      <c r="BF475" s="641">
        <f>W475</f>
        <v>124915000</v>
      </c>
      <c r="BG475" s="641"/>
      <c r="BH475" s="641"/>
      <c r="BI475" s="641"/>
      <c r="BJ475" s="641"/>
      <c r="BK475" s="641"/>
      <c r="BL475" s="155"/>
      <c r="BM475" s="641">
        <f>AD475</f>
        <v>97520000</v>
      </c>
      <c r="BN475" s="641"/>
      <c r="BO475" s="641"/>
      <c r="BP475" s="641"/>
      <c r="BQ475" s="641"/>
      <c r="BR475" s="641"/>
      <c r="BS475" s="189"/>
      <c r="BT475" s="155">
        <v>124915000</v>
      </c>
      <c r="BU475" s="155">
        <v>0</v>
      </c>
      <c r="BV475" s="155">
        <v>0</v>
      </c>
      <c r="BW475" s="155">
        <v>0</v>
      </c>
      <c r="BX475" s="156"/>
      <c r="BY475" s="156">
        <f>IF(SUM(C475:AI475)=0,0,1)</f>
        <v>1</v>
      </c>
      <c r="BZ475" s="156">
        <f t="shared" si="32"/>
        <v>0</v>
      </c>
      <c r="CA475" s="156"/>
      <c r="CB475" s="252"/>
      <c r="CC475" s="252"/>
      <c r="CD475" s="252"/>
      <c r="CE475" s="252"/>
      <c r="CG475" s="290"/>
      <c r="CH475" s="290"/>
      <c r="CI475" s="290"/>
      <c r="CJ475" s="290"/>
      <c r="CK475" s="290"/>
      <c r="CL475" s="290"/>
      <c r="CM475" s="290"/>
      <c r="CN475" s="290"/>
      <c r="CO475" s="290"/>
      <c r="CP475" s="290"/>
    </row>
    <row r="476" spans="1:94" s="99" customFormat="1" ht="15" hidden="1" customHeight="1">
      <c r="A476" s="147" t="str">
        <f>IF(B476&lt;&gt;"",SUBTOTAL(103,$B$8:B476)-SUBTOTAL(103,$B$9:$B$50)-SUBTOTAL(103,$B$52:$B$345),"")</f>
        <v/>
      </c>
      <c r="B476" s="88"/>
      <c r="C476" s="99" t="s">
        <v>1214</v>
      </c>
      <c r="D476" s="292"/>
      <c r="E476" s="89"/>
      <c r="F476" s="89"/>
      <c r="G476" s="89"/>
      <c r="H476" s="89"/>
      <c r="I476" s="89"/>
      <c r="J476" s="89"/>
      <c r="K476" s="89"/>
      <c r="L476" s="89"/>
      <c r="M476" s="89"/>
      <c r="N476" s="89"/>
      <c r="O476" s="89"/>
      <c r="P476" s="89"/>
      <c r="Q476" s="89"/>
      <c r="R476" s="89"/>
      <c r="S476" s="89"/>
      <c r="T476" s="89"/>
      <c r="U476" s="89"/>
      <c r="V476" s="89"/>
      <c r="W476" s="641">
        <f>SUM(BT476:BW476)</f>
        <v>0</v>
      </c>
      <c r="X476" s="641"/>
      <c r="Y476" s="641"/>
      <c r="Z476" s="641"/>
      <c r="AA476" s="641"/>
      <c r="AB476" s="641"/>
      <c r="AC476" s="155"/>
      <c r="AD476" s="641">
        <v>0</v>
      </c>
      <c r="AE476" s="641"/>
      <c r="AF476" s="641"/>
      <c r="AG476" s="641"/>
      <c r="AH476" s="641"/>
      <c r="AI476" s="641"/>
      <c r="AJ476" s="147" t="str">
        <f t="shared" si="18"/>
        <v/>
      </c>
      <c r="AK476" s="245">
        <f t="shared" si="18"/>
        <v>0</v>
      </c>
      <c r="AL476" s="99" t="s">
        <v>1215</v>
      </c>
      <c r="AM476" s="292"/>
      <c r="AN476" s="292"/>
      <c r="AO476" s="89"/>
      <c r="AP476" s="89"/>
      <c r="AQ476" s="89"/>
      <c r="AR476" s="89"/>
      <c r="AS476" s="89"/>
      <c r="AT476" s="89"/>
      <c r="AU476" s="89"/>
      <c r="AV476" s="89"/>
      <c r="AW476" s="89"/>
      <c r="AX476" s="89"/>
      <c r="AY476" s="89"/>
      <c r="AZ476" s="89"/>
      <c r="BA476" s="89"/>
      <c r="BB476" s="89"/>
      <c r="BC476" s="89"/>
      <c r="BD476" s="89"/>
      <c r="BE476" s="89"/>
      <c r="BF476" s="641">
        <f>W476</f>
        <v>0</v>
      </c>
      <c r="BG476" s="641"/>
      <c r="BH476" s="641"/>
      <c r="BI476" s="641"/>
      <c r="BJ476" s="641"/>
      <c r="BK476" s="641"/>
      <c r="BL476" s="155"/>
      <c r="BM476" s="641">
        <f>AD476</f>
        <v>0</v>
      </c>
      <c r="BN476" s="641"/>
      <c r="BO476" s="641"/>
      <c r="BP476" s="641"/>
      <c r="BQ476" s="641"/>
      <c r="BR476" s="641"/>
      <c r="BS476" s="189"/>
      <c r="BT476" s="155">
        <v>0</v>
      </c>
      <c r="BU476" s="155">
        <v>0</v>
      </c>
      <c r="BV476" s="155">
        <v>0</v>
      </c>
      <c r="BW476" s="155">
        <v>0</v>
      </c>
      <c r="BX476" s="156"/>
      <c r="BY476" s="156">
        <f>IF(SUM(C476:AI476)=0,0,1)</f>
        <v>0</v>
      </c>
      <c r="BZ476" s="156">
        <f t="shared" si="32"/>
        <v>0</v>
      </c>
      <c r="CA476" s="156"/>
      <c r="CB476" s="252"/>
      <c r="CC476" s="252"/>
      <c r="CD476" s="252"/>
      <c r="CE476" s="252"/>
      <c r="CG476" s="290"/>
      <c r="CH476" s="290"/>
      <c r="CI476" s="290"/>
      <c r="CJ476" s="290"/>
      <c r="CK476" s="290"/>
      <c r="CL476" s="290"/>
      <c r="CM476" s="290"/>
      <c r="CN476" s="290"/>
      <c r="CO476" s="290"/>
      <c r="CP476" s="290"/>
    </row>
    <row r="477" spans="1:94" s="99" customFormat="1" ht="15" hidden="1" customHeight="1">
      <c r="A477" s="147" t="str">
        <f>IF(B477&lt;&gt;"",SUBTOTAL(103,$B$8:B477)-SUBTOTAL(103,$B$9:$B$50)-SUBTOTAL(103,$B$52:$B$345),"")</f>
        <v/>
      </c>
      <c r="B477" s="88"/>
      <c r="C477" s="99" t="s">
        <v>1216</v>
      </c>
      <c r="D477" s="292"/>
      <c r="E477" s="89"/>
      <c r="F477" s="89"/>
      <c r="G477" s="89"/>
      <c r="H477" s="89"/>
      <c r="I477" s="89"/>
      <c r="J477" s="89"/>
      <c r="K477" s="89"/>
      <c r="L477" s="89"/>
      <c r="M477" s="89"/>
      <c r="N477" s="89"/>
      <c r="O477" s="89"/>
      <c r="P477" s="89"/>
      <c r="Q477" s="89"/>
      <c r="R477" s="89"/>
      <c r="S477" s="89"/>
      <c r="T477" s="89"/>
      <c r="U477" s="89"/>
      <c r="V477" s="89"/>
      <c r="W477" s="641">
        <f>SUM(BT477:BW477)</f>
        <v>0</v>
      </c>
      <c r="X477" s="641"/>
      <c r="Y477" s="641"/>
      <c r="Z477" s="641"/>
      <c r="AA477" s="641"/>
      <c r="AB477" s="641"/>
      <c r="AC477" s="155"/>
      <c r="AD477" s="641">
        <v>0</v>
      </c>
      <c r="AE477" s="641"/>
      <c r="AF477" s="641"/>
      <c r="AG477" s="641"/>
      <c r="AH477" s="641"/>
      <c r="AI477" s="641"/>
      <c r="AJ477" s="147" t="str">
        <f t="shared" ref="AJ477:AK543" si="33">A477</f>
        <v/>
      </c>
      <c r="AK477" s="245">
        <f t="shared" si="33"/>
        <v>0</v>
      </c>
      <c r="AL477" s="89" t="s">
        <v>1217</v>
      </c>
      <c r="AM477" s="281"/>
      <c r="AN477" s="281"/>
      <c r="AO477" s="89"/>
      <c r="AP477" s="89"/>
      <c r="AQ477" s="89"/>
      <c r="AR477" s="89"/>
      <c r="AS477" s="89"/>
      <c r="AT477" s="89"/>
      <c r="AU477" s="89"/>
      <c r="AV477" s="89"/>
      <c r="AW477" s="89"/>
      <c r="AX477" s="89"/>
      <c r="AY477" s="89"/>
      <c r="AZ477" s="89"/>
      <c r="BA477" s="89"/>
      <c r="BB477" s="89"/>
      <c r="BC477" s="89"/>
      <c r="BD477" s="89"/>
      <c r="BE477" s="89"/>
      <c r="BF477" s="641">
        <f>W477</f>
        <v>0</v>
      </c>
      <c r="BG477" s="641"/>
      <c r="BH477" s="641"/>
      <c r="BI477" s="641"/>
      <c r="BJ477" s="641"/>
      <c r="BK477" s="641"/>
      <c r="BL477" s="155"/>
      <c r="BM477" s="641">
        <f>AD477</f>
        <v>0</v>
      </c>
      <c r="BN477" s="641"/>
      <c r="BO477" s="641"/>
      <c r="BP477" s="641"/>
      <c r="BQ477" s="641"/>
      <c r="BR477" s="641"/>
      <c r="BS477" s="189"/>
      <c r="BT477" s="155">
        <v>0</v>
      </c>
      <c r="BU477" s="155">
        <v>0</v>
      </c>
      <c r="BV477" s="155">
        <v>0</v>
      </c>
      <c r="BW477" s="155">
        <v>0</v>
      </c>
      <c r="BX477" s="156"/>
      <c r="BY477" s="156">
        <f>IF(SUM(C477:AI477)=0,0,1)</f>
        <v>0</v>
      </c>
      <c r="BZ477" s="156">
        <f t="shared" si="32"/>
        <v>0</v>
      </c>
      <c r="CA477" s="156"/>
      <c r="CB477" s="252"/>
      <c r="CC477" s="252"/>
      <c r="CD477" s="252"/>
      <c r="CE477" s="252"/>
      <c r="CG477" s="290"/>
      <c r="CH477" s="290"/>
      <c r="CI477" s="290"/>
      <c r="CJ477" s="290"/>
      <c r="CK477" s="290"/>
      <c r="CL477" s="290"/>
      <c r="CM477" s="290"/>
      <c r="CN477" s="290"/>
      <c r="CO477" s="290"/>
      <c r="CP477" s="290"/>
    </row>
    <row r="478" spans="1:94" s="99" customFormat="1" ht="15" hidden="1" customHeight="1">
      <c r="A478" s="147" t="str">
        <f>IF(B478&lt;&gt;"",SUBTOTAL(103,$B$8:B478)-SUBTOTAL(103,$B$9:$B$50)-SUBTOTAL(103,$B$52:$B$345),"")</f>
        <v/>
      </c>
      <c r="B478" s="88"/>
      <c r="C478" s="99" t="s">
        <v>1218</v>
      </c>
      <c r="D478" s="292"/>
      <c r="E478" s="89"/>
      <c r="F478" s="89"/>
      <c r="G478" s="89"/>
      <c r="H478" s="89"/>
      <c r="I478" s="89"/>
      <c r="J478" s="89"/>
      <c r="K478" s="89"/>
      <c r="L478" s="89"/>
      <c r="M478" s="89"/>
      <c r="N478" s="89"/>
      <c r="O478" s="89"/>
      <c r="P478" s="89"/>
      <c r="Q478" s="89"/>
      <c r="R478" s="89"/>
      <c r="S478" s="89"/>
      <c r="T478" s="89"/>
      <c r="U478" s="89"/>
      <c r="V478" s="89"/>
      <c r="W478" s="641">
        <f>SUM(BT478:BW478)</f>
        <v>0</v>
      </c>
      <c r="X478" s="641"/>
      <c r="Y478" s="641"/>
      <c r="Z478" s="641"/>
      <c r="AA478" s="641"/>
      <c r="AB478" s="641"/>
      <c r="AC478" s="155"/>
      <c r="AD478" s="641">
        <v>0</v>
      </c>
      <c r="AE478" s="641"/>
      <c r="AF478" s="641"/>
      <c r="AG478" s="641"/>
      <c r="AH478" s="641"/>
      <c r="AI478" s="641"/>
      <c r="AJ478" s="147" t="str">
        <f>A478</f>
        <v/>
      </c>
      <c r="AK478" s="245">
        <f>B478</f>
        <v>0</v>
      </c>
      <c r="AL478" s="89" t="s">
        <v>1217</v>
      </c>
      <c r="AM478" s="281"/>
      <c r="AN478" s="281"/>
      <c r="AO478" s="89"/>
      <c r="AP478" s="89"/>
      <c r="AQ478" s="89"/>
      <c r="AR478" s="89"/>
      <c r="AS478" s="89"/>
      <c r="AT478" s="89"/>
      <c r="AU478" s="89"/>
      <c r="AV478" s="89"/>
      <c r="AW478" s="89"/>
      <c r="AX478" s="89"/>
      <c r="AY478" s="89"/>
      <c r="AZ478" s="89"/>
      <c r="BA478" s="89"/>
      <c r="BB478" s="89"/>
      <c r="BC478" s="89"/>
      <c r="BD478" s="89"/>
      <c r="BE478" s="89"/>
      <c r="BF478" s="641">
        <f>W478</f>
        <v>0</v>
      </c>
      <c r="BG478" s="641"/>
      <c r="BH478" s="641"/>
      <c r="BI478" s="641"/>
      <c r="BJ478" s="641"/>
      <c r="BK478" s="641"/>
      <c r="BL478" s="155"/>
      <c r="BM478" s="641">
        <f>AD478</f>
        <v>0</v>
      </c>
      <c r="BN478" s="641"/>
      <c r="BO478" s="641"/>
      <c r="BP478" s="641"/>
      <c r="BQ478" s="641"/>
      <c r="BR478" s="641"/>
      <c r="BS478" s="189"/>
      <c r="BT478" s="155">
        <v>0</v>
      </c>
      <c r="BU478" s="155">
        <v>0</v>
      </c>
      <c r="BV478" s="155">
        <v>0</v>
      </c>
      <c r="BW478" s="155">
        <v>0</v>
      </c>
      <c r="BX478" s="156"/>
      <c r="BY478" s="156">
        <f>IF(SUM(C478:AI478)=0,0,1)</f>
        <v>0</v>
      </c>
      <c r="BZ478" s="156">
        <f>IF(ISNONTEXT(C478:D478),0,SUM(C478:AI478)-SUM(AL478:BR478))</f>
        <v>0</v>
      </c>
      <c r="CA478" s="156"/>
      <c r="CB478" s="252"/>
      <c r="CC478" s="252"/>
      <c r="CD478" s="252"/>
      <c r="CE478" s="252"/>
      <c r="CG478" s="290"/>
      <c r="CH478" s="290"/>
      <c r="CI478" s="290"/>
      <c r="CJ478" s="290"/>
      <c r="CK478" s="290"/>
      <c r="CL478" s="290"/>
      <c r="CM478" s="290"/>
      <c r="CN478" s="290"/>
      <c r="CO478" s="290"/>
      <c r="CP478" s="290"/>
    </row>
    <row r="479" spans="1:94" s="99" customFormat="1" ht="15" customHeight="1">
      <c r="A479" s="147" t="str">
        <f>IF(B479&lt;&gt;"",SUBTOTAL(103,$B$8:B479)-SUBTOTAL(103,$B$9:$B$50)-SUBTOTAL(103,$B$52:$B$345),"")</f>
        <v/>
      </c>
      <c r="B479" s="88"/>
      <c r="C479" s="99" t="s">
        <v>1219</v>
      </c>
      <c r="D479" s="292"/>
      <c r="E479" s="89"/>
      <c r="F479" s="89"/>
      <c r="G479" s="89"/>
      <c r="H479" s="89"/>
      <c r="I479" s="89"/>
      <c r="J479" s="89"/>
      <c r="K479" s="89"/>
      <c r="L479" s="89"/>
      <c r="M479" s="89"/>
      <c r="N479" s="89"/>
      <c r="O479" s="89"/>
      <c r="P479" s="89"/>
      <c r="Q479" s="89"/>
      <c r="R479" s="89"/>
      <c r="S479" s="89"/>
      <c r="T479" s="89"/>
      <c r="U479" s="89"/>
      <c r="V479" s="89"/>
      <c r="W479" s="641">
        <f>SUBTOTAL(109,W480:AB485)</f>
        <v>32911305476</v>
      </c>
      <c r="X479" s="641"/>
      <c r="Y479" s="641"/>
      <c r="Z479" s="641"/>
      <c r="AA479" s="641"/>
      <c r="AB479" s="641"/>
      <c r="AC479" s="155"/>
      <c r="AD479" s="641">
        <f>SUBTOTAL(109,AD480:AI485)</f>
        <v>33067493297</v>
      </c>
      <c r="AE479" s="641"/>
      <c r="AF479" s="641"/>
      <c r="AG479" s="641"/>
      <c r="AH479" s="641"/>
      <c r="AI479" s="641"/>
      <c r="AJ479" s="147" t="str">
        <f t="shared" ref="AJ479:AK485" si="34">A479</f>
        <v/>
      </c>
      <c r="AK479" s="245">
        <f t="shared" si="34"/>
        <v>0</v>
      </c>
      <c r="AL479" s="89" t="s">
        <v>1220</v>
      </c>
      <c r="AM479" s="281"/>
      <c r="AN479" s="281"/>
      <c r="AO479" s="89"/>
      <c r="AP479" s="89"/>
      <c r="AQ479" s="89"/>
      <c r="AR479" s="89"/>
      <c r="AS479" s="89"/>
      <c r="AT479" s="89"/>
      <c r="AU479" s="89"/>
      <c r="AV479" s="89"/>
      <c r="AW479" s="89"/>
      <c r="AX479" s="89"/>
      <c r="AY479" s="89"/>
      <c r="AZ479" s="89"/>
      <c r="BA479" s="89"/>
      <c r="BB479" s="89"/>
      <c r="BC479" s="89"/>
      <c r="BD479" s="89"/>
      <c r="BE479" s="89"/>
      <c r="BF479" s="641">
        <f t="shared" ref="BF479:BF485" si="35">W479</f>
        <v>32911305476</v>
      </c>
      <c r="BG479" s="641"/>
      <c r="BH479" s="641"/>
      <c r="BI479" s="641"/>
      <c r="BJ479" s="641"/>
      <c r="BK479" s="641"/>
      <c r="BL479" s="155"/>
      <c r="BM479" s="641">
        <f t="shared" ref="BM479:BM485" si="36">AD479</f>
        <v>33067493297</v>
      </c>
      <c r="BN479" s="641"/>
      <c r="BO479" s="641"/>
      <c r="BP479" s="641"/>
      <c r="BQ479" s="641"/>
      <c r="BR479" s="641"/>
      <c r="BS479" s="189"/>
      <c r="BT479" s="155">
        <f>SUBTOTAL(109,BT480:BT485)</f>
        <v>35925128644</v>
      </c>
      <c r="BU479" s="155">
        <f>SUBTOTAL(109,BU480:BU485)</f>
        <v>0</v>
      </c>
      <c r="BV479" s="155">
        <f>SUBTOTAL(109,BV480:BV485)</f>
        <v>0</v>
      </c>
      <c r="BW479" s="155">
        <f>SUBTOTAL(109,BW480:BW485)</f>
        <v>-3013823168</v>
      </c>
      <c r="BX479" s="156"/>
      <c r="BY479" s="156">
        <f t="shared" ref="BY479:BY485" si="37">IF(SUM(C479:AI479)=0,0,1)</f>
        <v>1</v>
      </c>
      <c r="BZ479" s="156">
        <f t="shared" ref="BZ479:BZ485" si="38">IF(ISNONTEXT(C479:D479),0,SUM(C479:AI479)-SUM(AL479:BR479))</f>
        <v>0</v>
      </c>
      <c r="CA479" s="156"/>
      <c r="CB479" s="252"/>
      <c r="CC479" s="252"/>
      <c r="CD479" s="252"/>
      <c r="CE479" s="252"/>
      <c r="CG479" s="290"/>
      <c r="CH479" s="290"/>
      <c r="CI479" s="290"/>
      <c r="CJ479" s="290"/>
      <c r="CK479" s="290"/>
      <c r="CL479" s="290"/>
      <c r="CM479" s="290"/>
      <c r="CN479" s="290"/>
      <c r="CO479" s="290"/>
      <c r="CP479" s="290"/>
    </row>
    <row r="480" spans="1:94" s="99" customFormat="1" ht="15" customHeight="1">
      <c r="A480" s="147" t="str">
        <f>IF(B480&lt;&gt;"",SUBTOTAL(103,$B$8:B480)-SUBTOTAL(103,$B$9:$B$50)-SUBTOTAL(103,$B$52:$B$345),"")</f>
        <v/>
      </c>
      <c r="B480" s="88"/>
      <c r="C480" s="317" t="s">
        <v>781</v>
      </c>
      <c r="D480" s="292" t="s">
        <v>1221</v>
      </c>
      <c r="E480" s="89"/>
      <c r="F480" s="89"/>
      <c r="G480" s="89"/>
      <c r="H480" s="89"/>
      <c r="I480" s="89"/>
      <c r="J480" s="89"/>
      <c r="K480" s="89"/>
      <c r="L480" s="89"/>
      <c r="M480" s="89"/>
      <c r="N480" s="89"/>
      <c r="O480" s="89"/>
      <c r="P480" s="89"/>
      <c r="Q480" s="89"/>
      <c r="R480" s="89"/>
      <c r="S480" s="89"/>
      <c r="T480" s="89"/>
      <c r="U480" s="89"/>
      <c r="V480" s="89"/>
      <c r="W480" s="641">
        <f t="shared" ref="W480:W487" si="39">SUM(BT480:BW480)</f>
        <v>0</v>
      </c>
      <c r="X480" s="641"/>
      <c r="Y480" s="641"/>
      <c r="Z480" s="641"/>
      <c r="AA480" s="641"/>
      <c r="AB480" s="641"/>
      <c r="AC480" s="155"/>
      <c r="AD480" s="641">
        <v>74528771</v>
      </c>
      <c r="AE480" s="641"/>
      <c r="AF480" s="641"/>
      <c r="AG480" s="641"/>
      <c r="AH480" s="641"/>
      <c r="AI480" s="641"/>
      <c r="AJ480" s="147" t="str">
        <f t="shared" si="34"/>
        <v/>
      </c>
      <c r="AK480" s="245">
        <f t="shared" si="34"/>
        <v>0</v>
      </c>
      <c r="AL480" s="89" t="s">
        <v>1222</v>
      </c>
      <c r="AM480" s="281"/>
      <c r="AN480" s="281"/>
      <c r="AO480" s="89"/>
      <c r="AP480" s="89"/>
      <c r="AQ480" s="89"/>
      <c r="AR480" s="89"/>
      <c r="AS480" s="89"/>
      <c r="AT480" s="89"/>
      <c r="AU480" s="89"/>
      <c r="AV480" s="89"/>
      <c r="AW480" s="89"/>
      <c r="AX480" s="89"/>
      <c r="AY480" s="89"/>
      <c r="AZ480" s="89"/>
      <c r="BA480" s="89"/>
      <c r="BB480" s="89"/>
      <c r="BC480" s="89"/>
      <c r="BD480" s="89"/>
      <c r="BE480" s="89"/>
      <c r="BF480" s="641">
        <f t="shared" si="35"/>
        <v>0</v>
      </c>
      <c r="BG480" s="641"/>
      <c r="BH480" s="641"/>
      <c r="BI480" s="641"/>
      <c r="BJ480" s="641"/>
      <c r="BK480" s="641"/>
      <c r="BL480" s="155"/>
      <c r="BM480" s="641">
        <f t="shared" si="36"/>
        <v>74528771</v>
      </c>
      <c r="BN480" s="641"/>
      <c r="BO480" s="641"/>
      <c r="BP480" s="641"/>
      <c r="BQ480" s="641"/>
      <c r="BR480" s="641"/>
      <c r="BS480" s="189"/>
      <c r="BT480" s="155">
        <v>0</v>
      </c>
      <c r="BU480" s="155">
        <v>0</v>
      </c>
      <c r="BV480" s="155">
        <v>0</v>
      </c>
      <c r="BW480" s="155">
        <v>0</v>
      </c>
      <c r="BX480" s="156"/>
      <c r="BY480" s="156">
        <f t="shared" si="37"/>
        <v>1</v>
      </c>
      <c r="BZ480" s="156">
        <f t="shared" si="38"/>
        <v>0</v>
      </c>
      <c r="CA480" s="156"/>
      <c r="CB480" s="252"/>
      <c r="CC480" s="252"/>
      <c r="CD480" s="252"/>
      <c r="CE480" s="252"/>
      <c r="CG480" s="290"/>
      <c r="CH480" s="290"/>
      <c r="CI480" s="290"/>
      <c r="CJ480" s="290"/>
      <c r="CK480" s="290"/>
      <c r="CL480" s="290"/>
      <c r="CM480" s="290"/>
      <c r="CN480" s="290"/>
      <c r="CO480" s="290"/>
      <c r="CP480" s="290"/>
    </row>
    <row r="481" spans="1:94" s="99" customFormat="1" ht="15" hidden="1" customHeight="1">
      <c r="A481" s="147" t="str">
        <f>IF(B481&lt;&gt;"",SUBTOTAL(103,$B$8:B481)-SUBTOTAL(103,$B$9:$B$50)-SUBTOTAL(103,$B$52:$B$345),"")</f>
        <v/>
      </c>
      <c r="B481" s="88"/>
      <c r="C481" s="317" t="s">
        <v>781</v>
      </c>
      <c r="D481" s="292" t="s">
        <v>1223</v>
      </c>
      <c r="E481" s="89"/>
      <c r="F481" s="89"/>
      <c r="G481" s="89"/>
      <c r="H481" s="89"/>
      <c r="I481" s="89"/>
      <c r="J481" s="89"/>
      <c r="K481" s="89"/>
      <c r="L481" s="89"/>
      <c r="M481" s="89"/>
      <c r="N481" s="89"/>
      <c r="O481" s="89"/>
      <c r="P481" s="89"/>
      <c r="Q481" s="89"/>
      <c r="R481" s="89"/>
      <c r="S481" s="89"/>
      <c r="T481" s="89"/>
      <c r="U481" s="89"/>
      <c r="V481" s="89"/>
      <c r="W481" s="641">
        <f t="shared" si="39"/>
        <v>0</v>
      </c>
      <c r="X481" s="641"/>
      <c r="Y481" s="641"/>
      <c r="Z481" s="641"/>
      <c r="AA481" s="641"/>
      <c r="AB481" s="641"/>
      <c r="AC481" s="155"/>
      <c r="AD481" s="641">
        <v>0</v>
      </c>
      <c r="AE481" s="641"/>
      <c r="AF481" s="641"/>
      <c r="AG481" s="641"/>
      <c r="AH481" s="641"/>
      <c r="AI481" s="641"/>
      <c r="AJ481" s="147" t="str">
        <f t="shared" si="34"/>
        <v/>
      </c>
      <c r="AK481" s="245">
        <f t="shared" si="34"/>
        <v>0</v>
      </c>
      <c r="AL481" s="89" t="s">
        <v>1222</v>
      </c>
      <c r="AM481" s="281"/>
      <c r="AN481" s="281"/>
      <c r="AO481" s="89"/>
      <c r="AP481" s="89"/>
      <c r="AQ481" s="89"/>
      <c r="AR481" s="89"/>
      <c r="AS481" s="89"/>
      <c r="AT481" s="89"/>
      <c r="AU481" s="89"/>
      <c r="AV481" s="89"/>
      <c r="AW481" s="89"/>
      <c r="AX481" s="89"/>
      <c r="AY481" s="89"/>
      <c r="AZ481" s="89"/>
      <c r="BA481" s="89"/>
      <c r="BB481" s="89"/>
      <c r="BC481" s="89"/>
      <c r="BD481" s="89"/>
      <c r="BE481" s="89"/>
      <c r="BF481" s="641">
        <f t="shared" si="35"/>
        <v>0</v>
      </c>
      <c r="BG481" s="641"/>
      <c r="BH481" s="641"/>
      <c r="BI481" s="641"/>
      <c r="BJ481" s="641"/>
      <c r="BK481" s="641"/>
      <c r="BL481" s="155"/>
      <c r="BM481" s="641">
        <f t="shared" si="36"/>
        <v>0</v>
      </c>
      <c r="BN481" s="641"/>
      <c r="BO481" s="641"/>
      <c r="BP481" s="641"/>
      <c r="BQ481" s="641"/>
      <c r="BR481" s="641"/>
      <c r="BS481" s="189"/>
      <c r="BT481" s="155">
        <v>0</v>
      </c>
      <c r="BU481" s="155">
        <v>0</v>
      </c>
      <c r="BV481" s="155">
        <v>0</v>
      </c>
      <c r="BW481" s="155">
        <v>0</v>
      </c>
      <c r="BX481" s="156"/>
      <c r="BY481" s="156">
        <f t="shared" si="37"/>
        <v>0</v>
      </c>
      <c r="BZ481" s="156">
        <f t="shared" si="38"/>
        <v>0</v>
      </c>
      <c r="CA481" s="156"/>
      <c r="CB481" s="252"/>
      <c r="CC481" s="252"/>
      <c r="CD481" s="252"/>
      <c r="CE481" s="252"/>
      <c r="CG481" s="290"/>
      <c r="CH481" s="290"/>
      <c r="CI481" s="290"/>
      <c r="CJ481" s="290"/>
      <c r="CK481" s="290"/>
      <c r="CL481" s="290"/>
      <c r="CM481" s="290"/>
      <c r="CN481" s="290"/>
      <c r="CO481" s="290"/>
      <c r="CP481" s="290"/>
    </row>
    <row r="482" spans="1:94" ht="28" customHeight="1">
      <c r="A482" s="147" t="str">
        <f>IF(B482&lt;&gt;"",SUBTOTAL(103,$B$8:B482)-SUBTOTAL(103,$B$9:$B$50)-SUBTOTAL(103,$B$52:$B$345),"")</f>
        <v/>
      </c>
      <c r="C482" s="318" t="s">
        <v>781</v>
      </c>
      <c r="D482" s="674" t="s">
        <v>1224</v>
      </c>
      <c r="E482" s="674"/>
      <c r="F482" s="674"/>
      <c r="G482" s="674"/>
      <c r="H482" s="674"/>
      <c r="I482" s="674"/>
      <c r="J482" s="674"/>
      <c r="K482" s="674"/>
      <c r="L482" s="674"/>
      <c r="M482" s="674"/>
      <c r="N482" s="674"/>
      <c r="O482" s="674"/>
      <c r="P482" s="674"/>
      <c r="Q482" s="674"/>
      <c r="R482" s="674"/>
      <c r="S482" s="674"/>
      <c r="T482" s="674"/>
      <c r="U482" s="674"/>
      <c r="W482" s="675">
        <f t="shared" si="39"/>
        <v>39100207</v>
      </c>
      <c r="X482" s="675"/>
      <c r="Y482" s="675"/>
      <c r="Z482" s="675"/>
      <c r="AA482" s="675"/>
      <c r="AB482" s="675"/>
      <c r="AC482" s="227"/>
      <c r="AD482" s="675">
        <v>10759257</v>
      </c>
      <c r="AE482" s="675"/>
      <c r="AF482" s="675"/>
      <c r="AG482" s="675"/>
      <c r="AH482" s="675"/>
      <c r="AI482" s="675"/>
      <c r="AJ482" s="147" t="str">
        <f>A482</f>
        <v/>
      </c>
      <c r="AK482" s="245">
        <f>B482</f>
        <v>0</v>
      </c>
      <c r="AL482" s="89" t="s">
        <v>1222</v>
      </c>
      <c r="AM482" s="281"/>
      <c r="AN482" s="281"/>
      <c r="BF482" s="641">
        <f>W482</f>
        <v>39100207</v>
      </c>
      <c r="BG482" s="641"/>
      <c r="BH482" s="641"/>
      <c r="BI482" s="641"/>
      <c r="BJ482" s="641"/>
      <c r="BK482" s="641"/>
      <c r="BL482" s="155"/>
      <c r="BM482" s="641">
        <f>AD482</f>
        <v>10759257</v>
      </c>
      <c r="BN482" s="641"/>
      <c r="BO482" s="641"/>
      <c r="BP482" s="641"/>
      <c r="BQ482" s="641"/>
      <c r="BR482" s="641"/>
      <c r="BT482" s="155">
        <f>45989487-BT485</f>
        <v>45989487</v>
      </c>
      <c r="BU482" s="155">
        <v>0</v>
      </c>
      <c r="BV482" s="155">
        <v>0</v>
      </c>
      <c r="BW482" s="155">
        <f>-[4]ButtoanDC!G42</f>
        <v>-6889280</v>
      </c>
      <c r="BY482" s="156">
        <f>IF(SUM(C482:AI482)=0,0,1)</f>
        <v>1</v>
      </c>
      <c r="BZ482" s="156">
        <f>IF(ISNONTEXT(C482:D482),0,SUM(C482:AI482)-SUM(AL482:BR482))</f>
        <v>0</v>
      </c>
    </row>
    <row r="483" spans="1:94" ht="15" customHeight="1">
      <c r="A483" s="147" t="str">
        <f>IF(B483&lt;&gt;"",SUBTOTAL(103,$B$8:B483)-SUBTOTAL(103,$B$9:$B$50)-SUBTOTAL(103,$B$52:$B$345),"")</f>
        <v/>
      </c>
      <c r="C483" s="106" t="s">
        <v>781</v>
      </c>
      <c r="D483" s="281" t="s">
        <v>1225</v>
      </c>
      <c r="W483" s="641">
        <f t="shared" si="39"/>
        <v>32872205269</v>
      </c>
      <c r="X483" s="641"/>
      <c r="Y483" s="641"/>
      <c r="Z483" s="641"/>
      <c r="AA483" s="641"/>
      <c r="AB483" s="641"/>
      <c r="AC483" s="155"/>
      <c r="AD483" s="641">
        <f>27843439099+[4]ButtoanDC!G62-AD482</f>
        <v>32872205269</v>
      </c>
      <c r="AE483" s="641"/>
      <c r="AF483" s="641"/>
      <c r="AG483" s="641"/>
      <c r="AH483" s="641"/>
      <c r="AI483" s="641"/>
      <c r="AJ483" s="147" t="str">
        <f t="shared" si="34"/>
        <v/>
      </c>
      <c r="AK483" s="245">
        <f t="shared" si="34"/>
        <v>0</v>
      </c>
      <c r="AL483" s="89" t="s">
        <v>1222</v>
      </c>
      <c r="AM483" s="281"/>
      <c r="AN483" s="281"/>
      <c r="BF483" s="641">
        <f t="shared" si="35"/>
        <v>32872205269</v>
      </c>
      <c r="BG483" s="641"/>
      <c r="BH483" s="641"/>
      <c r="BI483" s="641"/>
      <c r="BJ483" s="641"/>
      <c r="BK483" s="641"/>
      <c r="BL483" s="155"/>
      <c r="BM483" s="641">
        <f t="shared" si="36"/>
        <v>32872205269</v>
      </c>
      <c r="BN483" s="641"/>
      <c r="BO483" s="641"/>
      <c r="BP483" s="641"/>
      <c r="BQ483" s="641"/>
      <c r="BR483" s="641"/>
      <c r="BT483" s="155">
        <v>35879139157</v>
      </c>
      <c r="BU483" s="155">
        <v>0</v>
      </c>
      <c r="BV483" s="155">
        <v>0</v>
      </c>
      <c r="BW483" s="155">
        <f>-[4]ButtoanDC!G15-[4]ButtoanDC!G16</f>
        <v>-3006933888</v>
      </c>
      <c r="BY483" s="156">
        <f t="shared" si="37"/>
        <v>1</v>
      </c>
      <c r="BZ483" s="156">
        <f t="shared" si="38"/>
        <v>0</v>
      </c>
    </row>
    <row r="484" spans="1:94" s="99" customFormat="1" ht="15" hidden="1" customHeight="1">
      <c r="A484" s="147" t="str">
        <f>IF(B484&lt;&gt;"",SUBTOTAL(103,$B$8:B484)-SUBTOTAL(103,$B$9:$B$50)-SUBTOTAL(103,$B$52:$B$345),"")</f>
        <v/>
      </c>
      <c r="B484" s="88"/>
      <c r="C484" s="317" t="s">
        <v>781</v>
      </c>
      <c r="D484" s="292" t="s">
        <v>1226</v>
      </c>
      <c r="E484" s="89"/>
      <c r="F484" s="89"/>
      <c r="G484" s="89"/>
      <c r="H484" s="89"/>
      <c r="I484" s="89"/>
      <c r="J484" s="89"/>
      <c r="K484" s="89"/>
      <c r="L484" s="89"/>
      <c r="M484" s="89"/>
      <c r="N484" s="89"/>
      <c r="O484" s="89"/>
      <c r="P484" s="89"/>
      <c r="Q484" s="89"/>
      <c r="R484" s="89"/>
      <c r="S484" s="89"/>
      <c r="T484" s="89"/>
      <c r="U484" s="89"/>
      <c r="V484" s="89"/>
      <c r="W484" s="641">
        <f t="shared" si="39"/>
        <v>0</v>
      </c>
      <c r="X484" s="641"/>
      <c r="Y484" s="641"/>
      <c r="Z484" s="641"/>
      <c r="AA484" s="641"/>
      <c r="AB484" s="641"/>
      <c r="AC484" s="155"/>
      <c r="AD484" s="641">
        <v>0</v>
      </c>
      <c r="AE484" s="641"/>
      <c r="AF484" s="641"/>
      <c r="AG484" s="641"/>
      <c r="AH484" s="641"/>
      <c r="AI484" s="641"/>
      <c r="AJ484" s="147" t="str">
        <f t="shared" si="34"/>
        <v/>
      </c>
      <c r="AK484" s="245">
        <f t="shared" si="34"/>
        <v>0</v>
      </c>
      <c r="AL484" s="89" t="s">
        <v>1222</v>
      </c>
      <c r="AM484" s="281"/>
      <c r="AN484" s="281"/>
      <c r="AO484" s="89"/>
      <c r="AP484" s="89"/>
      <c r="AQ484" s="89"/>
      <c r="AR484" s="89"/>
      <c r="AS484" s="89"/>
      <c r="AT484" s="89"/>
      <c r="AU484" s="89"/>
      <c r="AV484" s="89"/>
      <c r="AW484" s="89"/>
      <c r="AX484" s="89"/>
      <c r="AY484" s="89"/>
      <c r="AZ484" s="89"/>
      <c r="BA484" s="89"/>
      <c r="BB484" s="89"/>
      <c r="BC484" s="89"/>
      <c r="BD484" s="89"/>
      <c r="BE484" s="89"/>
      <c r="BF484" s="641">
        <f t="shared" si="35"/>
        <v>0</v>
      </c>
      <c r="BG484" s="641"/>
      <c r="BH484" s="641"/>
      <c r="BI484" s="641"/>
      <c r="BJ484" s="641"/>
      <c r="BK484" s="641"/>
      <c r="BL484" s="155"/>
      <c r="BM484" s="641">
        <f t="shared" si="36"/>
        <v>0</v>
      </c>
      <c r="BN484" s="641"/>
      <c r="BO484" s="641"/>
      <c r="BP484" s="641"/>
      <c r="BQ484" s="641"/>
      <c r="BR484" s="641"/>
      <c r="BS484" s="189"/>
      <c r="BT484" s="155">
        <v>0</v>
      </c>
      <c r="BU484" s="155">
        <v>0</v>
      </c>
      <c r="BV484" s="155">
        <v>0</v>
      </c>
      <c r="BW484" s="155">
        <v>0</v>
      </c>
      <c r="BX484" s="156"/>
      <c r="BY484" s="156">
        <f t="shared" si="37"/>
        <v>0</v>
      </c>
      <c r="BZ484" s="156">
        <f t="shared" si="38"/>
        <v>0</v>
      </c>
      <c r="CA484" s="156"/>
      <c r="CB484" s="252"/>
      <c r="CC484" s="252"/>
      <c r="CD484" s="252"/>
      <c r="CE484" s="252"/>
      <c r="CG484" s="290"/>
      <c r="CH484" s="290"/>
      <c r="CI484" s="290"/>
      <c r="CJ484" s="290"/>
      <c r="CK484" s="290"/>
      <c r="CL484" s="290"/>
      <c r="CM484" s="290"/>
      <c r="CN484" s="290"/>
      <c r="CO484" s="290"/>
      <c r="CP484" s="290"/>
    </row>
    <row r="485" spans="1:94" s="99" customFormat="1" ht="15" customHeight="1">
      <c r="A485" s="147" t="str">
        <f>IF(B485&lt;&gt;"",SUBTOTAL(103,$B$8:B485)-SUBTOTAL(103,$B$9:$B$50)-SUBTOTAL(103,$B$52:$B$345),"")</f>
        <v/>
      </c>
      <c r="B485" s="88"/>
      <c r="C485" s="317" t="s">
        <v>781</v>
      </c>
      <c r="D485" s="292" t="s">
        <v>1227</v>
      </c>
      <c r="E485" s="89"/>
      <c r="F485" s="89"/>
      <c r="G485" s="89"/>
      <c r="H485" s="89"/>
      <c r="I485" s="89"/>
      <c r="J485" s="89"/>
      <c r="K485" s="89"/>
      <c r="L485" s="89"/>
      <c r="M485" s="89"/>
      <c r="N485" s="89"/>
      <c r="O485" s="89"/>
      <c r="P485" s="89"/>
      <c r="Q485" s="89"/>
      <c r="R485" s="89"/>
      <c r="S485" s="89"/>
      <c r="T485" s="89"/>
      <c r="U485" s="89"/>
      <c r="V485" s="89"/>
      <c r="W485" s="641">
        <f t="shared" si="39"/>
        <v>0</v>
      </c>
      <c r="X485" s="641"/>
      <c r="Y485" s="641"/>
      <c r="Z485" s="641"/>
      <c r="AA485" s="641"/>
      <c r="AB485" s="641"/>
      <c r="AC485" s="155"/>
      <c r="AD485" s="641">
        <v>110000000</v>
      </c>
      <c r="AE485" s="641"/>
      <c r="AF485" s="641"/>
      <c r="AG485" s="641"/>
      <c r="AH485" s="641"/>
      <c r="AI485" s="641"/>
      <c r="AJ485" s="147" t="str">
        <f t="shared" si="34"/>
        <v/>
      </c>
      <c r="AK485" s="245">
        <f t="shared" si="34"/>
        <v>0</v>
      </c>
      <c r="AL485" s="89" t="s">
        <v>1222</v>
      </c>
      <c r="AM485" s="281"/>
      <c r="AN485" s="281"/>
      <c r="AO485" s="89"/>
      <c r="AP485" s="89"/>
      <c r="AQ485" s="89"/>
      <c r="AR485" s="89"/>
      <c r="AS485" s="89"/>
      <c r="AT485" s="89"/>
      <c r="AU485" s="89"/>
      <c r="AV485" s="89"/>
      <c r="AW485" s="89"/>
      <c r="AX485" s="89"/>
      <c r="AY485" s="89"/>
      <c r="AZ485" s="89"/>
      <c r="BA485" s="89"/>
      <c r="BB485" s="89"/>
      <c r="BC485" s="89"/>
      <c r="BD485" s="89"/>
      <c r="BE485" s="89"/>
      <c r="BF485" s="641">
        <f t="shared" si="35"/>
        <v>0</v>
      </c>
      <c r="BG485" s="641"/>
      <c r="BH485" s="641"/>
      <c r="BI485" s="641"/>
      <c r="BJ485" s="641"/>
      <c r="BK485" s="641"/>
      <c r="BL485" s="155"/>
      <c r="BM485" s="641">
        <f t="shared" si="36"/>
        <v>110000000</v>
      </c>
      <c r="BN485" s="641"/>
      <c r="BO485" s="641"/>
      <c r="BP485" s="641"/>
      <c r="BQ485" s="641"/>
      <c r="BR485" s="641"/>
      <c r="BS485" s="189"/>
      <c r="BT485" s="155">
        <v>0</v>
      </c>
      <c r="BU485" s="155">
        <v>0</v>
      </c>
      <c r="BV485" s="155">
        <v>0</v>
      </c>
      <c r="BW485" s="155">
        <v>0</v>
      </c>
      <c r="BX485" s="156"/>
      <c r="BY485" s="156">
        <f t="shared" si="37"/>
        <v>1</v>
      </c>
      <c r="BZ485" s="156">
        <f t="shared" si="38"/>
        <v>0</v>
      </c>
      <c r="CA485" s="156"/>
      <c r="CB485" s="252"/>
      <c r="CC485" s="252"/>
      <c r="CD485" s="252"/>
      <c r="CE485" s="252"/>
      <c r="CG485" s="290"/>
      <c r="CH485" s="290"/>
      <c r="CI485" s="290"/>
      <c r="CJ485" s="290"/>
      <c r="CK485" s="290"/>
      <c r="CL485" s="290"/>
      <c r="CM485" s="290"/>
      <c r="CN485" s="290"/>
      <c r="CO485" s="290"/>
      <c r="CP485" s="290"/>
    </row>
    <row r="486" spans="1:94" s="99" customFormat="1" ht="15" hidden="1" customHeight="1">
      <c r="A486" s="147" t="str">
        <f>IF(B486&lt;&gt;"",SUBTOTAL(103,$B$8:B486)-SUBTOTAL(103,$B$9:$B$50)-SUBTOTAL(103,$B$52:$B$345),"")</f>
        <v/>
      </c>
      <c r="B486" s="88"/>
      <c r="C486" s="99" t="s">
        <v>1228</v>
      </c>
      <c r="D486" s="292"/>
      <c r="E486" s="89"/>
      <c r="F486" s="89"/>
      <c r="G486" s="89"/>
      <c r="H486" s="89"/>
      <c r="I486" s="89"/>
      <c r="J486" s="89"/>
      <c r="K486" s="89"/>
      <c r="L486" s="89"/>
      <c r="M486" s="89"/>
      <c r="N486" s="89"/>
      <c r="O486" s="89"/>
      <c r="P486" s="89"/>
      <c r="Q486" s="89"/>
      <c r="R486" s="89"/>
      <c r="S486" s="89"/>
      <c r="T486" s="89"/>
      <c r="U486" s="89"/>
      <c r="V486" s="89"/>
      <c r="W486" s="641">
        <f t="shared" si="39"/>
        <v>0</v>
      </c>
      <c r="X486" s="641"/>
      <c r="Y486" s="641"/>
      <c r="Z486" s="641"/>
      <c r="AA486" s="641"/>
      <c r="AB486" s="641"/>
      <c r="AC486" s="155"/>
      <c r="AD486" s="641">
        <v>0</v>
      </c>
      <c r="AE486" s="641"/>
      <c r="AF486" s="641"/>
      <c r="AG486" s="641"/>
      <c r="AH486" s="641"/>
      <c r="AI486" s="641"/>
      <c r="AJ486" s="147" t="str">
        <f t="shared" si="33"/>
        <v/>
      </c>
      <c r="AK486" s="245">
        <f t="shared" si="33"/>
        <v>0</v>
      </c>
      <c r="AL486" s="89" t="s">
        <v>1220</v>
      </c>
      <c r="AM486" s="281"/>
      <c r="AN486" s="281"/>
      <c r="AO486" s="89"/>
      <c r="AP486" s="89"/>
      <c r="AQ486" s="89"/>
      <c r="AR486" s="89"/>
      <c r="AS486" s="89"/>
      <c r="AT486" s="89"/>
      <c r="AU486" s="89"/>
      <c r="AV486" s="89"/>
      <c r="AW486" s="89"/>
      <c r="AX486" s="89"/>
      <c r="AY486" s="89"/>
      <c r="AZ486" s="89"/>
      <c r="BA486" s="89"/>
      <c r="BB486" s="89"/>
      <c r="BC486" s="89"/>
      <c r="BD486" s="89"/>
      <c r="BE486" s="89"/>
      <c r="BF486" s="641">
        <f>W486</f>
        <v>0</v>
      </c>
      <c r="BG486" s="641"/>
      <c r="BH486" s="641"/>
      <c r="BI486" s="641"/>
      <c r="BJ486" s="641"/>
      <c r="BK486" s="641"/>
      <c r="BL486" s="155"/>
      <c r="BM486" s="641">
        <f>AD486</f>
        <v>0</v>
      </c>
      <c r="BN486" s="641"/>
      <c r="BO486" s="641"/>
      <c r="BP486" s="641"/>
      <c r="BQ486" s="641"/>
      <c r="BR486" s="641"/>
      <c r="BS486" s="189"/>
      <c r="BT486" s="155">
        <v>0</v>
      </c>
      <c r="BU486" s="155">
        <v>0</v>
      </c>
      <c r="BV486" s="155">
        <v>0</v>
      </c>
      <c r="BW486" s="155">
        <v>0</v>
      </c>
      <c r="BX486" s="156"/>
      <c r="BY486" s="156">
        <f>IF(SUM(C486:AI486)=0,0,1)</f>
        <v>0</v>
      </c>
      <c r="BZ486" s="156">
        <f t="shared" si="32"/>
        <v>0</v>
      </c>
      <c r="CA486" s="156"/>
      <c r="CB486" s="252"/>
      <c r="CC486" s="252"/>
      <c r="CD486" s="252"/>
      <c r="CE486" s="252"/>
      <c r="CG486" s="290"/>
      <c r="CH486" s="290"/>
      <c r="CI486" s="290"/>
      <c r="CJ486" s="290"/>
      <c r="CK486" s="290"/>
      <c r="CL486" s="290"/>
      <c r="CM486" s="290"/>
      <c r="CN486" s="290"/>
      <c r="CO486" s="290"/>
      <c r="CP486" s="290"/>
    </row>
    <row r="487" spans="1:94" s="99" customFormat="1" ht="15" hidden="1" customHeight="1">
      <c r="A487" s="147" t="str">
        <f>IF(B487&lt;&gt;"",SUBTOTAL(103,$B$8:B487)-SUBTOTAL(103,$B$9:$B$50)-SUBTOTAL(103,$B$52:$B$345),"")</f>
        <v/>
      </c>
      <c r="B487" s="88"/>
      <c r="C487" s="99" t="s">
        <v>1229</v>
      </c>
      <c r="D487" s="292"/>
      <c r="E487" s="89"/>
      <c r="F487" s="89"/>
      <c r="G487" s="89"/>
      <c r="H487" s="89"/>
      <c r="I487" s="89"/>
      <c r="J487" s="89"/>
      <c r="K487" s="89"/>
      <c r="L487" s="89"/>
      <c r="M487" s="89"/>
      <c r="N487" s="89"/>
      <c r="O487" s="89"/>
      <c r="P487" s="89"/>
      <c r="Q487" s="89"/>
      <c r="R487" s="89"/>
      <c r="S487" s="89"/>
      <c r="T487" s="89"/>
      <c r="U487" s="89"/>
      <c r="V487" s="89"/>
      <c r="W487" s="641">
        <f t="shared" si="39"/>
        <v>0</v>
      </c>
      <c r="X487" s="641"/>
      <c r="Y487" s="641"/>
      <c r="Z487" s="641"/>
      <c r="AA487" s="641"/>
      <c r="AB487" s="641"/>
      <c r="AC487" s="155"/>
      <c r="AD487" s="641">
        <v>0</v>
      </c>
      <c r="AE487" s="641"/>
      <c r="AF487" s="641"/>
      <c r="AG487" s="641"/>
      <c r="AH487" s="641"/>
      <c r="AI487" s="641"/>
      <c r="AJ487" s="147" t="str">
        <f t="shared" si="33"/>
        <v/>
      </c>
      <c r="AK487" s="245">
        <f t="shared" si="33"/>
        <v>0</v>
      </c>
      <c r="AL487" s="89" t="s">
        <v>1222</v>
      </c>
      <c r="AM487" s="281"/>
      <c r="AN487" s="281"/>
      <c r="AO487" s="89"/>
      <c r="AP487" s="89"/>
      <c r="AQ487" s="89"/>
      <c r="AR487" s="89"/>
      <c r="AS487" s="89"/>
      <c r="AT487" s="89"/>
      <c r="AU487" s="89"/>
      <c r="AV487" s="89"/>
      <c r="AW487" s="89"/>
      <c r="AX487" s="89"/>
      <c r="AY487" s="89"/>
      <c r="AZ487" s="89"/>
      <c r="BA487" s="89"/>
      <c r="BB487" s="89"/>
      <c r="BC487" s="89"/>
      <c r="BD487" s="89"/>
      <c r="BE487" s="89"/>
      <c r="BF487" s="641">
        <f>W487</f>
        <v>0</v>
      </c>
      <c r="BG487" s="641"/>
      <c r="BH487" s="641"/>
      <c r="BI487" s="641"/>
      <c r="BJ487" s="641"/>
      <c r="BK487" s="641"/>
      <c r="BL487" s="155"/>
      <c r="BM487" s="641">
        <f>AD487</f>
        <v>0</v>
      </c>
      <c r="BN487" s="641"/>
      <c r="BO487" s="641"/>
      <c r="BP487" s="641"/>
      <c r="BQ487" s="641"/>
      <c r="BR487" s="641"/>
      <c r="BS487" s="189"/>
      <c r="BT487" s="155">
        <v>0</v>
      </c>
      <c r="BU487" s="155">
        <v>0</v>
      </c>
      <c r="BV487" s="155">
        <v>0</v>
      </c>
      <c r="BW487" s="155">
        <v>0</v>
      </c>
      <c r="BX487" s="156"/>
      <c r="BY487" s="156">
        <f>IF(SUM(C487:AI487)=0,0,1)</f>
        <v>0</v>
      </c>
      <c r="BZ487" s="156">
        <f t="shared" si="32"/>
        <v>0</v>
      </c>
      <c r="CA487" s="156"/>
      <c r="CB487" s="252"/>
      <c r="CC487" s="252"/>
      <c r="CD487" s="252"/>
      <c r="CE487" s="252"/>
      <c r="CG487" s="290"/>
      <c r="CH487" s="290"/>
      <c r="CI487" s="290"/>
      <c r="CJ487" s="290"/>
      <c r="CK487" s="290"/>
      <c r="CL487" s="290"/>
      <c r="CM487" s="290"/>
      <c r="CN487" s="290"/>
      <c r="CO487" s="290"/>
      <c r="CP487" s="290"/>
    </row>
    <row r="488" spans="1:94" ht="15" customHeight="1">
      <c r="A488" s="147" t="str">
        <f>IF(B488&lt;&gt;"",SUBTOTAL(103,$B$8:B488)-SUBTOTAL(103,$B$9:$B$50)-SUBTOTAL(103,$B$52:$B$345),"")</f>
        <v/>
      </c>
      <c r="C488" s="281"/>
      <c r="W488" s="641"/>
      <c r="X488" s="641"/>
      <c r="Y488" s="641"/>
      <c r="Z488" s="641"/>
      <c r="AA488" s="641"/>
      <c r="AB488" s="641"/>
      <c r="AC488" s="155"/>
      <c r="AD488" s="641"/>
      <c r="AE488" s="641"/>
      <c r="AF488" s="641"/>
      <c r="AG488" s="641"/>
      <c r="AH488" s="641"/>
      <c r="AI488" s="641"/>
      <c r="AJ488" s="147" t="str">
        <f t="shared" si="33"/>
        <v/>
      </c>
      <c r="AK488" s="245">
        <f t="shared" si="33"/>
        <v>0</v>
      </c>
      <c r="AL488" s="281"/>
      <c r="BF488" s="641"/>
      <c r="BG488" s="641"/>
      <c r="BH488" s="641"/>
      <c r="BI488" s="641"/>
      <c r="BJ488" s="641"/>
      <c r="BK488" s="641"/>
      <c r="BL488" s="155"/>
      <c r="BM488" s="641"/>
      <c r="BN488" s="641"/>
      <c r="BO488" s="641"/>
      <c r="BP488" s="641"/>
      <c r="BQ488" s="641"/>
      <c r="BR488" s="641"/>
      <c r="BY488" s="156">
        <f>BY489</f>
        <v>1</v>
      </c>
      <c r="BZ488" s="156">
        <f t="shared" si="32"/>
        <v>0</v>
      </c>
    </row>
    <row r="489" spans="1:94" s="96" customFormat="1" ht="15" customHeight="1" thickBot="1">
      <c r="A489" s="147" t="str">
        <f>IF(B489&lt;&gt;"",SUBTOTAL(103,$B$8:B489)-SUBTOTAL(103,$B$9:$B$50)-SUBTOTAL(103,$B$52:$B$345),"")</f>
        <v/>
      </c>
      <c r="B489" s="88"/>
      <c r="C489" s="270"/>
      <c r="D489" s="110"/>
      <c r="E489" s="111"/>
      <c r="F489" s="111"/>
      <c r="G489" s="111"/>
      <c r="H489" s="111"/>
      <c r="I489" s="111"/>
      <c r="J489" s="111"/>
      <c r="K489" s="112"/>
      <c r="L489" s="112"/>
      <c r="M489" s="112"/>
      <c r="N489" s="112"/>
      <c r="O489" s="112"/>
      <c r="P489" s="112"/>
      <c r="Q489" s="112"/>
      <c r="R489" s="112"/>
      <c r="S489" s="112"/>
      <c r="T489" s="112"/>
      <c r="U489" s="112"/>
      <c r="V489" s="112"/>
      <c r="W489" s="653">
        <f>SUBTOTAL(109,W474:AB488)</f>
        <v>47080920476</v>
      </c>
      <c r="X489" s="653"/>
      <c r="Y489" s="653"/>
      <c r="Z489" s="653"/>
      <c r="AA489" s="653"/>
      <c r="AB489" s="653"/>
      <c r="AC489" s="252"/>
      <c r="AD489" s="653">
        <f>SUBTOTAL(109,AD474:AI488)</f>
        <v>47190513297</v>
      </c>
      <c r="AE489" s="653"/>
      <c r="AF489" s="653"/>
      <c r="AG489" s="653"/>
      <c r="AH489" s="653"/>
      <c r="AI489" s="653"/>
      <c r="AJ489" s="147" t="str">
        <f t="shared" si="33"/>
        <v/>
      </c>
      <c r="AK489" s="245">
        <f t="shared" si="33"/>
        <v>0</v>
      </c>
      <c r="AL489" s="270"/>
      <c r="AM489" s="110"/>
      <c r="AN489" s="111"/>
      <c r="AO489" s="111"/>
      <c r="AP489" s="111"/>
      <c r="AQ489" s="111"/>
      <c r="AR489" s="111"/>
      <c r="AS489" s="111"/>
      <c r="AT489" s="112"/>
      <c r="AU489" s="112"/>
      <c r="AV489" s="112"/>
      <c r="AW489" s="112"/>
      <c r="AX489" s="112"/>
      <c r="AY489" s="112"/>
      <c r="AZ489" s="112"/>
      <c r="BA489" s="112"/>
      <c r="BB489" s="112"/>
      <c r="BC489" s="112"/>
      <c r="BD489" s="112"/>
      <c r="BE489" s="112"/>
      <c r="BF489" s="653">
        <f>SUBTOTAL(109,BF474:BK488)</f>
        <v>79992225952</v>
      </c>
      <c r="BG489" s="653"/>
      <c r="BH489" s="653"/>
      <c r="BI489" s="653"/>
      <c r="BJ489" s="653"/>
      <c r="BK489" s="653"/>
      <c r="BL489" s="252"/>
      <c r="BM489" s="653">
        <f>SUBTOTAL(109,BM474:BR488)</f>
        <v>80258006594</v>
      </c>
      <c r="BN489" s="653"/>
      <c r="BO489" s="653"/>
      <c r="BP489" s="653"/>
      <c r="BQ489" s="653"/>
      <c r="BR489" s="653"/>
      <c r="BS489" s="271"/>
      <c r="BT489" s="285">
        <f>SUBTOTAL(109,BT474:BT488)</f>
        <v>64075543644</v>
      </c>
      <c r="BU489" s="285">
        <f>SUBTOTAL(109,BU474:BU488)</f>
        <v>0</v>
      </c>
      <c r="BV489" s="285">
        <f>SUBTOTAL(109,BV474:BV488)</f>
        <v>0</v>
      </c>
      <c r="BW489" s="285">
        <f>SUBTOTAL(109,BW474:BW488)</f>
        <v>-16994623168</v>
      </c>
      <c r="BX489" s="156"/>
      <c r="BY489" s="156">
        <f>IF(SUM(C489:AI489)=0,0,1)</f>
        <v>1</v>
      </c>
      <c r="BZ489" s="156">
        <f t="shared" si="32"/>
        <v>0</v>
      </c>
      <c r="CA489" s="156"/>
      <c r="CB489" s="252">
        <f>[4]CDKT!P44+[4]CDKT!P53+[4]CDKT!P61+[4]CDKT!P57</f>
        <v>47080920476</v>
      </c>
      <c r="CC489" s="252">
        <f>[4]CDKT!T44+[4]CDKT!T53+[4]CDKT!T61+[4]CDKT!T57</f>
        <v>47190513297</v>
      </c>
      <c r="CD489" s="252">
        <f>W489-CB489</f>
        <v>0</v>
      </c>
      <c r="CE489" s="252">
        <f>AD489-CC489</f>
        <v>0</v>
      </c>
      <c r="CG489" s="272"/>
      <c r="CH489" s="272"/>
      <c r="CI489" s="272"/>
      <c r="CJ489" s="272"/>
      <c r="CK489" s="272"/>
      <c r="CL489" s="272"/>
      <c r="CM489" s="272"/>
      <c r="CN489" s="272"/>
      <c r="CO489" s="272"/>
      <c r="CP489" s="272"/>
    </row>
    <row r="490" spans="1:94" ht="15" hidden="1" customHeight="1" thickTop="1">
      <c r="A490" s="147" t="str">
        <f>IF(B490&lt;&gt;"",SUBTOTAL(103,$B$8:B490)-SUBTOTAL(103,$B$9:$B$50)-SUBTOTAL(103,$B$52:$B$345),"")</f>
        <v/>
      </c>
      <c r="D490" s="90"/>
      <c r="E490" s="90"/>
      <c r="F490" s="90"/>
      <c r="G490" s="90"/>
      <c r="H490" s="90"/>
      <c r="I490" s="90"/>
      <c r="J490" s="90"/>
      <c r="K490" s="90"/>
      <c r="L490" s="90"/>
      <c r="M490" s="90"/>
      <c r="N490" s="90"/>
      <c r="O490" s="90"/>
      <c r="P490" s="90"/>
      <c r="Q490" s="90"/>
      <c r="R490" s="90"/>
      <c r="S490" s="90"/>
      <c r="T490" s="90"/>
      <c r="W490" s="310"/>
      <c r="X490" s="310"/>
      <c r="Y490" s="310"/>
      <c r="Z490" s="310"/>
      <c r="AA490" s="310"/>
      <c r="AB490" s="310"/>
      <c r="AD490" s="310"/>
      <c r="AE490" s="310"/>
      <c r="AF490" s="310"/>
      <c r="AG490" s="310"/>
      <c r="AH490" s="310"/>
      <c r="AI490" s="310"/>
      <c r="AJ490" s="147" t="str">
        <f t="shared" si="33"/>
        <v/>
      </c>
      <c r="AK490" s="245">
        <f t="shared" si="33"/>
        <v>0</v>
      </c>
      <c r="AM490" s="90"/>
      <c r="AN490" s="90"/>
      <c r="AO490" s="90"/>
      <c r="AP490" s="90"/>
      <c r="AQ490" s="90"/>
      <c r="AR490" s="90"/>
      <c r="AS490" s="90"/>
      <c r="AT490" s="90"/>
      <c r="AU490" s="90"/>
      <c r="AV490" s="90"/>
      <c r="AW490" s="90"/>
      <c r="AX490" s="90"/>
      <c r="AY490" s="90"/>
      <c r="AZ490" s="90"/>
      <c r="BA490" s="90"/>
      <c r="BB490" s="90"/>
      <c r="BC490" s="90"/>
      <c r="BF490" s="310"/>
      <c r="BG490" s="310"/>
      <c r="BH490" s="310"/>
      <c r="BI490" s="310"/>
      <c r="BJ490" s="310"/>
      <c r="BK490" s="310"/>
      <c r="BM490" s="310"/>
      <c r="BN490" s="310"/>
      <c r="BO490" s="310"/>
      <c r="BP490" s="310"/>
      <c r="BQ490" s="310"/>
      <c r="BR490" s="310"/>
      <c r="BS490" s="310"/>
      <c r="BT490" s="155">
        <f>BT489-[4]CDKT!K44-[4]CDKT!K53-[4]CDKT!K57-[4]CDKT!K61</f>
        <v>0</v>
      </c>
      <c r="BU490" s="155">
        <f>BU489-[4]CDKT!L44-[4]CDKT!L53-[4]CDKT!L57-[4]CDKT!L61</f>
        <v>0</v>
      </c>
      <c r="BV490" s="155">
        <f>BV489-[4]CDKT!M44-[4]CDKT!M53-[4]CDKT!M57-[4]CDKT!M61</f>
        <v>0</v>
      </c>
      <c r="BW490" s="155">
        <f>BW489-[4]CDKT!O44-[4]CDKT!O53-[4]CDKT!O57-[4]CDKT!O61</f>
        <v>0</v>
      </c>
      <c r="BY490" s="156">
        <f>BY493</f>
        <v>0</v>
      </c>
      <c r="BZ490" s="156">
        <f t="shared" si="32"/>
        <v>0</v>
      </c>
    </row>
    <row r="491" spans="1:94" ht="15" hidden="1" customHeight="1">
      <c r="A491" s="147" t="s">
        <v>801</v>
      </c>
      <c r="C491" s="88" t="s">
        <v>1230</v>
      </c>
      <c r="D491" s="100"/>
      <c r="E491" s="100"/>
      <c r="F491" s="100"/>
      <c r="G491" s="100"/>
      <c r="H491" s="100"/>
      <c r="I491" s="100"/>
      <c r="J491" s="100"/>
      <c r="K491" s="100"/>
      <c r="L491" s="100"/>
      <c r="M491" s="100"/>
      <c r="N491" s="100"/>
      <c r="O491" s="100"/>
      <c r="P491" s="100"/>
      <c r="Q491" s="100"/>
      <c r="R491" s="100"/>
      <c r="S491" s="100"/>
      <c r="T491" s="100"/>
      <c r="W491" s="106"/>
      <c r="X491" s="106"/>
      <c r="Y491" s="106"/>
      <c r="Z491" s="106"/>
      <c r="AA491" s="106"/>
      <c r="AB491" s="106"/>
      <c r="AD491" s="106"/>
      <c r="AE491" s="106"/>
      <c r="AF491" s="106"/>
      <c r="AG491" s="106"/>
      <c r="AH491" s="106"/>
      <c r="AI491" s="106"/>
      <c r="AJ491" s="147" t="str">
        <f t="shared" si="33"/>
        <v>b)</v>
      </c>
      <c r="AK491" s="245">
        <f t="shared" si="33"/>
        <v>0</v>
      </c>
      <c r="AL491" s="261" t="s">
        <v>1231</v>
      </c>
      <c r="AM491" s="100"/>
      <c r="AN491" s="100"/>
      <c r="AO491" s="100"/>
      <c r="AP491" s="100"/>
      <c r="AQ491" s="100"/>
      <c r="AR491" s="100"/>
      <c r="AS491" s="100"/>
      <c r="AT491" s="100"/>
      <c r="AU491" s="100"/>
      <c r="AV491" s="100"/>
      <c r="AW491" s="100"/>
      <c r="AX491" s="100"/>
      <c r="AY491" s="100"/>
      <c r="AZ491" s="100"/>
      <c r="BA491" s="100"/>
      <c r="BB491" s="100"/>
      <c r="BC491" s="100"/>
      <c r="BF491" s="106"/>
      <c r="BG491" s="106"/>
      <c r="BH491" s="106"/>
      <c r="BI491" s="106"/>
      <c r="BJ491" s="106"/>
      <c r="BK491" s="106"/>
      <c r="BM491" s="106"/>
      <c r="BN491" s="106"/>
      <c r="BO491" s="106"/>
      <c r="BP491" s="106"/>
      <c r="BQ491" s="106"/>
      <c r="BR491" s="106"/>
      <c r="BS491" s="316"/>
      <c r="BY491" s="156">
        <f>BY493</f>
        <v>0</v>
      </c>
      <c r="BZ491" s="156">
        <f t="shared" si="32"/>
        <v>0</v>
      </c>
    </row>
    <row r="492" spans="1:94" ht="15" hidden="1" customHeight="1">
      <c r="A492" s="278" t="str">
        <f>IF(B492&lt;&gt;"",SUBTOTAL(103,$B$8:B492)-SUBTOTAL(103,$B$9:$B$50)-SUBTOTAL(103,$B$52:$B$345),"")</f>
        <v/>
      </c>
      <c r="D492" s="100"/>
      <c r="E492" s="100"/>
      <c r="F492" s="100"/>
      <c r="G492" s="100"/>
      <c r="H492" s="100"/>
      <c r="I492" s="100"/>
      <c r="J492" s="100"/>
      <c r="K492" s="100"/>
      <c r="L492" s="100"/>
      <c r="M492" s="100"/>
      <c r="N492" s="100"/>
      <c r="O492" s="100"/>
      <c r="P492" s="100"/>
      <c r="Q492" s="100"/>
      <c r="R492" s="100"/>
      <c r="S492" s="100"/>
      <c r="T492" s="100"/>
      <c r="W492" s="648" t="str">
        <f>[4]CDKT!$P$9</f>
        <v>30/06/2016</v>
      </c>
      <c r="X492" s="649"/>
      <c r="Y492" s="649"/>
      <c r="Z492" s="649"/>
      <c r="AA492" s="649"/>
      <c r="AB492" s="649"/>
      <c r="AC492" s="277"/>
      <c r="AD492" s="648" t="str">
        <f>[4]CDKT!$T$9</f>
        <v>01/01/2016</v>
      </c>
      <c r="AE492" s="649"/>
      <c r="AF492" s="649"/>
      <c r="AG492" s="649"/>
      <c r="AH492" s="649"/>
      <c r="AI492" s="649"/>
      <c r="AJ492" s="278" t="str">
        <f t="shared" si="33"/>
        <v/>
      </c>
      <c r="AK492" s="278">
        <f t="shared" si="33"/>
        <v>0</v>
      </c>
      <c r="AM492" s="100"/>
      <c r="AN492" s="100"/>
      <c r="AO492" s="100"/>
      <c r="AP492" s="100"/>
      <c r="AQ492" s="100"/>
      <c r="AR492" s="100"/>
      <c r="AS492" s="100"/>
      <c r="AT492" s="100"/>
      <c r="AU492" s="100"/>
      <c r="AV492" s="100"/>
      <c r="AW492" s="100"/>
      <c r="AX492" s="100"/>
      <c r="AY492" s="100"/>
      <c r="AZ492" s="100"/>
      <c r="BA492" s="100"/>
      <c r="BB492" s="100"/>
      <c r="BC492" s="100"/>
      <c r="BF492" s="650" t="e">
        <f>#REF!</f>
        <v>#REF!</v>
      </c>
      <c r="BG492" s="649"/>
      <c r="BH492" s="649"/>
      <c r="BI492" s="649"/>
      <c r="BJ492" s="649"/>
      <c r="BK492" s="649"/>
      <c r="BL492" s="277"/>
      <c r="BM492" s="650" t="e">
        <f>#REF!</f>
        <v>#REF!</v>
      </c>
      <c r="BN492" s="649"/>
      <c r="BO492" s="649"/>
      <c r="BP492" s="649"/>
      <c r="BQ492" s="649"/>
      <c r="BR492" s="649"/>
      <c r="BS492" s="279"/>
      <c r="BT492" s="280" t="str">
        <f>[4]CDKT!K$9</f>
        <v>Hội sở</v>
      </c>
      <c r="BU492" s="280" t="str">
        <f>[4]CDKT!L$9</f>
        <v>CN Hà Nội</v>
      </c>
      <c r="BV492" s="280" t="str">
        <f>[4]CDKT!M$9</f>
        <v>CN Hồ Chí Minh</v>
      </c>
      <c r="BW492" s="280" t="str">
        <f>[4]CDKT!O$9</f>
        <v>Điều chỉnh</v>
      </c>
      <c r="BY492" s="156">
        <f>BY493</f>
        <v>0</v>
      </c>
      <c r="BZ492" s="156">
        <f t="shared" si="32"/>
        <v>0</v>
      </c>
    </row>
    <row r="493" spans="1:94" ht="15" hidden="1" customHeight="1">
      <c r="A493" s="278" t="str">
        <f>IF(B493&lt;&gt;"",SUBTOTAL(103,$B$8:B493)-SUBTOTAL(103,$B$9:$B$50)-SUBTOTAL(103,$B$52:$B$345),"")</f>
        <v/>
      </c>
      <c r="D493" s="100"/>
      <c r="E493" s="100"/>
      <c r="F493" s="100"/>
      <c r="G493" s="100"/>
      <c r="H493" s="100"/>
      <c r="I493" s="100"/>
      <c r="J493" s="100"/>
      <c r="K493" s="100"/>
      <c r="L493" s="100"/>
      <c r="M493" s="100"/>
      <c r="N493" s="100"/>
      <c r="O493" s="100"/>
      <c r="P493" s="100"/>
      <c r="Q493" s="100"/>
      <c r="R493" s="100"/>
      <c r="S493" s="100"/>
      <c r="T493" s="100"/>
      <c r="W493" s="651" t="str">
        <f>[4]CDKT!$P$10</f>
        <v>VND</v>
      </c>
      <c r="X493" s="651"/>
      <c r="Y493" s="651"/>
      <c r="Z493" s="651"/>
      <c r="AA493" s="651"/>
      <c r="AB493" s="651"/>
      <c r="AC493" s="277"/>
      <c r="AD493" s="651" t="str">
        <f>[4]CDKT!$T$10</f>
        <v>VND</v>
      </c>
      <c r="AE493" s="651"/>
      <c r="AF493" s="651"/>
      <c r="AG493" s="651"/>
      <c r="AH493" s="651"/>
      <c r="AI493" s="651"/>
      <c r="AJ493" s="278" t="str">
        <f t="shared" si="33"/>
        <v/>
      </c>
      <c r="AK493" s="278">
        <f t="shared" si="33"/>
        <v>0</v>
      </c>
      <c r="AM493" s="100"/>
      <c r="AN493" s="100"/>
      <c r="AO493" s="100"/>
      <c r="AP493" s="100"/>
      <c r="AQ493" s="100"/>
      <c r="AR493" s="100"/>
      <c r="AS493" s="100"/>
      <c r="AT493" s="100"/>
      <c r="AU493" s="100"/>
      <c r="AV493" s="100"/>
      <c r="AW493" s="100"/>
      <c r="AX493" s="100"/>
      <c r="AY493" s="100"/>
      <c r="AZ493" s="100"/>
      <c r="BA493" s="100"/>
      <c r="BB493" s="100"/>
      <c r="BC493" s="100"/>
      <c r="BF493" s="651" t="e">
        <f>#REF!</f>
        <v>#REF!</v>
      </c>
      <c r="BG493" s="651"/>
      <c r="BH493" s="651"/>
      <c r="BI493" s="651"/>
      <c r="BJ493" s="651"/>
      <c r="BK493" s="651"/>
      <c r="BL493" s="277"/>
      <c r="BM493" s="651" t="e">
        <f>#REF!</f>
        <v>#REF!</v>
      </c>
      <c r="BN493" s="651"/>
      <c r="BO493" s="651"/>
      <c r="BP493" s="651"/>
      <c r="BQ493" s="651"/>
      <c r="BR493" s="651"/>
      <c r="BS493" s="279"/>
      <c r="BT493" s="155" t="s">
        <v>1133</v>
      </c>
      <c r="BU493" s="155" t="s">
        <v>1133</v>
      </c>
      <c r="BV493" s="155" t="s">
        <v>1133</v>
      </c>
      <c r="BW493" s="155" t="s">
        <v>1133</v>
      </c>
      <c r="BY493" s="156">
        <f>SUM(BY494:BY501)</f>
        <v>0</v>
      </c>
      <c r="BZ493" s="156">
        <f t="shared" si="32"/>
        <v>0</v>
      </c>
    </row>
    <row r="494" spans="1:94" s="99" customFormat="1" ht="15" hidden="1" customHeight="1">
      <c r="A494" s="147" t="str">
        <f>IF(B494&lt;&gt;"",SUBTOTAL(103,$B$8:B494)-SUBTOTAL(103,$B$9:$B$50)-SUBTOTAL(103,$B$52:$B$345),"")</f>
        <v/>
      </c>
      <c r="B494" s="88"/>
      <c r="C494" s="319" t="s">
        <v>1232</v>
      </c>
      <c r="D494" s="292"/>
      <c r="E494" s="89"/>
      <c r="F494" s="89"/>
      <c r="G494" s="89"/>
      <c r="H494" s="89"/>
      <c r="I494" s="89"/>
      <c r="J494" s="89"/>
      <c r="K494" s="89"/>
      <c r="L494" s="89"/>
      <c r="M494" s="89"/>
      <c r="N494" s="89"/>
      <c r="O494" s="89"/>
      <c r="P494" s="89"/>
      <c r="Q494" s="89"/>
      <c r="R494" s="89"/>
      <c r="S494" s="89"/>
      <c r="T494" s="89"/>
      <c r="U494" s="89"/>
      <c r="V494" s="89"/>
      <c r="W494" s="641">
        <f t="shared" ref="W494:W499" si="40">SUM(BT494:BW494)</f>
        <v>0</v>
      </c>
      <c r="X494" s="641"/>
      <c r="Y494" s="641"/>
      <c r="Z494" s="641"/>
      <c r="AA494" s="641"/>
      <c r="AB494" s="641"/>
      <c r="AC494" s="155"/>
      <c r="AD494" s="641">
        <v>0</v>
      </c>
      <c r="AE494" s="641"/>
      <c r="AF494" s="641"/>
      <c r="AG494" s="641"/>
      <c r="AH494" s="641"/>
      <c r="AI494" s="641"/>
      <c r="AJ494" s="147" t="str">
        <f t="shared" si="33"/>
        <v/>
      </c>
      <c r="AK494" s="245">
        <f t="shared" si="33"/>
        <v>0</v>
      </c>
      <c r="AL494" s="319" t="s">
        <v>1233</v>
      </c>
      <c r="AM494" s="292"/>
      <c r="AN494" s="292"/>
      <c r="AO494" s="89"/>
      <c r="AP494" s="89"/>
      <c r="AQ494" s="89"/>
      <c r="AR494" s="89"/>
      <c r="AS494" s="89"/>
      <c r="AT494" s="89"/>
      <c r="AU494" s="89"/>
      <c r="AV494" s="89"/>
      <c r="AW494" s="89"/>
      <c r="AX494" s="89"/>
      <c r="AY494" s="89"/>
      <c r="AZ494" s="89"/>
      <c r="BA494" s="89"/>
      <c r="BB494" s="89"/>
      <c r="BC494" s="89"/>
      <c r="BD494" s="89"/>
      <c r="BE494" s="89"/>
      <c r="BF494" s="641">
        <f t="shared" ref="BF494:BF499" si="41">W494</f>
        <v>0</v>
      </c>
      <c r="BG494" s="641"/>
      <c r="BH494" s="641"/>
      <c r="BI494" s="641"/>
      <c r="BJ494" s="641"/>
      <c r="BK494" s="641"/>
      <c r="BL494" s="155"/>
      <c r="BM494" s="641">
        <f t="shared" ref="BM494:BM499" si="42">AD494</f>
        <v>0</v>
      </c>
      <c r="BN494" s="641"/>
      <c r="BO494" s="641"/>
      <c r="BP494" s="641"/>
      <c r="BQ494" s="641"/>
      <c r="BR494" s="641"/>
      <c r="BS494" s="189"/>
      <c r="BT494" s="155">
        <v>0</v>
      </c>
      <c r="BU494" s="155">
        <v>0</v>
      </c>
      <c r="BV494" s="155">
        <v>0</v>
      </c>
      <c r="BW494" s="155">
        <v>0</v>
      </c>
      <c r="BX494" s="156"/>
      <c r="BY494" s="156">
        <f t="shared" ref="BY494:BY499" si="43">IF(SUM(C494:AI494)=0,0,1)</f>
        <v>0</v>
      </c>
      <c r="BZ494" s="156">
        <f t="shared" si="32"/>
        <v>0</v>
      </c>
      <c r="CA494" s="156"/>
      <c r="CB494" s="252"/>
      <c r="CC494" s="252"/>
      <c r="CD494" s="252"/>
      <c r="CE494" s="252"/>
      <c r="CG494" s="290"/>
      <c r="CH494" s="290"/>
      <c r="CI494" s="290"/>
      <c r="CJ494" s="290"/>
      <c r="CK494" s="290"/>
      <c r="CL494" s="290"/>
      <c r="CM494" s="290"/>
      <c r="CN494" s="290"/>
      <c r="CO494" s="290"/>
      <c r="CP494" s="290"/>
    </row>
    <row r="495" spans="1:94" s="99" customFormat="1" ht="15" hidden="1" customHeight="1">
      <c r="A495" s="147" t="str">
        <f>IF(B495&lt;&gt;"",SUBTOTAL(103,$B$8:B495)-SUBTOTAL(103,$B$9:$B$50)-SUBTOTAL(103,$B$52:$B$345),"")</f>
        <v/>
      </c>
      <c r="B495" s="88"/>
      <c r="C495" s="319" t="s">
        <v>1234</v>
      </c>
      <c r="D495" s="292"/>
      <c r="E495" s="89"/>
      <c r="F495" s="89"/>
      <c r="G495" s="89"/>
      <c r="H495" s="89"/>
      <c r="I495" s="89"/>
      <c r="J495" s="89"/>
      <c r="K495" s="89"/>
      <c r="L495" s="89"/>
      <c r="M495" s="89"/>
      <c r="N495" s="89"/>
      <c r="O495" s="89"/>
      <c r="P495" s="89"/>
      <c r="Q495" s="89"/>
      <c r="R495" s="89"/>
      <c r="S495" s="89"/>
      <c r="T495" s="89"/>
      <c r="U495" s="89"/>
      <c r="V495" s="89"/>
      <c r="W495" s="641">
        <f t="shared" si="40"/>
        <v>0</v>
      </c>
      <c r="X495" s="641"/>
      <c r="Y495" s="641"/>
      <c r="Z495" s="641"/>
      <c r="AA495" s="641"/>
      <c r="AB495" s="641"/>
      <c r="AC495" s="155"/>
      <c r="AD495" s="641">
        <v>0</v>
      </c>
      <c r="AE495" s="641"/>
      <c r="AF495" s="641"/>
      <c r="AG495" s="641"/>
      <c r="AH495" s="641"/>
      <c r="AI495" s="641"/>
      <c r="AJ495" s="147" t="str">
        <f t="shared" si="33"/>
        <v/>
      </c>
      <c r="AK495" s="245">
        <f t="shared" si="33"/>
        <v>0</v>
      </c>
      <c r="AL495" s="319" t="s">
        <v>1235</v>
      </c>
      <c r="AM495" s="292"/>
      <c r="AN495" s="292"/>
      <c r="AO495" s="89"/>
      <c r="AP495" s="89"/>
      <c r="AQ495" s="89"/>
      <c r="AR495" s="89"/>
      <c r="AS495" s="89"/>
      <c r="AT495" s="89"/>
      <c r="AU495" s="89"/>
      <c r="AV495" s="89"/>
      <c r="AW495" s="89"/>
      <c r="AX495" s="89"/>
      <c r="AY495" s="89"/>
      <c r="AZ495" s="89"/>
      <c r="BA495" s="89"/>
      <c r="BB495" s="89"/>
      <c r="BC495" s="89"/>
      <c r="BD495" s="89"/>
      <c r="BE495" s="89"/>
      <c r="BF495" s="641">
        <f t="shared" si="41"/>
        <v>0</v>
      </c>
      <c r="BG495" s="641"/>
      <c r="BH495" s="641"/>
      <c r="BI495" s="641"/>
      <c r="BJ495" s="641"/>
      <c r="BK495" s="641"/>
      <c r="BL495" s="155"/>
      <c r="BM495" s="641">
        <f t="shared" si="42"/>
        <v>0</v>
      </c>
      <c r="BN495" s="641"/>
      <c r="BO495" s="641"/>
      <c r="BP495" s="641"/>
      <c r="BQ495" s="641"/>
      <c r="BR495" s="641"/>
      <c r="BS495" s="189"/>
      <c r="BT495" s="155">
        <v>0</v>
      </c>
      <c r="BU495" s="155">
        <v>0</v>
      </c>
      <c r="BV495" s="155">
        <v>0</v>
      </c>
      <c r="BW495" s="155">
        <v>0</v>
      </c>
      <c r="BX495" s="156"/>
      <c r="BY495" s="156">
        <f t="shared" si="43"/>
        <v>0</v>
      </c>
      <c r="BZ495" s="156">
        <f t="shared" si="32"/>
        <v>0</v>
      </c>
      <c r="CA495" s="156"/>
      <c r="CB495" s="252"/>
      <c r="CC495" s="252"/>
      <c r="CD495" s="252"/>
      <c r="CE495" s="252"/>
      <c r="CG495" s="290"/>
      <c r="CH495" s="290"/>
      <c r="CI495" s="290"/>
      <c r="CJ495" s="290"/>
      <c r="CK495" s="290"/>
      <c r="CL495" s="290"/>
      <c r="CM495" s="290"/>
      <c r="CN495" s="290"/>
      <c r="CO495" s="290"/>
      <c r="CP495" s="290"/>
    </row>
    <row r="496" spans="1:94" s="99" customFormat="1" ht="15" hidden="1" customHeight="1">
      <c r="A496" s="147" t="str">
        <f>IF(B496&lt;&gt;"",SUBTOTAL(103,$B$8:B496)-SUBTOTAL(103,$B$9:$B$50)-SUBTOTAL(103,$B$52:$B$345),"")</f>
        <v/>
      </c>
      <c r="B496" s="88"/>
      <c r="C496" s="319" t="s">
        <v>1236</v>
      </c>
      <c r="D496" s="292"/>
      <c r="E496" s="89"/>
      <c r="F496" s="89"/>
      <c r="G496" s="89"/>
      <c r="H496" s="89"/>
      <c r="I496" s="89"/>
      <c r="J496" s="89"/>
      <c r="K496" s="89"/>
      <c r="L496" s="89"/>
      <c r="M496" s="89"/>
      <c r="N496" s="89"/>
      <c r="O496" s="89"/>
      <c r="P496" s="89"/>
      <c r="Q496" s="89"/>
      <c r="R496" s="89"/>
      <c r="S496" s="89"/>
      <c r="T496" s="89"/>
      <c r="U496" s="89"/>
      <c r="V496" s="89"/>
      <c r="W496" s="641">
        <f t="shared" si="40"/>
        <v>0</v>
      </c>
      <c r="X496" s="641"/>
      <c r="Y496" s="641"/>
      <c r="Z496" s="641"/>
      <c r="AA496" s="641"/>
      <c r="AB496" s="641"/>
      <c r="AC496" s="155"/>
      <c r="AD496" s="641">
        <v>0</v>
      </c>
      <c r="AE496" s="641"/>
      <c r="AF496" s="641"/>
      <c r="AG496" s="641"/>
      <c r="AH496" s="641"/>
      <c r="AI496" s="641"/>
      <c r="AJ496" s="147" t="str">
        <f t="shared" si="33"/>
        <v/>
      </c>
      <c r="AK496" s="245">
        <f t="shared" si="33"/>
        <v>0</v>
      </c>
      <c r="AL496" s="319" t="s">
        <v>1237</v>
      </c>
      <c r="AM496" s="292"/>
      <c r="AN496" s="292"/>
      <c r="AO496" s="89"/>
      <c r="AP496" s="89"/>
      <c r="AQ496" s="89"/>
      <c r="AR496" s="89"/>
      <c r="AS496" s="89"/>
      <c r="AT496" s="89"/>
      <c r="AU496" s="89"/>
      <c r="AV496" s="89"/>
      <c r="AW496" s="89"/>
      <c r="AX496" s="89"/>
      <c r="AY496" s="89"/>
      <c r="AZ496" s="89"/>
      <c r="BA496" s="89"/>
      <c r="BB496" s="89"/>
      <c r="BC496" s="89"/>
      <c r="BD496" s="89"/>
      <c r="BE496" s="89"/>
      <c r="BF496" s="641">
        <f t="shared" si="41"/>
        <v>0</v>
      </c>
      <c r="BG496" s="641"/>
      <c r="BH496" s="641"/>
      <c r="BI496" s="641"/>
      <c r="BJ496" s="641"/>
      <c r="BK496" s="641"/>
      <c r="BL496" s="155"/>
      <c r="BM496" s="641">
        <f t="shared" si="42"/>
        <v>0</v>
      </c>
      <c r="BN496" s="641"/>
      <c r="BO496" s="641"/>
      <c r="BP496" s="641"/>
      <c r="BQ496" s="641"/>
      <c r="BR496" s="641"/>
      <c r="BS496" s="189"/>
      <c r="BT496" s="155">
        <v>0</v>
      </c>
      <c r="BU496" s="155">
        <v>0</v>
      </c>
      <c r="BV496" s="155">
        <v>0</v>
      </c>
      <c r="BW496" s="155">
        <v>0</v>
      </c>
      <c r="BX496" s="156"/>
      <c r="BY496" s="156">
        <f t="shared" si="43"/>
        <v>0</v>
      </c>
      <c r="BZ496" s="156">
        <f t="shared" si="32"/>
        <v>0</v>
      </c>
      <c r="CA496" s="156"/>
      <c r="CB496" s="252"/>
      <c r="CC496" s="252"/>
      <c r="CD496" s="252"/>
      <c r="CE496" s="252"/>
      <c r="CG496" s="290"/>
      <c r="CH496" s="290"/>
      <c r="CI496" s="290"/>
      <c r="CJ496" s="290"/>
      <c r="CK496" s="290"/>
      <c r="CL496" s="290"/>
      <c r="CM496" s="290"/>
      <c r="CN496" s="290"/>
      <c r="CO496" s="290"/>
      <c r="CP496" s="290"/>
    </row>
    <row r="497" spans="1:94" s="99" customFormat="1" ht="15" hidden="1" customHeight="1">
      <c r="A497" s="147" t="str">
        <f>IF(B497&lt;&gt;"",SUBTOTAL(103,$B$8:B497)-SUBTOTAL(103,$B$9:$B$50)-SUBTOTAL(103,$B$52:$B$345),"")</f>
        <v/>
      </c>
      <c r="B497" s="88"/>
      <c r="C497" s="319" t="s">
        <v>1238</v>
      </c>
      <c r="D497" s="292"/>
      <c r="E497" s="89"/>
      <c r="F497" s="89"/>
      <c r="G497" s="89"/>
      <c r="H497" s="89"/>
      <c r="I497" s="89"/>
      <c r="J497" s="89"/>
      <c r="K497" s="89"/>
      <c r="L497" s="89"/>
      <c r="M497" s="89"/>
      <c r="N497" s="89"/>
      <c r="O497" s="89"/>
      <c r="P497" s="89"/>
      <c r="Q497" s="89"/>
      <c r="R497" s="89"/>
      <c r="S497" s="89"/>
      <c r="T497" s="89"/>
      <c r="U497" s="89"/>
      <c r="V497" s="89"/>
      <c r="W497" s="641">
        <f t="shared" si="40"/>
        <v>0</v>
      </c>
      <c r="X497" s="641"/>
      <c r="Y497" s="641"/>
      <c r="Z497" s="641"/>
      <c r="AA497" s="641"/>
      <c r="AB497" s="641"/>
      <c r="AC497" s="155"/>
      <c r="AD497" s="641">
        <v>0</v>
      </c>
      <c r="AE497" s="641"/>
      <c r="AF497" s="641"/>
      <c r="AG497" s="641"/>
      <c r="AH497" s="641"/>
      <c r="AI497" s="641"/>
      <c r="AJ497" s="147" t="str">
        <f t="shared" si="33"/>
        <v/>
      </c>
      <c r="AK497" s="245">
        <f t="shared" si="33"/>
        <v>0</v>
      </c>
      <c r="AL497" s="319" t="s">
        <v>1239</v>
      </c>
      <c r="AM497" s="281"/>
      <c r="AN497" s="281"/>
      <c r="AO497" s="89"/>
      <c r="AP497" s="89"/>
      <c r="AQ497" s="89"/>
      <c r="AR497" s="89"/>
      <c r="AS497" s="89"/>
      <c r="AT497" s="89"/>
      <c r="AU497" s="89"/>
      <c r="AV497" s="89"/>
      <c r="AW497" s="89"/>
      <c r="AX497" s="89"/>
      <c r="AY497" s="89"/>
      <c r="AZ497" s="89"/>
      <c r="BA497" s="89"/>
      <c r="BB497" s="89"/>
      <c r="BC497" s="89"/>
      <c r="BD497" s="89"/>
      <c r="BE497" s="89"/>
      <c r="BF497" s="641">
        <f t="shared" si="41"/>
        <v>0</v>
      </c>
      <c r="BG497" s="641"/>
      <c r="BH497" s="641"/>
      <c r="BI497" s="641"/>
      <c r="BJ497" s="641"/>
      <c r="BK497" s="641"/>
      <c r="BL497" s="155"/>
      <c r="BM497" s="641">
        <f t="shared" si="42"/>
        <v>0</v>
      </c>
      <c r="BN497" s="641"/>
      <c r="BO497" s="641"/>
      <c r="BP497" s="641"/>
      <c r="BQ497" s="641"/>
      <c r="BR497" s="641"/>
      <c r="BS497" s="189"/>
      <c r="BT497" s="155">
        <v>0</v>
      </c>
      <c r="BU497" s="155">
        <v>0</v>
      </c>
      <c r="BV497" s="155">
        <v>0</v>
      </c>
      <c r="BW497" s="155">
        <v>0</v>
      </c>
      <c r="BX497" s="156"/>
      <c r="BY497" s="156">
        <f t="shared" si="43"/>
        <v>0</v>
      </c>
      <c r="BZ497" s="156">
        <f t="shared" si="32"/>
        <v>0</v>
      </c>
      <c r="CA497" s="156"/>
      <c r="CB497" s="252"/>
      <c r="CC497" s="252"/>
      <c r="CD497" s="252"/>
      <c r="CE497" s="252"/>
      <c r="CG497" s="290"/>
      <c r="CH497" s="290"/>
      <c r="CI497" s="290"/>
      <c r="CJ497" s="290"/>
      <c r="CK497" s="290"/>
      <c r="CL497" s="290"/>
      <c r="CM497" s="290"/>
      <c r="CN497" s="290"/>
      <c r="CO497" s="290"/>
      <c r="CP497" s="290"/>
    </row>
    <row r="498" spans="1:94" s="99" customFormat="1" ht="15" hidden="1" customHeight="1">
      <c r="A498" s="147" t="str">
        <f>IF(B498&lt;&gt;"",SUBTOTAL(103,$B$8:B498)-SUBTOTAL(103,$B$9:$B$50)-SUBTOTAL(103,$B$52:$B$345),"")</f>
        <v/>
      </c>
      <c r="B498" s="88"/>
      <c r="C498" s="319" t="s">
        <v>1240</v>
      </c>
      <c r="D498" s="292"/>
      <c r="E498" s="89"/>
      <c r="F498" s="89"/>
      <c r="G498" s="89"/>
      <c r="H498" s="89"/>
      <c r="I498" s="89"/>
      <c r="J498" s="89"/>
      <c r="K498" s="89"/>
      <c r="L498" s="89"/>
      <c r="M498" s="89"/>
      <c r="N498" s="89"/>
      <c r="O498" s="89"/>
      <c r="P498" s="89"/>
      <c r="Q498" s="89"/>
      <c r="R498" s="89"/>
      <c r="S498" s="89"/>
      <c r="T498" s="89"/>
      <c r="U498" s="89"/>
      <c r="V498" s="89"/>
      <c r="W498" s="641">
        <f t="shared" si="40"/>
        <v>0</v>
      </c>
      <c r="X498" s="641"/>
      <c r="Y498" s="641"/>
      <c r="Z498" s="641"/>
      <c r="AA498" s="641"/>
      <c r="AB498" s="641"/>
      <c r="AC498" s="155"/>
      <c r="AD498" s="641">
        <v>0</v>
      </c>
      <c r="AE498" s="641"/>
      <c r="AF498" s="641"/>
      <c r="AG498" s="641"/>
      <c r="AH498" s="641"/>
      <c r="AI498" s="641"/>
      <c r="AJ498" s="147" t="str">
        <f t="shared" si="33"/>
        <v/>
      </c>
      <c r="AK498" s="245">
        <f t="shared" si="33"/>
        <v>0</v>
      </c>
      <c r="AL498" s="319" t="s">
        <v>1241</v>
      </c>
      <c r="AM498" s="281"/>
      <c r="AN498" s="281"/>
      <c r="AO498" s="89"/>
      <c r="AP498" s="89"/>
      <c r="AQ498" s="89"/>
      <c r="AR498" s="89"/>
      <c r="AS498" s="89"/>
      <c r="AT498" s="89"/>
      <c r="AU498" s="89"/>
      <c r="AV498" s="89"/>
      <c r="AW498" s="89"/>
      <c r="AX498" s="89"/>
      <c r="AY498" s="89"/>
      <c r="AZ498" s="89"/>
      <c r="BA498" s="89"/>
      <c r="BB498" s="89"/>
      <c r="BC498" s="89"/>
      <c r="BD498" s="89"/>
      <c r="BE498" s="89"/>
      <c r="BF498" s="641">
        <f t="shared" si="41"/>
        <v>0</v>
      </c>
      <c r="BG498" s="641"/>
      <c r="BH498" s="641"/>
      <c r="BI498" s="641"/>
      <c r="BJ498" s="641"/>
      <c r="BK498" s="641"/>
      <c r="BL498" s="155"/>
      <c r="BM498" s="641">
        <f t="shared" si="42"/>
        <v>0</v>
      </c>
      <c r="BN498" s="641"/>
      <c r="BO498" s="641"/>
      <c r="BP498" s="641"/>
      <c r="BQ498" s="641"/>
      <c r="BR498" s="641"/>
      <c r="BS498" s="189"/>
      <c r="BT498" s="155">
        <v>0</v>
      </c>
      <c r="BU498" s="155">
        <v>0</v>
      </c>
      <c r="BV498" s="155">
        <v>0</v>
      </c>
      <c r="BW498" s="155">
        <v>0</v>
      </c>
      <c r="BX498" s="156"/>
      <c r="BY498" s="156">
        <f t="shared" si="43"/>
        <v>0</v>
      </c>
      <c r="BZ498" s="156">
        <f>IF(ISNONTEXT(C498:D498),0,SUM(C498:AI498)-SUM(AL498:BR498))</f>
        <v>0</v>
      </c>
      <c r="CA498" s="156"/>
      <c r="CB498" s="252"/>
      <c r="CC498" s="252"/>
      <c r="CD498" s="252"/>
      <c r="CE498" s="252"/>
      <c r="CG498" s="290"/>
      <c r="CH498" s="290"/>
      <c r="CI498" s="290"/>
      <c r="CJ498" s="290"/>
      <c r="CK498" s="290"/>
      <c r="CL498" s="290"/>
      <c r="CM498" s="290"/>
      <c r="CN498" s="290"/>
      <c r="CO498" s="290"/>
      <c r="CP498" s="290"/>
    </row>
    <row r="499" spans="1:94" s="99" customFormat="1" ht="15" hidden="1" customHeight="1">
      <c r="A499" s="147" t="str">
        <f>IF(B499&lt;&gt;"",SUBTOTAL(103,$B$8:B499)-SUBTOTAL(103,$B$9:$B$50)-SUBTOTAL(103,$B$52:$B$345),"")</f>
        <v/>
      </c>
      <c r="B499" s="88"/>
      <c r="C499" s="281" t="s">
        <v>803</v>
      </c>
      <c r="D499" s="292"/>
      <c r="E499" s="89"/>
      <c r="F499" s="89"/>
      <c r="G499" s="89"/>
      <c r="H499" s="89"/>
      <c r="I499" s="89"/>
      <c r="J499" s="89"/>
      <c r="K499" s="89"/>
      <c r="L499" s="89"/>
      <c r="M499" s="89"/>
      <c r="N499" s="89"/>
      <c r="O499" s="89"/>
      <c r="P499" s="89"/>
      <c r="Q499" s="89"/>
      <c r="R499" s="89"/>
      <c r="S499" s="89"/>
      <c r="T499" s="89"/>
      <c r="U499" s="89"/>
      <c r="V499" s="89"/>
      <c r="W499" s="641">
        <f t="shared" si="40"/>
        <v>0</v>
      </c>
      <c r="X499" s="641"/>
      <c r="Y499" s="641"/>
      <c r="Z499" s="641"/>
      <c r="AA499" s="641"/>
      <c r="AB499" s="641"/>
      <c r="AC499" s="155"/>
      <c r="AD499" s="641">
        <v>0</v>
      </c>
      <c r="AE499" s="641"/>
      <c r="AF499" s="641"/>
      <c r="AG499" s="641"/>
      <c r="AH499" s="641"/>
      <c r="AI499" s="641"/>
      <c r="AJ499" s="147" t="str">
        <f t="shared" si="33"/>
        <v/>
      </c>
      <c r="AK499" s="245">
        <f t="shared" si="33"/>
        <v>0</v>
      </c>
      <c r="AL499" s="319" t="s">
        <v>1241</v>
      </c>
      <c r="AM499" s="281"/>
      <c r="AN499" s="281"/>
      <c r="AO499" s="89"/>
      <c r="AP499" s="89"/>
      <c r="AQ499" s="89"/>
      <c r="AR499" s="89"/>
      <c r="AS499" s="89"/>
      <c r="AT499" s="89"/>
      <c r="AU499" s="89"/>
      <c r="AV499" s="89"/>
      <c r="AW499" s="89"/>
      <c r="AX499" s="89"/>
      <c r="AY499" s="89"/>
      <c r="AZ499" s="89"/>
      <c r="BA499" s="89"/>
      <c r="BB499" s="89"/>
      <c r="BC499" s="89"/>
      <c r="BD499" s="89"/>
      <c r="BE499" s="89"/>
      <c r="BF499" s="641">
        <f t="shared" si="41"/>
        <v>0</v>
      </c>
      <c r="BG499" s="641"/>
      <c r="BH499" s="641"/>
      <c r="BI499" s="641"/>
      <c r="BJ499" s="641"/>
      <c r="BK499" s="641"/>
      <c r="BL499" s="155"/>
      <c r="BM499" s="641">
        <f t="shared" si="42"/>
        <v>0</v>
      </c>
      <c r="BN499" s="641"/>
      <c r="BO499" s="641"/>
      <c r="BP499" s="641"/>
      <c r="BQ499" s="641"/>
      <c r="BR499" s="641"/>
      <c r="BS499" s="189"/>
      <c r="BT499" s="155">
        <v>0</v>
      </c>
      <c r="BU499" s="155">
        <v>0</v>
      </c>
      <c r="BV499" s="155">
        <v>0</v>
      </c>
      <c r="BW499" s="155">
        <v>0</v>
      </c>
      <c r="BX499" s="156"/>
      <c r="BY499" s="156">
        <f t="shared" si="43"/>
        <v>0</v>
      </c>
      <c r="BZ499" s="156">
        <f>IF(ISNONTEXT(C499:D499),0,SUM(C499:AI499)-SUM(AL499:BR499))</f>
        <v>0</v>
      </c>
      <c r="CA499" s="156"/>
      <c r="CB499" s="252"/>
      <c r="CC499" s="252"/>
      <c r="CD499" s="252"/>
      <c r="CE499" s="252"/>
      <c r="CG499" s="290"/>
      <c r="CH499" s="290"/>
      <c r="CI499" s="290"/>
      <c r="CJ499" s="290"/>
      <c r="CK499" s="290"/>
      <c r="CL499" s="290"/>
      <c r="CM499" s="290"/>
      <c r="CN499" s="290"/>
      <c r="CO499" s="290"/>
      <c r="CP499" s="290"/>
    </row>
    <row r="500" spans="1:94" ht="15" hidden="1" customHeight="1">
      <c r="A500" s="147" t="str">
        <f>IF(B500&lt;&gt;"",SUBTOTAL(103,$B$8:B500)-SUBTOTAL(103,$B$9:$B$50)-SUBTOTAL(103,$B$52:$B$345),"")</f>
        <v/>
      </c>
      <c r="C500" s="281"/>
      <c r="W500" s="641"/>
      <c r="X500" s="641"/>
      <c r="Y500" s="641"/>
      <c r="Z500" s="641"/>
      <c r="AA500" s="641"/>
      <c r="AB500" s="641"/>
      <c r="AC500" s="155"/>
      <c r="AD500" s="641"/>
      <c r="AE500" s="641"/>
      <c r="AF500" s="641"/>
      <c r="AG500" s="641"/>
      <c r="AH500" s="641"/>
      <c r="AI500" s="641"/>
      <c r="AJ500" s="147" t="str">
        <f t="shared" si="33"/>
        <v/>
      </c>
      <c r="AK500" s="245">
        <f t="shared" si="33"/>
        <v>0</v>
      </c>
      <c r="AL500" s="281"/>
      <c r="BF500" s="641"/>
      <c r="BG500" s="641"/>
      <c r="BH500" s="641"/>
      <c r="BI500" s="641"/>
      <c r="BJ500" s="641"/>
      <c r="BK500" s="641"/>
      <c r="BL500" s="155"/>
      <c r="BM500" s="641"/>
      <c r="BN500" s="641"/>
      <c r="BO500" s="641"/>
      <c r="BP500" s="641"/>
      <c r="BQ500" s="641"/>
      <c r="BR500" s="641"/>
      <c r="BY500" s="156">
        <f>BY501</f>
        <v>0</v>
      </c>
      <c r="BZ500" s="156">
        <f>IF(ISNONTEXT(C500:D500),0,SUM(C500:AI500)-SUM(AL500:BR500))</f>
        <v>0</v>
      </c>
    </row>
    <row r="501" spans="1:94" s="96" customFormat="1" ht="15" hidden="1" customHeight="1" thickBot="1">
      <c r="A501" s="147" t="str">
        <f>IF(B501&lt;&gt;"",SUBTOTAL(103,$B$8:B501)-SUBTOTAL(103,$B$9:$B$50)-SUBTOTAL(103,$B$52:$B$345),"")</f>
        <v/>
      </c>
      <c r="B501" s="88"/>
      <c r="C501" s="270"/>
      <c r="D501" s="110"/>
      <c r="E501" s="111"/>
      <c r="F501" s="111"/>
      <c r="G501" s="111"/>
      <c r="H501" s="111"/>
      <c r="I501" s="111"/>
      <c r="J501" s="111"/>
      <c r="K501" s="112"/>
      <c r="L501" s="112"/>
      <c r="M501" s="112"/>
      <c r="N501" s="112"/>
      <c r="O501" s="112"/>
      <c r="P501" s="112"/>
      <c r="Q501" s="112"/>
      <c r="R501" s="112"/>
      <c r="S501" s="112"/>
      <c r="T501" s="112"/>
      <c r="U501" s="112"/>
      <c r="V501" s="112"/>
      <c r="W501" s="653">
        <f>SUBTOTAL(109,W494:AB500)</f>
        <v>0</v>
      </c>
      <c r="X501" s="653"/>
      <c r="Y501" s="653"/>
      <c r="Z501" s="653"/>
      <c r="AA501" s="653"/>
      <c r="AB501" s="653"/>
      <c r="AC501" s="252"/>
      <c r="AD501" s="653">
        <f>SUBTOTAL(109,AD494:AI500)</f>
        <v>0</v>
      </c>
      <c r="AE501" s="653"/>
      <c r="AF501" s="653"/>
      <c r="AG501" s="653"/>
      <c r="AH501" s="653"/>
      <c r="AI501" s="653"/>
      <c r="AJ501" s="147" t="str">
        <f t="shared" si="33"/>
        <v/>
      </c>
      <c r="AK501" s="245">
        <f t="shared" si="33"/>
        <v>0</v>
      </c>
      <c r="AL501" s="270"/>
      <c r="AM501" s="110"/>
      <c r="AN501" s="111"/>
      <c r="AO501" s="111"/>
      <c r="AP501" s="111"/>
      <c r="AQ501" s="111"/>
      <c r="AR501" s="111"/>
      <c r="AS501" s="111"/>
      <c r="AT501" s="112"/>
      <c r="AU501" s="112"/>
      <c r="AV501" s="112"/>
      <c r="AW501" s="112"/>
      <c r="AX501" s="112"/>
      <c r="AY501" s="112"/>
      <c r="AZ501" s="112"/>
      <c r="BA501" s="112"/>
      <c r="BB501" s="112"/>
      <c r="BC501" s="112"/>
      <c r="BD501" s="112"/>
      <c r="BE501" s="112"/>
      <c r="BF501" s="653">
        <f>SUBTOTAL(109,BF494:BK500)</f>
        <v>0</v>
      </c>
      <c r="BG501" s="653"/>
      <c r="BH501" s="653"/>
      <c r="BI501" s="653"/>
      <c r="BJ501" s="653"/>
      <c r="BK501" s="653"/>
      <c r="BL501" s="252"/>
      <c r="BM501" s="653">
        <f>SUBTOTAL(109,BM494:BR500)</f>
        <v>0</v>
      </c>
      <c r="BN501" s="653"/>
      <c r="BO501" s="653"/>
      <c r="BP501" s="653"/>
      <c r="BQ501" s="653"/>
      <c r="BR501" s="653"/>
      <c r="BS501" s="271"/>
      <c r="BT501" s="285">
        <f>SUBTOTAL(109,BT494:BT500)</f>
        <v>0</v>
      </c>
      <c r="BU501" s="285">
        <f>SUBTOTAL(109,BU494:BU500)</f>
        <v>0</v>
      </c>
      <c r="BV501" s="285">
        <f>SUBTOTAL(109,BV494:BV500)</f>
        <v>0</v>
      </c>
      <c r="BW501" s="285">
        <f>SUBTOTAL(109,BW494:BW500)</f>
        <v>0</v>
      </c>
      <c r="BX501" s="156"/>
      <c r="BY501" s="156">
        <f>IF(SUM(C501:AI501)=0,0,1)</f>
        <v>0</v>
      </c>
      <c r="BZ501" s="156">
        <f>IF(ISNONTEXT(C501:D501),0,SUM(C501:AI501)-SUM(AL501:BR501))</f>
        <v>0</v>
      </c>
      <c r="CA501" s="156"/>
      <c r="CB501" s="252">
        <f>[4]CDKT!P102</f>
        <v>0</v>
      </c>
      <c r="CC501" s="252">
        <f>[4]CDKT!T102</f>
        <v>0</v>
      </c>
      <c r="CD501" s="252">
        <f>W501-CB501</f>
        <v>0</v>
      </c>
      <c r="CE501" s="252">
        <f>AD501-CC501</f>
        <v>0</v>
      </c>
      <c r="CG501" s="272"/>
      <c r="CH501" s="272"/>
      <c r="CI501" s="272"/>
      <c r="CJ501" s="272"/>
      <c r="CK501" s="272"/>
      <c r="CL501" s="272"/>
      <c r="CM501" s="272"/>
      <c r="CN501" s="272"/>
      <c r="CO501" s="272"/>
      <c r="CP501" s="272"/>
    </row>
    <row r="502" spans="1:94" ht="15" customHeight="1" thickTop="1">
      <c r="A502" s="147" t="str">
        <f>IF(B502&lt;&gt;"",SUBTOTAL(103,$B$8:B502)-SUBTOTAL(103,$B$9:$B$50)-SUBTOTAL(103,$B$52:$B$345),"")</f>
        <v/>
      </c>
      <c r="D502" s="90"/>
      <c r="E502" s="90"/>
      <c r="F502" s="90"/>
      <c r="G502" s="90"/>
      <c r="H502" s="90"/>
      <c r="I502" s="90"/>
      <c r="J502" s="90"/>
      <c r="K502" s="90"/>
      <c r="L502" s="90"/>
      <c r="M502" s="90"/>
      <c r="N502" s="90"/>
      <c r="O502" s="90"/>
      <c r="P502" s="90"/>
      <c r="Q502" s="90"/>
      <c r="R502" s="90"/>
      <c r="S502" s="90"/>
      <c r="T502" s="90"/>
      <c r="W502" s="320"/>
      <c r="X502" s="320"/>
      <c r="Y502" s="320"/>
      <c r="Z502" s="320"/>
      <c r="AA502" s="320"/>
      <c r="AB502" s="320"/>
      <c r="AD502" s="320"/>
      <c r="AE502" s="320"/>
      <c r="AF502" s="320"/>
      <c r="AG502" s="320"/>
      <c r="AH502" s="320"/>
      <c r="AI502" s="320"/>
      <c r="AJ502" s="147" t="str">
        <f t="shared" si="33"/>
        <v/>
      </c>
      <c r="AK502" s="245">
        <f t="shared" si="33"/>
        <v>0</v>
      </c>
      <c r="AM502" s="90"/>
      <c r="AN502" s="90"/>
      <c r="AO502" s="90"/>
      <c r="AP502" s="90"/>
      <c r="AQ502" s="90"/>
      <c r="AR502" s="90"/>
      <c r="AS502" s="90"/>
      <c r="AT502" s="90"/>
      <c r="AU502" s="90"/>
      <c r="AV502" s="90"/>
      <c r="AW502" s="90"/>
      <c r="AX502" s="90"/>
      <c r="AY502" s="90"/>
      <c r="AZ502" s="90"/>
      <c r="BA502" s="90"/>
      <c r="BB502" s="90"/>
      <c r="BC502" s="90"/>
      <c r="BF502" s="320"/>
      <c r="BG502" s="320"/>
      <c r="BH502" s="320"/>
      <c r="BI502" s="320"/>
      <c r="BJ502" s="320"/>
      <c r="BK502" s="320"/>
      <c r="BM502" s="320"/>
      <c r="BN502" s="320"/>
      <c r="BO502" s="320"/>
      <c r="BP502" s="320"/>
      <c r="BQ502" s="320"/>
      <c r="BR502" s="320"/>
      <c r="BS502" s="310"/>
      <c r="BT502" s="155">
        <f>BT501-[4]CDKT!K102</f>
        <v>0</v>
      </c>
      <c r="BU502" s="155">
        <f>BU501-[4]CDKT!L102</f>
        <v>0</v>
      </c>
      <c r="BV502" s="155">
        <f>BV501-[4]CDKT!M102</f>
        <v>0</v>
      </c>
      <c r="BW502" s="155">
        <f>BW501-[4]CDKT!O102</f>
        <v>0</v>
      </c>
      <c r="BY502" s="156">
        <f>BY505</f>
        <v>4</v>
      </c>
      <c r="BZ502" s="156">
        <f>IF(ISNONTEXT(C502:D502),0,SUM(C502:AI502)-SUM(AL502:BR502))</f>
        <v>0</v>
      </c>
    </row>
    <row r="503" spans="1:94" ht="15" customHeight="1">
      <c r="A503" s="147">
        <f>IF(B503&lt;&gt;"",SUBTOTAL(103,$B$8:B503)-SUBTOTAL(103,$B$9:$B$50)-SUBTOTAL(103,$B$52:$B$345),"")</f>
        <v>8</v>
      </c>
      <c r="B503" s="88" t="str">
        <f>IF(AND((W511+AD511=0),'[4]DP Pthu'!N26=0,'[4]DP Pthu'!P26=0),"",".")</f>
        <v>.</v>
      </c>
      <c r="C503" s="88" t="s">
        <v>1242</v>
      </c>
      <c r="D503" s="90"/>
      <c r="E503" s="90"/>
      <c r="F503" s="90"/>
      <c r="G503" s="90"/>
      <c r="H503" s="90"/>
      <c r="I503" s="90"/>
      <c r="J503" s="90"/>
      <c r="K503" s="90"/>
      <c r="L503" s="90"/>
      <c r="M503" s="90"/>
      <c r="N503" s="90"/>
      <c r="O503" s="90"/>
      <c r="P503" s="90"/>
      <c r="Q503" s="90"/>
      <c r="R503" s="90"/>
      <c r="S503" s="90"/>
      <c r="T503" s="90"/>
      <c r="W503" s="310"/>
      <c r="X503" s="310"/>
      <c r="Y503" s="310"/>
      <c r="Z503" s="310"/>
      <c r="AA503" s="310"/>
      <c r="AB503" s="310"/>
      <c r="AD503" s="310"/>
      <c r="AE503" s="310"/>
      <c r="AF503" s="310"/>
      <c r="AG503" s="310"/>
      <c r="AH503" s="310"/>
      <c r="AI503" s="310"/>
      <c r="AJ503" s="147">
        <f t="shared" si="33"/>
        <v>8</v>
      </c>
      <c r="AK503" s="245" t="str">
        <f t="shared" si="33"/>
        <v>.</v>
      </c>
      <c r="AL503" s="311" t="s">
        <v>1199</v>
      </c>
      <c r="AM503" s="283"/>
      <c r="AN503" s="283"/>
      <c r="AO503" s="283"/>
      <c r="AP503" s="283"/>
      <c r="AQ503" s="283"/>
      <c r="AR503" s="283"/>
      <c r="AS503" s="283"/>
      <c r="AT503" s="283"/>
      <c r="AU503" s="283"/>
      <c r="AV503" s="283"/>
      <c r="AW503" s="283"/>
      <c r="AX503" s="90"/>
      <c r="AY503" s="90"/>
      <c r="AZ503" s="90"/>
      <c r="BA503" s="90"/>
      <c r="BB503" s="90"/>
      <c r="BC503" s="90"/>
      <c r="BF503" s="310"/>
      <c r="BG503" s="310"/>
      <c r="BH503" s="310"/>
      <c r="BI503" s="310"/>
      <c r="BJ503" s="310"/>
      <c r="BK503" s="310"/>
      <c r="BM503" s="310"/>
      <c r="BN503" s="310"/>
      <c r="BO503" s="310"/>
      <c r="BP503" s="310"/>
      <c r="BQ503" s="310"/>
      <c r="BR503" s="310"/>
      <c r="BS503" s="310"/>
      <c r="BY503" s="156">
        <f>BY505</f>
        <v>4</v>
      </c>
    </row>
    <row r="504" spans="1:94" ht="27" customHeight="1">
      <c r="A504" s="147" t="str">
        <f>IF(B504&lt;&gt;"",SUBTOTAL(103,$B$8:B504)-SUBTOTAL(103,$B$9:$B$50)-SUBTOTAL(103,$B$52:$B$345),"")</f>
        <v/>
      </c>
      <c r="C504" s="89"/>
      <c r="D504" s="100"/>
      <c r="E504" s="100"/>
      <c r="F504" s="100"/>
      <c r="G504" s="100"/>
      <c r="H504" s="100"/>
      <c r="I504" s="100"/>
      <c r="J504" s="100"/>
      <c r="K504" s="100"/>
      <c r="L504" s="100"/>
      <c r="M504" s="100"/>
      <c r="N504" s="100"/>
      <c r="O504" s="100"/>
      <c r="P504" s="100"/>
      <c r="Q504" s="100"/>
      <c r="R504" s="100"/>
      <c r="S504" s="100"/>
      <c r="T504" s="100"/>
      <c r="W504" s="650" t="str">
        <f>[4]KQKD!$P$9</f>
        <v>6 tháng đầu năm 2016</v>
      </c>
      <c r="X504" s="649"/>
      <c r="Y504" s="649"/>
      <c r="Z504" s="649"/>
      <c r="AA504" s="649"/>
      <c r="AB504" s="649"/>
      <c r="AC504" s="277"/>
      <c r="AD504" s="650" t="str">
        <f>[4]KQKD!$T$9</f>
        <v>6 tháng đầu năm 2015</v>
      </c>
      <c r="AE504" s="649"/>
      <c r="AF504" s="649"/>
      <c r="AG504" s="649"/>
      <c r="AH504" s="649"/>
      <c r="AI504" s="649"/>
      <c r="AJ504" s="278" t="str">
        <f t="shared" si="33"/>
        <v/>
      </c>
      <c r="AK504" s="278">
        <f t="shared" si="33"/>
        <v>0</v>
      </c>
      <c r="AL504" s="89"/>
      <c r="AM504" s="100"/>
      <c r="AN504" s="100"/>
      <c r="AO504" s="100"/>
      <c r="AP504" s="100"/>
      <c r="AQ504" s="100"/>
      <c r="AR504" s="100"/>
      <c r="AS504" s="100"/>
      <c r="AT504" s="100"/>
      <c r="AU504" s="100"/>
      <c r="AV504" s="100"/>
      <c r="AW504" s="100"/>
      <c r="AX504" s="100"/>
      <c r="AY504" s="100"/>
      <c r="AZ504" s="100"/>
      <c r="BA504" s="100"/>
      <c r="BB504" s="100"/>
      <c r="BC504" s="100"/>
      <c r="BF504" s="650" t="e">
        <f>#REF!</f>
        <v>#REF!</v>
      </c>
      <c r="BG504" s="649"/>
      <c r="BH504" s="649"/>
      <c r="BI504" s="649"/>
      <c r="BJ504" s="649"/>
      <c r="BK504" s="649"/>
      <c r="BL504" s="277"/>
      <c r="BM504" s="650" t="e">
        <f>#REF!</f>
        <v>#REF!</v>
      </c>
      <c r="BN504" s="649"/>
      <c r="BO504" s="649"/>
      <c r="BP504" s="649"/>
      <c r="BQ504" s="649"/>
      <c r="BR504" s="649"/>
      <c r="BS504" s="279"/>
      <c r="BT504" s="280" t="str">
        <f>[4]CDKT!K$9</f>
        <v>Hội sở</v>
      </c>
      <c r="BU504" s="280" t="str">
        <f>[4]CDKT!L$9</f>
        <v>CN Hà Nội</v>
      </c>
      <c r="BV504" s="280" t="str">
        <f>[4]CDKT!M$9</f>
        <v>CN Hồ Chí Minh</v>
      </c>
      <c r="BW504" s="280" t="str">
        <f>[4]CDKT!O$9</f>
        <v>Điều chỉnh</v>
      </c>
      <c r="BY504" s="156">
        <f>BY505</f>
        <v>4</v>
      </c>
      <c r="BZ504" s="156">
        <f t="shared" ref="BZ504:BZ513" si="44">IF(ISNONTEXT(C504:D504),0,SUM(C504:AI504)-SUM(AL504:BR504))</f>
        <v>0</v>
      </c>
    </row>
    <row r="505" spans="1:94" ht="15" customHeight="1">
      <c r="A505" s="147" t="str">
        <f>IF(B505&lt;&gt;"",SUBTOTAL(103,$B$8:B505)-SUBTOTAL(103,$B$9:$B$50)-SUBTOTAL(103,$B$52:$B$345),"")</f>
        <v/>
      </c>
      <c r="D505" s="100"/>
      <c r="E505" s="100"/>
      <c r="F505" s="100"/>
      <c r="G505" s="100"/>
      <c r="H505" s="100"/>
      <c r="I505" s="100"/>
      <c r="J505" s="100"/>
      <c r="K505" s="100"/>
      <c r="L505" s="100"/>
      <c r="M505" s="100"/>
      <c r="N505" s="100"/>
      <c r="O505" s="100"/>
      <c r="P505" s="100"/>
      <c r="Q505" s="100"/>
      <c r="R505" s="100"/>
      <c r="S505" s="100"/>
      <c r="T505" s="100"/>
      <c r="W505" s="651" t="str">
        <f>[4]CDKT!$P$10</f>
        <v>VND</v>
      </c>
      <c r="X505" s="651"/>
      <c r="Y505" s="651"/>
      <c r="Z505" s="651"/>
      <c r="AA505" s="651"/>
      <c r="AB505" s="651"/>
      <c r="AC505" s="277"/>
      <c r="AD505" s="651" t="str">
        <f>[4]CDKT!$T$10</f>
        <v>VND</v>
      </c>
      <c r="AE505" s="651"/>
      <c r="AF505" s="651"/>
      <c r="AG505" s="651"/>
      <c r="AH505" s="651"/>
      <c r="AI505" s="651"/>
      <c r="AJ505" s="278" t="str">
        <f t="shared" si="33"/>
        <v/>
      </c>
      <c r="AK505" s="278">
        <f t="shared" si="33"/>
        <v>0</v>
      </c>
      <c r="AM505" s="100"/>
      <c r="AN505" s="100"/>
      <c r="AO505" s="100"/>
      <c r="AP505" s="100"/>
      <c r="AQ505" s="100"/>
      <c r="AR505" s="100"/>
      <c r="AS505" s="100"/>
      <c r="AT505" s="100"/>
      <c r="AU505" s="100"/>
      <c r="AV505" s="100"/>
      <c r="AW505" s="100"/>
      <c r="AX505" s="100"/>
      <c r="AY505" s="100"/>
      <c r="AZ505" s="100"/>
      <c r="BA505" s="100"/>
      <c r="BB505" s="100"/>
      <c r="BC505" s="100"/>
      <c r="BF505" s="651" t="e">
        <f>#REF!</f>
        <v>#REF!</v>
      </c>
      <c r="BG505" s="651"/>
      <c r="BH505" s="651"/>
      <c r="BI505" s="651"/>
      <c r="BJ505" s="651"/>
      <c r="BK505" s="651"/>
      <c r="BL505" s="277"/>
      <c r="BM505" s="651" t="e">
        <f>#REF!</f>
        <v>#REF!</v>
      </c>
      <c r="BN505" s="651"/>
      <c r="BO505" s="651"/>
      <c r="BP505" s="651"/>
      <c r="BQ505" s="651"/>
      <c r="BR505" s="651"/>
      <c r="BS505" s="279"/>
      <c r="BT505" s="155" t="s">
        <v>1133</v>
      </c>
      <c r="BU505" s="155" t="s">
        <v>1133</v>
      </c>
      <c r="BV505" s="155" t="s">
        <v>1133</v>
      </c>
      <c r="BW505" s="155" t="s">
        <v>1133</v>
      </c>
      <c r="BY505" s="156">
        <f>SUM(BY506:BY511)</f>
        <v>4</v>
      </c>
      <c r="BZ505" s="156">
        <f t="shared" si="44"/>
        <v>0</v>
      </c>
    </row>
    <row r="506" spans="1:94" ht="15" customHeight="1">
      <c r="A506" s="147" t="str">
        <f>IF(B506&lt;&gt;"",SUBTOTAL(103,$B$8:B506)-SUBTOTAL(103,$B$9:$B$50)-SUBTOTAL(103,$B$52:$B$345),"")</f>
        <v/>
      </c>
      <c r="B506" s="90"/>
      <c r="C506" s="90" t="str">
        <f>"Tại ngày "&amp;LEFT('[4]Khai bao'!$C$19,5)</f>
        <v>Tại ngày 01/01</v>
      </c>
      <c r="D506" s="113"/>
      <c r="E506" s="107"/>
      <c r="F506" s="107"/>
      <c r="G506" s="107"/>
      <c r="H506" s="107"/>
      <c r="I506" s="107"/>
      <c r="J506" s="107"/>
      <c r="K506" s="114"/>
      <c r="L506" s="114"/>
      <c r="M506" s="114"/>
      <c r="N506" s="114"/>
      <c r="O506" s="114"/>
      <c r="P506" s="114"/>
      <c r="Q506" s="114"/>
      <c r="R506" s="114"/>
      <c r="S506" s="114"/>
      <c r="T506" s="114"/>
      <c r="U506" s="114"/>
      <c r="V506" s="114"/>
      <c r="W506" s="641">
        <f>SUM(BT506:BW506)</f>
        <v>1482963054</v>
      </c>
      <c r="X506" s="641"/>
      <c r="Y506" s="641"/>
      <c r="Z506" s="641"/>
      <c r="AA506" s="641"/>
      <c r="AB506" s="641"/>
      <c r="AC506" s="155"/>
      <c r="AD506" s="641">
        <v>2110896996</v>
      </c>
      <c r="AE506" s="641"/>
      <c r="AF506" s="641"/>
      <c r="AG506" s="641"/>
      <c r="AH506" s="641"/>
      <c r="AI506" s="641"/>
      <c r="AJ506" s="147" t="str">
        <f t="shared" si="33"/>
        <v/>
      </c>
      <c r="AK506" s="245">
        <f t="shared" si="33"/>
        <v>0</v>
      </c>
      <c r="AL506" s="257" t="str">
        <f>"As at "&amp;LEFT('[4]Khai bao'!$D$19,5)</f>
        <v>As at 01/01</v>
      </c>
      <c r="AM506" s="113"/>
      <c r="AN506" s="113"/>
      <c r="AO506" s="107"/>
      <c r="AP506" s="107"/>
      <c r="AQ506" s="107"/>
      <c r="AR506" s="107"/>
      <c r="AS506" s="107"/>
      <c r="AT506" s="114"/>
      <c r="AU506" s="114"/>
      <c r="AV506" s="114"/>
      <c r="AW506" s="114"/>
      <c r="AX506" s="114"/>
      <c r="AY506" s="114"/>
      <c r="AZ506" s="114"/>
      <c r="BA506" s="114"/>
      <c r="BB506" s="114"/>
      <c r="BC506" s="114"/>
      <c r="BD506" s="114"/>
      <c r="BE506" s="114"/>
      <c r="BF506" s="641">
        <f>W506</f>
        <v>1482963054</v>
      </c>
      <c r="BG506" s="641"/>
      <c r="BH506" s="641"/>
      <c r="BI506" s="641"/>
      <c r="BJ506" s="641"/>
      <c r="BK506" s="641"/>
      <c r="BL506" s="155"/>
      <c r="BM506" s="641">
        <f>AD506</f>
        <v>2110896996</v>
      </c>
      <c r="BN506" s="641"/>
      <c r="BO506" s="641"/>
      <c r="BP506" s="641"/>
      <c r="BQ506" s="641"/>
      <c r="BR506" s="641"/>
      <c r="BT506" s="155">
        <v>1482963054</v>
      </c>
      <c r="BU506" s="155">
        <v>0</v>
      </c>
      <c r="BV506" s="155">
        <v>0</v>
      </c>
      <c r="BW506" s="155">
        <v>0</v>
      </c>
      <c r="BY506" s="156">
        <f>BY511</f>
        <v>1</v>
      </c>
      <c r="BZ506" s="156">
        <f t="shared" si="44"/>
        <v>0</v>
      </c>
      <c r="CB506" s="155"/>
      <c r="CC506" s="155"/>
      <c r="CD506" s="155"/>
      <c r="CE506" s="195"/>
    </row>
    <row r="507" spans="1:94" ht="15" customHeight="1">
      <c r="A507" s="147" t="str">
        <f>IF(B507&lt;&gt;"",SUBTOTAL(103,$B$8:B507)-SUBTOTAL(103,$B$9:$B$50)-SUBTOTAL(103,$B$52:$B$345),"")</f>
        <v/>
      </c>
      <c r="C507" s="312" t="s">
        <v>1243</v>
      </c>
      <c r="D507" s="107"/>
      <c r="E507" s="107"/>
      <c r="F507" s="107"/>
      <c r="G507" s="107"/>
      <c r="H507" s="107"/>
      <c r="I507" s="107"/>
      <c r="J507" s="107"/>
      <c r="K507" s="107"/>
      <c r="L507" s="107"/>
      <c r="M507" s="107"/>
      <c r="N507" s="107"/>
      <c r="O507" s="107"/>
      <c r="P507" s="107"/>
      <c r="Q507" s="107"/>
      <c r="R507" s="107"/>
      <c r="S507" s="107"/>
      <c r="T507" s="107"/>
      <c r="U507" s="107"/>
      <c r="V507" s="107"/>
      <c r="W507" s="641">
        <f>SUM(BT507:BW507)</f>
        <v>-345156926</v>
      </c>
      <c r="X507" s="641"/>
      <c r="Y507" s="641"/>
      <c r="Z507" s="641"/>
      <c r="AA507" s="641"/>
      <c r="AB507" s="641"/>
      <c r="AC507" s="155"/>
      <c r="AD507" s="641">
        <v>0</v>
      </c>
      <c r="AE507" s="641"/>
      <c r="AF507" s="641"/>
      <c r="AG507" s="641"/>
      <c r="AH507" s="641"/>
      <c r="AI507" s="641"/>
      <c r="AJ507" s="147" t="str">
        <f t="shared" si="33"/>
        <v/>
      </c>
      <c r="AK507" s="245">
        <f t="shared" si="33"/>
        <v>0</v>
      </c>
      <c r="AL507" s="313" t="s">
        <v>1202</v>
      </c>
      <c r="AM507" s="314"/>
      <c r="AN507" s="314"/>
      <c r="AO507" s="314"/>
      <c r="AP507" s="314"/>
      <c r="AQ507" s="314"/>
      <c r="AR507" s="314"/>
      <c r="AS507" s="314"/>
      <c r="AT507" s="314"/>
      <c r="AU507" s="314"/>
      <c r="AV507" s="314"/>
      <c r="AW507" s="314"/>
      <c r="AX507" s="107"/>
      <c r="AY507" s="107"/>
      <c r="AZ507" s="107"/>
      <c r="BA507" s="107"/>
      <c r="BB507" s="107"/>
      <c r="BC507" s="107"/>
      <c r="BD507" s="107"/>
      <c r="BE507" s="107"/>
      <c r="BF507" s="641">
        <f>W507</f>
        <v>-345156926</v>
      </c>
      <c r="BG507" s="641"/>
      <c r="BH507" s="641"/>
      <c r="BI507" s="641"/>
      <c r="BJ507" s="641"/>
      <c r="BK507" s="641"/>
      <c r="BL507" s="155"/>
      <c r="BM507" s="641">
        <f>AD507</f>
        <v>0</v>
      </c>
      <c r="BN507" s="641"/>
      <c r="BO507" s="641"/>
      <c r="BP507" s="641"/>
      <c r="BQ507" s="641"/>
      <c r="BR507" s="641"/>
      <c r="BS507" s="193"/>
      <c r="BT507" s="155">
        <v>-163245844</v>
      </c>
      <c r="BU507" s="155">
        <v>0</v>
      </c>
      <c r="BV507" s="155">
        <v>0</v>
      </c>
      <c r="BW507" s="155">
        <f>-[4]ButtoanDC!G44</f>
        <v>-181911082</v>
      </c>
      <c r="BY507" s="156">
        <f>IF(SUM(C507:AI507)=0,0,1)</f>
        <v>1</v>
      </c>
      <c r="BZ507" s="156">
        <f>IF(ISNONTEXT(C507:D507),0,SUM(C507:AI507)-SUM(AL507:BR507))</f>
        <v>0</v>
      </c>
      <c r="CB507" s="195"/>
      <c r="CD507" s="155"/>
      <c r="CE507" s="155"/>
    </row>
    <row r="508" spans="1:94" ht="15" hidden="1" customHeight="1">
      <c r="A508" s="147" t="str">
        <f>IF(B508&lt;&gt;"",SUBTOTAL(103,$B$8:B508)-SUBTOTAL(103,$B$9:$B$50)-SUBTOTAL(103,$B$52:$B$345),"")</f>
        <v/>
      </c>
      <c r="C508" s="315" t="s">
        <v>1244</v>
      </c>
      <c r="D508" s="107"/>
      <c r="E508" s="107"/>
      <c r="F508" s="107"/>
      <c r="G508" s="107"/>
      <c r="H508" s="107"/>
      <c r="I508" s="107"/>
      <c r="J508" s="107"/>
      <c r="K508" s="107"/>
      <c r="L508" s="107"/>
      <c r="M508" s="107"/>
      <c r="N508" s="107"/>
      <c r="O508" s="107"/>
      <c r="P508" s="107"/>
      <c r="Q508" s="107"/>
      <c r="R508" s="107"/>
      <c r="S508" s="107"/>
      <c r="T508" s="107"/>
      <c r="U508" s="107"/>
      <c r="V508" s="107"/>
      <c r="W508" s="641">
        <f>SUM(BT508:BW508)</f>
        <v>0</v>
      </c>
      <c r="X508" s="641"/>
      <c r="Y508" s="641"/>
      <c r="Z508" s="641"/>
      <c r="AA508" s="641"/>
      <c r="AB508" s="641"/>
      <c r="AC508" s="155"/>
      <c r="AD508" s="641">
        <v>0</v>
      </c>
      <c r="AE508" s="641"/>
      <c r="AF508" s="641"/>
      <c r="AG508" s="641"/>
      <c r="AH508" s="641"/>
      <c r="AI508" s="641"/>
      <c r="AJ508" s="147" t="str">
        <f t="shared" si="33"/>
        <v/>
      </c>
      <c r="AK508" s="245">
        <f t="shared" si="33"/>
        <v>0</v>
      </c>
      <c r="AL508" s="313" t="s">
        <v>1204</v>
      </c>
      <c r="AM508" s="314"/>
      <c r="AN508" s="314"/>
      <c r="AO508" s="314"/>
      <c r="AP508" s="314"/>
      <c r="AQ508" s="314"/>
      <c r="AR508" s="314"/>
      <c r="AS508" s="314"/>
      <c r="AT508" s="314"/>
      <c r="AU508" s="314"/>
      <c r="AV508" s="314"/>
      <c r="AW508" s="314"/>
      <c r="AX508" s="107"/>
      <c r="AY508" s="107"/>
      <c r="AZ508" s="107"/>
      <c r="BA508" s="107"/>
      <c r="BB508" s="107"/>
      <c r="BC508" s="107"/>
      <c r="BD508" s="107"/>
      <c r="BE508" s="107"/>
      <c r="BF508" s="641">
        <f>W508</f>
        <v>0</v>
      </c>
      <c r="BG508" s="641"/>
      <c r="BH508" s="641"/>
      <c r="BI508" s="641"/>
      <c r="BJ508" s="641"/>
      <c r="BK508" s="641"/>
      <c r="BL508" s="155"/>
      <c r="BM508" s="641">
        <f>AD508</f>
        <v>0</v>
      </c>
      <c r="BN508" s="641"/>
      <c r="BO508" s="641"/>
      <c r="BP508" s="641"/>
      <c r="BQ508" s="641"/>
      <c r="BR508" s="641"/>
      <c r="BS508" s="193"/>
      <c r="BT508" s="155">
        <v>0</v>
      </c>
      <c r="BU508" s="155">
        <v>0</v>
      </c>
      <c r="BV508" s="155">
        <v>0</v>
      </c>
      <c r="BW508" s="155">
        <v>0</v>
      </c>
      <c r="BY508" s="156">
        <f>IF(SUM(C508:AI508)=0,0,1)</f>
        <v>0</v>
      </c>
      <c r="BZ508" s="156">
        <f t="shared" si="44"/>
        <v>0</v>
      </c>
      <c r="CB508" s="195"/>
      <c r="CD508" s="155"/>
      <c r="CE508" s="155"/>
    </row>
    <row r="509" spans="1:94" ht="15" hidden="1" customHeight="1">
      <c r="A509" s="147" t="str">
        <f>IF(B509&lt;&gt;"",SUBTOTAL(103,$B$8:B509)-SUBTOTAL(103,$B$9:$B$50)-SUBTOTAL(103,$B$52:$B$345),"")</f>
        <v/>
      </c>
      <c r="C509" s="312" t="s">
        <v>1245</v>
      </c>
      <c r="D509" s="107"/>
      <c r="E509" s="107"/>
      <c r="F509" s="107"/>
      <c r="G509" s="107"/>
      <c r="H509" s="107"/>
      <c r="I509" s="107"/>
      <c r="J509" s="107"/>
      <c r="K509" s="107"/>
      <c r="L509" s="107"/>
      <c r="M509" s="107"/>
      <c r="N509" s="107"/>
      <c r="O509" s="107"/>
      <c r="P509" s="107"/>
      <c r="Q509" s="107"/>
      <c r="R509" s="107"/>
      <c r="S509" s="107"/>
      <c r="T509" s="107"/>
      <c r="U509" s="107"/>
      <c r="V509" s="107"/>
      <c r="W509" s="641">
        <f>SUM(BT509:BW509)</f>
        <v>0</v>
      </c>
      <c r="X509" s="641"/>
      <c r="Y509" s="641"/>
      <c r="Z509" s="641"/>
      <c r="AA509" s="641"/>
      <c r="AB509" s="641"/>
      <c r="AC509" s="155"/>
      <c r="AD509" s="641">
        <v>0</v>
      </c>
      <c r="AE509" s="641"/>
      <c r="AF509" s="641"/>
      <c r="AG509" s="641"/>
      <c r="AH509" s="641"/>
      <c r="AI509" s="641"/>
      <c r="AJ509" s="147" t="str">
        <f t="shared" si="33"/>
        <v/>
      </c>
      <c r="AK509" s="245">
        <f t="shared" si="33"/>
        <v>0</v>
      </c>
      <c r="AL509" s="313" t="s">
        <v>1246</v>
      </c>
      <c r="AM509" s="314"/>
      <c r="AN509" s="314"/>
      <c r="AO509" s="314"/>
      <c r="AP509" s="314"/>
      <c r="AQ509" s="314"/>
      <c r="AR509" s="314"/>
      <c r="AS509" s="314"/>
      <c r="AT509" s="314"/>
      <c r="AU509" s="314"/>
      <c r="AV509" s="314"/>
      <c r="AW509" s="314"/>
      <c r="AX509" s="107"/>
      <c r="AY509" s="107"/>
      <c r="AZ509" s="107"/>
      <c r="BA509" s="107"/>
      <c r="BB509" s="107"/>
      <c r="BC509" s="107"/>
      <c r="BD509" s="107"/>
      <c r="BE509" s="107"/>
      <c r="BF509" s="641">
        <f>W509</f>
        <v>0</v>
      </c>
      <c r="BG509" s="641"/>
      <c r="BH509" s="641"/>
      <c r="BI509" s="641"/>
      <c r="BJ509" s="641"/>
      <c r="BK509" s="641"/>
      <c r="BL509" s="155"/>
      <c r="BM509" s="641">
        <f>AD509</f>
        <v>0</v>
      </c>
      <c r="BN509" s="641"/>
      <c r="BO509" s="641"/>
      <c r="BP509" s="641"/>
      <c r="BQ509" s="641"/>
      <c r="BR509" s="641"/>
      <c r="BS509" s="193"/>
      <c r="BT509" s="155">
        <v>0</v>
      </c>
      <c r="BU509" s="155">
        <v>0</v>
      </c>
      <c r="BV509" s="155">
        <v>0</v>
      </c>
      <c r="BW509" s="155">
        <v>0</v>
      </c>
      <c r="BY509" s="156">
        <f>IF(SUM(C509:AI509)=0,0,1)</f>
        <v>0</v>
      </c>
      <c r="BZ509" s="156">
        <f t="shared" si="44"/>
        <v>0</v>
      </c>
      <c r="CB509" s="195"/>
      <c r="CD509" s="155"/>
      <c r="CE509" s="155"/>
    </row>
    <row r="510" spans="1:94" ht="15" customHeight="1">
      <c r="A510" s="147" t="str">
        <f>IF(B510&lt;&gt;"",SUBTOTAL(103,$B$8:B510)-SUBTOTAL(103,$B$9:$B$50)-SUBTOTAL(103,$B$52:$B$345),"")</f>
        <v/>
      </c>
      <c r="C510" s="262"/>
      <c r="D510" s="107"/>
      <c r="E510" s="107"/>
      <c r="F510" s="107"/>
      <c r="G510" s="107"/>
      <c r="H510" s="107"/>
      <c r="I510" s="107"/>
      <c r="J510" s="107"/>
      <c r="K510" s="107"/>
      <c r="L510" s="107"/>
      <c r="M510" s="107"/>
      <c r="N510" s="107"/>
      <c r="O510" s="107"/>
      <c r="P510" s="107"/>
      <c r="Q510" s="107"/>
      <c r="R510" s="107"/>
      <c r="S510" s="107"/>
      <c r="T510" s="107"/>
      <c r="U510" s="107"/>
      <c r="V510" s="107"/>
      <c r="W510" s="155"/>
      <c r="X510" s="155"/>
      <c r="Y510" s="155"/>
      <c r="Z510" s="155"/>
      <c r="AA510" s="155"/>
      <c r="AB510" s="155"/>
      <c r="AC510" s="155"/>
      <c r="AD510" s="155"/>
      <c r="AE510" s="155"/>
      <c r="AF510" s="155"/>
      <c r="AG510" s="155"/>
      <c r="AH510" s="155"/>
      <c r="AI510" s="155"/>
      <c r="AJ510" s="147" t="str">
        <f t="shared" si="33"/>
        <v/>
      </c>
      <c r="AK510" s="245">
        <f t="shared" si="33"/>
        <v>0</v>
      </c>
      <c r="AL510" s="262"/>
      <c r="AM510" s="107"/>
      <c r="AN510" s="107"/>
      <c r="AO510" s="107"/>
      <c r="AP510" s="107"/>
      <c r="AQ510" s="107"/>
      <c r="AR510" s="107"/>
      <c r="AS510" s="107"/>
      <c r="AT510" s="107"/>
      <c r="AU510" s="107"/>
      <c r="AV510" s="107"/>
      <c r="AW510" s="107"/>
      <c r="AX510" s="107"/>
      <c r="AY510" s="107"/>
      <c r="AZ510" s="107"/>
      <c r="BA510" s="107"/>
      <c r="BB510" s="107"/>
      <c r="BC510" s="107"/>
      <c r="BD510" s="107"/>
      <c r="BE510" s="107"/>
      <c r="BF510" s="155"/>
      <c r="BG510" s="155"/>
      <c r="BH510" s="155"/>
      <c r="BI510" s="155"/>
      <c r="BJ510" s="155"/>
      <c r="BK510" s="155"/>
      <c r="BL510" s="155"/>
      <c r="BM510" s="155"/>
      <c r="BN510" s="155"/>
      <c r="BO510" s="155"/>
      <c r="BP510" s="155"/>
      <c r="BQ510" s="155"/>
      <c r="BR510" s="155"/>
      <c r="BS510" s="193"/>
      <c r="BY510" s="156">
        <f>BY511</f>
        <v>1</v>
      </c>
      <c r="BZ510" s="156">
        <f t="shared" si="44"/>
        <v>0</v>
      </c>
      <c r="CB510" s="195"/>
      <c r="CD510" s="155"/>
      <c r="CE510" s="155"/>
    </row>
    <row r="511" spans="1:94" s="96" customFormat="1" ht="15" customHeight="1" thickBot="1">
      <c r="A511" s="147" t="str">
        <f>IF(B511&lt;&gt;"",SUBTOTAL(103,$B$8:B511)-SUBTOTAL(103,$B$9:$B$50)-SUBTOTAL(103,$B$52:$B$345),"")</f>
        <v/>
      </c>
      <c r="B511" s="88"/>
      <c r="C511" s="270" t="str">
        <f>"Tại ngày "&amp;LEFT('[4]Khai bao'!$C$15,5)</f>
        <v>Tại ngày 30/06</v>
      </c>
      <c r="D511" s="110"/>
      <c r="E511" s="111"/>
      <c r="F511" s="111"/>
      <c r="G511" s="111"/>
      <c r="H511" s="111"/>
      <c r="I511" s="111"/>
      <c r="J511" s="111"/>
      <c r="K511" s="112"/>
      <c r="L511" s="112"/>
      <c r="M511" s="112"/>
      <c r="N511" s="112"/>
      <c r="O511" s="112"/>
      <c r="P511" s="112"/>
      <c r="Q511" s="112"/>
      <c r="R511" s="112"/>
      <c r="S511" s="112"/>
      <c r="T511" s="112"/>
      <c r="U511" s="112"/>
      <c r="V511" s="112"/>
      <c r="W511" s="653">
        <f>SUBTOTAL(9,W506:AB510)</f>
        <v>1137806128</v>
      </c>
      <c r="X511" s="653"/>
      <c r="Y511" s="653"/>
      <c r="Z511" s="653"/>
      <c r="AA511" s="653"/>
      <c r="AB511" s="653"/>
      <c r="AC511" s="252"/>
      <c r="AD511" s="653">
        <f>SUBTOTAL(9,AD506:AI510)</f>
        <v>2110896996</v>
      </c>
      <c r="AE511" s="653"/>
      <c r="AF511" s="653"/>
      <c r="AG511" s="653"/>
      <c r="AH511" s="653"/>
      <c r="AI511" s="653"/>
      <c r="AJ511" s="147" t="str">
        <f t="shared" si="33"/>
        <v/>
      </c>
      <c r="AK511" s="245">
        <f t="shared" si="33"/>
        <v>0</v>
      </c>
      <c r="AL511" s="270" t="str">
        <f>"As at "&amp;LEFT('[4]Khai bao'!$D$15,5)</f>
        <v>As at 31/12</v>
      </c>
      <c r="AM511" s="110"/>
      <c r="AN511" s="111"/>
      <c r="AO511" s="111"/>
      <c r="AP511" s="111"/>
      <c r="AQ511" s="111"/>
      <c r="AR511" s="111"/>
      <c r="AS511" s="111"/>
      <c r="AT511" s="112"/>
      <c r="AU511" s="112"/>
      <c r="AV511" s="112"/>
      <c r="AW511" s="112"/>
      <c r="AX511" s="112"/>
      <c r="AY511" s="112"/>
      <c r="AZ511" s="112"/>
      <c r="BA511" s="112"/>
      <c r="BB511" s="112"/>
      <c r="BC511" s="112"/>
      <c r="BD511" s="112"/>
      <c r="BE511" s="112"/>
      <c r="BF511" s="653">
        <f>SUBTOTAL(9,BF506:BK510)</f>
        <v>1137806128</v>
      </c>
      <c r="BG511" s="653"/>
      <c r="BH511" s="653"/>
      <c r="BI511" s="653"/>
      <c r="BJ511" s="653"/>
      <c r="BK511" s="653"/>
      <c r="BL511" s="252"/>
      <c r="BM511" s="653">
        <f>SUBTOTAL(9,BM506:BR510)</f>
        <v>2110896996</v>
      </c>
      <c r="BN511" s="653"/>
      <c r="BO511" s="653"/>
      <c r="BP511" s="653"/>
      <c r="BQ511" s="653"/>
      <c r="BR511" s="653"/>
      <c r="BS511" s="271"/>
      <c r="BT511" s="285">
        <f>SUBTOTAL(109,BT506:BT510)</f>
        <v>1319717210</v>
      </c>
      <c r="BU511" s="285">
        <f>SUBTOTAL(109,BU506:BU510)</f>
        <v>0</v>
      </c>
      <c r="BV511" s="285">
        <f>SUBTOTAL(109,BV506:BV510)</f>
        <v>0</v>
      </c>
      <c r="BW511" s="285">
        <f>SUBTOTAL(109,BW506:BW510)</f>
        <v>-181911082</v>
      </c>
      <c r="BX511" s="156"/>
      <c r="BY511" s="156">
        <f>IF(SUM(C511:AI511)=0,0,1)</f>
        <v>1</v>
      </c>
      <c r="BZ511" s="156">
        <f t="shared" si="44"/>
        <v>0</v>
      </c>
      <c r="CA511" s="156"/>
      <c r="CB511" s="252">
        <f>-[4]CDKT!P64</f>
        <v>1137806128</v>
      </c>
      <c r="CC511" s="252">
        <v>2110896996</v>
      </c>
      <c r="CD511" s="252">
        <f>W511-CB511</f>
        <v>0</v>
      </c>
      <c r="CE511" s="252">
        <f>AD511-CC511</f>
        <v>0</v>
      </c>
      <c r="CG511" s="272"/>
      <c r="CH511" s="272"/>
      <c r="CI511" s="272"/>
      <c r="CJ511" s="272"/>
      <c r="CK511" s="272"/>
      <c r="CL511" s="272"/>
      <c r="CM511" s="272"/>
      <c r="CN511" s="272"/>
      <c r="CO511" s="272"/>
      <c r="CP511" s="272"/>
    </row>
    <row r="512" spans="1:94" s="96" customFormat="1" ht="15" hidden="1" customHeight="1" thickTop="1">
      <c r="A512" s="147" t="str">
        <f>IF(B512&lt;&gt;"",SUBTOTAL(103,$B$8:B512)-SUBTOTAL(103,$B$9:$B$50)-SUBTOTAL(103,$B$52:$B$345),"")</f>
        <v/>
      </c>
      <c r="B512" s="88"/>
      <c r="C512" s="261"/>
      <c r="D512" s="124"/>
      <c r="E512" s="111"/>
      <c r="F512" s="111"/>
      <c r="G512" s="111"/>
      <c r="H512" s="111"/>
      <c r="I512" s="111"/>
      <c r="J512" s="111"/>
      <c r="K512" s="126"/>
      <c r="L512" s="126"/>
      <c r="M512" s="126"/>
      <c r="N512" s="126"/>
      <c r="O512" s="126"/>
      <c r="P512" s="126"/>
      <c r="Q512" s="126"/>
      <c r="R512" s="126"/>
      <c r="S512" s="126"/>
      <c r="T512" s="126"/>
      <c r="U512" s="126"/>
      <c r="V512" s="126"/>
      <c r="W512" s="252"/>
      <c r="X512" s="252"/>
      <c r="Y512" s="252"/>
      <c r="Z512" s="252"/>
      <c r="AA512" s="252"/>
      <c r="AB512" s="252"/>
      <c r="AC512" s="252"/>
      <c r="AD512" s="252"/>
      <c r="AE512" s="252"/>
      <c r="AF512" s="252"/>
      <c r="AG512" s="252"/>
      <c r="AH512" s="252"/>
      <c r="AI512" s="252"/>
      <c r="AJ512" s="147" t="str">
        <f t="shared" si="33"/>
        <v/>
      </c>
      <c r="AK512" s="245">
        <f t="shared" si="33"/>
        <v>0</v>
      </c>
      <c r="AL512" s="261"/>
      <c r="AM512" s="124"/>
      <c r="AN512" s="124"/>
      <c r="AO512" s="111"/>
      <c r="AP512" s="111"/>
      <c r="AQ512" s="111"/>
      <c r="AR512" s="111"/>
      <c r="AS512" s="111"/>
      <c r="AT512" s="126"/>
      <c r="AU512" s="126"/>
      <c r="AV512" s="126"/>
      <c r="AW512" s="126"/>
      <c r="AX512" s="126"/>
      <c r="AY512" s="126"/>
      <c r="AZ512" s="126"/>
      <c r="BA512" s="126"/>
      <c r="BB512" s="126"/>
      <c r="BC512" s="126"/>
      <c r="BD512" s="126"/>
      <c r="BE512" s="126"/>
      <c r="BF512" s="252"/>
      <c r="BG512" s="252"/>
      <c r="BH512" s="252"/>
      <c r="BI512" s="252"/>
      <c r="BJ512" s="252"/>
      <c r="BK512" s="252"/>
      <c r="BL512" s="252"/>
      <c r="BM512" s="252"/>
      <c r="BN512" s="252"/>
      <c r="BO512" s="252"/>
      <c r="BP512" s="252"/>
      <c r="BQ512" s="252"/>
      <c r="BR512" s="252"/>
      <c r="BS512" s="271"/>
      <c r="BT512" s="155">
        <f>BT511+[4]CDKT!K64</f>
        <v>0</v>
      </c>
      <c r="BU512" s="155">
        <f>BU511+[4]CDKT!L64</f>
        <v>0</v>
      </c>
      <c r="BV512" s="155">
        <f>BV511+[4]CDKT!M64</f>
        <v>0</v>
      </c>
      <c r="BW512" s="155">
        <f>BW511+[4]CDKT!O64</f>
        <v>0</v>
      </c>
      <c r="BX512" s="156"/>
      <c r="BY512" s="156">
        <f>BY513</f>
        <v>0</v>
      </c>
      <c r="BZ512" s="156">
        <f t="shared" si="44"/>
        <v>0</v>
      </c>
      <c r="CA512" s="156"/>
      <c r="CB512" s="252"/>
      <c r="CC512" s="252"/>
      <c r="CD512" s="252"/>
      <c r="CE512" s="252"/>
      <c r="CG512" s="272"/>
      <c r="CH512" s="272"/>
      <c r="CI512" s="272"/>
      <c r="CJ512" s="272"/>
      <c r="CK512" s="272"/>
      <c r="CL512" s="272"/>
      <c r="CM512" s="272"/>
      <c r="CN512" s="272"/>
      <c r="CO512" s="272"/>
      <c r="CP512" s="272"/>
    </row>
    <row r="513" spans="1:94" ht="15" hidden="1" customHeight="1">
      <c r="A513" s="147" t="str">
        <f>IF(B513&lt;&gt;"",SUBTOTAL(103,$B$8:B513)-SUBTOTAL(103,$B$9:$B$50)-SUBTOTAL(103,$B$52:$B$345),"")</f>
        <v/>
      </c>
      <c r="C513" s="261" t="s">
        <v>1247</v>
      </c>
      <c r="D513" s="107"/>
      <c r="E513" s="107"/>
      <c r="F513" s="107"/>
      <c r="G513" s="107"/>
      <c r="H513" s="107"/>
      <c r="I513" s="107"/>
      <c r="J513" s="107"/>
      <c r="K513" s="107"/>
      <c r="L513" s="107"/>
      <c r="M513" s="107"/>
      <c r="N513" s="107"/>
      <c r="O513" s="107"/>
      <c r="P513" s="107"/>
      <c r="Q513" s="107"/>
      <c r="R513" s="107"/>
      <c r="S513" s="107"/>
      <c r="T513" s="107"/>
      <c r="U513" s="107"/>
      <c r="V513" s="107"/>
      <c r="W513" s="155"/>
      <c r="X513" s="155"/>
      <c r="Y513" s="155"/>
      <c r="Z513" s="155"/>
      <c r="AA513" s="155"/>
      <c r="AB513" s="155"/>
      <c r="AC513" s="155"/>
      <c r="AD513" s="155"/>
      <c r="AE513" s="155"/>
      <c r="AF513" s="155"/>
      <c r="AG513" s="155"/>
      <c r="AH513" s="155"/>
      <c r="AI513" s="155"/>
      <c r="AJ513" s="147" t="str">
        <f t="shared" si="33"/>
        <v/>
      </c>
      <c r="AK513" s="245">
        <f t="shared" si="33"/>
        <v>0</v>
      </c>
      <c r="AL513" s="262"/>
      <c r="AM513" s="107"/>
      <c r="AN513" s="107"/>
      <c r="AO513" s="107"/>
      <c r="AP513" s="107"/>
      <c r="AQ513" s="107"/>
      <c r="AR513" s="107"/>
      <c r="AS513" s="107"/>
      <c r="AT513" s="107"/>
      <c r="AU513" s="107"/>
      <c r="AV513" s="107"/>
      <c r="AW513" s="107"/>
      <c r="AX513" s="107"/>
      <c r="AY513" s="107"/>
      <c r="AZ513" s="107"/>
      <c r="BA513" s="107"/>
      <c r="BB513" s="107"/>
      <c r="BC513" s="107"/>
      <c r="BD513" s="107"/>
      <c r="BE513" s="107"/>
      <c r="BF513" s="155"/>
      <c r="BG513" s="155"/>
      <c r="BH513" s="155"/>
      <c r="BI513" s="155"/>
      <c r="BJ513" s="155"/>
      <c r="BK513" s="155"/>
      <c r="BL513" s="155"/>
      <c r="BM513" s="155"/>
      <c r="BN513" s="155"/>
      <c r="BO513" s="155"/>
      <c r="BP513" s="155"/>
      <c r="BQ513" s="155"/>
      <c r="BR513" s="155"/>
      <c r="BS513" s="193"/>
      <c r="BY513" s="156">
        <f>BY514</f>
        <v>0</v>
      </c>
      <c r="BZ513" s="156">
        <f t="shared" si="44"/>
        <v>0</v>
      </c>
      <c r="CB513" s="195"/>
      <c r="CD513" s="155"/>
      <c r="CE513" s="155"/>
    </row>
    <row r="514" spans="1:94" ht="15" hidden="1" customHeight="1">
      <c r="A514" s="147" t="str">
        <f>IF(B514&lt;&gt;"",SUBTOTAL(103,$B$8:B514)-SUBTOTAL(103,$B$9:$B$50)-SUBTOTAL(103,$B$52:$B$345),"")</f>
        <v/>
      </c>
      <c r="C514" s="262"/>
      <c r="D514" s="107"/>
      <c r="E514" s="107"/>
      <c r="F514" s="107"/>
      <c r="G514" s="107"/>
      <c r="H514" s="107"/>
      <c r="I514" s="107"/>
      <c r="J514" s="107"/>
      <c r="K514" s="107"/>
      <c r="L514" s="107"/>
      <c r="M514" s="107"/>
      <c r="N514" s="107"/>
      <c r="O514" s="107"/>
      <c r="P514" s="107"/>
      <c r="Q514" s="107"/>
      <c r="R514" s="107"/>
      <c r="S514" s="107"/>
      <c r="T514" s="107"/>
      <c r="U514" s="107"/>
      <c r="V514" s="107"/>
      <c r="W514" s="155"/>
      <c r="X514" s="155"/>
      <c r="Y514" s="155"/>
      <c r="Z514" s="155"/>
      <c r="AA514" s="155"/>
      <c r="AB514" s="155"/>
      <c r="AC514" s="155"/>
      <c r="AD514" s="155"/>
      <c r="AE514" s="155"/>
      <c r="AF514" s="155"/>
      <c r="AG514" s="155"/>
      <c r="AH514" s="155"/>
      <c r="AI514" s="155"/>
      <c r="AJ514" s="147" t="str">
        <f>A514</f>
        <v/>
      </c>
      <c r="AK514" s="245">
        <f>B514</f>
        <v>0</v>
      </c>
      <c r="AL514" s="262"/>
      <c r="AM514" s="107"/>
      <c r="AN514" s="107"/>
      <c r="AO514" s="107"/>
      <c r="AP514" s="107"/>
      <c r="AQ514" s="107"/>
      <c r="AR514" s="107"/>
      <c r="AS514" s="107"/>
      <c r="AT514" s="107"/>
      <c r="AU514" s="107"/>
      <c r="AV514" s="107"/>
      <c r="AW514" s="107"/>
      <c r="AX514" s="107"/>
      <c r="AY514" s="107"/>
      <c r="AZ514" s="107"/>
      <c r="BA514" s="107"/>
      <c r="BB514" s="107"/>
      <c r="BC514" s="107"/>
      <c r="BD514" s="107"/>
      <c r="BE514" s="107"/>
      <c r="BF514" s="155"/>
      <c r="BG514" s="155"/>
      <c r="BH514" s="155"/>
      <c r="BI514" s="155"/>
      <c r="BJ514" s="155"/>
      <c r="BK514" s="155"/>
      <c r="BL514" s="155"/>
      <c r="BM514" s="155"/>
      <c r="BN514" s="155"/>
      <c r="BO514" s="155"/>
      <c r="BP514" s="155"/>
      <c r="BQ514" s="155"/>
      <c r="BR514" s="155"/>
      <c r="BS514" s="193"/>
      <c r="BY514" s="156">
        <f>BY515</f>
        <v>0</v>
      </c>
      <c r="BZ514" s="156">
        <f>IF(ISNONTEXT(C514:D514),0,SUM(C514:AI514)-SUM(AL514:BR514))</f>
        <v>0</v>
      </c>
      <c r="CB514" s="195"/>
      <c r="CD514" s="155"/>
      <c r="CE514" s="155"/>
    </row>
    <row r="515" spans="1:94" ht="15" hidden="1" customHeight="1">
      <c r="A515" s="147" t="str">
        <f>IF(B515&lt;&gt;"",SUBTOTAL(103,$B$8:B515)-SUBTOTAL(103,$B$9:$B$50)-SUBTOTAL(103,$B$52:$B$345),"")</f>
        <v/>
      </c>
      <c r="B515" s="88" t="str">
        <f>IF(AND(W521=0,AD521=0),"",".")</f>
        <v/>
      </c>
      <c r="C515" s="261" t="s">
        <v>1248</v>
      </c>
      <c r="D515" s="90"/>
      <c r="E515" s="90"/>
      <c r="F515" s="90"/>
      <c r="G515" s="90"/>
      <c r="H515" s="90"/>
      <c r="I515" s="90"/>
      <c r="J515" s="90"/>
      <c r="K515" s="90"/>
      <c r="L515" s="90"/>
      <c r="M515" s="90"/>
      <c r="N515" s="90"/>
      <c r="O515" s="90"/>
      <c r="P515" s="90"/>
      <c r="Q515" s="90"/>
      <c r="R515" s="90"/>
      <c r="S515" s="90"/>
      <c r="T515" s="90"/>
      <c r="W515" s="310"/>
      <c r="X515" s="310"/>
      <c r="Y515" s="310"/>
      <c r="Z515" s="310"/>
      <c r="AA515" s="310"/>
      <c r="AB515" s="310"/>
      <c r="AD515" s="310"/>
      <c r="AE515" s="310"/>
      <c r="AF515" s="310"/>
      <c r="AG515" s="310"/>
      <c r="AH515" s="310"/>
      <c r="AI515" s="310"/>
      <c r="AJ515" s="147" t="str">
        <f t="shared" si="33"/>
        <v/>
      </c>
      <c r="AK515" s="245" t="str">
        <f t="shared" si="33"/>
        <v/>
      </c>
      <c r="AL515" s="261" t="s">
        <v>1249</v>
      </c>
      <c r="AM515" s="90"/>
      <c r="AN515" s="90"/>
      <c r="AO515" s="90"/>
      <c r="AP515" s="90"/>
      <c r="AQ515" s="90"/>
      <c r="AR515" s="90"/>
      <c r="AS515" s="90"/>
      <c r="AT515" s="90"/>
      <c r="AU515" s="90"/>
      <c r="AV515" s="90"/>
      <c r="AW515" s="90"/>
      <c r="AX515" s="90"/>
      <c r="AY515" s="90"/>
      <c r="AZ515" s="90"/>
      <c r="BA515" s="90"/>
      <c r="BB515" s="90"/>
      <c r="BC515" s="90"/>
      <c r="BF515" s="310"/>
      <c r="BG515" s="310"/>
      <c r="BH515" s="310"/>
      <c r="BI515" s="310"/>
      <c r="BJ515" s="310"/>
      <c r="BK515" s="310"/>
      <c r="BM515" s="310"/>
      <c r="BN515" s="310"/>
      <c r="BO515" s="310"/>
      <c r="BP515" s="310"/>
      <c r="BQ515" s="310"/>
      <c r="BR515" s="310"/>
      <c r="BS515" s="310"/>
      <c r="BY515" s="156">
        <f>BY517</f>
        <v>0</v>
      </c>
      <c r="BZ515" s="156">
        <f t="shared" ref="BZ515:BZ521" si="45">IF(ISNONTEXT(C515:D515),0,SUM(C515:AI515)-SUM(AL515:BR515))</f>
        <v>0</v>
      </c>
    </row>
    <row r="516" spans="1:94" ht="15" hidden="1" customHeight="1">
      <c r="A516" s="278" t="str">
        <f>IF(B516&lt;&gt;"",SUBTOTAL(103,$B$8:B516)-SUBTOTAL(103,$B$9:$B$50)-SUBTOTAL(103,$B$52:$B$345),"")</f>
        <v/>
      </c>
      <c r="D516" s="100"/>
      <c r="E516" s="100"/>
      <c r="F516" s="100"/>
      <c r="G516" s="100"/>
      <c r="H516" s="100"/>
      <c r="I516" s="100"/>
      <c r="J516" s="100"/>
      <c r="K516" s="100"/>
      <c r="L516" s="100"/>
      <c r="M516" s="100"/>
      <c r="N516" s="100"/>
      <c r="O516" s="100"/>
      <c r="P516" s="100"/>
      <c r="Q516" s="100"/>
      <c r="R516" s="100"/>
      <c r="S516" s="100"/>
      <c r="T516" s="100"/>
      <c r="W516" s="648" t="str">
        <f>[4]CDKT!$P$9</f>
        <v>30/06/2016</v>
      </c>
      <c r="X516" s="649"/>
      <c r="Y516" s="649"/>
      <c r="Z516" s="649"/>
      <c r="AA516" s="649"/>
      <c r="AB516" s="649"/>
      <c r="AC516" s="277"/>
      <c r="AD516" s="648" t="str">
        <f>[4]CDKT!$T$9</f>
        <v>01/01/2016</v>
      </c>
      <c r="AE516" s="649"/>
      <c r="AF516" s="649"/>
      <c r="AG516" s="649"/>
      <c r="AH516" s="649"/>
      <c r="AI516" s="649"/>
      <c r="AJ516" s="278" t="str">
        <f t="shared" si="33"/>
        <v/>
      </c>
      <c r="AK516" s="278">
        <f t="shared" si="33"/>
        <v>0</v>
      </c>
      <c r="AM516" s="100"/>
      <c r="AN516" s="100"/>
      <c r="AO516" s="100"/>
      <c r="AP516" s="100"/>
      <c r="AQ516" s="100"/>
      <c r="AR516" s="100"/>
      <c r="AS516" s="100"/>
      <c r="AT516" s="100"/>
      <c r="AU516" s="100"/>
      <c r="AV516" s="100"/>
      <c r="AW516" s="100"/>
      <c r="AX516" s="100"/>
      <c r="AY516" s="100"/>
      <c r="AZ516" s="100"/>
      <c r="BA516" s="100"/>
      <c r="BB516" s="100"/>
      <c r="BC516" s="100"/>
      <c r="BF516" s="650" t="e">
        <f>#REF!</f>
        <v>#REF!</v>
      </c>
      <c r="BG516" s="649"/>
      <c r="BH516" s="649"/>
      <c r="BI516" s="649"/>
      <c r="BJ516" s="649"/>
      <c r="BK516" s="649"/>
      <c r="BL516" s="277"/>
      <c r="BM516" s="650" t="e">
        <f>#REF!</f>
        <v>#REF!</v>
      </c>
      <c r="BN516" s="649"/>
      <c r="BO516" s="649"/>
      <c r="BP516" s="649"/>
      <c r="BQ516" s="649"/>
      <c r="BR516" s="649"/>
      <c r="BS516" s="279"/>
      <c r="BT516" s="280" t="str">
        <f>[4]CDKT!K$9</f>
        <v>Hội sở</v>
      </c>
      <c r="BU516" s="280" t="str">
        <f>[4]CDKT!L$9</f>
        <v>CN Hà Nội</v>
      </c>
      <c r="BV516" s="280" t="str">
        <f>[4]CDKT!M$9</f>
        <v>CN Hồ Chí Minh</v>
      </c>
      <c r="BW516" s="280" t="str">
        <f>[4]CDKT!O$9</f>
        <v>Điều chỉnh</v>
      </c>
      <c r="BY516" s="156">
        <f>BY517</f>
        <v>0</v>
      </c>
      <c r="BZ516" s="156">
        <f t="shared" si="45"/>
        <v>0</v>
      </c>
    </row>
    <row r="517" spans="1:94" ht="15" hidden="1" customHeight="1">
      <c r="A517" s="278" t="str">
        <f>IF(B517&lt;&gt;"",SUBTOTAL(103,$B$8:B517)-SUBTOTAL(103,$B$9:$B$50)-SUBTOTAL(103,$B$52:$B$345),"")</f>
        <v/>
      </c>
      <c r="D517" s="100"/>
      <c r="E517" s="100"/>
      <c r="F517" s="100"/>
      <c r="G517" s="100"/>
      <c r="H517" s="100"/>
      <c r="I517" s="100"/>
      <c r="J517" s="100"/>
      <c r="K517" s="100"/>
      <c r="L517" s="100"/>
      <c r="M517" s="100"/>
      <c r="N517" s="100"/>
      <c r="O517" s="100"/>
      <c r="P517" s="100"/>
      <c r="Q517" s="100"/>
      <c r="R517" s="100"/>
      <c r="S517" s="100"/>
      <c r="T517" s="100"/>
      <c r="W517" s="651" t="str">
        <f>[4]CDKT!$P$10</f>
        <v>VND</v>
      </c>
      <c r="X517" s="651"/>
      <c r="Y517" s="651"/>
      <c r="Z517" s="651"/>
      <c r="AA517" s="651"/>
      <c r="AB517" s="651"/>
      <c r="AC517" s="277"/>
      <c r="AD517" s="651" t="str">
        <f>[4]CDKT!$T$10</f>
        <v>VND</v>
      </c>
      <c r="AE517" s="651"/>
      <c r="AF517" s="651"/>
      <c r="AG517" s="651"/>
      <c r="AH517" s="651"/>
      <c r="AI517" s="651"/>
      <c r="AJ517" s="278" t="str">
        <f t="shared" si="33"/>
        <v/>
      </c>
      <c r="AK517" s="278">
        <f t="shared" si="33"/>
        <v>0</v>
      </c>
      <c r="AM517" s="100"/>
      <c r="AN517" s="100"/>
      <c r="AO517" s="100"/>
      <c r="AP517" s="100"/>
      <c r="AQ517" s="100"/>
      <c r="AR517" s="100"/>
      <c r="AS517" s="100"/>
      <c r="AT517" s="100"/>
      <c r="AU517" s="100"/>
      <c r="AV517" s="100"/>
      <c r="AW517" s="100"/>
      <c r="AX517" s="100"/>
      <c r="AY517" s="100"/>
      <c r="AZ517" s="100"/>
      <c r="BA517" s="100"/>
      <c r="BB517" s="100"/>
      <c r="BC517" s="100"/>
      <c r="BF517" s="651" t="e">
        <f>#REF!</f>
        <v>#REF!</v>
      </c>
      <c r="BG517" s="651"/>
      <c r="BH517" s="651"/>
      <c r="BI517" s="651"/>
      <c r="BJ517" s="651"/>
      <c r="BK517" s="651"/>
      <c r="BL517" s="277"/>
      <c r="BM517" s="651" t="e">
        <f>#REF!</f>
        <v>#REF!</v>
      </c>
      <c r="BN517" s="651"/>
      <c r="BO517" s="651"/>
      <c r="BP517" s="651"/>
      <c r="BQ517" s="651"/>
      <c r="BR517" s="651"/>
      <c r="BS517" s="279"/>
      <c r="BT517" s="155" t="s">
        <v>1133</v>
      </c>
      <c r="BU517" s="155" t="s">
        <v>1133</v>
      </c>
      <c r="BV517" s="155" t="s">
        <v>1133</v>
      </c>
      <c r="BW517" s="155" t="s">
        <v>1133</v>
      </c>
      <c r="BY517" s="156">
        <f>SUM(BY518:BY521)</f>
        <v>0</v>
      </c>
      <c r="BZ517" s="156">
        <f t="shared" si="45"/>
        <v>0</v>
      </c>
    </row>
    <row r="518" spans="1:94" ht="15" hidden="1" customHeight="1">
      <c r="A518" s="147" t="str">
        <f>IF(B518&lt;&gt;"",SUBTOTAL(103,$B$8:B518)-SUBTOTAL(103,$B$9:$B$50)-SUBTOTAL(103,$B$52:$B$345),"")</f>
        <v/>
      </c>
      <c r="C518" s="281" t="s">
        <v>1250</v>
      </c>
      <c r="D518" s="107"/>
      <c r="E518" s="107"/>
      <c r="F518" s="107"/>
      <c r="G518" s="107"/>
      <c r="H518" s="107"/>
      <c r="I518" s="107"/>
      <c r="J518" s="107"/>
      <c r="K518" s="107"/>
      <c r="L518" s="107"/>
      <c r="M518" s="107"/>
      <c r="N518" s="107"/>
      <c r="O518" s="107"/>
      <c r="P518" s="107"/>
      <c r="Q518" s="107"/>
      <c r="R518" s="107"/>
      <c r="S518" s="107"/>
      <c r="T518" s="107"/>
      <c r="U518" s="107"/>
      <c r="V518" s="107"/>
      <c r="W518" s="641">
        <f>SUM(BT518:BW518)</f>
        <v>0</v>
      </c>
      <c r="X518" s="641"/>
      <c r="Y518" s="641"/>
      <c r="Z518" s="641"/>
      <c r="AA518" s="641"/>
      <c r="AB518" s="641"/>
      <c r="AC518" s="155"/>
      <c r="AD518" s="641">
        <f>[4]CDKT!T74</f>
        <v>0</v>
      </c>
      <c r="AE518" s="641"/>
      <c r="AF518" s="641"/>
      <c r="AG518" s="641"/>
      <c r="AH518" s="641"/>
      <c r="AI518" s="641"/>
      <c r="AJ518" s="147" t="str">
        <f t="shared" si="33"/>
        <v/>
      </c>
      <c r="AK518" s="245">
        <f t="shared" si="33"/>
        <v>0</v>
      </c>
      <c r="AL518" s="292" t="s">
        <v>1251</v>
      </c>
      <c r="AM518" s="292"/>
      <c r="AN518" s="292"/>
      <c r="AO518" s="107"/>
      <c r="AP518" s="107"/>
      <c r="AQ518" s="107"/>
      <c r="AR518" s="107"/>
      <c r="AS518" s="107"/>
      <c r="AT518" s="107"/>
      <c r="AU518" s="107"/>
      <c r="AV518" s="107"/>
      <c r="AW518" s="107"/>
      <c r="AX518" s="107"/>
      <c r="AY518" s="107"/>
      <c r="AZ518" s="107"/>
      <c r="BA518" s="107"/>
      <c r="BB518" s="107"/>
      <c r="BC518" s="107"/>
      <c r="BD518" s="107"/>
      <c r="BE518" s="107"/>
      <c r="BF518" s="641">
        <f>W518</f>
        <v>0</v>
      </c>
      <c r="BG518" s="641"/>
      <c r="BH518" s="641"/>
      <c r="BI518" s="641"/>
      <c r="BJ518" s="641"/>
      <c r="BK518" s="641"/>
      <c r="BL518" s="155"/>
      <c r="BM518" s="641">
        <f>AD518</f>
        <v>0</v>
      </c>
      <c r="BN518" s="641"/>
      <c r="BO518" s="641"/>
      <c r="BP518" s="641"/>
      <c r="BQ518" s="641"/>
      <c r="BR518" s="641"/>
      <c r="BT518" s="155">
        <f>[4]CDKT!K74</f>
        <v>0</v>
      </c>
      <c r="BU518" s="155">
        <f>[4]CDKT!L74</f>
        <v>0</v>
      </c>
      <c r="BV518" s="155">
        <f>[4]CDKT!M74</f>
        <v>0</v>
      </c>
      <c r="BW518" s="155">
        <f>[4]CDKT!O74</f>
        <v>0</v>
      </c>
      <c r="BY518" s="156">
        <f>IF(SUM(C518:AI518)=0,0,1)</f>
        <v>0</v>
      </c>
      <c r="BZ518" s="156">
        <f t="shared" si="45"/>
        <v>0</v>
      </c>
    </row>
    <row r="519" spans="1:94" ht="15" hidden="1" customHeight="1">
      <c r="A519" s="147" t="str">
        <f>IF(B519&lt;&gt;"",SUBTOTAL(103,$B$8:B519)-SUBTOTAL(103,$B$9:$B$50)-SUBTOTAL(103,$B$52:$B$345),"")</f>
        <v/>
      </c>
      <c r="C519" s="281" t="s">
        <v>1252</v>
      </c>
      <c r="D519" s="107"/>
      <c r="E519" s="107"/>
      <c r="F519" s="107"/>
      <c r="G519" s="107"/>
      <c r="H519" s="107"/>
      <c r="I519" s="107"/>
      <c r="J519" s="107"/>
      <c r="K519" s="107"/>
      <c r="L519" s="107"/>
      <c r="M519" s="107"/>
      <c r="N519" s="107"/>
      <c r="O519" s="107"/>
      <c r="P519" s="107"/>
      <c r="Q519" s="107"/>
      <c r="R519" s="107"/>
      <c r="S519" s="107"/>
      <c r="T519" s="107"/>
      <c r="U519" s="107"/>
      <c r="V519" s="107"/>
      <c r="W519" s="641">
        <f>SUM(BT519:BW519)</f>
        <v>0</v>
      </c>
      <c r="X519" s="641"/>
      <c r="Y519" s="641"/>
      <c r="Z519" s="641"/>
      <c r="AA519" s="641"/>
      <c r="AB519" s="641"/>
      <c r="AC519" s="155"/>
      <c r="AD519" s="641">
        <f>[4]CDKT!T74</f>
        <v>0</v>
      </c>
      <c r="AE519" s="641"/>
      <c r="AF519" s="641"/>
      <c r="AG519" s="641"/>
      <c r="AH519" s="641"/>
      <c r="AI519" s="641"/>
      <c r="AJ519" s="147" t="str">
        <f t="shared" si="33"/>
        <v/>
      </c>
      <c r="AK519" s="245">
        <f t="shared" si="33"/>
        <v>0</v>
      </c>
      <c r="AL519" s="292" t="s">
        <v>1253</v>
      </c>
      <c r="AM519" s="292"/>
      <c r="AN519" s="292"/>
      <c r="AO519" s="107"/>
      <c r="AP519" s="107"/>
      <c r="AQ519" s="107"/>
      <c r="AR519" s="107"/>
      <c r="AS519" s="107"/>
      <c r="AT519" s="107"/>
      <c r="AU519" s="107"/>
      <c r="AV519" s="107"/>
      <c r="AW519" s="107"/>
      <c r="AX519" s="107"/>
      <c r="AY519" s="107"/>
      <c r="AZ519" s="107"/>
      <c r="BA519" s="107"/>
      <c r="BB519" s="107"/>
      <c r="BC519" s="107"/>
      <c r="BD519" s="107"/>
      <c r="BE519" s="107"/>
      <c r="BF519" s="641">
        <f>W519</f>
        <v>0</v>
      </c>
      <c r="BG519" s="641"/>
      <c r="BH519" s="641"/>
      <c r="BI519" s="641"/>
      <c r="BJ519" s="641"/>
      <c r="BK519" s="641"/>
      <c r="BL519" s="155"/>
      <c r="BM519" s="641">
        <f>AD519</f>
        <v>0</v>
      </c>
      <c r="BN519" s="641"/>
      <c r="BO519" s="641"/>
      <c r="BP519" s="641"/>
      <c r="BQ519" s="641"/>
      <c r="BR519" s="641"/>
      <c r="BT519" s="155">
        <f>[4]CDKT!K75</f>
        <v>0</v>
      </c>
      <c r="BU519" s="155">
        <f>[4]CDKT!L75</f>
        <v>0</v>
      </c>
      <c r="BV519" s="155">
        <f>[4]CDKT!M75</f>
        <v>0</v>
      </c>
      <c r="BW519" s="155">
        <f>[4]CDKT!O74</f>
        <v>0</v>
      </c>
      <c r="BY519" s="156">
        <f>IF(SUM(C519:AI519)=0,0,1)</f>
        <v>0</v>
      </c>
      <c r="BZ519" s="156">
        <f t="shared" si="45"/>
        <v>0</v>
      </c>
    </row>
    <row r="520" spans="1:94" ht="15" hidden="1" customHeight="1">
      <c r="A520" s="147" t="str">
        <f>IF(B520&lt;&gt;"",SUBTOTAL(103,$B$8:B520)-SUBTOTAL(103,$B$9:$B$50)-SUBTOTAL(103,$B$52:$B$345),"")</f>
        <v/>
      </c>
      <c r="C520" s="281"/>
      <c r="D520" s="100"/>
      <c r="W520" s="280"/>
      <c r="X520" s="280"/>
      <c r="Y520" s="280"/>
      <c r="Z520" s="280"/>
      <c r="AA520" s="280"/>
      <c r="AB520" s="280"/>
      <c r="AC520" s="155"/>
      <c r="AD520" s="280"/>
      <c r="AE520" s="280"/>
      <c r="AF520" s="280"/>
      <c r="AG520" s="280"/>
      <c r="AH520" s="280"/>
      <c r="AI520" s="280"/>
      <c r="AJ520" s="147" t="str">
        <f t="shared" si="33"/>
        <v/>
      </c>
      <c r="AK520" s="245">
        <f t="shared" si="33"/>
        <v>0</v>
      </c>
      <c r="AL520" s="281"/>
      <c r="AM520" s="100"/>
      <c r="AN520" s="100"/>
      <c r="BF520" s="280"/>
      <c r="BG520" s="280"/>
      <c r="BH520" s="280"/>
      <c r="BI520" s="280"/>
      <c r="BJ520" s="280"/>
      <c r="BK520" s="280"/>
      <c r="BL520" s="155"/>
      <c r="BM520" s="280"/>
      <c r="BN520" s="280"/>
      <c r="BO520" s="280"/>
      <c r="BP520" s="280"/>
      <c r="BQ520" s="280"/>
      <c r="BR520" s="280"/>
      <c r="BY520" s="156">
        <f>BY521</f>
        <v>0</v>
      </c>
      <c r="BZ520" s="156">
        <f t="shared" si="45"/>
        <v>0</v>
      </c>
    </row>
    <row r="521" spans="1:94" s="96" customFormat="1" ht="15" hidden="1" customHeight="1" thickBot="1">
      <c r="A521" s="147" t="str">
        <f>IF(B521&lt;&gt;"",SUBTOTAL(103,$B$8:B521)-SUBTOTAL(103,$B$9:$B$50)-SUBTOTAL(103,$B$52:$B$345),"")</f>
        <v/>
      </c>
      <c r="B521" s="88"/>
      <c r="C521" s="270"/>
      <c r="D521" s="110"/>
      <c r="E521" s="111"/>
      <c r="F521" s="111"/>
      <c r="G521" s="111"/>
      <c r="H521" s="111"/>
      <c r="I521" s="111"/>
      <c r="J521" s="111"/>
      <c r="K521" s="112"/>
      <c r="L521" s="112"/>
      <c r="M521" s="112"/>
      <c r="N521" s="112"/>
      <c r="O521" s="112"/>
      <c r="P521" s="112"/>
      <c r="Q521" s="112"/>
      <c r="R521" s="112"/>
      <c r="S521" s="112"/>
      <c r="T521" s="112"/>
      <c r="U521" s="112"/>
      <c r="V521" s="112"/>
      <c r="W521" s="653">
        <f>SUBTOTAL(109,W518:AB520)</f>
        <v>0</v>
      </c>
      <c r="X521" s="653"/>
      <c r="Y521" s="653"/>
      <c r="Z521" s="653"/>
      <c r="AA521" s="653"/>
      <c r="AB521" s="653"/>
      <c r="AC521" s="252"/>
      <c r="AD521" s="653">
        <f>SUBTOTAL(109,AD518:AI520)</f>
        <v>0</v>
      </c>
      <c r="AE521" s="653"/>
      <c r="AF521" s="653"/>
      <c r="AG521" s="653"/>
      <c r="AH521" s="653"/>
      <c r="AI521" s="653"/>
      <c r="AJ521" s="147" t="str">
        <f t="shared" si="33"/>
        <v/>
      </c>
      <c r="AK521" s="245">
        <f t="shared" si="33"/>
        <v>0</v>
      </c>
      <c r="AL521" s="270"/>
      <c r="AM521" s="110"/>
      <c r="AN521" s="111"/>
      <c r="AO521" s="111"/>
      <c r="AP521" s="111"/>
      <c r="AQ521" s="111"/>
      <c r="AR521" s="111"/>
      <c r="AS521" s="111"/>
      <c r="AT521" s="112"/>
      <c r="AU521" s="112"/>
      <c r="AV521" s="112"/>
      <c r="AW521" s="112"/>
      <c r="AX521" s="112"/>
      <c r="AY521" s="112"/>
      <c r="AZ521" s="112"/>
      <c r="BA521" s="112"/>
      <c r="BB521" s="112"/>
      <c r="BC521" s="112"/>
      <c r="BD521" s="112"/>
      <c r="BE521" s="112"/>
      <c r="BF521" s="653">
        <f>SUBTOTAL(109,BF518:BK520)</f>
        <v>0</v>
      </c>
      <c r="BG521" s="653"/>
      <c r="BH521" s="653"/>
      <c r="BI521" s="653"/>
      <c r="BJ521" s="653"/>
      <c r="BK521" s="653"/>
      <c r="BL521" s="252"/>
      <c r="BM521" s="653">
        <f>SUBTOTAL(109,BM518:BR520)</f>
        <v>0</v>
      </c>
      <c r="BN521" s="653"/>
      <c r="BO521" s="653"/>
      <c r="BP521" s="653"/>
      <c r="BQ521" s="653"/>
      <c r="BR521" s="653"/>
      <c r="BS521" s="271"/>
      <c r="BT521" s="285">
        <f>SUBTOTAL(109,BT518:BT520)</f>
        <v>0</v>
      </c>
      <c r="BU521" s="285">
        <f>SUBTOTAL(109,BU518:BU520)</f>
        <v>0</v>
      </c>
      <c r="BV521" s="285">
        <f>SUBTOTAL(109,BV518:BV520)</f>
        <v>0</v>
      </c>
      <c r="BW521" s="285">
        <f>SUBTOTAL(109,BW518:BW520)</f>
        <v>0</v>
      </c>
      <c r="BX521" s="156"/>
      <c r="BY521" s="156">
        <f>IF(SUM(C521:AI521)=0,0,1)</f>
        <v>0</v>
      </c>
      <c r="BZ521" s="156">
        <f t="shared" si="45"/>
        <v>0</v>
      </c>
      <c r="CA521" s="156"/>
      <c r="CB521" s="252">
        <f>[4]CDKT!P73</f>
        <v>0</v>
      </c>
      <c r="CC521" s="252">
        <f>[4]CDKT!T73</f>
        <v>0</v>
      </c>
      <c r="CD521" s="252">
        <f>W521-CB521</f>
        <v>0</v>
      </c>
      <c r="CE521" s="252">
        <f>AD521-CC521</f>
        <v>0</v>
      </c>
      <c r="CG521" s="272"/>
      <c r="CH521" s="272"/>
      <c r="CI521" s="272"/>
      <c r="CJ521" s="272"/>
      <c r="CK521" s="272"/>
      <c r="CL521" s="272"/>
      <c r="CM521" s="272"/>
      <c r="CN521" s="272"/>
      <c r="CO521" s="272"/>
      <c r="CP521" s="272"/>
    </row>
    <row r="522" spans="1:94" ht="15" customHeight="1" thickTop="1">
      <c r="A522" s="256" t="str">
        <f>IF(B522&lt;&gt;"",SUBTOTAL(103,$B$8:B522)-SUBTOTAL(103,$B$9:$B$50)-SUBTOTAL(103,$B$52:$B$345),"")</f>
        <v/>
      </c>
      <c r="B522" s="90"/>
      <c r="C522" s="321"/>
      <c r="D522" s="107"/>
      <c r="E522" s="107"/>
      <c r="F522" s="107"/>
      <c r="G522" s="107"/>
      <c r="H522" s="107"/>
      <c r="I522" s="107"/>
      <c r="J522" s="107"/>
      <c r="K522" s="107"/>
      <c r="L522" s="107"/>
      <c r="M522" s="107"/>
      <c r="N522" s="107"/>
      <c r="O522" s="107"/>
      <c r="P522" s="107"/>
      <c r="Q522" s="107"/>
      <c r="R522" s="107"/>
      <c r="S522" s="107"/>
      <c r="T522" s="107"/>
      <c r="U522" s="107"/>
      <c r="V522" s="107"/>
      <c r="AJ522" s="256" t="str">
        <f t="shared" si="33"/>
        <v/>
      </c>
      <c r="AK522" s="284">
        <f t="shared" si="33"/>
        <v>0</v>
      </c>
      <c r="AL522" s="321"/>
      <c r="AM522" s="107"/>
      <c r="AN522" s="107"/>
      <c r="AO522" s="107"/>
      <c r="AP522" s="107"/>
      <c r="AQ522" s="107"/>
      <c r="AR522" s="107"/>
      <c r="AS522" s="107"/>
      <c r="AT522" s="107"/>
      <c r="AU522" s="107"/>
      <c r="AV522" s="107"/>
      <c r="AW522" s="107"/>
      <c r="AX522" s="107"/>
      <c r="AY522" s="107"/>
      <c r="AZ522" s="107"/>
      <c r="BA522" s="107"/>
      <c r="BB522" s="107"/>
      <c r="BC522" s="107"/>
      <c r="BD522" s="107"/>
      <c r="BE522" s="107"/>
      <c r="BY522" s="156">
        <f>BY526</f>
        <v>4</v>
      </c>
      <c r="BZ522" s="156">
        <f>IF(ISNONTEXT(C522:D522),0,SUM(C522:AI522)-SUM(AL522:BR522))</f>
        <v>0</v>
      </c>
      <c r="CB522" s="155"/>
      <c r="CC522" s="155"/>
      <c r="CD522" s="155"/>
      <c r="CE522" s="155"/>
    </row>
    <row r="523" spans="1:94" ht="15" customHeight="1">
      <c r="A523" s="147">
        <f>IF(B523&lt;&gt;"",SUBTOTAL(103,$B$8:B523)-SUBTOTAL(103,$B$9:$B$50)-SUBTOTAL(103,$B$52:$B$345),"")</f>
        <v>9</v>
      </c>
      <c r="B523" s="88" t="str">
        <f>IF(AND(W538+AD538=0,W554+AD554=0),"",".")</f>
        <v>.</v>
      </c>
      <c r="C523" s="261" t="s">
        <v>1254</v>
      </c>
      <c r="D523" s="107"/>
      <c r="E523" s="107"/>
      <c r="F523" s="107"/>
      <c r="G523" s="107"/>
      <c r="H523" s="107"/>
      <c r="I523" s="107"/>
      <c r="J523" s="107"/>
      <c r="K523" s="107"/>
      <c r="L523" s="107"/>
      <c r="M523" s="107"/>
      <c r="N523" s="107"/>
      <c r="O523" s="107"/>
      <c r="P523" s="107"/>
      <c r="Q523" s="107"/>
      <c r="R523" s="107"/>
      <c r="S523" s="107"/>
      <c r="T523" s="107"/>
      <c r="U523" s="107"/>
      <c r="V523" s="107"/>
      <c r="AJ523" s="147">
        <f t="shared" si="33"/>
        <v>9</v>
      </c>
      <c r="AK523" s="245" t="str">
        <f t="shared" si="33"/>
        <v>.</v>
      </c>
      <c r="AL523" s="261" t="s">
        <v>1255</v>
      </c>
      <c r="AM523" s="107"/>
      <c r="AN523" s="107"/>
      <c r="AO523" s="107"/>
      <c r="AP523" s="107"/>
      <c r="AQ523" s="107"/>
      <c r="AR523" s="107"/>
      <c r="AS523" s="107"/>
      <c r="AT523" s="107"/>
      <c r="AU523" s="107"/>
      <c r="AV523" s="107"/>
      <c r="AW523" s="107"/>
      <c r="AX523" s="107"/>
      <c r="AY523" s="107"/>
      <c r="AZ523" s="107"/>
      <c r="BA523" s="107"/>
      <c r="BB523" s="107"/>
      <c r="BC523" s="107"/>
      <c r="BD523" s="107"/>
      <c r="BE523" s="107"/>
      <c r="BY523" s="156">
        <f>BY526</f>
        <v>4</v>
      </c>
      <c r="BZ523" s="156">
        <f>IF(ISNONTEXT(C523:D523),0,SUM(C523:AI523)-SUM(AL523:BR523))</f>
        <v>0</v>
      </c>
    </row>
    <row r="524" spans="1:94" s="96" customFormat="1" ht="15" hidden="1" customHeight="1" outlineLevel="1">
      <c r="A524" s="147" t="s">
        <v>797</v>
      </c>
      <c r="B524" s="88"/>
      <c r="C524" s="270" t="s">
        <v>1256</v>
      </c>
      <c r="D524" s="111"/>
      <c r="E524" s="111"/>
      <c r="F524" s="111"/>
      <c r="G524" s="111"/>
      <c r="H524" s="111"/>
      <c r="I524" s="111"/>
      <c r="J524" s="111"/>
      <c r="K524" s="111"/>
      <c r="L524" s="111"/>
      <c r="M524" s="111"/>
      <c r="N524" s="111"/>
      <c r="O524" s="111"/>
      <c r="P524" s="111"/>
      <c r="Q524" s="111"/>
      <c r="R524" s="111"/>
      <c r="S524" s="111"/>
      <c r="T524" s="111"/>
      <c r="U524" s="111"/>
      <c r="V524" s="111"/>
      <c r="W524" s="271"/>
      <c r="X524" s="271"/>
      <c r="Y524" s="271"/>
      <c r="Z524" s="271"/>
      <c r="AA524" s="271"/>
      <c r="AB524" s="271"/>
      <c r="AC524" s="271"/>
      <c r="AD524" s="271"/>
      <c r="AE524" s="271"/>
      <c r="AF524" s="271"/>
      <c r="AG524" s="271"/>
      <c r="AH524" s="271"/>
      <c r="AI524" s="271"/>
      <c r="AJ524" s="147" t="str">
        <f>A524</f>
        <v>a)</v>
      </c>
      <c r="AK524" s="245">
        <f>B524</f>
        <v>0</v>
      </c>
      <c r="AL524" s="270"/>
      <c r="AM524" s="111"/>
      <c r="AN524" s="111"/>
      <c r="AO524" s="111"/>
      <c r="AP524" s="111"/>
      <c r="AQ524" s="111"/>
      <c r="AR524" s="111"/>
      <c r="AS524" s="111"/>
      <c r="AT524" s="111"/>
      <c r="AU524" s="111"/>
      <c r="AV524" s="111"/>
      <c r="AW524" s="111"/>
      <c r="AX524" s="111"/>
      <c r="AY524" s="111"/>
      <c r="AZ524" s="111"/>
      <c r="BA524" s="111"/>
      <c r="BB524" s="111"/>
      <c r="BC524" s="111"/>
      <c r="BD524" s="111"/>
      <c r="BE524" s="111"/>
      <c r="BF524" s="271"/>
      <c r="BG524" s="271"/>
      <c r="BH524" s="271"/>
      <c r="BI524" s="271"/>
      <c r="BJ524" s="271"/>
      <c r="BK524" s="271"/>
      <c r="BL524" s="271"/>
      <c r="BM524" s="271"/>
      <c r="BN524" s="271"/>
      <c r="BO524" s="271"/>
      <c r="BP524" s="271"/>
      <c r="BQ524" s="271"/>
      <c r="BR524" s="271"/>
      <c r="BS524" s="271"/>
      <c r="BT524" s="252"/>
      <c r="BU524" s="252"/>
      <c r="BV524" s="252"/>
      <c r="BW524" s="252"/>
      <c r="BX524" s="299"/>
      <c r="BY524" s="299">
        <f>BY538</f>
        <v>1</v>
      </c>
      <c r="BZ524" s="299">
        <f>IF(ISNONTEXT(C524:D524),0,SUM(C524:AI524)-SUM(AL524:BR524))</f>
        <v>0</v>
      </c>
      <c r="CA524" s="299"/>
      <c r="CB524" s="252"/>
      <c r="CC524" s="252"/>
      <c r="CD524" s="252"/>
      <c r="CE524" s="252"/>
      <c r="CG524" s="272"/>
      <c r="CH524" s="272"/>
      <c r="CI524" s="272"/>
      <c r="CJ524" s="272"/>
      <c r="CK524" s="272"/>
      <c r="CL524" s="272"/>
      <c r="CM524" s="272"/>
      <c r="CN524" s="272"/>
      <c r="CO524" s="272"/>
      <c r="CP524" s="272"/>
    </row>
    <row r="525" spans="1:94" ht="15" customHeight="1" collapsed="1">
      <c r="A525" s="278" t="str">
        <f>IF(B525&lt;&gt;"",SUBTOTAL(103,$B$8:B525)-SUBTOTAL(103,$B$9:$B$50)-SUBTOTAL(103,$B$52:$B$345),"")</f>
        <v/>
      </c>
      <c r="C525" s="276"/>
      <c r="D525" s="100"/>
      <c r="E525" s="100"/>
      <c r="F525" s="100"/>
      <c r="G525" s="100"/>
      <c r="H525" s="100"/>
      <c r="I525" s="100"/>
      <c r="J525" s="100"/>
      <c r="K525" s="100"/>
      <c r="L525" s="100"/>
      <c r="M525" s="100"/>
      <c r="N525" s="100"/>
      <c r="O525" s="100"/>
      <c r="P525" s="100"/>
      <c r="Q525" s="100"/>
      <c r="R525" s="100"/>
      <c r="S525" s="100"/>
      <c r="T525" s="100"/>
      <c r="W525" s="648" t="str">
        <f>[4]CDKT!$P$9</f>
        <v>30/06/2016</v>
      </c>
      <c r="X525" s="649"/>
      <c r="Y525" s="649"/>
      <c r="Z525" s="649"/>
      <c r="AA525" s="649"/>
      <c r="AB525" s="649"/>
      <c r="AC525" s="277"/>
      <c r="AD525" s="648" t="str">
        <f>[4]CDKT!$T$9</f>
        <v>01/01/2016</v>
      </c>
      <c r="AE525" s="649"/>
      <c r="AF525" s="649"/>
      <c r="AG525" s="649"/>
      <c r="AH525" s="649"/>
      <c r="AI525" s="649"/>
      <c r="AJ525" s="278" t="str">
        <f t="shared" si="33"/>
        <v/>
      </c>
      <c r="AK525" s="278">
        <f t="shared" si="33"/>
        <v>0</v>
      </c>
      <c r="AL525" s="88"/>
      <c r="AM525" s="100"/>
      <c r="AN525" s="100"/>
      <c r="AO525" s="100"/>
      <c r="AP525" s="100"/>
      <c r="AQ525" s="100"/>
      <c r="AR525" s="100"/>
      <c r="AS525" s="100"/>
      <c r="AT525" s="100"/>
      <c r="AU525" s="100"/>
      <c r="AV525" s="100"/>
      <c r="AW525" s="100"/>
      <c r="AX525" s="100"/>
      <c r="AY525" s="100"/>
      <c r="AZ525" s="100"/>
      <c r="BA525" s="100"/>
      <c r="BB525" s="100"/>
      <c r="BC525" s="100"/>
      <c r="BF525" s="650" t="e">
        <f>#REF!</f>
        <v>#REF!</v>
      </c>
      <c r="BG525" s="649"/>
      <c r="BH525" s="649"/>
      <c r="BI525" s="649"/>
      <c r="BJ525" s="649"/>
      <c r="BK525" s="649"/>
      <c r="BL525" s="277"/>
      <c r="BM525" s="650" t="e">
        <f>#REF!</f>
        <v>#REF!</v>
      </c>
      <c r="BN525" s="649"/>
      <c r="BO525" s="649"/>
      <c r="BP525" s="649"/>
      <c r="BQ525" s="649"/>
      <c r="BR525" s="649"/>
      <c r="BS525" s="279"/>
      <c r="BT525" s="280" t="str">
        <f>[4]CDKT!K$9</f>
        <v>Hội sở</v>
      </c>
      <c r="BU525" s="280" t="str">
        <f>[4]CDKT!L$9</f>
        <v>CN Hà Nội</v>
      </c>
      <c r="BV525" s="280" t="str">
        <f>[4]CDKT!M$9</f>
        <v>CN Hồ Chí Minh</v>
      </c>
      <c r="BW525" s="280" t="str">
        <f>[4]CDKT!O$9</f>
        <v>Điều chỉnh</v>
      </c>
      <c r="BY525" s="156">
        <f>BY526</f>
        <v>4</v>
      </c>
      <c r="BZ525" s="156">
        <f t="shared" ref="BZ525:BZ588" si="46">IF(ISNONTEXT(C525:D525),0,SUM(C525:AI525)-SUM(AL525:BR525))</f>
        <v>0</v>
      </c>
    </row>
    <row r="526" spans="1:94" ht="15" customHeight="1">
      <c r="A526" s="278" t="str">
        <f>IF(B526&lt;&gt;"",SUBTOTAL(103,$B$8:B526)-SUBTOTAL(103,$B$9:$B$50)-SUBTOTAL(103,$B$52:$B$345),"")</f>
        <v/>
      </c>
      <c r="D526" s="100"/>
      <c r="E526" s="100"/>
      <c r="F526" s="100"/>
      <c r="G526" s="100"/>
      <c r="H526" s="100"/>
      <c r="I526" s="100"/>
      <c r="J526" s="100"/>
      <c r="K526" s="100"/>
      <c r="L526" s="100"/>
      <c r="M526" s="100"/>
      <c r="N526" s="100"/>
      <c r="O526" s="100"/>
      <c r="P526" s="100"/>
      <c r="Q526" s="100"/>
      <c r="R526" s="100"/>
      <c r="S526" s="100"/>
      <c r="T526" s="100"/>
      <c r="W526" s="651" t="str">
        <f>[4]CDKT!$P$10</f>
        <v>VND</v>
      </c>
      <c r="X526" s="651"/>
      <c r="Y526" s="651"/>
      <c r="Z526" s="651"/>
      <c r="AA526" s="651"/>
      <c r="AB526" s="651"/>
      <c r="AC526" s="277"/>
      <c r="AD526" s="651" t="str">
        <f>[4]CDKT!$T$10</f>
        <v>VND</v>
      </c>
      <c r="AE526" s="651"/>
      <c r="AF526" s="651"/>
      <c r="AG526" s="651"/>
      <c r="AH526" s="651"/>
      <c r="AI526" s="651"/>
      <c r="AJ526" s="278" t="str">
        <f t="shared" si="33"/>
        <v/>
      </c>
      <c r="AK526" s="278">
        <f t="shared" si="33"/>
        <v>0</v>
      </c>
      <c r="AM526" s="100"/>
      <c r="AN526" s="100"/>
      <c r="AO526" s="100"/>
      <c r="AP526" s="100"/>
      <c r="AQ526" s="100"/>
      <c r="AR526" s="100"/>
      <c r="AS526" s="100"/>
      <c r="AT526" s="100"/>
      <c r="AU526" s="100"/>
      <c r="AV526" s="100"/>
      <c r="AW526" s="100"/>
      <c r="AX526" s="100"/>
      <c r="AY526" s="100"/>
      <c r="AZ526" s="100"/>
      <c r="BA526" s="100"/>
      <c r="BB526" s="100"/>
      <c r="BC526" s="100"/>
      <c r="BF526" s="651" t="e">
        <f>#REF!</f>
        <v>#REF!</v>
      </c>
      <c r="BG526" s="651"/>
      <c r="BH526" s="651"/>
      <c r="BI526" s="651"/>
      <c r="BJ526" s="651"/>
      <c r="BK526" s="651"/>
      <c r="BL526" s="277"/>
      <c r="BM526" s="651" t="e">
        <f>#REF!</f>
        <v>#REF!</v>
      </c>
      <c r="BN526" s="651"/>
      <c r="BO526" s="651"/>
      <c r="BP526" s="651"/>
      <c r="BQ526" s="651"/>
      <c r="BR526" s="651"/>
      <c r="BS526" s="279"/>
      <c r="BT526" s="155" t="s">
        <v>1133</v>
      </c>
      <c r="BU526" s="155" t="s">
        <v>1133</v>
      </c>
      <c r="BV526" s="155" t="s">
        <v>1133</v>
      </c>
      <c r="BW526" s="155" t="s">
        <v>1133</v>
      </c>
      <c r="BY526" s="156">
        <f>SUM(BY527:BY538)</f>
        <v>4</v>
      </c>
      <c r="BZ526" s="156">
        <f t="shared" si="46"/>
        <v>0</v>
      </c>
    </row>
    <row r="527" spans="1:94" ht="15" hidden="1" customHeight="1">
      <c r="A527" s="147" t="str">
        <f>IF(B527&lt;&gt;"",SUBTOTAL(103,$B$8:B527)-SUBTOTAL(103,$B$9:$B$50)-SUBTOTAL(103,$B$52:$B$345),"")</f>
        <v/>
      </c>
      <c r="C527" s="292" t="s">
        <v>1257</v>
      </c>
      <c r="D527" s="281"/>
      <c r="E527" s="107"/>
      <c r="F527" s="107"/>
      <c r="G527" s="107"/>
      <c r="H527" s="107"/>
      <c r="I527" s="107"/>
      <c r="J527" s="107"/>
      <c r="K527" s="107"/>
      <c r="L527" s="107"/>
      <c r="M527" s="107"/>
      <c r="N527" s="107"/>
      <c r="O527" s="107"/>
      <c r="P527" s="107"/>
      <c r="Q527" s="107"/>
      <c r="R527" s="107"/>
      <c r="S527" s="107"/>
      <c r="T527" s="107"/>
      <c r="U527" s="107"/>
      <c r="V527" s="107"/>
      <c r="W527" s="641">
        <f t="shared" ref="W527:W536" si="47">SUM(BT527:BW527)</f>
        <v>0</v>
      </c>
      <c r="X527" s="641"/>
      <c r="Y527" s="641"/>
      <c r="Z527" s="641"/>
      <c r="AA527" s="641"/>
      <c r="AB527" s="641"/>
      <c r="AC527" s="155"/>
      <c r="AD527" s="641">
        <v>0</v>
      </c>
      <c r="AE527" s="641"/>
      <c r="AF527" s="641"/>
      <c r="AG527" s="641"/>
      <c r="AH527" s="641"/>
      <c r="AI527" s="641"/>
      <c r="AJ527" s="147" t="str">
        <f t="shared" si="33"/>
        <v/>
      </c>
      <c r="AK527" s="245">
        <f t="shared" si="33"/>
        <v>0</v>
      </c>
      <c r="AL527" s="292" t="s">
        <v>1258</v>
      </c>
      <c r="AM527" s="107"/>
      <c r="AN527" s="107"/>
      <c r="AO527" s="107"/>
      <c r="AP527" s="107"/>
      <c r="AQ527" s="107"/>
      <c r="AR527" s="107"/>
      <c r="AS527" s="107"/>
      <c r="AT527" s="107"/>
      <c r="AU527" s="107"/>
      <c r="AV527" s="107"/>
      <c r="AW527" s="107"/>
      <c r="AX527" s="107"/>
      <c r="AY527" s="107"/>
      <c r="AZ527" s="107"/>
      <c r="BA527" s="107"/>
      <c r="BB527" s="107"/>
      <c r="BC527" s="107"/>
      <c r="BD527" s="107"/>
      <c r="BE527" s="107"/>
      <c r="BF527" s="676">
        <f t="shared" ref="BF527:BF536" si="48">W527</f>
        <v>0</v>
      </c>
      <c r="BG527" s="676"/>
      <c r="BH527" s="676"/>
      <c r="BI527" s="676"/>
      <c r="BJ527" s="676"/>
      <c r="BK527" s="676"/>
      <c r="BL527" s="194"/>
      <c r="BM527" s="676">
        <f t="shared" ref="BM527:BM536" si="49">AD527</f>
        <v>0</v>
      </c>
      <c r="BN527" s="676"/>
      <c r="BO527" s="676"/>
      <c r="BP527" s="676"/>
      <c r="BQ527" s="676"/>
      <c r="BR527" s="676"/>
      <c r="BS527" s="279"/>
      <c r="BT527" s="155">
        <v>0</v>
      </c>
      <c r="BU527" s="155">
        <v>0</v>
      </c>
      <c r="BV527" s="155">
        <v>0</v>
      </c>
      <c r="BW527" s="155">
        <v>0</v>
      </c>
      <c r="BY527" s="156">
        <f>IF(SUM(C527:AI527)=0,0,1)</f>
        <v>0</v>
      </c>
      <c r="BZ527" s="156">
        <f t="shared" si="46"/>
        <v>0</v>
      </c>
    </row>
    <row r="528" spans="1:94" ht="15" hidden="1" customHeight="1">
      <c r="A528" s="147" t="str">
        <f>IF(B528&lt;&gt;"",SUBTOTAL(103,$B$8:B528)-SUBTOTAL(103,$B$9:$B$50)-SUBTOTAL(103,$B$52:$B$345),"")</f>
        <v/>
      </c>
      <c r="C528" s="292" t="s">
        <v>786</v>
      </c>
      <c r="D528" s="281"/>
      <c r="E528" s="107"/>
      <c r="F528" s="107"/>
      <c r="G528" s="107"/>
      <c r="H528" s="107"/>
      <c r="I528" s="107"/>
      <c r="J528" s="107"/>
      <c r="K528" s="107"/>
      <c r="L528" s="107"/>
      <c r="M528" s="107"/>
      <c r="N528" s="107"/>
      <c r="O528" s="107"/>
      <c r="P528" s="107"/>
      <c r="Q528" s="107"/>
      <c r="R528" s="107"/>
      <c r="S528" s="107"/>
      <c r="T528" s="107"/>
      <c r="U528" s="107"/>
      <c r="V528" s="107"/>
      <c r="W528" s="641">
        <f t="shared" si="47"/>
        <v>0</v>
      </c>
      <c r="X528" s="641"/>
      <c r="Y528" s="641"/>
      <c r="Z528" s="641"/>
      <c r="AA528" s="641"/>
      <c r="AB528" s="641"/>
      <c r="AC528" s="155"/>
      <c r="AD528" s="641">
        <v>0</v>
      </c>
      <c r="AE528" s="641"/>
      <c r="AF528" s="641"/>
      <c r="AG528" s="641"/>
      <c r="AH528" s="641"/>
      <c r="AI528" s="641"/>
      <c r="AJ528" s="147" t="str">
        <f t="shared" si="33"/>
        <v/>
      </c>
      <c r="AK528" s="245">
        <f t="shared" si="33"/>
        <v>0</v>
      </c>
      <c r="AL528" s="292" t="s">
        <v>1259</v>
      </c>
      <c r="AM528" s="107"/>
      <c r="AN528" s="107"/>
      <c r="AO528" s="107"/>
      <c r="AP528" s="107"/>
      <c r="AQ528" s="107"/>
      <c r="AR528" s="107"/>
      <c r="AS528" s="107"/>
      <c r="AT528" s="107"/>
      <c r="AU528" s="107"/>
      <c r="AV528" s="107"/>
      <c r="AW528" s="107"/>
      <c r="AX528" s="107"/>
      <c r="AY528" s="107"/>
      <c r="AZ528" s="107"/>
      <c r="BA528" s="107"/>
      <c r="BB528" s="107"/>
      <c r="BC528" s="107"/>
      <c r="BD528" s="107"/>
      <c r="BE528" s="107"/>
      <c r="BF528" s="676">
        <f t="shared" si="48"/>
        <v>0</v>
      </c>
      <c r="BG528" s="676"/>
      <c r="BH528" s="676"/>
      <c r="BI528" s="676"/>
      <c r="BJ528" s="676"/>
      <c r="BK528" s="676"/>
      <c r="BL528" s="194"/>
      <c r="BM528" s="676">
        <f t="shared" si="49"/>
        <v>0</v>
      </c>
      <c r="BN528" s="676"/>
      <c r="BO528" s="676"/>
      <c r="BP528" s="676"/>
      <c r="BQ528" s="676"/>
      <c r="BR528" s="676"/>
      <c r="BS528" s="279"/>
      <c r="BT528" s="155">
        <v>0</v>
      </c>
      <c r="BU528" s="155">
        <v>0</v>
      </c>
      <c r="BV528" s="155">
        <v>0</v>
      </c>
      <c r="BW528" s="155">
        <v>0</v>
      </c>
      <c r="BY528" s="156">
        <f t="shared" ref="BY528:BY536" si="50">IF(SUM(C528:AI528)=0,0,1)</f>
        <v>0</v>
      </c>
      <c r="BZ528" s="156">
        <f t="shared" si="46"/>
        <v>0</v>
      </c>
    </row>
    <row r="529" spans="1:94" ht="15" hidden="1" customHeight="1">
      <c r="A529" s="147" t="str">
        <f>IF(B529&lt;&gt;"",SUBTOTAL(103,$B$8:B529)-SUBTOTAL(103,$B$9:$B$50)-SUBTOTAL(103,$B$52:$B$345),"")</f>
        <v/>
      </c>
      <c r="C529" s="292" t="s">
        <v>1260</v>
      </c>
      <c r="D529" s="281"/>
      <c r="E529" s="107"/>
      <c r="F529" s="107"/>
      <c r="G529" s="107"/>
      <c r="H529" s="107"/>
      <c r="I529" s="107"/>
      <c r="J529" s="107"/>
      <c r="K529" s="107"/>
      <c r="L529" s="107"/>
      <c r="M529" s="107"/>
      <c r="N529" s="107"/>
      <c r="O529" s="107"/>
      <c r="P529" s="107"/>
      <c r="Q529" s="107"/>
      <c r="R529" s="107"/>
      <c r="S529" s="107"/>
      <c r="T529" s="107"/>
      <c r="U529" s="107"/>
      <c r="V529" s="107"/>
      <c r="W529" s="641">
        <f t="shared" si="47"/>
        <v>0</v>
      </c>
      <c r="X529" s="641"/>
      <c r="Y529" s="641"/>
      <c r="Z529" s="641"/>
      <c r="AA529" s="641"/>
      <c r="AB529" s="641"/>
      <c r="AC529" s="155"/>
      <c r="AD529" s="641">
        <v>0</v>
      </c>
      <c r="AE529" s="641"/>
      <c r="AF529" s="641"/>
      <c r="AG529" s="641"/>
      <c r="AH529" s="641"/>
      <c r="AI529" s="641"/>
      <c r="AJ529" s="147" t="str">
        <f t="shared" si="33"/>
        <v/>
      </c>
      <c r="AK529" s="245">
        <f t="shared" si="33"/>
        <v>0</v>
      </c>
      <c r="AL529" s="292" t="s">
        <v>1261</v>
      </c>
      <c r="AM529" s="107"/>
      <c r="AN529" s="107"/>
      <c r="AO529" s="107"/>
      <c r="AP529" s="107"/>
      <c r="AQ529" s="107"/>
      <c r="AR529" s="107"/>
      <c r="AS529" s="107"/>
      <c r="AT529" s="107"/>
      <c r="AU529" s="107"/>
      <c r="AV529" s="107"/>
      <c r="AW529" s="107"/>
      <c r="AX529" s="107"/>
      <c r="AY529" s="107"/>
      <c r="AZ529" s="107"/>
      <c r="BA529" s="107"/>
      <c r="BB529" s="107"/>
      <c r="BC529" s="107"/>
      <c r="BD529" s="107"/>
      <c r="BE529" s="107"/>
      <c r="BF529" s="676">
        <f t="shared" si="48"/>
        <v>0</v>
      </c>
      <c r="BG529" s="676"/>
      <c r="BH529" s="676"/>
      <c r="BI529" s="676"/>
      <c r="BJ529" s="676"/>
      <c r="BK529" s="676"/>
      <c r="BL529" s="194"/>
      <c r="BM529" s="676">
        <f t="shared" si="49"/>
        <v>0</v>
      </c>
      <c r="BN529" s="676"/>
      <c r="BO529" s="676"/>
      <c r="BP529" s="676"/>
      <c r="BQ529" s="676"/>
      <c r="BR529" s="676"/>
      <c r="BS529" s="279"/>
      <c r="BT529" s="155">
        <v>0</v>
      </c>
      <c r="BU529" s="155">
        <v>0</v>
      </c>
      <c r="BV529" s="155">
        <v>0</v>
      </c>
      <c r="BW529" s="155">
        <v>0</v>
      </c>
      <c r="BY529" s="156">
        <f t="shared" si="50"/>
        <v>0</v>
      </c>
      <c r="BZ529" s="156">
        <f t="shared" si="46"/>
        <v>0</v>
      </c>
    </row>
    <row r="530" spans="1:94" ht="15" hidden="1" customHeight="1">
      <c r="A530" s="147" t="str">
        <f>IF(B530&lt;&gt;"",SUBTOTAL(103,$B$8:B530)-SUBTOTAL(103,$B$9:$B$50)-SUBTOTAL(103,$B$52:$B$345),"")</f>
        <v/>
      </c>
      <c r="C530" s="292" t="s">
        <v>1262</v>
      </c>
      <c r="D530" s="281"/>
      <c r="E530" s="107"/>
      <c r="F530" s="107"/>
      <c r="G530" s="107"/>
      <c r="H530" s="107"/>
      <c r="I530" s="107"/>
      <c r="J530" s="107"/>
      <c r="K530" s="107"/>
      <c r="L530" s="107"/>
      <c r="M530" s="107"/>
      <c r="N530" s="107"/>
      <c r="O530" s="107"/>
      <c r="P530" s="107"/>
      <c r="Q530" s="107"/>
      <c r="R530" s="107"/>
      <c r="S530" s="107"/>
      <c r="T530" s="107"/>
      <c r="U530" s="107"/>
      <c r="V530" s="107"/>
      <c r="W530" s="641">
        <f t="shared" si="47"/>
        <v>0</v>
      </c>
      <c r="X530" s="641"/>
      <c r="Y530" s="641"/>
      <c r="Z530" s="641"/>
      <c r="AA530" s="641"/>
      <c r="AB530" s="641"/>
      <c r="AC530" s="155"/>
      <c r="AD530" s="641">
        <v>0</v>
      </c>
      <c r="AE530" s="641"/>
      <c r="AF530" s="641"/>
      <c r="AG530" s="641"/>
      <c r="AH530" s="641"/>
      <c r="AI530" s="641"/>
      <c r="AJ530" s="147" t="str">
        <f t="shared" si="33"/>
        <v/>
      </c>
      <c r="AK530" s="245">
        <f t="shared" si="33"/>
        <v>0</v>
      </c>
      <c r="AL530" s="292" t="s">
        <v>1263</v>
      </c>
      <c r="AM530" s="107"/>
      <c r="AN530" s="107"/>
      <c r="AO530" s="107"/>
      <c r="AP530" s="107"/>
      <c r="AQ530" s="107"/>
      <c r="AR530" s="107"/>
      <c r="AS530" s="107"/>
      <c r="AT530" s="107"/>
      <c r="AU530" s="107"/>
      <c r="AV530" s="107"/>
      <c r="AW530" s="107"/>
      <c r="AX530" s="107"/>
      <c r="AY530" s="107"/>
      <c r="AZ530" s="107"/>
      <c r="BA530" s="107"/>
      <c r="BB530" s="107"/>
      <c r="BC530" s="107"/>
      <c r="BD530" s="107"/>
      <c r="BE530" s="107"/>
      <c r="BF530" s="676">
        <f t="shared" si="48"/>
        <v>0</v>
      </c>
      <c r="BG530" s="676"/>
      <c r="BH530" s="676"/>
      <c r="BI530" s="676"/>
      <c r="BJ530" s="676"/>
      <c r="BK530" s="676"/>
      <c r="BL530" s="194"/>
      <c r="BM530" s="676">
        <f t="shared" si="49"/>
        <v>0</v>
      </c>
      <c r="BN530" s="676"/>
      <c r="BO530" s="676"/>
      <c r="BP530" s="676"/>
      <c r="BQ530" s="676"/>
      <c r="BR530" s="676"/>
      <c r="BS530" s="279"/>
      <c r="BT530" s="155">
        <v>0</v>
      </c>
      <c r="BU530" s="155">
        <v>0</v>
      </c>
      <c r="BV530" s="155">
        <v>0</v>
      </c>
      <c r="BW530" s="155">
        <v>0</v>
      </c>
      <c r="BY530" s="156">
        <f t="shared" si="50"/>
        <v>0</v>
      </c>
      <c r="BZ530" s="156">
        <f t="shared" si="46"/>
        <v>0</v>
      </c>
    </row>
    <row r="531" spans="1:94" ht="15" hidden="1" customHeight="1">
      <c r="A531" s="147" t="str">
        <f>IF(B531&lt;&gt;"",SUBTOTAL(103,$B$8:B531)-SUBTOTAL(103,$B$9:$B$50)-SUBTOTAL(103,$B$52:$B$345),"")</f>
        <v/>
      </c>
      <c r="C531" s="292" t="s">
        <v>1264</v>
      </c>
      <c r="D531" s="281"/>
      <c r="E531" s="107"/>
      <c r="F531" s="107"/>
      <c r="G531" s="107"/>
      <c r="H531" s="107"/>
      <c r="I531" s="107"/>
      <c r="J531" s="107"/>
      <c r="K531" s="107"/>
      <c r="L531" s="107"/>
      <c r="M531" s="107"/>
      <c r="N531" s="107"/>
      <c r="O531" s="107"/>
      <c r="P531" s="107"/>
      <c r="Q531" s="107"/>
      <c r="R531" s="107"/>
      <c r="S531" s="107"/>
      <c r="T531" s="107"/>
      <c r="U531" s="107"/>
      <c r="V531" s="107"/>
      <c r="W531" s="641">
        <f t="shared" si="47"/>
        <v>0</v>
      </c>
      <c r="X531" s="641"/>
      <c r="Y531" s="641"/>
      <c r="Z531" s="641"/>
      <c r="AA531" s="641"/>
      <c r="AB531" s="641"/>
      <c r="AC531" s="155"/>
      <c r="AD531" s="641">
        <v>0</v>
      </c>
      <c r="AE531" s="641"/>
      <c r="AF531" s="641"/>
      <c r="AG531" s="641"/>
      <c r="AH531" s="641"/>
      <c r="AI531" s="641"/>
      <c r="AJ531" s="147" t="str">
        <f t="shared" si="33"/>
        <v/>
      </c>
      <c r="AK531" s="245">
        <f t="shared" si="33"/>
        <v>0</v>
      </c>
      <c r="AL531" s="292" t="s">
        <v>1265</v>
      </c>
      <c r="AM531" s="107"/>
      <c r="AN531" s="107"/>
      <c r="AO531" s="107"/>
      <c r="AP531" s="107"/>
      <c r="AQ531" s="107"/>
      <c r="AR531" s="107"/>
      <c r="AS531" s="107"/>
      <c r="AT531" s="107"/>
      <c r="AU531" s="107"/>
      <c r="AV531" s="107"/>
      <c r="AW531" s="107"/>
      <c r="AX531" s="107"/>
      <c r="AY531" s="107"/>
      <c r="AZ531" s="107"/>
      <c r="BA531" s="107"/>
      <c r="BB531" s="107"/>
      <c r="BC531" s="107"/>
      <c r="BD531" s="107"/>
      <c r="BE531" s="107"/>
      <c r="BF531" s="676">
        <f t="shared" si="48"/>
        <v>0</v>
      </c>
      <c r="BG531" s="676"/>
      <c r="BH531" s="676"/>
      <c r="BI531" s="676"/>
      <c r="BJ531" s="676"/>
      <c r="BK531" s="676"/>
      <c r="BL531" s="194"/>
      <c r="BM531" s="676">
        <f t="shared" si="49"/>
        <v>0</v>
      </c>
      <c r="BN531" s="676"/>
      <c r="BO531" s="676"/>
      <c r="BP531" s="676"/>
      <c r="BQ531" s="676"/>
      <c r="BR531" s="676"/>
      <c r="BS531" s="279"/>
      <c r="BT531" s="155">
        <v>0</v>
      </c>
      <c r="BU531" s="155">
        <v>0</v>
      </c>
      <c r="BV531" s="155">
        <v>0</v>
      </c>
      <c r="BW531" s="155">
        <v>0</v>
      </c>
      <c r="BY531" s="156">
        <f t="shared" si="50"/>
        <v>0</v>
      </c>
      <c r="BZ531" s="156">
        <f t="shared" si="46"/>
        <v>0</v>
      </c>
    </row>
    <row r="532" spans="1:94" ht="28" hidden="1" customHeight="1">
      <c r="A532" s="147" t="str">
        <f>IF(B532&lt;&gt;"",SUBTOTAL(103,$B$8:B532)-SUBTOTAL(103,$B$9:$B$50)-SUBTOTAL(103,$B$52:$B$345),"")</f>
        <v/>
      </c>
      <c r="C532" s="677" t="s">
        <v>1266</v>
      </c>
      <c r="D532" s="677"/>
      <c r="E532" s="677"/>
      <c r="F532" s="677"/>
      <c r="G532" s="677"/>
      <c r="H532" s="677"/>
      <c r="I532" s="677"/>
      <c r="J532" s="677"/>
      <c r="K532" s="677"/>
      <c r="L532" s="677"/>
      <c r="M532" s="677"/>
      <c r="N532" s="677"/>
      <c r="O532" s="677"/>
      <c r="P532" s="677"/>
      <c r="Q532" s="677"/>
      <c r="R532" s="677"/>
      <c r="S532" s="677"/>
      <c r="T532" s="677"/>
      <c r="U532" s="677"/>
      <c r="V532" s="107"/>
      <c r="W532" s="641">
        <f t="shared" si="47"/>
        <v>0</v>
      </c>
      <c r="X532" s="641"/>
      <c r="Y532" s="641"/>
      <c r="Z532" s="641"/>
      <c r="AA532" s="641"/>
      <c r="AB532" s="641"/>
      <c r="AC532" s="155"/>
      <c r="AD532" s="641">
        <v>0</v>
      </c>
      <c r="AE532" s="641"/>
      <c r="AF532" s="641"/>
      <c r="AG532" s="641"/>
      <c r="AH532" s="641"/>
      <c r="AI532" s="641"/>
      <c r="AJ532" s="147" t="str">
        <f t="shared" si="33"/>
        <v/>
      </c>
      <c r="AK532" s="245">
        <f t="shared" si="33"/>
        <v>0</v>
      </c>
      <c r="AL532" s="292" t="s">
        <v>1267</v>
      </c>
      <c r="AM532" s="107"/>
      <c r="AN532" s="107"/>
      <c r="AO532" s="107"/>
      <c r="AP532" s="107"/>
      <c r="AQ532" s="107"/>
      <c r="AR532" s="107"/>
      <c r="AS532" s="107"/>
      <c r="AT532" s="107"/>
      <c r="AU532" s="107"/>
      <c r="AV532" s="107"/>
      <c r="AW532" s="107"/>
      <c r="AX532" s="107"/>
      <c r="AY532" s="107"/>
      <c r="AZ532" s="107"/>
      <c r="BA532" s="107"/>
      <c r="BB532" s="107"/>
      <c r="BC532" s="107"/>
      <c r="BD532" s="107"/>
      <c r="BE532" s="107"/>
      <c r="BF532" s="676">
        <f t="shared" si="48"/>
        <v>0</v>
      </c>
      <c r="BG532" s="676"/>
      <c r="BH532" s="676"/>
      <c r="BI532" s="676"/>
      <c r="BJ532" s="676"/>
      <c r="BK532" s="676"/>
      <c r="BL532" s="194"/>
      <c r="BM532" s="676">
        <f t="shared" si="49"/>
        <v>0</v>
      </c>
      <c r="BN532" s="676"/>
      <c r="BO532" s="676"/>
      <c r="BP532" s="676"/>
      <c r="BQ532" s="676"/>
      <c r="BR532" s="676"/>
      <c r="BS532" s="279"/>
      <c r="BT532" s="155">
        <v>0</v>
      </c>
      <c r="BU532" s="155">
        <v>0</v>
      </c>
      <c r="BV532" s="155">
        <v>0</v>
      </c>
      <c r="BW532" s="155">
        <v>0</v>
      </c>
      <c r="BY532" s="156">
        <f t="shared" si="50"/>
        <v>0</v>
      </c>
      <c r="BZ532" s="156">
        <f t="shared" si="46"/>
        <v>0</v>
      </c>
    </row>
    <row r="533" spans="1:94" ht="15" hidden="1" customHeight="1">
      <c r="A533" s="147" t="str">
        <f>IF(B533&lt;&gt;"",SUBTOTAL(103,$B$8:B533)-SUBTOTAL(103,$B$9:$B$50)-SUBTOTAL(103,$B$52:$B$345),"")</f>
        <v/>
      </c>
      <c r="C533" s="292" t="s">
        <v>811</v>
      </c>
      <c r="D533" s="281"/>
      <c r="E533" s="107"/>
      <c r="F533" s="107"/>
      <c r="G533" s="107"/>
      <c r="H533" s="107"/>
      <c r="I533" s="107"/>
      <c r="J533" s="107"/>
      <c r="K533" s="107"/>
      <c r="L533" s="107"/>
      <c r="M533" s="107"/>
      <c r="N533" s="107"/>
      <c r="O533" s="107"/>
      <c r="P533" s="107"/>
      <c r="Q533" s="107"/>
      <c r="R533" s="107"/>
      <c r="S533" s="107"/>
      <c r="T533" s="107"/>
      <c r="U533" s="107"/>
      <c r="V533" s="107"/>
      <c r="W533" s="641">
        <f t="shared" si="47"/>
        <v>0</v>
      </c>
      <c r="X533" s="641"/>
      <c r="Y533" s="641"/>
      <c r="Z533" s="641"/>
      <c r="AA533" s="641"/>
      <c r="AB533" s="641"/>
      <c r="AC533" s="155"/>
      <c r="AD533" s="641">
        <v>0</v>
      </c>
      <c r="AE533" s="641"/>
      <c r="AF533" s="641"/>
      <c r="AG533" s="641"/>
      <c r="AH533" s="641"/>
      <c r="AI533" s="641"/>
      <c r="AJ533" s="147" t="str">
        <f t="shared" si="33"/>
        <v/>
      </c>
      <c r="AK533" s="245">
        <f t="shared" si="33"/>
        <v>0</v>
      </c>
      <c r="AL533" s="292" t="s">
        <v>1268</v>
      </c>
      <c r="AM533" s="107"/>
      <c r="AN533" s="107"/>
      <c r="AO533" s="107"/>
      <c r="AP533" s="107"/>
      <c r="AQ533" s="107"/>
      <c r="AR533" s="107"/>
      <c r="AS533" s="107"/>
      <c r="AT533" s="107"/>
      <c r="AU533" s="107"/>
      <c r="AV533" s="107"/>
      <c r="AW533" s="107"/>
      <c r="AX533" s="107"/>
      <c r="AY533" s="107"/>
      <c r="AZ533" s="107"/>
      <c r="BA533" s="107"/>
      <c r="BB533" s="107"/>
      <c r="BC533" s="107"/>
      <c r="BD533" s="107"/>
      <c r="BE533" s="107"/>
      <c r="BF533" s="676">
        <f t="shared" si="48"/>
        <v>0</v>
      </c>
      <c r="BG533" s="676"/>
      <c r="BH533" s="676"/>
      <c r="BI533" s="676"/>
      <c r="BJ533" s="676"/>
      <c r="BK533" s="676"/>
      <c r="BL533" s="194"/>
      <c r="BM533" s="676">
        <f t="shared" si="49"/>
        <v>0</v>
      </c>
      <c r="BN533" s="676"/>
      <c r="BO533" s="676"/>
      <c r="BP533" s="676"/>
      <c r="BQ533" s="676"/>
      <c r="BR533" s="676"/>
      <c r="BS533" s="279"/>
      <c r="BT533" s="155">
        <v>0</v>
      </c>
      <c r="BU533" s="155">
        <v>0</v>
      </c>
      <c r="BV533" s="155">
        <v>0</v>
      </c>
      <c r="BW533" s="155">
        <v>0</v>
      </c>
      <c r="BY533" s="156">
        <f t="shared" si="50"/>
        <v>0</v>
      </c>
      <c r="BZ533" s="156">
        <f t="shared" si="46"/>
        <v>0</v>
      </c>
    </row>
    <row r="534" spans="1:94" ht="15" customHeight="1">
      <c r="A534" s="147" t="str">
        <f>IF(B534&lt;&gt;"",SUBTOTAL(103,$B$8:B534)-SUBTOTAL(103,$B$9:$B$50)-SUBTOTAL(103,$B$52:$B$345),"")</f>
        <v/>
      </c>
      <c r="C534" s="292" t="s">
        <v>1269</v>
      </c>
      <c r="D534" s="107"/>
      <c r="E534" s="107"/>
      <c r="F534" s="107"/>
      <c r="G534" s="107"/>
      <c r="H534" s="107"/>
      <c r="I534" s="107"/>
      <c r="J534" s="107"/>
      <c r="K534" s="107"/>
      <c r="L534" s="107"/>
      <c r="M534" s="107"/>
      <c r="N534" s="107"/>
      <c r="O534" s="107"/>
      <c r="P534" s="107"/>
      <c r="Q534" s="107"/>
      <c r="R534" s="107"/>
      <c r="S534" s="107"/>
      <c r="T534" s="107"/>
      <c r="U534" s="107"/>
      <c r="V534" s="107"/>
      <c r="W534" s="641">
        <f t="shared" si="47"/>
        <v>37310000</v>
      </c>
      <c r="X534" s="641"/>
      <c r="Y534" s="641"/>
      <c r="Z534" s="641"/>
      <c r="AA534" s="641"/>
      <c r="AB534" s="641"/>
      <c r="AC534" s="155"/>
      <c r="AD534" s="641">
        <f>BT534</f>
        <v>37310000</v>
      </c>
      <c r="AE534" s="641"/>
      <c r="AF534" s="641"/>
      <c r="AG534" s="641"/>
      <c r="AH534" s="641"/>
      <c r="AI534" s="641"/>
      <c r="AJ534" s="147" t="str">
        <f t="shared" si="33"/>
        <v/>
      </c>
      <c r="AK534" s="245">
        <f t="shared" si="33"/>
        <v>0</v>
      </c>
      <c r="AL534" s="292" t="s">
        <v>1270</v>
      </c>
      <c r="AM534" s="107"/>
      <c r="AN534" s="107"/>
      <c r="AO534" s="107"/>
      <c r="AP534" s="107"/>
      <c r="AQ534" s="107"/>
      <c r="AR534" s="107"/>
      <c r="AS534" s="107"/>
      <c r="AT534" s="107"/>
      <c r="AU534" s="107"/>
      <c r="AV534" s="107"/>
      <c r="AW534" s="107"/>
      <c r="AX534" s="107"/>
      <c r="AY534" s="107"/>
      <c r="AZ534" s="107"/>
      <c r="BA534" s="107"/>
      <c r="BB534" s="107"/>
      <c r="BC534" s="107"/>
      <c r="BD534" s="107"/>
      <c r="BE534" s="107"/>
      <c r="BF534" s="676">
        <f t="shared" si="48"/>
        <v>37310000</v>
      </c>
      <c r="BG534" s="676"/>
      <c r="BH534" s="676"/>
      <c r="BI534" s="676"/>
      <c r="BJ534" s="676"/>
      <c r="BK534" s="676"/>
      <c r="BL534" s="194"/>
      <c r="BM534" s="676">
        <f t="shared" si="49"/>
        <v>37310000</v>
      </c>
      <c r="BN534" s="676"/>
      <c r="BO534" s="676"/>
      <c r="BP534" s="676"/>
      <c r="BQ534" s="676"/>
      <c r="BR534" s="676"/>
      <c r="BS534" s="193"/>
      <c r="BT534" s="155">
        <v>37310000</v>
      </c>
      <c r="BU534" s="155">
        <v>0</v>
      </c>
      <c r="BV534" s="155">
        <v>0</v>
      </c>
      <c r="BW534" s="155">
        <v>0</v>
      </c>
      <c r="BY534" s="156">
        <f t="shared" si="50"/>
        <v>1</v>
      </c>
      <c r="BZ534" s="156">
        <f t="shared" si="46"/>
        <v>0</v>
      </c>
    </row>
    <row r="535" spans="1:94" ht="15" customHeight="1">
      <c r="A535" s="147" t="str">
        <f>IF(B535&lt;&gt;"",SUBTOTAL(103,$B$8:B535)-SUBTOTAL(103,$B$9:$B$50)-SUBTOTAL(103,$B$52:$B$345),"")</f>
        <v/>
      </c>
      <c r="C535" s="292" t="s">
        <v>1271</v>
      </c>
      <c r="D535" s="107"/>
      <c r="E535" s="107"/>
      <c r="F535" s="107"/>
      <c r="G535" s="107"/>
      <c r="H535" s="107"/>
      <c r="I535" s="107"/>
      <c r="J535" s="107"/>
      <c r="K535" s="107"/>
      <c r="L535" s="107"/>
      <c r="M535" s="107"/>
      <c r="N535" s="107"/>
      <c r="O535" s="107"/>
      <c r="P535" s="107"/>
      <c r="Q535" s="107"/>
      <c r="R535" s="107"/>
      <c r="S535" s="107"/>
      <c r="T535" s="107"/>
      <c r="U535" s="107"/>
      <c r="V535" s="107"/>
      <c r="W535" s="641">
        <f t="shared" si="47"/>
        <v>232645000</v>
      </c>
      <c r="X535" s="641"/>
      <c r="Y535" s="641"/>
      <c r="Z535" s="641"/>
      <c r="AA535" s="641"/>
      <c r="AB535" s="641"/>
      <c r="AC535" s="155"/>
      <c r="AD535" s="641">
        <v>0</v>
      </c>
      <c r="AE535" s="641"/>
      <c r="AF535" s="641"/>
      <c r="AG535" s="641"/>
      <c r="AH535" s="641"/>
      <c r="AI535" s="641"/>
      <c r="AJ535" s="147" t="str">
        <f t="shared" si="33"/>
        <v/>
      </c>
      <c r="AK535" s="245">
        <f t="shared" si="33"/>
        <v>0</v>
      </c>
      <c r="AL535" s="292" t="s">
        <v>1272</v>
      </c>
      <c r="AM535" s="107"/>
      <c r="AN535" s="107"/>
      <c r="AO535" s="107"/>
      <c r="AP535" s="107"/>
      <c r="AQ535" s="107"/>
      <c r="AR535" s="107"/>
      <c r="AS535" s="107"/>
      <c r="AT535" s="107"/>
      <c r="AU535" s="107"/>
      <c r="AV535" s="107"/>
      <c r="AW535" s="107"/>
      <c r="AX535" s="107"/>
      <c r="AY535" s="107"/>
      <c r="AZ535" s="107"/>
      <c r="BA535" s="107"/>
      <c r="BB535" s="107"/>
      <c r="BC535" s="107"/>
      <c r="BD535" s="107"/>
      <c r="BE535" s="107"/>
      <c r="BF535" s="676">
        <f t="shared" si="48"/>
        <v>232645000</v>
      </c>
      <c r="BG535" s="676"/>
      <c r="BH535" s="676"/>
      <c r="BI535" s="676"/>
      <c r="BJ535" s="676"/>
      <c r="BK535" s="676"/>
      <c r="BL535" s="194"/>
      <c r="BM535" s="676">
        <f t="shared" si="49"/>
        <v>0</v>
      </c>
      <c r="BN535" s="676"/>
      <c r="BO535" s="676"/>
      <c r="BP535" s="676"/>
      <c r="BQ535" s="676"/>
      <c r="BR535" s="676"/>
      <c r="BS535" s="193"/>
      <c r="BT535" s="155">
        <v>232645000</v>
      </c>
      <c r="BU535" s="155">
        <v>0</v>
      </c>
      <c r="BV535" s="155">
        <v>0</v>
      </c>
      <c r="BW535" s="155">
        <v>0</v>
      </c>
      <c r="BY535" s="156">
        <f t="shared" si="50"/>
        <v>1</v>
      </c>
      <c r="BZ535" s="156">
        <f t="shared" si="46"/>
        <v>0</v>
      </c>
    </row>
    <row r="536" spans="1:94" ht="15" hidden="1" customHeight="1">
      <c r="A536" s="147" t="str">
        <f>IF(B536&lt;&gt;"",SUBTOTAL(103,$B$8:B536)-SUBTOTAL(103,$B$9:$B$50)-SUBTOTAL(103,$B$52:$B$345),"")</f>
        <v/>
      </c>
      <c r="C536" s="292" t="s">
        <v>1273</v>
      </c>
      <c r="D536" s="107"/>
      <c r="E536" s="107"/>
      <c r="F536" s="107"/>
      <c r="G536" s="107"/>
      <c r="H536" s="107"/>
      <c r="I536" s="107"/>
      <c r="J536" s="107"/>
      <c r="K536" s="107"/>
      <c r="L536" s="107"/>
      <c r="M536" s="107"/>
      <c r="N536" s="107"/>
      <c r="O536" s="107"/>
      <c r="P536" s="107"/>
      <c r="Q536" s="107"/>
      <c r="R536" s="107"/>
      <c r="S536" s="107"/>
      <c r="T536" s="107"/>
      <c r="U536" s="107"/>
      <c r="V536" s="107"/>
      <c r="W536" s="641">
        <f t="shared" si="47"/>
        <v>0</v>
      </c>
      <c r="X536" s="641"/>
      <c r="Y536" s="641"/>
      <c r="Z536" s="641"/>
      <c r="AA536" s="641"/>
      <c r="AB536" s="641"/>
      <c r="AC536" s="155"/>
      <c r="AD536" s="641">
        <v>0</v>
      </c>
      <c r="AE536" s="641"/>
      <c r="AF536" s="641"/>
      <c r="AG536" s="641"/>
      <c r="AH536" s="641"/>
      <c r="AI536" s="641"/>
      <c r="AJ536" s="147" t="str">
        <f t="shared" si="33"/>
        <v/>
      </c>
      <c r="AK536" s="245">
        <f t="shared" si="33"/>
        <v>0</v>
      </c>
      <c r="AL536" s="292" t="s">
        <v>1274</v>
      </c>
      <c r="AM536" s="107"/>
      <c r="AN536" s="107"/>
      <c r="AO536" s="107"/>
      <c r="AP536" s="107"/>
      <c r="AQ536" s="107"/>
      <c r="AR536" s="107"/>
      <c r="AS536" s="107"/>
      <c r="AT536" s="107"/>
      <c r="AU536" s="107"/>
      <c r="AV536" s="107"/>
      <c r="AW536" s="107"/>
      <c r="AX536" s="107"/>
      <c r="AY536" s="107"/>
      <c r="AZ536" s="107"/>
      <c r="BA536" s="107"/>
      <c r="BB536" s="107"/>
      <c r="BC536" s="107"/>
      <c r="BD536" s="107"/>
      <c r="BE536" s="107"/>
      <c r="BF536" s="676">
        <f t="shared" si="48"/>
        <v>0</v>
      </c>
      <c r="BG536" s="676"/>
      <c r="BH536" s="676"/>
      <c r="BI536" s="676"/>
      <c r="BJ536" s="676"/>
      <c r="BK536" s="676"/>
      <c r="BL536" s="194"/>
      <c r="BM536" s="676">
        <f t="shared" si="49"/>
        <v>0</v>
      </c>
      <c r="BN536" s="676"/>
      <c r="BO536" s="676"/>
      <c r="BP536" s="676"/>
      <c r="BQ536" s="676"/>
      <c r="BR536" s="676"/>
      <c r="BS536" s="193"/>
      <c r="BT536" s="155">
        <v>0</v>
      </c>
      <c r="BU536" s="155">
        <v>0</v>
      </c>
      <c r="BV536" s="155">
        <v>0</v>
      </c>
      <c r="BW536" s="155">
        <v>0</v>
      </c>
      <c r="BY536" s="156">
        <f t="shared" si="50"/>
        <v>0</v>
      </c>
      <c r="BZ536" s="156">
        <f t="shared" si="46"/>
        <v>0</v>
      </c>
    </row>
    <row r="537" spans="1:94" ht="15" customHeight="1">
      <c r="A537" s="147" t="str">
        <f>IF(B537&lt;&gt;"",SUBTOTAL(103,$B$8:B537)-SUBTOTAL(103,$B$9:$B$50)-SUBTOTAL(103,$B$52:$B$345),"")</f>
        <v/>
      </c>
      <c r="C537" s="292"/>
      <c r="D537" s="107"/>
      <c r="E537" s="107"/>
      <c r="F537" s="107"/>
      <c r="G537" s="107"/>
      <c r="H537" s="107"/>
      <c r="I537" s="107"/>
      <c r="J537" s="107"/>
      <c r="K537" s="107"/>
      <c r="L537" s="107"/>
      <c r="M537" s="107"/>
      <c r="N537" s="107"/>
      <c r="O537" s="107"/>
      <c r="P537" s="107"/>
      <c r="Q537" s="107"/>
      <c r="R537" s="107"/>
      <c r="S537" s="107"/>
      <c r="T537" s="107"/>
      <c r="U537" s="107"/>
      <c r="V537" s="107"/>
      <c r="W537" s="641"/>
      <c r="X537" s="641"/>
      <c r="Y537" s="641"/>
      <c r="Z537" s="641"/>
      <c r="AA537" s="641"/>
      <c r="AB537" s="641"/>
      <c r="AC537" s="155"/>
      <c r="AD537" s="641"/>
      <c r="AE537" s="641"/>
      <c r="AF537" s="641"/>
      <c r="AG537" s="641"/>
      <c r="AH537" s="641"/>
      <c r="AI537" s="641"/>
      <c r="AJ537" s="147" t="str">
        <f t="shared" si="33"/>
        <v/>
      </c>
      <c r="AK537" s="245">
        <f t="shared" si="33"/>
        <v>0</v>
      </c>
      <c r="AL537" s="292"/>
      <c r="AM537" s="107"/>
      <c r="AN537" s="107"/>
      <c r="AO537" s="107"/>
      <c r="AP537" s="107"/>
      <c r="AQ537" s="107"/>
      <c r="AR537" s="107"/>
      <c r="AS537" s="107"/>
      <c r="AT537" s="107"/>
      <c r="AU537" s="107"/>
      <c r="AV537" s="107"/>
      <c r="AW537" s="107"/>
      <c r="AX537" s="107"/>
      <c r="AY537" s="107"/>
      <c r="AZ537" s="107"/>
      <c r="BA537" s="107"/>
      <c r="BB537" s="107"/>
      <c r="BC537" s="107"/>
      <c r="BD537" s="107"/>
      <c r="BE537" s="107"/>
      <c r="BF537" s="676"/>
      <c r="BG537" s="676"/>
      <c r="BH537" s="676"/>
      <c r="BI537" s="676"/>
      <c r="BJ537" s="676"/>
      <c r="BK537" s="676"/>
      <c r="BL537" s="194"/>
      <c r="BM537" s="676"/>
      <c r="BN537" s="676"/>
      <c r="BO537" s="676"/>
      <c r="BP537" s="676"/>
      <c r="BQ537" s="676"/>
      <c r="BR537" s="676"/>
      <c r="BS537" s="193"/>
      <c r="BY537" s="156">
        <f>BY538</f>
        <v>1</v>
      </c>
      <c r="BZ537" s="156">
        <f t="shared" si="46"/>
        <v>0</v>
      </c>
    </row>
    <row r="538" spans="1:94" s="96" customFormat="1" ht="15" customHeight="1" thickBot="1">
      <c r="A538" s="147" t="str">
        <f>IF(B538&lt;&gt;"",SUBTOTAL(103,$B$8:B538)-SUBTOTAL(103,$B$9:$B$50)-SUBTOTAL(103,$B$52:$B$345),"")</f>
        <v/>
      </c>
      <c r="B538" s="88"/>
      <c r="C538" s="270"/>
      <c r="D538" s="110"/>
      <c r="E538" s="111"/>
      <c r="F538" s="111"/>
      <c r="G538" s="111"/>
      <c r="H538" s="111"/>
      <c r="I538" s="111"/>
      <c r="J538" s="111"/>
      <c r="K538" s="112"/>
      <c r="L538" s="112"/>
      <c r="M538" s="112"/>
      <c r="N538" s="112"/>
      <c r="O538" s="112"/>
      <c r="P538" s="112"/>
      <c r="Q538" s="112"/>
      <c r="R538" s="112"/>
      <c r="S538" s="112"/>
      <c r="T538" s="112"/>
      <c r="U538" s="112"/>
      <c r="V538" s="112"/>
      <c r="W538" s="653">
        <f>SUBTOTAL(109,W527:AB537)</f>
        <v>269955000</v>
      </c>
      <c r="X538" s="653"/>
      <c r="Y538" s="653"/>
      <c r="Z538" s="653"/>
      <c r="AA538" s="653"/>
      <c r="AB538" s="653"/>
      <c r="AC538" s="252"/>
      <c r="AD538" s="653">
        <f>SUBTOTAL(109,AD527:AI537)</f>
        <v>37310000</v>
      </c>
      <c r="AE538" s="653"/>
      <c r="AF538" s="653"/>
      <c r="AG538" s="653"/>
      <c r="AH538" s="653"/>
      <c r="AI538" s="653"/>
      <c r="AJ538" s="147" t="str">
        <f t="shared" si="33"/>
        <v/>
      </c>
      <c r="AK538" s="245">
        <f t="shared" si="33"/>
        <v>0</v>
      </c>
      <c r="AL538" s="270"/>
      <c r="AM538" s="110"/>
      <c r="AN538" s="111"/>
      <c r="AO538" s="111"/>
      <c r="AP538" s="111"/>
      <c r="AQ538" s="111"/>
      <c r="AR538" s="111"/>
      <c r="AS538" s="111"/>
      <c r="AT538" s="112"/>
      <c r="AU538" s="112"/>
      <c r="AV538" s="112"/>
      <c r="AW538" s="112"/>
      <c r="AX538" s="112"/>
      <c r="AY538" s="112"/>
      <c r="AZ538" s="112"/>
      <c r="BA538" s="112"/>
      <c r="BB538" s="112"/>
      <c r="BC538" s="112"/>
      <c r="BD538" s="112"/>
      <c r="BE538" s="112"/>
      <c r="BF538" s="653">
        <f>SUBTOTAL(109,BF527:BK537)</f>
        <v>269955000</v>
      </c>
      <c r="BG538" s="653"/>
      <c r="BH538" s="653"/>
      <c r="BI538" s="653"/>
      <c r="BJ538" s="653"/>
      <c r="BK538" s="653"/>
      <c r="BL538" s="252"/>
      <c r="BM538" s="653">
        <f>SUBTOTAL(109,BM527:BR537)</f>
        <v>37310000</v>
      </c>
      <c r="BN538" s="653"/>
      <c r="BO538" s="653"/>
      <c r="BP538" s="653"/>
      <c r="BQ538" s="653"/>
      <c r="BR538" s="653"/>
      <c r="BS538" s="271"/>
      <c r="BT538" s="285">
        <f>SUBTOTAL(109,BT527:BT537)</f>
        <v>269955000</v>
      </c>
      <c r="BU538" s="285">
        <f>SUBTOTAL(109,BU527:BU537)</f>
        <v>0</v>
      </c>
      <c r="BV538" s="285">
        <f>SUBTOTAL(109,BV527:BV537)</f>
        <v>0</v>
      </c>
      <c r="BW538" s="285">
        <f>SUBTOTAL(109,BW527:BW537)</f>
        <v>0</v>
      </c>
      <c r="BX538" s="156"/>
      <c r="BY538" s="156">
        <f>IF(SUM(C538:AI538)=0,0,1)</f>
        <v>1</v>
      </c>
      <c r="BZ538" s="156">
        <f t="shared" si="46"/>
        <v>0</v>
      </c>
      <c r="CA538" s="156"/>
      <c r="CB538" s="252">
        <f>[4]CDKT!P76</f>
        <v>269955000</v>
      </c>
      <c r="CC538" s="252">
        <f>[4]CDKT!T76</f>
        <v>37310000</v>
      </c>
      <c r="CD538" s="252">
        <f>W538-CB538</f>
        <v>0</v>
      </c>
      <c r="CE538" s="252">
        <f>AD538-CC538</f>
        <v>0</v>
      </c>
      <c r="CG538" s="272"/>
      <c r="CH538" s="272"/>
      <c r="CI538" s="272"/>
      <c r="CJ538" s="272"/>
      <c r="CK538" s="272"/>
      <c r="CL538" s="272"/>
      <c r="CM538" s="272"/>
      <c r="CN538" s="272"/>
      <c r="CO538" s="272"/>
      <c r="CP538" s="272"/>
    </row>
    <row r="539" spans="1:94" s="96" customFormat="1" ht="15" hidden="1" customHeight="1" thickTop="1">
      <c r="A539" s="147" t="str">
        <f>IF(B539&lt;&gt;"",SUBTOTAL(103,$B$8:B539)-SUBTOTAL(103,$B$9:$B$50)-SUBTOTAL(103,$B$52:$B$345),"")</f>
        <v/>
      </c>
      <c r="B539" s="88"/>
      <c r="C539" s="271"/>
      <c r="D539" s="271"/>
      <c r="E539" s="271"/>
      <c r="F539" s="271"/>
      <c r="G539" s="271"/>
      <c r="H539" s="271"/>
      <c r="I539" s="271"/>
      <c r="J539" s="271"/>
      <c r="K539" s="271"/>
      <c r="L539" s="271"/>
      <c r="M539" s="271"/>
      <c r="N539" s="271"/>
      <c r="O539" s="271"/>
      <c r="P539" s="271"/>
      <c r="Q539" s="271"/>
      <c r="R539" s="271"/>
      <c r="S539" s="271"/>
      <c r="T539" s="271"/>
      <c r="U539" s="271"/>
      <c r="V539" s="111"/>
      <c r="X539" s="271"/>
      <c r="Y539" s="271"/>
      <c r="Z539" s="271"/>
      <c r="AA539" s="271"/>
      <c r="AB539" s="271"/>
      <c r="AC539" s="271"/>
      <c r="AD539" s="154"/>
      <c r="AE539" s="154"/>
      <c r="AF539" s="154"/>
      <c r="AG539" s="154"/>
      <c r="AH539" s="154"/>
      <c r="AI539" s="154"/>
      <c r="AJ539" s="147" t="str">
        <f t="shared" si="33"/>
        <v/>
      </c>
      <c r="AK539" s="245">
        <f t="shared" si="33"/>
        <v>0</v>
      </c>
      <c r="AL539" s="271"/>
      <c r="AM539" s="271"/>
      <c r="AN539" s="271"/>
      <c r="AO539" s="271"/>
      <c r="AP539" s="271"/>
      <c r="AQ539" s="271"/>
      <c r="AR539" s="271"/>
      <c r="AS539" s="271"/>
      <c r="AT539" s="271"/>
      <c r="AU539" s="271"/>
      <c r="AV539" s="271"/>
      <c r="AW539" s="271"/>
      <c r="AX539" s="271"/>
      <c r="AY539" s="271"/>
      <c r="AZ539" s="271"/>
      <c r="BA539" s="271"/>
      <c r="BB539" s="271"/>
      <c r="BC539" s="271"/>
      <c r="BD539" s="271"/>
      <c r="BE539" s="111"/>
      <c r="BG539" s="271"/>
      <c r="BH539" s="271"/>
      <c r="BI539" s="271"/>
      <c r="BJ539" s="271"/>
      <c r="BK539" s="271"/>
      <c r="BL539" s="271"/>
      <c r="BM539" s="154"/>
      <c r="BN539" s="154"/>
      <c r="BO539" s="154"/>
      <c r="BP539" s="154"/>
      <c r="BQ539" s="154"/>
      <c r="BR539" s="154"/>
      <c r="BS539" s="154"/>
      <c r="BT539" s="155">
        <f>BT538-[4]CDKT!K76</f>
        <v>0</v>
      </c>
      <c r="BU539" s="155">
        <f>BU538-[4]CDKT!L76</f>
        <v>0</v>
      </c>
      <c r="BV539" s="155">
        <f>BV538-[4]CDKT!M76</f>
        <v>0</v>
      </c>
      <c r="BW539" s="155">
        <f>BW538-[4]CDKT!O76</f>
        <v>0</v>
      </c>
      <c r="BX539" s="156"/>
      <c r="BY539" s="156">
        <f>BY542</f>
        <v>0</v>
      </c>
      <c r="BZ539" s="156">
        <f t="shared" si="46"/>
        <v>0</v>
      </c>
      <c r="CA539" s="156"/>
      <c r="CB539" s="252"/>
      <c r="CC539" s="252"/>
      <c r="CD539" s="252"/>
      <c r="CE539" s="252"/>
      <c r="CG539" s="272"/>
      <c r="CH539" s="272"/>
      <c r="CI539" s="272"/>
      <c r="CJ539" s="272"/>
      <c r="CK539" s="272"/>
      <c r="CL539" s="272"/>
      <c r="CM539" s="272"/>
      <c r="CN539" s="272"/>
      <c r="CO539" s="272"/>
      <c r="CP539" s="272"/>
    </row>
    <row r="540" spans="1:94" s="96" customFormat="1" ht="15" hidden="1" customHeight="1">
      <c r="A540" s="147" t="s">
        <v>801</v>
      </c>
      <c r="B540" s="88"/>
      <c r="C540" s="270" t="s">
        <v>1275</v>
      </c>
      <c r="D540" s="111"/>
      <c r="E540" s="111"/>
      <c r="F540" s="111"/>
      <c r="G540" s="111"/>
      <c r="H540" s="111"/>
      <c r="I540" s="111"/>
      <c r="J540" s="111"/>
      <c r="K540" s="111"/>
      <c r="L540" s="111"/>
      <c r="M540" s="111"/>
      <c r="N540" s="111"/>
      <c r="O540" s="111"/>
      <c r="P540" s="111"/>
      <c r="Q540" s="111"/>
      <c r="R540" s="111"/>
      <c r="S540" s="111"/>
      <c r="T540" s="111"/>
      <c r="U540" s="111"/>
      <c r="V540" s="111"/>
      <c r="W540" s="271"/>
      <c r="X540" s="271"/>
      <c r="Y540" s="271"/>
      <c r="Z540" s="271"/>
      <c r="AA540" s="271"/>
      <c r="AB540" s="271"/>
      <c r="AC540" s="271"/>
      <c r="AD540" s="271"/>
      <c r="AE540" s="271"/>
      <c r="AF540" s="271"/>
      <c r="AG540" s="271"/>
      <c r="AH540" s="271"/>
      <c r="AI540" s="271"/>
      <c r="AJ540" s="147" t="str">
        <f t="shared" si="33"/>
        <v>b)</v>
      </c>
      <c r="AK540" s="245">
        <f t="shared" si="33"/>
        <v>0</v>
      </c>
      <c r="AL540" s="270"/>
      <c r="AM540" s="111"/>
      <c r="AN540" s="111"/>
      <c r="AO540" s="111"/>
      <c r="AP540" s="111"/>
      <c r="AQ540" s="111"/>
      <c r="AR540" s="111"/>
      <c r="AS540" s="111"/>
      <c r="AT540" s="111"/>
      <c r="AU540" s="111"/>
      <c r="AV540" s="111"/>
      <c r="AW540" s="111"/>
      <c r="AX540" s="111"/>
      <c r="AY540" s="111"/>
      <c r="AZ540" s="111"/>
      <c r="BA540" s="111"/>
      <c r="BB540" s="111"/>
      <c r="BC540" s="111"/>
      <c r="BD540" s="111"/>
      <c r="BE540" s="111"/>
      <c r="BF540" s="271"/>
      <c r="BG540" s="271"/>
      <c r="BH540" s="271"/>
      <c r="BI540" s="271"/>
      <c r="BJ540" s="271"/>
      <c r="BK540" s="271"/>
      <c r="BL540" s="271"/>
      <c r="BM540" s="271"/>
      <c r="BN540" s="271"/>
      <c r="BO540" s="271"/>
      <c r="BP540" s="271"/>
      <c r="BQ540" s="271"/>
      <c r="BR540" s="271"/>
      <c r="BS540" s="271"/>
      <c r="BT540" s="252"/>
      <c r="BU540" s="252"/>
      <c r="BV540" s="252"/>
      <c r="BW540" s="252"/>
      <c r="BX540" s="299"/>
      <c r="BY540" s="299">
        <f>BY554</f>
        <v>0</v>
      </c>
      <c r="BZ540" s="299">
        <f t="shared" si="46"/>
        <v>0</v>
      </c>
      <c r="CA540" s="299"/>
      <c r="CB540" s="252"/>
      <c r="CC540" s="252"/>
      <c r="CD540" s="252"/>
      <c r="CE540" s="252"/>
      <c r="CG540" s="272"/>
      <c r="CH540" s="272"/>
      <c r="CI540" s="272"/>
      <c r="CJ540" s="272"/>
      <c r="CK540" s="272"/>
      <c r="CL540" s="272"/>
      <c r="CM540" s="272"/>
      <c r="CN540" s="272"/>
      <c r="CO540" s="272"/>
      <c r="CP540" s="272"/>
    </row>
    <row r="541" spans="1:94" ht="15" hidden="1" customHeight="1">
      <c r="A541" s="278" t="str">
        <f>IF(B541&lt;&gt;"",SUBTOTAL(103,$B$8:B541)-SUBTOTAL(103,$B$9:$B$50)-SUBTOTAL(103,$B$52:$B$345),"")</f>
        <v/>
      </c>
      <c r="C541" s="276"/>
      <c r="D541" s="100"/>
      <c r="E541" s="100"/>
      <c r="F541" s="100"/>
      <c r="G541" s="100"/>
      <c r="H541" s="100"/>
      <c r="I541" s="100"/>
      <c r="J541" s="100"/>
      <c r="K541" s="100"/>
      <c r="L541" s="100"/>
      <c r="M541" s="100"/>
      <c r="N541" s="100"/>
      <c r="O541" s="100"/>
      <c r="P541" s="100"/>
      <c r="Q541" s="100"/>
      <c r="R541" s="100"/>
      <c r="S541" s="100"/>
      <c r="T541" s="100"/>
      <c r="W541" s="648" t="str">
        <f>[4]CDKT!$P$9</f>
        <v>30/06/2016</v>
      </c>
      <c r="X541" s="649"/>
      <c r="Y541" s="649"/>
      <c r="Z541" s="649"/>
      <c r="AA541" s="649"/>
      <c r="AB541" s="649"/>
      <c r="AC541" s="277"/>
      <c r="AD541" s="648" t="str">
        <f>[4]CDKT!$T$9</f>
        <v>01/01/2016</v>
      </c>
      <c r="AE541" s="649"/>
      <c r="AF541" s="649"/>
      <c r="AG541" s="649"/>
      <c r="AH541" s="649"/>
      <c r="AI541" s="649"/>
      <c r="AJ541" s="278" t="str">
        <f t="shared" si="33"/>
        <v/>
      </c>
      <c r="AK541" s="278">
        <f t="shared" si="33"/>
        <v>0</v>
      </c>
      <c r="AL541" s="88"/>
      <c r="AM541" s="100"/>
      <c r="AN541" s="100"/>
      <c r="AO541" s="100"/>
      <c r="AP541" s="100"/>
      <c r="AQ541" s="100"/>
      <c r="AR541" s="100"/>
      <c r="AS541" s="100"/>
      <c r="AT541" s="100"/>
      <c r="AU541" s="100"/>
      <c r="AV541" s="100"/>
      <c r="AW541" s="100"/>
      <c r="AX541" s="100"/>
      <c r="AY541" s="100"/>
      <c r="AZ541" s="100"/>
      <c r="BA541" s="100"/>
      <c r="BB541" s="100"/>
      <c r="BC541" s="100"/>
      <c r="BF541" s="650" t="e">
        <f>#REF!</f>
        <v>#REF!</v>
      </c>
      <c r="BG541" s="649"/>
      <c r="BH541" s="649"/>
      <c r="BI541" s="649"/>
      <c r="BJ541" s="649"/>
      <c r="BK541" s="649"/>
      <c r="BL541" s="277"/>
      <c r="BM541" s="650" t="e">
        <f>#REF!</f>
        <v>#REF!</v>
      </c>
      <c r="BN541" s="649"/>
      <c r="BO541" s="649"/>
      <c r="BP541" s="649"/>
      <c r="BQ541" s="649"/>
      <c r="BR541" s="649"/>
      <c r="BS541" s="279"/>
      <c r="BT541" s="280" t="str">
        <f>[4]CDKT!K$9</f>
        <v>Hội sở</v>
      </c>
      <c r="BU541" s="280" t="str">
        <f>[4]CDKT!L$9</f>
        <v>CN Hà Nội</v>
      </c>
      <c r="BV541" s="280" t="str">
        <f>[4]CDKT!M$9</f>
        <v>CN Hồ Chí Minh</v>
      </c>
      <c r="BW541" s="280" t="str">
        <f>[4]CDKT!O$9</f>
        <v>Điều chỉnh</v>
      </c>
      <c r="BY541" s="156">
        <f>BY542</f>
        <v>0</v>
      </c>
      <c r="BZ541" s="156">
        <f t="shared" si="46"/>
        <v>0</v>
      </c>
    </row>
    <row r="542" spans="1:94" ht="15" hidden="1" customHeight="1">
      <c r="A542" s="278" t="str">
        <f>IF(B542&lt;&gt;"",SUBTOTAL(103,$B$8:B542)-SUBTOTAL(103,$B$9:$B$50)-SUBTOTAL(103,$B$52:$B$345),"")</f>
        <v/>
      </c>
      <c r="D542" s="100"/>
      <c r="E542" s="100"/>
      <c r="F542" s="100"/>
      <c r="G542" s="100"/>
      <c r="H542" s="100"/>
      <c r="I542" s="100"/>
      <c r="J542" s="100"/>
      <c r="K542" s="100"/>
      <c r="L542" s="100"/>
      <c r="M542" s="100"/>
      <c r="N542" s="100"/>
      <c r="O542" s="100"/>
      <c r="P542" s="100"/>
      <c r="Q542" s="100"/>
      <c r="R542" s="100"/>
      <c r="S542" s="100"/>
      <c r="T542" s="100"/>
      <c r="W542" s="651" t="str">
        <f>[4]CDKT!$P$10</f>
        <v>VND</v>
      </c>
      <c r="X542" s="651"/>
      <c r="Y542" s="651"/>
      <c r="Z542" s="651"/>
      <c r="AA542" s="651"/>
      <c r="AB542" s="651"/>
      <c r="AC542" s="277"/>
      <c r="AD542" s="651" t="str">
        <f>[4]CDKT!$T$10</f>
        <v>VND</v>
      </c>
      <c r="AE542" s="651"/>
      <c r="AF542" s="651"/>
      <c r="AG542" s="651"/>
      <c r="AH542" s="651"/>
      <c r="AI542" s="651"/>
      <c r="AJ542" s="278" t="str">
        <f t="shared" si="33"/>
        <v/>
      </c>
      <c r="AK542" s="278">
        <f t="shared" si="33"/>
        <v>0</v>
      </c>
      <c r="AM542" s="100"/>
      <c r="AN542" s="100"/>
      <c r="AO542" s="100"/>
      <c r="AP542" s="100"/>
      <c r="AQ542" s="100"/>
      <c r="AR542" s="100"/>
      <c r="AS542" s="100"/>
      <c r="AT542" s="100"/>
      <c r="AU542" s="100"/>
      <c r="AV542" s="100"/>
      <c r="AW542" s="100"/>
      <c r="AX542" s="100"/>
      <c r="AY542" s="100"/>
      <c r="AZ542" s="100"/>
      <c r="BA542" s="100"/>
      <c r="BB542" s="100"/>
      <c r="BC542" s="100"/>
      <c r="BF542" s="651" t="e">
        <f>#REF!</f>
        <v>#REF!</v>
      </c>
      <c r="BG542" s="651"/>
      <c r="BH542" s="651"/>
      <c r="BI542" s="651"/>
      <c r="BJ542" s="651"/>
      <c r="BK542" s="651"/>
      <c r="BL542" s="277"/>
      <c r="BM542" s="651" t="e">
        <f>#REF!</f>
        <v>#REF!</v>
      </c>
      <c r="BN542" s="651"/>
      <c r="BO542" s="651"/>
      <c r="BP542" s="651"/>
      <c r="BQ542" s="651"/>
      <c r="BR542" s="651"/>
      <c r="BS542" s="279"/>
      <c r="BT542" s="155" t="s">
        <v>1133</v>
      </c>
      <c r="BU542" s="155" t="s">
        <v>1133</v>
      </c>
      <c r="BV542" s="155" t="s">
        <v>1133</v>
      </c>
      <c r="BW542" s="155" t="s">
        <v>1133</v>
      </c>
      <c r="BY542" s="156">
        <f>SUM(BY543:BY554)</f>
        <v>0</v>
      </c>
      <c r="BZ542" s="156">
        <f t="shared" si="46"/>
        <v>0</v>
      </c>
    </row>
    <row r="543" spans="1:94" ht="15" hidden="1" customHeight="1">
      <c r="A543" s="147" t="str">
        <f>IF(B543&lt;&gt;"",SUBTOTAL(103,$B$8:B543)-SUBTOTAL(103,$B$9:$B$50)-SUBTOTAL(103,$B$52:$B$345),"")</f>
        <v/>
      </c>
      <c r="C543" s="292" t="s">
        <v>1257</v>
      </c>
      <c r="D543" s="281"/>
      <c r="E543" s="107"/>
      <c r="F543" s="107"/>
      <c r="G543" s="107"/>
      <c r="H543" s="107"/>
      <c r="I543" s="107"/>
      <c r="J543" s="107"/>
      <c r="K543" s="107"/>
      <c r="L543" s="107"/>
      <c r="M543" s="107"/>
      <c r="N543" s="107"/>
      <c r="O543" s="107"/>
      <c r="P543" s="107"/>
      <c r="Q543" s="107"/>
      <c r="R543" s="107"/>
      <c r="S543" s="107"/>
      <c r="T543" s="107"/>
      <c r="U543" s="107"/>
      <c r="V543" s="107"/>
      <c r="W543" s="641">
        <f t="shared" ref="W543:W552" si="51">SUM(BT543:BW543)</f>
        <v>0</v>
      </c>
      <c r="X543" s="641"/>
      <c r="Y543" s="641"/>
      <c r="Z543" s="641"/>
      <c r="AA543" s="641"/>
      <c r="AB543" s="641"/>
      <c r="AC543" s="155"/>
      <c r="AD543" s="641">
        <v>0</v>
      </c>
      <c r="AE543" s="641"/>
      <c r="AF543" s="641"/>
      <c r="AG543" s="641"/>
      <c r="AH543" s="641"/>
      <c r="AI543" s="641"/>
      <c r="AJ543" s="147" t="str">
        <f t="shared" si="33"/>
        <v/>
      </c>
      <c r="AK543" s="245">
        <f t="shared" si="33"/>
        <v>0</v>
      </c>
      <c r="AL543" s="292" t="s">
        <v>1258</v>
      </c>
      <c r="AM543" s="107"/>
      <c r="AN543" s="107"/>
      <c r="AO543" s="107"/>
      <c r="AP543" s="107"/>
      <c r="AQ543" s="107"/>
      <c r="AR543" s="107"/>
      <c r="AS543" s="107"/>
      <c r="AT543" s="107"/>
      <c r="AU543" s="107"/>
      <c r="AV543" s="107"/>
      <c r="AW543" s="107"/>
      <c r="AX543" s="107"/>
      <c r="AY543" s="107"/>
      <c r="AZ543" s="107"/>
      <c r="BA543" s="107"/>
      <c r="BB543" s="107"/>
      <c r="BC543" s="107"/>
      <c r="BD543" s="107"/>
      <c r="BE543" s="107"/>
      <c r="BF543" s="676">
        <f t="shared" ref="BF543:BF552" si="52">W543</f>
        <v>0</v>
      </c>
      <c r="BG543" s="676"/>
      <c r="BH543" s="676"/>
      <c r="BI543" s="676"/>
      <c r="BJ543" s="676"/>
      <c r="BK543" s="676"/>
      <c r="BL543" s="194"/>
      <c r="BM543" s="676">
        <f t="shared" ref="BM543:BM552" si="53">AD543</f>
        <v>0</v>
      </c>
      <c r="BN543" s="676"/>
      <c r="BO543" s="676"/>
      <c r="BP543" s="676"/>
      <c r="BQ543" s="676"/>
      <c r="BR543" s="676"/>
      <c r="BS543" s="279"/>
      <c r="BT543" s="155">
        <v>0</v>
      </c>
      <c r="BU543" s="155">
        <v>0</v>
      </c>
      <c r="BV543" s="155">
        <v>0</v>
      </c>
      <c r="BW543" s="155">
        <v>0</v>
      </c>
      <c r="BY543" s="156">
        <f t="shared" ref="BY543:BY551" si="54">IF(SUM(C543:AI543)=0,0,1)</f>
        <v>0</v>
      </c>
      <c r="BZ543" s="156">
        <f t="shared" si="46"/>
        <v>0</v>
      </c>
    </row>
    <row r="544" spans="1:94" ht="15" hidden="1" customHeight="1">
      <c r="A544" s="147" t="str">
        <f>IF(B544&lt;&gt;"",SUBTOTAL(103,$B$8:B544)-SUBTOTAL(103,$B$9:$B$50)-SUBTOTAL(103,$B$52:$B$345),"")</f>
        <v/>
      </c>
      <c r="C544" s="292" t="s">
        <v>786</v>
      </c>
      <c r="D544" s="281"/>
      <c r="E544" s="107"/>
      <c r="F544" s="107"/>
      <c r="G544" s="107"/>
      <c r="H544" s="107"/>
      <c r="I544" s="107"/>
      <c r="J544" s="107"/>
      <c r="K544" s="107"/>
      <c r="L544" s="107"/>
      <c r="M544" s="107"/>
      <c r="N544" s="107"/>
      <c r="O544" s="107"/>
      <c r="P544" s="107"/>
      <c r="Q544" s="107"/>
      <c r="R544" s="107"/>
      <c r="S544" s="107"/>
      <c r="T544" s="107"/>
      <c r="U544" s="107"/>
      <c r="V544" s="107"/>
      <c r="W544" s="641">
        <f t="shared" si="51"/>
        <v>0</v>
      </c>
      <c r="X544" s="641"/>
      <c r="Y544" s="641"/>
      <c r="Z544" s="641"/>
      <c r="AA544" s="641"/>
      <c r="AB544" s="641"/>
      <c r="AC544" s="155"/>
      <c r="AD544" s="641">
        <v>0</v>
      </c>
      <c r="AE544" s="641"/>
      <c r="AF544" s="641"/>
      <c r="AG544" s="641"/>
      <c r="AH544" s="641"/>
      <c r="AI544" s="641"/>
      <c r="AJ544" s="147" t="str">
        <f t="shared" ref="AJ544:AK593" si="55">A544</f>
        <v/>
      </c>
      <c r="AK544" s="245">
        <f t="shared" si="55"/>
        <v>0</v>
      </c>
      <c r="AL544" s="292" t="s">
        <v>1259</v>
      </c>
      <c r="AM544" s="107"/>
      <c r="AN544" s="107"/>
      <c r="AO544" s="107"/>
      <c r="AP544" s="107"/>
      <c r="AQ544" s="107"/>
      <c r="AR544" s="107"/>
      <c r="AS544" s="107"/>
      <c r="AT544" s="107"/>
      <c r="AU544" s="107"/>
      <c r="AV544" s="107"/>
      <c r="AW544" s="107"/>
      <c r="AX544" s="107"/>
      <c r="AY544" s="107"/>
      <c r="AZ544" s="107"/>
      <c r="BA544" s="107"/>
      <c r="BB544" s="107"/>
      <c r="BC544" s="107"/>
      <c r="BD544" s="107"/>
      <c r="BE544" s="107"/>
      <c r="BF544" s="676">
        <f t="shared" si="52"/>
        <v>0</v>
      </c>
      <c r="BG544" s="676"/>
      <c r="BH544" s="676"/>
      <c r="BI544" s="676"/>
      <c r="BJ544" s="676"/>
      <c r="BK544" s="676"/>
      <c r="BL544" s="194"/>
      <c r="BM544" s="676">
        <f t="shared" si="53"/>
        <v>0</v>
      </c>
      <c r="BN544" s="676"/>
      <c r="BO544" s="676"/>
      <c r="BP544" s="676"/>
      <c r="BQ544" s="676"/>
      <c r="BR544" s="676"/>
      <c r="BS544" s="279"/>
      <c r="BT544" s="155">
        <v>0</v>
      </c>
      <c r="BU544" s="155">
        <v>0</v>
      </c>
      <c r="BV544" s="155">
        <v>0</v>
      </c>
      <c r="BW544" s="155">
        <v>0</v>
      </c>
      <c r="BY544" s="156">
        <f t="shared" si="54"/>
        <v>0</v>
      </c>
      <c r="BZ544" s="156">
        <f t="shared" si="46"/>
        <v>0</v>
      </c>
    </row>
    <row r="545" spans="1:94" ht="15" hidden="1" customHeight="1">
      <c r="A545" s="147" t="str">
        <f>IF(B545&lt;&gt;"",SUBTOTAL(103,$B$8:B545)-SUBTOTAL(103,$B$9:$B$50)-SUBTOTAL(103,$B$52:$B$345),"")</f>
        <v/>
      </c>
      <c r="C545" s="292" t="s">
        <v>1260</v>
      </c>
      <c r="D545" s="281"/>
      <c r="E545" s="107"/>
      <c r="F545" s="107"/>
      <c r="G545" s="107"/>
      <c r="H545" s="107"/>
      <c r="I545" s="107"/>
      <c r="J545" s="107"/>
      <c r="K545" s="107"/>
      <c r="L545" s="107"/>
      <c r="M545" s="107"/>
      <c r="N545" s="107"/>
      <c r="O545" s="107"/>
      <c r="P545" s="107"/>
      <c r="Q545" s="107"/>
      <c r="R545" s="107"/>
      <c r="S545" s="107"/>
      <c r="T545" s="107"/>
      <c r="U545" s="107"/>
      <c r="V545" s="107"/>
      <c r="W545" s="641">
        <f t="shared" si="51"/>
        <v>0</v>
      </c>
      <c r="X545" s="641"/>
      <c r="Y545" s="641"/>
      <c r="Z545" s="641"/>
      <c r="AA545" s="641"/>
      <c r="AB545" s="641"/>
      <c r="AC545" s="155"/>
      <c r="AD545" s="641">
        <v>0</v>
      </c>
      <c r="AE545" s="641"/>
      <c r="AF545" s="641"/>
      <c r="AG545" s="641"/>
      <c r="AH545" s="641"/>
      <c r="AI545" s="641"/>
      <c r="AJ545" s="147" t="str">
        <f t="shared" si="55"/>
        <v/>
      </c>
      <c r="AK545" s="245">
        <f t="shared" si="55"/>
        <v>0</v>
      </c>
      <c r="AL545" s="292" t="s">
        <v>1261</v>
      </c>
      <c r="AM545" s="107"/>
      <c r="AN545" s="107"/>
      <c r="AO545" s="107"/>
      <c r="AP545" s="107"/>
      <c r="AQ545" s="107"/>
      <c r="AR545" s="107"/>
      <c r="AS545" s="107"/>
      <c r="AT545" s="107"/>
      <c r="AU545" s="107"/>
      <c r="AV545" s="107"/>
      <c r="AW545" s="107"/>
      <c r="AX545" s="107"/>
      <c r="AY545" s="107"/>
      <c r="AZ545" s="107"/>
      <c r="BA545" s="107"/>
      <c r="BB545" s="107"/>
      <c r="BC545" s="107"/>
      <c r="BD545" s="107"/>
      <c r="BE545" s="107"/>
      <c r="BF545" s="676">
        <f t="shared" si="52"/>
        <v>0</v>
      </c>
      <c r="BG545" s="676"/>
      <c r="BH545" s="676"/>
      <c r="BI545" s="676"/>
      <c r="BJ545" s="676"/>
      <c r="BK545" s="676"/>
      <c r="BL545" s="194"/>
      <c r="BM545" s="676">
        <f t="shared" si="53"/>
        <v>0</v>
      </c>
      <c r="BN545" s="676"/>
      <c r="BO545" s="676"/>
      <c r="BP545" s="676"/>
      <c r="BQ545" s="676"/>
      <c r="BR545" s="676"/>
      <c r="BS545" s="279"/>
      <c r="BT545" s="155">
        <v>0</v>
      </c>
      <c r="BU545" s="155">
        <v>0</v>
      </c>
      <c r="BV545" s="155">
        <v>0</v>
      </c>
      <c r="BW545" s="155">
        <v>0</v>
      </c>
      <c r="BY545" s="156">
        <f t="shared" si="54"/>
        <v>0</v>
      </c>
      <c r="BZ545" s="156">
        <f t="shared" si="46"/>
        <v>0</v>
      </c>
    </row>
    <row r="546" spans="1:94" ht="15" hidden="1" customHeight="1">
      <c r="A546" s="147" t="str">
        <f>IF(B546&lt;&gt;"",SUBTOTAL(103,$B$8:B546)-SUBTOTAL(103,$B$9:$B$50)-SUBTOTAL(103,$B$52:$B$345),"")</f>
        <v/>
      </c>
      <c r="C546" s="292" t="s">
        <v>1262</v>
      </c>
      <c r="D546" s="281"/>
      <c r="E546" s="107"/>
      <c r="F546" s="107"/>
      <c r="G546" s="107"/>
      <c r="H546" s="107"/>
      <c r="I546" s="107"/>
      <c r="J546" s="107"/>
      <c r="K546" s="107"/>
      <c r="L546" s="107"/>
      <c r="M546" s="107"/>
      <c r="N546" s="107"/>
      <c r="O546" s="107"/>
      <c r="P546" s="107"/>
      <c r="Q546" s="107"/>
      <c r="R546" s="107"/>
      <c r="S546" s="107"/>
      <c r="T546" s="107"/>
      <c r="U546" s="107"/>
      <c r="V546" s="107"/>
      <c r="W546" s="641">
        <f t="shared" si="51"/>
        <v>0</v>
      </c>
      <c r="X546" s="641"/>
      <c r="Y546" s="641"/>
      <c r="Z546" s="641"/>
      <c r="AA546" s="641"/>
      <c r="AB546" s="641"/>
      <c r="AC546" s="155"/>
      <c r="AD546" s="641">
        <v>0</v>
      </c>
      <c r="AE546" s="641"/>
      <c r="AF546" s="641"/>
      <c r="AG546" s="641"/>
      <c r="AH546" s="641"/>
      <c r="AI546" s="641"/>
      <c r="AJ546" s="147" t="str">
        <f t="shared" si="55"/>
        <v/>
      </c>
      <c r="AK546" s="245">
        <f t="shared" si="55"/>
        <v>0</v>
      </c>
      <c r="AL546" s="292" t="s">
        <v>1263</v>
      </c>
      <c r="AM546" s="107"/>
      <c r="AN546" s="107"/>
      <c r="AO546" s="107"/>
      <c r="AP546" s="107"/>
      <c r="AQ546" s="107"/>
      <c r="AR546" s="107"/>
      <c r="AS546" s="107"/>
      <c r="AT546" s="107"/>
      <c r="AU546" s="107"/>
      <c r="AV546" s="107"/>
      <c r="AW546" s="107"/>
      <c r="AX546" s="107"/>
      <c r="AY546" s="107"/>
      <c r="AZ546" s="107"/>
      <c r="BA546" s="107"/>
      <c r="BB546" s="107"/>
      <c r="BC546" s="107"/>
      <c r="BD546" s="107"/>
      <c r="BE546" s="107"/>
      <c r="BF546" s="676">
        <f t="shared" si="52"/>
        <v>0</v>
      </c>
      <c r="BG546" s="676"/>
      <c r="BH546" s="676"/>
      <c r="BI546" s="676"/>
      <c r="BJ546" s="676"/>
      <c r="BK546" s="676"/>
      <c r="BL546" s="194"/>
      <c r="BM546" s="676">
        <f t="shared" si="53"/>
        <v>0</v>
      </c>
      <c r="BN546" s="676"/>
      <c r="BO546" s="676"/>
      <c r="BP546" s="676"/>
      <c r="BQ546" s="676"/>
      <c r="BR546" s="676"/>
      <c r="BS546" s="279"/>
      <c r="BT546" s="155">
        <v>0</v>
      </c>
      <c r="BU546" s="155">
        <v>0</v>
      </c>
      <c r="BV546" s="155">
        <v>0</v>
      </c>
      <c r="BW546" s="155">
        <v>0</v>
      </c>
      <c r="BY546" s="156">
        <f t="shared" si="54"/>
        <v>0</v>
      </c>
      <c r="BZ546" s="156">
        <f t="shared" si="46"/>
        <v>0</v>
      </c>
    </row>
    <row r="547" spans="1:94" ht="15" hidden="1" customHeight="1">
      <c r="A547" s="147" t="str">
        <f>IF(B547&lt;&gt;"",SUBTOTAL(103,$B$8:B547)-SUBTOTAL(103,$B$9:$B$50)-SUBTOTAL(103,$B$52:$B$345),"")</f>
        <v/>
      </c>
      <c r="C547" s="292" t="s">
        <v>1264</v>
      </c>
      <c r="D547" s="281"/>
      <c r="E547" s="107"/>
      <c r="F547" s="107"/>
      <c r="G547" s="107"/>
      <c r="H547" s="107"/>
      <c r="I547" s="107"/>
      <c r="J547" s="107"/>
      <c r="K547" s="107"/>
      <c r="L547" s="107"/>
      <c r="M547" s="107"/>
      <c r="N547" s="107"/>
      <c r="O547" s="107"/>
      <c r="P547" s="107"/>
      <c r="Q547" s="107"/>
      <c r="R547" s="107"/>
      <c r="S547" s="107"/>
      <c r="T547" s="107"/>
      <c r="U547" s="107"/>
      <c r="V547" s="107"/>
      <c r="W547" s="641">
        <f t="shared" si="51"/>
        <v>0</v>
      </c>
      <c r="X547" s="641"/>
      <c r="Y547" s="641"/>
      <c r="Z547" s="641"/>
      <c r="AA547" s="641"/>
      <c r="AB547" s="641"/>
      <c r="AC547" s="155"/>
      <c r="AD547" s="641">
        <v>0</v>
      </c>
      <c r="AE547" s="641"/>
      <c r="AF547" s="641"/>
      <c r="AG547" s="641"/>
      <c r="AH547" s="641"/>
      <c r="AI547" s="641"/>
      <c r="AJ547" s="147" t="str">
        <f t="shared" si="55"/>
        <v/>
      </c>
      <c r="AK547" s="245">
        <f t="shared" si="55"/>
        <v>0</v>
      </c>
      <c r="AL547" s="292" t="s">
        <v>1265</v>
      </c>
      <c r="AM547" s="107"/>
      <c r="AN547" s="107"/>
      <c r="AO547" s="107"/>
      <c r="AP547" s="107"/>
      <c r="AQ547" s="107"/>
      <c r="AR547" s="107"/>
      <c r="AS547" s="107"/>
      <c r="AT547" s="107"/>
      <c r="AU547" s="107"/>
      <c r="AV547" s="107"/>
      <c r="AW547" s="107"/>
      <c r="AX547" s="107"/>
      <c r="AY547" s="107"/>
      <c r="AZ547" s="107"/>
      <c r="BA547" s="107"/>
      <c r="BB547" s="107"/>
      <c r="BC547" s="107"/>
      <c r="BD547" s="107"/>
      <c r="BE547" s="107"/>
      <c r="BF547" s="676">
        <f t="shared" si="52"/>
        <v>0</v>
      </c>
      <c r="BG547" s="676"/>
      <c r="BH547" s="676"/>
      <c r="BI547" s="676"/>
      <c r="BJ547" s="676"/>
      <c r="BK547" s="676"/>
      <c r="BL547" s="194"/>
      <c r="BM547" s="676">
        <f t="shared" si="53"/>
        <v>0</v>
      </c>
      <c r="BN547" s="676"/>
      <c r="BO547" s="676"/>
      <c r="BP547" s="676"/>
      <c r="BQ547" s="676"/>
      <c r="BR547" s="676"/>
      <c r="BS547" s="279"/>
      <c r="BT547" s="155">
        <v>0</v>
      </c>
      <c r="BU547" s="155">
        <v>0</v>
      </c>
      <c r="BV547" s="155">
        <v>0</v>
      </c>
      <c r="BW547" s="155">
        <v>0</v>
      </c>
      <c r="BY547" s="156">
        <f t="shared" si="54"/>
        <v>0</v>
      </c>
      <c r="BZ547" s="156">
        <f t="shared" si="46"/>
        <v>0</v>
      </c>
    </row>
    <row r="548" spans="1:94" ht="28" hidden="1" customHeight="1">
      <c r="A548" s="147" t="str">
        <f>IF(B548&lt;&gt;"",SUBTOTAL(103,$B$8:B548)-SUBTOTAL(103,$B$9:$B$50)-SUBTOTAL(103,$B$52:$B$345),"")</f>
        <v/>
      </c>
      <c r="C548" s="677" t="s">
        <v>1266</v>
      </c>
      <c r="D548" s="677"/>
      <c r="E548" s="677"/>
      <c r="F548" s="677"/>
      <c r="G548" s="677"/>
      <c r="H548" s="677"/>
      <c r="I548" s="677"/>
      <c r="J548" s="677"/>
      <c r="K548" s="677"/>
      <c r="L548" s="677"/>
      <c r="M548" s="677"/>
      <c r="N548" s="677"/>
      <c r="O548" s="677"/>
      <c r="P548" s="677"/>
      <c r="Q548" s="677"/>
      <c r="R548" s="677"/>
      <c r="S548" s="677"/>
      <c r="T548" s="677"/>
      <c r="U548" s="677"/>
      <c r="V548" s="107"/>
      <c r="W548" s="641">
        <f t="shared" si="51"/>
        <v>0</v>
      </c>
      <c r="X548" s="641"/>
      <c r="Y548" s="641"/>
      <c r="Z548" s="641"/>
      <c r="AA548" s="641"/>
      <c r="AB548" s="641"/>
      <c r="AC548" s="155"/>
      <c r="AD548" s="641">
        <v>0</v>
      </c>
      <c r="AE548" s="641"/>
      <c r="AF548" s="641"/>
      <c r="AG548" s="641"/>
      <c r="AH548" s="641"/>
      <c r="AI548" s="641"/>
      <c r="AJ548" s="147" t="str">
        <f t="shared" si="55"/>
        <v/>
      </c>
      <c r="AK548" s="245">
        <f t="shared" si="55"/>
        <v>0</v>
      </c>
      <c r="AL548" s="292" t="s">
        <v>1267</v>
      </c>
      <c r="AM548" s="107"/>
      <c r="AN548" s="107"/>
      <c r="AO548" s="107"/>
      <c r="AP548" s="107"/>
      <c r="AQ548" s="107"/>
      <c r="AR548" s="107"/>
      <c r="AS548" s="107"/>
      <c r="AT548" s="107"/>
      <c r="AU548" s="107"/>
      <c r="AV548" s="107"/>
      <c r="AW548" s="107"/>
      <c r="AX548" s="107"/>
      <c r="AY548" s="107"/>
      <c r="AZ548" s="107"/>
      <c r="BA548" s="107"/>
      <c r="BB548" s="107"/>
      <c r="BC548" s="107"/>
      <c r="BD548" s="107"/>
      <c r="BE548" s="107"/>
      <c r="BF548" s="676">
        <f t="shared" si="52"/>
        <v>0</v>
      </c>
      <c r="BG548" s="676"/>
      <c r="BH548" s="676"/>
      <c r="BI548" s="676"/>
      <c r="BJ548" s="676"/>
      <c r="BK548" s="676"/>
      <c r="BL548" s="194"/>
      <c r="BM548" s="676">
        <f t="shared" si="53"/>
        <v>0</v>
      </c>
      <c r="BN548" s="676"/>
      <c r="BO548" s="676"/>
      <c r="BP548" s="676"/>
      <c r="BQ548" s="676"/>
      <c r="BR548" s="676"/>
      <c r="BS548" s="279"/>
      <c r="BT548" s="155">
        <v>0</v>
      </c>
      <c r="BU548" s="155">
        <v>0</v>
      </c>
      <c r="BV548" s="155">
        <v>0</v>
      </c>
      <c r="BW548" s="155">
        <v>0</v>
      </c>
      <c r="BY548" s="156">
        <f t="shared" si="54"/>
        <v>0</v>
      </c>
      <c r="BZ548" s="156">
        <f t="shared" si="46"/>
        <v>0</v>
      </c>
    </row>
    <row r="549" spans="1:94" ht="15" hidden="1" customHeight="1">
      <c r="A549" s="147" t="str">
        <f>IF(B549&lt;&gt;"",SUBTOTAL(103,$B$8:B549)-SUBTOTAL(103,$B$9:$B$50)-SUBTOTAL(103,$B$52:$B$345),"")</f>
        <v/>
      </c>
      <c r="C549" s="292" t="s">
        <v>811</v>
      </c>
      <c r="D549" s="281"/>
      <c r="E549" s="107"/>
      <c r="F549" s="107"/>
      <c r="G549" s="107"/>
      <c r="H549" s="107"/>
      <c r="I549" s="107"/>
      <c r="J549" s="107"/>
      <c r="K549" s="107"/>
      <c r="L549" s="107"/>
      <c r="M549" s="107"/>
      <c r="N549" s="107"/>
      <c r="O549" s="107"/>
      <c r="P549" s="107"/>
      <c r="Q549" s="107"/>
      <c r="R549" s="107"/>
      <c r="S549" s="107"/>
      <c r="T549" s="107"/>
      <c r="U549" s="107"/>
      <c r="V549" s="107"/>
      <c r="W549" s="641">
        <f t="shared" si="51"/>
        <v>0</v>
      </c>
      <c r="X549" s="641"/>
      <c r="Y549" s="641"/>
      <c r="Z549" s="641"/>
      <c r="AA549" s="641"/>
      <c r="AB549" s="641"/>
      <c r="AC549" s="155"/>
      <c r="AD549" s="641">
        <v>0</v>
      </c>
      <c r="AE549" s="641"/>
      <c r="AF549" s="641"/>
      <c r="AG549" s="641"/>
      <c r="AH549" s="641"/>
      <c r="AI549" s="641"/>
      <c r="AJ549" s="147" t="str">
        <f t="shared" si="55"/>
        <v/>
      </c>
      <c r="AK549" s="245">
        <f t="shared" si="55"/>
        <v>0</v>
      </c>
      <c r="AL549" s="292" t="s">
        <v>1268</v>
      </c>
      <c r="AM549" s="107"/>
      <c r="AN549" s="107"/>
      <c r="AO549" s="107"/>
      <c r="AP549" s="107"/>
      <c r="AQ549" s="107"/>
      <c r="AR549" s="107"/>
      <c r="AS549" s="107"/>
      <c r="AT549" s="107"/>
      <c r="AU549" s="107"/>
      <c r="AV549" s="107"/>
      <c r="AW549" s="107"/>
      <c r="AX549" s="107"/>
      <c r="AY549" s="107"/>
      <c r="AZ549" s="107"/>
      <c r="BA549" s="107"/>
      <c r="BB549" s="107"/>
      <c r="BC549" s="107"/>
      <c r="BD549" s="107"/>
      <c r="BE549" s="107"/>
      <c r="BF549" s="676">
        <f t="shared" si="52"/>
        <v>0</v>
      </c>
      <c r="BG549" s="676"/>
      <c r="BH549" s="676"/>
      <c r="BI549" s="676"/>
      <c r="BJ549" s="676"/>
      <c r="BK549" s="676"/>
      <c r="BL549" s="194"/>
      <c r="BM549" s="676">
        <f t="shared" si="53"/>
        <v>0</v>
      </c>
      <c r="BN549" s="676"/>
      <c r="BO549" s="676"/>
      <c r="BP549" s="676"/>
      <c r="BQ549" s="676"/>
      <c r="BR549" s="676"/>
      <c r="BS549" s="279"/>
      <c r="BT549" s="155">
        <v>0</v>
      </c>
      <c r="BU549" s="155">
        <v>0</v>
      </c>
      <c r="BV549" s="155">
        <v>0</v>
      </c>
      <c r="BW549" s="155">
        <v>0</v>
      </c>
      <c r="BY549" s="156">
        <f t="shared" si="54"/>
        <v>0</v>
      </c>
      <c r="BZ549" s="156">
        <f t="shared" si="46"/>
        <v>0</v>
      </c>
    </row>
    <row r="550" spans="1:94" ht="15" hidden="1" customHeight="1">
      <c r="A550" s="147" t="str">
        <f>IF(B550&lt;&gt;"",SUBTOTAL(103,$B$8:B550)-SUBTOTAL(103,$B$9:$B$50)-SUBTOTAL(103,$B$52:$B$345),"")</f>
        <v/>
      </c>
      <c r="C550" s="292" t="s">
        <v>1276</v>
      </c>
      <c r="D550" s="107"/>
      <c r="E550" s="107"/>
      <c r="F550" s="107"/>
      <c r="G550" s="107"/>
      <c r="H550" s="107"/>
      <c r="I550" s="107"/>
      <c r="J550" s="107"/>
      <c r="K550" s="107"/>
      <c r="L550" s="107"/>
      <c r="M550" s="107"/>
      <c r="N550" s="107"/>
      <c r="O550" s="107"/>
      <c r="P550" s="107"/>
      <c r="Q550" s="107"/>
      <c r="R550" s="107"/>
      <c r="S550" s="107"/>
      <c r="T550" s="107"/>
      <c r="U550" s="107"/>
      <c r="V550" s="107"/>
      <c r="W550" s="641">
        <f t="shared" si="51"/>
        <v>0</v>
      </c>
      <c r="X550" s="641"/>
      <c r="Y550" s="641"/>
      <c r="Z550" s="641"/>
      <c r="AA550" s="641"/>
      <c r="AB550" s="641"/>
      <c r="AC550" s="155"/>
      <c r="AD550" s="641">
        <v>0</v>
      </c>
      <c r="AE550" s="641"/>
      <c r="AF550" s="641"/>
      <c r="AG550" s="641"/>
      <c r="AH550" s="641"/>
      <c r="AI550" s="641"/>
      <c r="AJ550" s="147" t="str">
        <f t="shared" si="55"/>
        <v/>
      </c>
      <c r="AK550" s="245">
        <f t="shared" si="55"/>
        <v>0</v>
      </c>
      <c r="AL550" s="292" t="s">
        <v>1270</v>
      </c>
      <c r="AM550" s="107"/>
      <c r="AN550" s="107"/>
      <c r="AO550" s="107"/>
      <c r="AP550" s="107"/>
      <c r="AQ550" s="107"/>
      <c r="AR550" s="107"/>
      <c r="AS550" s="107"/>
      <c r="AT550" s="107"/>
      <c r="AU550" s="107"/>
      <c r="AV550" s="107"/>
      <c r="AW550" s="107"/>
      <c r="AX550" s="107"/>
      <c r="AY550" s="107"/>
      <c r="AZ550" s="107"/>
      <c r="BA550" s="107"/>
      <c r="BB550" s="107"/>
      <c r="BC550" s="107"/>
      <c r="BD550" s="107"/>
      <c r="BE550" s="107"/>
      <c r="BF550" s="676">
        <f t="shared" si="52"/>
        <v>0</v>
      </c>
      <c r="BG550" s="676"/>
      <c r="BH550" s="676"/>
      <c r="BI550" s="676"/>
      <c r="BJ550" s="676"/>
      <c r="BK550" s="676"/>
      <c r="BL550" s="194"/>
      <c r="BM550" s="676">
        <f t="shared" si="53"/>
        <v>0</v>
      </c>
      <c r="BN550" s="676"/>
      <c r="BO550" s="676"/>
      <c r="BP550" s="676"/>
      <c r="BQ550" s="676"/>
      <c r="BR550" s="676"/>
      <c r="BS550" s="193"/>
      <c r="BT550" s="155">
        <v>0</v>
      </c>
      <c r="BU550" s="155">
        <v>0</v>
      </c>
      <c r="BV550" s="155">
        <v>0</v>
      </c>
      <c r="BW550" s="155">
        <v>0</v>
      </c>
      <c r="BY550" s="156">
        <f t="shared" si="54"/>
        <v>0</v>
      </c>
      <c r="BZ550" s="156">
        <f t="shared" si="46"/>
        <v>0</v>
      </c>
    </row>
    <row r="551" spans="1:94" ht="15" hidden="1" customHeight="1">
      <c r="A551" s="147" t="str">
        <f>IF(B551&lt;&gt;"",SUBTOTAL(103,$B$8:B551)-SUBTOTAL(103,$B$9:$B$50)-SUBTOTAL(103,$B$52:$B$345),"")</f>
        <v/>
      </c>
      <c r="C551" s="292" t="s">
        <v>812</v>
      </c>
      <c r="D551" s="107"/>
      <c r="E551" s="107"/>
      <c r="F551" s="107"/>
      <c r="G551" s="107"/>
      <c r="H551" s="107"/>
      <c r="I551" s="107"/>
      <c r="J551" s="107"/>
      <c r="K551" s="107"/>
      <c r="L551" s="107"/>
      <c r="M551" s="107"/>
      <c r="N551" s="107"/>
      <c r="O551" s="107"/>
      <c r="P551" s="107"/>
      <c r="Q551" s="107"/>
      <c r="R551" s="107"/>
      <c r="S551" s="107"/>
      <c r="T551" s="107"/>
      <c r="U551" s="107"/>
      <c r="V551" s="107"/>
      <c r="W551" s="641">
        <f t="shared" si="51"/>
        <v>0</v>
      </c>
      <c r="X551" s="641"/>
      <c r="Y551" s="641"/>
      <c r="Z551" s="641"/>
      <c r="AA551" s="641"/>
      <c r="AB551" s="641"/>
      <c r="AC551" s="155"/>
      <c r="AD551" s="641">
        <v>0</v>
      </c>
      <c r="AE551" s="641"/>
      <c r="AF551" s="641"/>
      <c r="AG551" s="641"/>
      <c r="AH551" s="641"/>
      <c r="AI551" s="641"/>
      <c r="AJ551" s="147" t="str">
        <f t="shared" si="55"/>
        <v/>
      </c>
      <c r="AK551" s="245">
        <f t="shared" si="55"/>
        <v>0</v>
      </c>
      <c r="AL551" s="292" t="s">
        <v>1272</v>
      </c>
      <c r="AM551" s="107"/>
      <c r="AN551" s="107"/>
      <c r="AO551" s="107"/>
      <c r="AP551" s="107"/>
      <c r="AQ551" s="107"/>
      <c r="AR551" s="107"/>
      <c r="AS551" s="107"/>
      <c r="AT551" s="107"/>
      <c r="AU551" s="107"/>
      <c r="AV551" s="107"/>
      <c r="AW551" s="107"/>
      <c r="AX551" s="107"/>
      <c r="AY551" s="107"/>
      <c r="AZ551" s="107"/>
      <c r="BA551" s="107"/>
      <c r="BB551" s="107"/>
      <c r="BC551" s="107"/>
      <c r="BD551" s="107"/>
      <c r="BE551" s="107"/>
      <c r="BF551" s="676">
        <f t="shared" si="52"/>
        <v>0</v>
      </c>
      <c r="BG551" s="676"/>
      <c r="BH551" s="676"/>
      <c r="BI551" s="676"/>
      <c r="BJ551" s="676"/>
      <c r="BK551" s="676"/>
      <c r="BL551" s="194"/>
      <c r="BM551" s="676">
        <f t="shared" si="53"/>
        <v>0</v>
      </c>
      <c r="BN551" s="676"/>
      <c r="BO551" s="676"/>
      <c r="BP551" s="676"/>
      <c r="BQ551" s="676"/>
      <c r="BR551" s="676"/>
      <c r="BS551" s="193"/>
      <c r="BT551" s="155">
        <v>0</v>
      </c>
      <c r="BU551" s="155">
        <v>0</v>
      </c>
      <c r="BV551" s="155">
        <v>0</v>
      </c>
      <c r="BW551" s="155">
        <v>0</v>
      </c>
      <c r="BY551" s="156">
        <f t="shared" si="54"/>
        <v>0</v>
      </c>
      <c r="BZ551" s="156">
        <f t="shared" si="46"/>
        <v>0</v>
      </c>
    </row>
    <row r="552" spans="1:94" ht="15" hidden="1" customHeight="1">
      <c r="A552" s="147" t="str">
        <f>IF(B552&lt;&gt;"",SUBTOTAL(103,$B$8:B552)-SUBTOTAL(103,$B$9:$B$50)-SUBTOTAL(103,$B$52:$B$345),"")</f>
        <v/>
      </c>
      <c r="C552" s="292" t="s">
        <v>813</v>
      </c>
      <c r="D552" s="107"/>
      <c r="E552" s="107"/>
      <c r="F552" s="107"/>
      <c r="G552" s="107"/>
      <c r="H552" s="107"/>
      <c r="I552" s="107"/>
      <c r="J552" s="107"/>
      <c r="K552" s="107"/>
      <c r="L552" s="107"/>
      <c r="M552" s="107"/>
      <c r="N552" s="107"/>
      <c r="O552" s="107"/>
      <c r="P552" s="107"/>
      <c r="Q552" s="107"/>
      <c r="R552" s="107"/>
      <c r="S552" s="107"/>
      <c r="T552" s="107"/>
      <c r="U552" s="107"/>
      <c r="V552" s="107"/>
      <c r="W552" s="641">
        <f t="shared" si="51"/>
        <v>0</v>
      </c>
      <c r="X552" s="641"/>
      <c r="Y552" s="641"/>
      <c r="Z552" s="641"/>
      <c r="AA552" s="641"/>
      <c r="AB552" s="641"/>
      <c r="AC552" s="155"/>
      <c r="AD552" s="641">
        <v>0</v>
      </c>
      <c r="AE552" s="641"/>
      <c r="AF552" s="641"/>
      <c r="AG552" s="641"/>
      <c r="AH552" s="641"/>
      <c r="AI552" s="641"/>
      <c r="AJ552" s="147" t="str">
        <f t="shared" si="55"/>
        <v/>
      </c>
      <c r="AK552" s="245">
        <f t="shared" si="55"/>
        <v>0</v>
      </c>
      <c r="AL552" s="292" t="s">
        <v>1274</v>
      </c>
      <c r="AM552" s="107"/>
      <c r="AN552" s="107"/>
      <c r="AO552" s="107"/>
      <c r="AP552" s="107"/>
      <c r="AQ552" s="107"/>
      <c r="AR552" s="107"/>
      <c r="AS552" s="107"/>
      <c r="AT552" s="107"/>
      <c r="AU552" s="107"/>
      <c r="AV552" s="107"/>
      <c r="AW552" s="107"/>
      <c r="AX552" s="107"/>
      <c r="AY552" s="107"/>
      <c r="AZ552" s="107"/>
      <c r="BA552" s="107"/>
      <c r="BB552" s="107"/>
      <c r="BC552" s="107"/>
      <c r="BD552" s="107"/>
      <c r="BE552" s="107"/>
      <c r="BF552" s="676">
        <f t="shared" si="52"/>
        <v>0</v>
      </c>
      <c r="BG552" s="676"/>
      <c r="BH552" s="676"/>
      <c r="BI552" s="676"/>
      <c r="BJ552" s="676"/>
      <c r="BK552" s="676"/>
      <c r="BL552" s="194"/>
      <c r="BM552" s="676">
        <f t="shared" si="53"/>
        <v>0</v>
      </c>
      <c r="BN552" s="676"/>
      <c r="BO552" s="676"/>
      <c r="BP552" s="676"/>
      <c r="BQ552" s="676"/>
      <c r="BR552" s="676"/>
      <c r="BS552" s="193"/>
      <c r="BT552" s="155">
        <v>0</v>
      </c>
      <c r="BU552" s="155">
        <v>0</v>
      </c>
      <c r="BV552" s="155">
        <v>0</v>
      </c>
      <c r="BW552" s="155">
        <v>0</v>
      </c>
      <c r="BY552" s="156">
        <f>IF(SUM(C552:AI552)=0,0,1)</f>
        <v>0</v>
      </c>
      <c r="BZ552" s="156">
        <f t="shared" si="46"/>
        <v>0</v>
      </c>
    </row>
    <row r="553" spans="1:94" ht="15" hidden="1" customHeight="1">
      <c r="A553" s="147" t="str">
        <f>IF(B553&lt;&gt;"",SUBTOTAL(103,$B$8:B553)-SUBTOTAL(103,$B$9:$B$50)-SUBTOTAL(103,$B$52:$B$345),"")</f>
        <v/>
      </c>
      <c r="C553" s="292"/>
      <c r="D553" s="107"/>
      <c r="E553" s="107"/>
      <c r="F553" s="107"/>
      <c r="G553" s="107"/>
      <c r="H553" s="107"/>
      <c r="I553" s="107"/>
      <c r="J553" s="107"/>
      <c r="K553" s="107"/>
      <c r="L553" s="107"/>
      <c r="M553" s="107"/>
      <c r="N553" s="107"/>
      <c r="O553" s="107"/>
      <c r="P553" s="107"/>
      <c r="Q553" s="107"/>
      <c r="R553" s="107"/>
      <c r="S553" s="107"/>
      <c r="T553" s="107"/>
      <c r="U553" s="107"/>
      <c r="V553" s="107"/>
      <c r="W553" s="641"/>
      <c r="X553" s="641"/>
      <c r="Y553" s="641"/>
      <c r="Z553" s="641"/>
      <c r="AA553" s="641"/>
      <c r="AB553" s="641"/>
      <c r="AC553" s="155"/>
      <c r="AD553" s="641"/>
      <c r="AE553" s="641"/>
      <c r="AF553" s="641"/>
      <c r="AG553" s="641"/>
      <c r="AH553" s="641"/>
      <c r="AI553" s="641"/>
      <c r="AJ553" s="147" t="str">
        <f t="shared" si="55"/>
        <v/>
      </c>
      <c r="AK553" s="245">
        <f t="shared" si="55"/>
        <v>0</v>
      </c>
      <c r="AL553" s="292"/>
      <c r="AM553" s="107"/>
      <c r="AN553" s="107"/>
      <c r="AO553" s="107"/>
      <c r="AP553" s="107"/>
      <c r="AQ553" s="107"/>
      <c r="AR553" s="107"/>
      <c r="AS553" s="107"/>
      <c r="AT553" s="107"/>
      <c r="AU553" s="107"/>
      <c r="AV553" s="107"/>
      <c r="AW553" s="107"/>
      <c r="AX553" s="107"/>
      <c r="AY553" s="107"/>
      <c r="AZ553" s="107"/>
      <c r="BA553" s="107"/>
      <c r="BB553" s="107"/>
      <c r="BC553" s="107"/>
      <c r="BD553" s="107"/>
      <c r="BE553" s="107"/>
      <c r="BF553" s="676"/>
      <c r="BG553" s="676"/>
      <c r="BH553" s="676"/>
      <c r="BI553" s="676"/>
      <c r="BJ553" s="676"/>
      <c r="BK553" s="676"/>
      <c r="BL553" s="194"/>
      <c r="BM553" s="676"/>
      <c r="BN553" s="676"/>
      <c r="BO553" s="676"/>
      <c r="BP553" s="676"/>
      <c r="BQ553" s="676"/>
      <c r="BR553" s="676"/>
      <c r="BS553" s="193"/>
      <c r="BY553" s="156">
        <f>BY554</f>
        <v>0</v>
      </c>
      <c r="BZ553" s="156">
        <f t="shared" si="46"/>
        <v>0</v>
      </c>
    </row>
    <row r="554" spans="1:94" s="96" customFormat="1" ht="15" hidden="1" customHeight="1" thickBot="1">
      <c r="A554" s="147" t="str">
        <f>IF(B554&lt;&gt;"",SUBTOTAL(103,$B$8:B554)-SUBTOTAL(103,$B$9:$B$50)-SUBTOTAL(103,$B$52:$B$345),"")</f>
        <v/>
      </c>
      <c r="B554" s="88"/>
      <c r="C554" s="270"/>
      <c r="D554" s="110"/>
      <c r="E554" s="111"/>
      <c r="F554" s="111"/>
      <c r="G554" s="111"/>
      <c r="H554" s="111"/>
      <c r="I554" s="111"/>
      <c r="J554" s="111"/>
      <c r="K554" s="112"/>
      <c r="L554" s="112"/>
      <c r="M554" s="112"/>
      <c r="N554" s="112"/>
      <c r="O554" s="112"/>
      <c r="P554" s="112"/>
      <c r="Q554" s="112"/>
      <c r="R554" s="112"/>
      <c r="S554" s="112"/>
      <c r="T554" s="112"/>
      <c r="U554" s="112"/>
      <c r="V554" s="112"/>
      <c r="W554" s="653">
        <f>SUBTOTAL(109,W543:AB553)</f>
        <v>0</v>
      </c>
      <c r="X554" s="653"/>
      <c r="Y554" s="653"/>
      <c r="Z554" s="653"/>
      <c r="AA554" s="653"/>
      <c r="AB554" s="653"/>
      <c r="AC554" s="252"/>
      <c r="AD554" s="653">
        <f>SUBTOTAL(109,AD543:AI553)</f>
        <v>0</v>
      </c>
      <c r="AE554" s="653"/>
      <c r="AF554" s="653"/>
      <c r="AG554" s="653"/>
      <c r="AH554" s="653"/>
      <c r="AI554" s="653"/>
      <c r="AJ554" s="147" t="str">
        <f t="shared" si="55"/>
        <v/>
      </c>
      <c r="AK554" s="245">
        <f t="shared" si="55"/>
        <v>0</v>
      </c>
      <c r="AL554" s="270"/>
      <c r="AM554" s="110"/>
      <c r="AN554" s="111"/>
      <c r="AO554" s="111"/>
      <c r="AP554" s="111"/>
      <c r="AQ554" s="111"/>
      <c r="AR554" s="111"/>
      <c r="AS554" s="111"/>
      <c r="AT554" s="112"/>
      <c r="AU554" s="112"/>
      <c r="AV554" s="112"/>
      <c r="AW554" s="112"/>
      <c r="AX554" s="112"/>
      <c r="AY554" s="112"/>
      <c r="AZ554" s="112"/>
      <c r="BA554" s="112"/>
      <c r="BB554" s="112"/>
      <c r="BC554" s="112"/>
      <c r="BD554" s="112"/>
      <c r="BE554" s="112"/>
      <c r="BF554" s="653">
        <f>SUBTOTAL(109,BF543:BK553)</f>
        <v>0</v>
      </c>
      <c r="BG554" s="653"/>
      <c r="BH554" s="653"/>
      <c r="BI554" s="653"/>
      <c r="BJ554" s="653"/>
      <c r="BK554" s="653"/>
      <c r="BL554" s="252"/>
      <c r="BM554" s="653">
        <f>SUBTOTAL(109,BM543:BR553)</f>
        <v>0</v>
      </c>
      <c r="BN554" s="653"/>
      <c r="BO554" s="653"/>
      <c r="BP554" s="653"/>
      <c r="BQ554" s="653"/>
      <c r="BR554" s="653"/>
      <c r="BS554" s="271"/>
      <c r="BT554" s="285">
        <f>SUBTOTAL(109,BT543:BT553)</f>
        <v>0</v>
      </c>
      <c r="BU554" s="285">
        <f>SUBTOTAL(109,BU543:BU553)</f>
        <v>0</v>
      </c>
      <c r="BV554" s="285">
        <f>SUBTOTAL(109,BV543:BV553)</f>
        <v>0</v>
      </c>
      <c r="BW554" s="285">
        <f>SUBTOTAL(109,BW543:BW553)</f>
        <v>0</v>
      </c>
      <c r="BX554" s="156"/>
      <c r="BY554" s="156">
        <f>IF(SUM(C554:AI554)=0,0,1)</f>
        <v>0</v>
      </c>
      <c r="BZ554" s="156">
        <f t="shared" si="46"/>
        <v>0</v>
      </c>
      <c r="CA554" s="156"/>
      <c r="CB554" s="252">
        <f>[4]CDKT!P138</f>
        <v>0</v>
      </c>
      <c r="CC554" s="252">
        <f>[4]CDKT!T138</f>
        <v>0</v>
      </c>
      <c r="CD554" s="252">
        <f>W554-CB554</f>
        <v>0</v>
      </c>
      <c r="CE554" s="252">
        <f>AD554-CC554</f>
        <v>0</v>
      </c>
      <c r="CG554" s="272"/>
      <c r="CH554" s="272"/>
      <c r="CI554" s="272"/>
      <c r="CJ554" s="272"/>
      <c r="CK554" s="272"/>
      <c r="CL554" s="272"/>
      <c r="CM554" s="272"/>
      <c r="CN554" s="272"/>
      <c r="CO554" s="272"/>
      <c r="CP554" s="272"/>
    </row>
    <row r="555" spans="1:94" s="96" customFormat="1" ht="15" customHeight="1" thickTop="1">
      <c r="A555" s="147" t="str">
        <f>IF(B555&lt;&gt;"",SUBTOTAL(103,$B$8:B555)-SUBTOTAL(103,$B$9:$B$50)-SUBTOTAL(103,$B$52:$B$345),"")</f>
        <v/>
      </c>
      <c r="B555" s="88"/>
      <c r="C555" s="271"/>
      <c r="D555" s="271"/>
      <c r="E555" s="271"/>
      <c r="F555" s="271"/>
      <c r="G555" s="271"/>
      <c r="H555" s="271"/>
      <c r="I555" s="271"/>
      <c r="J555" s="271"/>
      <c r="K555" s="271"/>
      <c r="L555" s="271"/>
      <c r="M555" s="271"/>
      <c r="N555" s="271"/>
      <c r="O555" s="271"/>
      <c r="P555" s="271"/>
      <c r="Q555" s="271"/>
      <c r="R555" s="271"/>
      <c r="S555" s="271"/>
      <c r="T555" s="271"/>
      <c r="U555" s="271"/>
      <c r="V555" s="111"/>
      <c r="X555" s="271"/>
      <c r="Y555" s="271"/>
      <c r="Z555" s="271"/>
      <c r="AA555" s="271"/>
      <c r="AB555" s="271"/>
      <c r="AC555" s="271"/>
      <c r="AD555" s="154"/>
      <c r="AE555" s="154"/>
      <c r="AF555" s="154"/>
      <c r="AG555" s="154"/>
      <c r="AH555" s="154"/>
      <c r="AI555" s="154"/>
      <c r="AJ555" s="147" t="str">
        <f t="shared" si="55"/>
        <v/>
      </c>
      <c r="AK555" s="245">
        <f t="shared" si="55"/>
        <v>0</v>
      </c>
      <c r="AL555" s="271"/>
      <c r="AM555" s="271"/>
      <c r="AN555" s="271"/>
      <c r="AO555" s="271"/>
      <c r="AP555" s="271"/>
      <c r="AQ555" s="271"/>
      <c r="AR555" s="271"/>
      <c r="AS555" s="271"/>
      <c r="AT555" s="271"/>
      <c r="AU555" s="271"/>
      <c r="AV555" s="271"/>
      <c r="AW555" s="271"/>
      <c r="AX555" s="271"/>
      <c r="AY555" s="271"/>
      <c r="AZ555" s="271"/>
      <c r="BA555" s="271"/>
      <c r="BB555" s="271"/>
      <c r="BC555" s="271"/>
      <c r="BD555" s="271"/>
      <c r="BE555" s="111"/>
      <c r="BG555" s="271"/>
      <c r="BH555" s="271"/>
      <c r="BI555" s="271"/>
      <c r="BJ555" s="271"/>
      <c r="BK555" s="271"/>
      <c r="BL555" s="271"/>
      <c r="BM555" s="154"/>
      <c r="BN555" s="154"/>
      <c r="BO555" s="154"/>
      <c r="BP555" s="154"/>
      <c r="BQ555" s="154"/>
      <c r="BR555" s="154"/>
      <c r="BS555" s="154"/>
      <c r="BT555" s="155">
        <f>BT554-[4]CDKT!K138</f>
        <v>0</v>
      </c>
      <c r="BU555" s="155">
        <f>BU554-[4]CDKT!L138</f>
        <v>0</v>
      </c>
      <c r="BV555" s="155">
        <f>BV554-[4]CDKT!M138</f>
        <v>0</v>
      </c>
      <c r="BW555" s="155">
        <f>BW554-[4]CDKT!O138</f>
        <v>0</v>
      </c>
      <c r="BX555" s="156"/>
      <c r="BY555" s="156">
        <f>BY577</f>
        <v>5</v>
      </c>
      <c r="BZ555" s="156">
        <f t="shared" si="46"/>
        <v>0</v>
      </c>
      <c r="CA555" s="156"/>
      <c r="CB555" s="252"/>
      <c r="CC555" s="252"/>
      <c r="CD555" s="252"/>
      <c r="CE555" s="252"/>
      <c r="CG555" s="272"/>
      <c r="CH555" s="272"/>
      <c r="CI555" s="272"/>
      <c r="CJ555" s="272"/>
      <c r="CK555" s="272"/>
      <c r="CL555" s="272"/>
      <c r="CM555" s="272"/>
      <c r="CN555" s="272"/>
      <c r="CO555" s="272"/>
      <c r="CP555" s="272"/>
    </row>
    <row r="556" spans="1:94" ht="15" customHeight="1">
      <c r="A556" s="147">
        <f>IF(B556&lt;&gt;"",SUBTOTAL(103,$B$8:B556)-SUBTOTAL(103,$B$9:$B$50)-SUBTOTAL(103,$B$52:$B$345),"")</f>
        <v>10</v>
      </c>
      <c r="B556" s="88" t="str">
        <f>IF(AND(W563+AD563=0,W573+AD573=0),"",".")</f>
        <v>.</v>
      </c>
      <c r="C556" s="261" t="s">
        <v>1277</v>
      </c>
      <c r="D556" s="107"/>
      <c r="E556" s="107"/>
      <c r="F556" s="107"/>
      <c r="G556" s="107"/>
      <c r="H556" s="107"/>
      <c r="I556" s="107"/>
      <c r="J556" s="107"/>
      <c r="K556" s="107"/>
      <c r="L556" s="107"/>
      <c r="M556" s="107"/>
      <c r="N556" s="107"/>
      <c r="O556" s="107"/>
      <c r="P556" s="107"/>
      <c r="Q556" s="107"/>
      <c r="R556" s="107"/>
      <c r="S556" s="107"/>
      <c r="T556" s="107"/>
      <c r="U556" s="107"/>
      <c r="V556" s="107"/>
      <c r="AJ556" s="147">
        <f t="shared" si="55"/>
        <v>10</v>
      </c>
      <c r="AK556" s="245" t="str">
        <f t="shared" si="55"/>
        <v>.</v>
      </c>
      <c r="AL556" s="261" t="s">
        <v>1255</v>
      </c>
      <c r="AM556" s="107"/>
      <c r="AN556" s="107"/>
      <c r="AO556" s="107"/>
      <c r="AP556" s="107"/>
      <c r="AQ556" s="107"/>
      <c r="AR556" s="107"/>
      <c r="AS556" s="107"/>
      <c r="AT556" s="107"/>
      <c r="AU556" s="107"/>
      <c r="AV556" s="107"/>
      <c r="AW556" s="107"/>
      <c r="AX556" s="107"/>
      <c r="AY556" s="107"/>
      <c r="AZ556" s="107"/>
      <c r="BA556" s="107"/>
      <c r="BB556" s="107"/>
      <c r="BC556" s="107"/>
      <c r="BD556" s="107"/>
      <c r="BE556" s="107"/>
      <c r="BY556" s="156">
        <f>BY559</f>
        <v>4</v>
      </c>
      <c r="BZ556" s="156">
        <f>IF(ISNONTEXT(C556:D556),0,SUM(C556:AI556)-SUM(AL556:BR556))</f>
        <v>0</v>
      </c>
    </row>
    <row r="557" spans="1:94" s="96" customFormat="1" ht="15" customHeight="1">
      <c r="A557" s="147" t="s">
        <v>797</v>
      </c>
      <c r="B557" s="88"/>
      <c r="C557" s="270" t="s">
        <v>1278</v>
      </c>
      <c r="D557" s="111"/>
      <c r="E557" s="111"/>
      <c r="F557" s="111"/>
      <c r="G557" s="111"/>
      <c r="H557" s="111"/>
      <c r="I557" s="111"/>
      <c r="J557" s="111"/>
      <c r="K557" s="111"/>
      <c r="L557" s="111"/>
      <c r="M557" s="111"/>
      <c r="N557" s="111"/>
      <c r="O557" s="111"/>
      <c r="P557" s="111"/>
      <c r="Q557" s="111"/>
      <c r="R557" s="111"/>
      <c r="S557" s="111"/>
      <c r="T557" s="111"/>
      <c r="U557" s="111"/>
      <c r="V557" s="111"/>
      <c r="W557" s="271"/>
      <c r="X557" s="271"/>
      <c r="Y557" s="271"/>
      <c r="Z557" s="271"/>
      <c r="AA557" s="271"/>
      <c r="AB557" s="271"/>
      <c r="AC557" s="271"/>
      <c r="AD557" s="271"/>
      <c r="AE557" s="271"/>
      <c r="AF557" s="271"/>
      <c r="AG557" s="271"/>
      <c r="AH557" s="271"/>
      <c r="AI557" s="271"/>
      <c r="AJ557" s="147" t="str">
        <f>A557</f>
        <v>a)</v>
      </c>
      <c r="AK557" s="245">
        <f>B557</f>
        <v>0</v>
      </c>
      <c r="AL557" s="270"/>
      <c r="AM557" s="111"/>
      <c r="AN557" s="111"/>
      <c r="AO557" s="111"/>
      <c r="AP557" s="111"/>
      <c r="AQ557" s="111"/>
      <c r="AR557" s="111"/>
      <c r="AS557" s="111"/>
      <c r="AT557" s="111"/>
      <c r="AU557" s="111"/>
      <c r="AV557" s="111"/>
      <c r="AW557" s="111"/>
      <c r="AX557" s="111"/>
      <c r="AY557" s="111"/>
      <c r="AZ557" s="111"/>
      <c r="BA557" s="111"/>
      <c r="BB557" s="111"/>
      <c r="BC557" s="111"/>
      <c r="BD557" s="111"/>
      <c r="BE557" s="111"/>
      <c r="BF557" s="271"/>
      <c r="BG557" s="271"/>
      <c r="BH557" s="271"/>
      <c r="BI557" s="271"/>
      <c r="BJ557" s="271"/>
      <c r="BK557" s="271"/>
      <c r="BL557" s="271"/>
      <c r="BM557" s="271"/>
      <c r="BN557" s="271"/>
      <c r="BO557" s="271"/>
      <c r="BP557" s="271"/>
      <c r="BQ557" s="271"/>
      <c r="BR557" s="271"/>
      <c r="BS557" s="271"/>
      <c r="BT557" s="252"/>
      <c r="BU557" s="252"/>
      <c r="BV557" s="252"/>
      <c r="BW557" s="252"/>
      <c r="BX557" s="299"/>
      <c r="BY557" s="299">
        <f>BY563</f>
        <v>1</v>
      </c>
      <c r="BZ557" s="299">
        <f>IF(ISNONTEXT(C557:D557),0,SUM(C557:AI557)-SUM(AL557:BR557))</f>
        <v>0</v>
      </c>
      <c r="CA557" s="299"/>
      <c r="CB557" s="252"/>
      <c r="CC557" s="252"/>
      <c r="CD557" s="252"/>
      <c r="CE557" s="252"/>
      <c r="CG557" s="272"/>
      <c r="CH557" s="272"/>
      <c r="CI557" s="272"/>
      <c r="CJ557" s="272"/>
      <c r="CK557" s="272"/>
      <c r="CL557" s="272"/>
      <c r="CM557" s="272"/>
      <c r="CN557" s="272"/>
      <c r="CO557" s="272"/>
      <c r="CP557" s="272"/>
    </row>
    <row r="558" spans="1:94" ht="15" customHeight="1">
      <c r="A558" s="278" t="str">
        <f>IF(B558&lt;&gt;"",SUBTOTAL(103,$B$8:B558)-SUBTOTAL(103,$B$9:$B$50)-SUBTOTAL(103,$B$52:$B$345),"")</f>
        <v/>
      </c>
      <c r="C558" s="276"/>
      <c r="D558" s="100"/>
      <c r="E558" s="100"/>
      <c r="F558" s="100"/>
      <c r="G558" s="100"/>
      <c r="H558" s="100"/>
      <c r="I558" s="100"/>
      <c r="J558" s="100"/>
      <c r="K558" s="100"/>
      <c r="L558" s="100"/>
      <c r="M558" s="100"/>
      <c r="N558" s="100"/>
      <c r="O558" s="100"/>
      <c r="P558" s="100"/>
      <c r="Q558" s="100"/>
      <c r="R558" s="100"/>
      <c r="S558" s="100"/>
      <c r="T558" s="100"/>
      <c r="W558" s="648" t="str">
        <f>[4]CDKT!$P$9</f>
        <v>30/06/2016</v>
      </c>
      <c r="X558" s="649"/>
      <c r="Y558" s="649"/>
      <c r="Z558" s="649"/>
      <c r="AA558" s="649"/>
      <c r="AB558" s="649"/>
      <c r="AC558" s="277"/>
      <c r="AD558" s="648" t="str">
        <f>[4]CDKT!$T$9</f>
        <v>01/01/2016</v>
      </c>
      <c r="AE558" s="649"/>
      <c r="AF558" s="649"/>
      <c r="AG558" s="649"/>
      <c r="AH558" s="649"/>
      <c r="AI558" s="649"/>
      <c r="AJ558" s="278" t="str">
        <f t="shared" ref="AJ558:AK574" si="56">A558</f>
        <v/>
      </c>
      <c r="AK558" s="278">
        <f t="shared" si="56"/>
        <v>0</v>
      </c>
      <c r="AL558" s="88"/>
      <c r="AM558" s="100"/>
      <c r="AN558" s="100"/>
      <c r="AO558" s="100"/>
      <c r="AP558" s="100"/>
      <c r="AQ558" s="100"/>
      <c r="AR558" s="100"/>
      <c r="AS558" s="100"/>
      <c r="AT558" s="100"/>
      <c r="AU558" s="100"/>
      <c r="AV558" s="100"/>
      <c r="AW558" s="100"/>
      <c r="AX558" s="100"/>
      <c r="AY558" s="100"/>
      <c r="AZ558" s="100"/>
      <c r="BA558" s="100"/>
      <c r="BB558" s="100"/>
      <c r="BC558" s="100"/>
      <c r="BF558" s="650" t="e">
        <f>#REF!</f>
        <v>#REF!</v>
      </c>
      <c r="BG558" s="649"/>
      <c r="BH558" s="649"/>
      <c r="BI558" s="649"/>
      <c r="BJ558" s="649"/>
      <c r="BK558" s="649"/>
      <c r="BL558" s="277"/>
      <c r="BM558" s="650" t="e">
        <f>#REF!</f>
        <v>#REF!</v>
      </c>
      <c r="BN558" s="649"/>
      <c r="BO558" s="649"/>
      <c r="BP558" s="649"/>
      <c r="BQ558" s="649"/>
      <c r="BR558" s="649"/>
      <c r="BS558" s="279"/>
      <c r="BT558" s="280" t="str">
        <f>[4]CDKT!K$9</f>
        <v>Hội sở</v>
      </c>
      <c r="BU558" s="280" t="str">
        <f>[4]CDKT!L$9</f>
        <v>CN Hà Nội</v>
      </c>
      <c r="BV558" s="280" t="str">
        <f>[4]CDKT!M$9</f>
        <v>CN Hồ Chí Minh</v>
      </c>
      <c r="BW558" s="280" t="str">
        <f>[4]CDKT!O$9</f>
        <v>Điều chỉnh</v>
      </c>
      <c r="BY558" s="156">
        <f>BY559</f>
        <v>4</v>
      </c>
      <c r="BZ558" s="156">
        <f t="shared" ref="BZ558:BZ574" si="57">IF(ISNONTEXT(C558:D558),0,SUM(C558:AI558)-SUM(AL558:BR558))</f>
        <v>0</v>
      </c>
    </row>
    <row r="559" spans="1:94" ht="15" customHeight="1">
      <c r="A559" s="278" t="str">
        <f>IF(B559&lt;&gt;"",SUBTOTAL(103,$B$8:B559)-SUBTOTAL(103,$B$9:$B$50)-SUBTOTAL(103,$B$52:$B$345),"")</f>
        <v/>
      </c>
      <c r="D559" s="100"/>
      <c r="E559" s="100"/>
      <c r="F559" s="100"/>
      <c r="G559" s="100"/>
      <c r="H559" s="100"/>
      <c r="I559" s="100"/>
      <c r="J559" s="100"/>
      <c r="K559" s="100"/>
      <c r="L559" s="100"/>
      <c r="M559" s="100"/>
      <c r="N559" s="100"/>
      <c r="O559" s="100"/>
      <c r="P559" s="100"/>
      <c r="Q559" s="100"/>
      <c r="R559" s="100"/>
      <c r="S559" s="100"/>
      <c r="T559" s="100"/>
      <c r="W559" s="651" t="str">
        <f>[4]CDKT!$P$10</f>
        <v>VND</v>
      </c>
      <c r="X559" s="651"/>
      <c r="Y559" s="651"/>
      <c r="Z559" s="651"/>
      <c r="AA559" s="651"/>
      <c r="AB559" s="651"/>
      <c r="AC559" s="277"/>
      <c r="AD559" s="651" t="str">
        <f>[4]CDKT!$T$10</f>
        <v>VND</v>
      </c>
      <c r="AE559" s="651"/>
      <c r="AF559" s="651"/>
      <c r="AG559" s="651"/>
      <c r="AH559" s="651"/>
      <c r="AI559" s="651"/>
      <c r="AJ559" s="278" t="str">
        <f t="shared" si="56"/>
        <v/>
      </c>
      <c r="AK559" s="278">
        <f t="shared" si="56"/>
        <v>0</v>
      </c>
      <c r="AM559" s="100"/>
      <c r="AN559" s="100"/>
      <c r="AO559" s="100"/>
      <c r="AP559" s="100"/>
      <c r="AQ559" s="100"/>
      <c r="AR559" s="100"/>
      <c r="AS559" s="100"/>
      <c r="AT559" s="100"/>
      <c r="AU559" s="100"/>
      <c r="AV559" s="100"/>
      <c r="AW559" s="100"/>
      <c r="AX559" s="100"/>
      <c r="AY559" s="100"/>
      <c r="AZ559" s="100"/>
      <c r="BA559" s="100"/>
      <c r="BB559" s="100"/>
      <c r="BC559" s="100"/>
      <c r="BF559" s="651" t="e">
        <f>#REF!</f>
        <v>#REF!</v>
      </c>
      <c r="BG559" s="651"/>
      <c r="BH559" s="651"/>
      <c r="BI559" s="651"/>
      <c r="BJ559" s="651"/>
      <c r="BK559" s="651"/>
      <c r="BL559" s="277"/>
      <c r="BM559" s="651" t="e">
        <f>#REF!</f>
        <v>#REF!</v>
      </c>
      <c r="BN559" s="651"/>
      <c r="BO559" s="651"/>
      <c r="BP559" s="651"/>
      <c r="BQ559" s="651"/>
      <c r="BR559" s="651"/>
      <c r="BS559" s="279"/>
      <c r="BT559" s="155" t="s">
        <v>1133</v>
      </c>
      <c r="BU559" s="155" t="s">
        <v>1133</v>
      </c>
      <c r="BV559" s="155" t="s">
        <v>1133</v>
      </c>
      <c r="BW559" s="155" t="s">
        <v>1133</v>
      </c>
      <c r="BY559" s="156">
        <f>SUM(BY560:BY563)</f>
        <v>4</v>
      </c>
      <c r="BZ559" s="156">
        <f t="shared" si="57"/>
        <v>0</v>
      </c>
    </row>
    <row r="560" spans="1:94" ht="15" customHeight="1">
      <c r="A560" s="147" t="str">
        <f>IF(B560&lt;&gt;"",SUBTOTAL(103,$B$8:B560)-SUBTOTAL(103,$B$9:$B$50)-SUBTOTAL(103,$B$52:$B$345),"")</f>
        <v/>
      </c>
      <c r="C560" s="292" t="s">
        <v>1279</v>
      </c>
      <c r="D560" s="107"/>
      <c r="E560" s="107"/>
      <c r="F560" s="107"/>
      <c r="G560" s="107"/>
      <c r="H560" s="107"/>
      <c r="I560" s="107"/>
      <c r="J560" s="107"/>
      <c r="K560" s="107"/>
      <c r="L560" s="107"/>
      <c r="M560" s="107"/>
      <c r="N560" s="107"/>
      <c r="O560" s="107"/>
      <c r="P560" s="107"/>
      <c r="Q560" s="107"/>
      <c r="R560" s="107"/>
      <c r="S560" s="107"/>
      <c r="T560" s="107"/>
      <c r="U560" s="107"/>
      <c r="V560" s="107"/>
      <c r="W560" s="641">
        <f>SUM(BT560:BW560)</f>
        <v>14000000000</v>
      </c>
      <c r="X560" s="641"/>
      <c r="Y560" s="641"/>
      <c r="Z560" s="641"/>
      <c r="AA560" s="641"/>
      <c r="AB560" s="641"/>
      <c r="AC560" s="155"/>
      <c r="AD560" s="641">
        <f>BT560</f>
        <v>0</v>
      </c>
      <c r="AE560" s="641"/>
      <c r="AF560" s="641"/>
      <c r="AG560" s="641"/>
      <c r="AH560" s="641"/>
      <c r="AI560" s="641"/>
      <c r="AJ560" s="147" t="str">
        <f t="shared" si="56"/>
        <v/>
      </c>
      <c r="AK560" s="245">
        <f t="shared" si="56"/>
        <v>0</v>
      </c>
      <c r="AL560" s="292" t="s">
        <v>1270</v>
      </c>
      <c r="AM560" s="107"/>
      <c r="AN560" s="107"/>
      <c r="AO560" s="107"/>
      <c r="AP560" s="107"/>
      <c r="AQ560" s="107"/>
      <c r="AR560" s="107"/>
      <c r="AS560" s="107"/>
      <c r="AT560" s="107"/>
      <c r="AU560" s="107"/>
      <c r="AV560" s="107"/>
      <c r="AW560" s="107"/>
      <c r="AX560" s="107"/>
      <c r="AY560" s="107"/>
      <c r="AZ560" s="107"/>
      <c r="BA560" s="107"/>
      <c r="BB560" s="107"/>
      <c r="BC560" s="107"/>
      <c r="BD560" s="107"/>
      <c r="BE560" s="107"/>
      <c r="BF560" s="676">
        <f>W560</f>
        <v>14000000000</v>
      </c>
      <c r="BG560" s="676"/>
      <c r="BH560" s="676"/>
      <c r="BI560" s="676"/>
      <c r="BJ560" s="676"/>
      <c r="BK560" s="676"/>
      <c r="BL560" s="194"/>
      <c r="BM560" s="676">
        <f>AD560</f>
        <v>0</v>
      </c>
      <c r="BN560" s="676"/>
      <c r="BO560" s="676"/>
      <c r="BP560" s="676"/>
      <c r="BQ560" s="676"/>
      <c r="BR560" s="676"/>
      <c r="BS560" s="193"/>
      <c r="BT560" s="155">
        <v>0</v>
      </c>
      <c r="BU560" s="155">
        <v>0</v>
      </c>
      <c r="BV560" s="155">
        <v>0</v>
      </c>
      <c r="BW560" s="155">
        <f>[4]ButtoanDC!G25</f>
        <v>14000000000</v>
      </c>
      <c r="BY560" s="156">
        <f>IF(SUM(C560:AI560)=0,0,1)</f>
        <v>1</v>
      </c>
      <c r="BZ560" s="156">
        <f t="shared" si="57"/>
        <v>0</v>
      </c>
    </row>
    <row r="561" spans="1:94" ht="15" customHeight="1">
      <c r="A561" s="147" t="str">
        <f>IF(B561&lt;&gt;"",SUBTOTAL(103,$B$8:B561)-SUBTOTAL(103,$B$9:$B$50)-SUBTOTAL(103,$B$52:$B$345),"")</f>
        <v/>
      </c>
      <c r="C561" s="292" t="s">
        <v>1280</v>
      </c>
      <c r="D561" s="107"/>
      <c r="E561" s="107"/>
      <c r="F561" s="107"/>
      <c r="G561" s="107"/>
      <c r="H561" s="107"/>
      <c r="I561" s="107"/>
      <c r="J561" s="107"/>
      <c r="K561" s="107"/>
      <c r="L561" s="107"/>
      <c r="M561" s="107"/>
      <c r="N561" s="107"/>
      <c r="O561" s="107"/>
      <c r="P561" s="107"/>
      <c r="Q561" s="107"/>
      <c r="R561" s="107"/>
      <c r="S561" s="107"/>
      <c r="T561" s="107"/>
      <c r="U561" s="107"/>
      <c r="V561" s="107"/>
      <c r="W561" s="641">
        <f>SUM(BT561:BW561)</f>
        <v>5200000</v>
      </c>
      <c r="X561" s="641"/>
      <c r="Y561" s="641"/>
      <c r="Z561" s="641"/>
      <c r="AA561" s="641"/>
      <c r="AB561" s="641"/>
      <c r="AC561" s="155"/>
      <c r="AD561" s="641">
        <v>5200000</v>
      </c>
      <c r="AE561" s="641"/>
      <c r="AF561" s="641"/>
      <c r="AG561" s="641"/>
      <c r="AH561" s="641"/>
      <c r="AI561" s="641"/>
      <c r="AJ561" s="147" t="str">
        <f t="shared" si="56"/>
        <v/>
      </c>
      <c r="AK561" s="245">
        <f t="shared" si="56"/>
        <v>0</v>
      </c>
      <c r="AL561" s="292" t="s">
        <v>1274</v>
      </c>
      <c r="AM561" s="107"/>
      <c r="AN561" s="107"/>
      <c r="AO561" s="107"/>
      <c r="AP561" s="107"/>
      <c r="AQ561" s="107"/>
      <c r="AR561" s="107"/>
      <c r="AS561" s="107"/>
      <c r="AT561" s="107"/>
      <c r="AU561" s="107"/>
      <c r="AV561" s="107"/>
      <c r="AW561" s="107"/>
      <c r="AX561" s="107"/>
      <c r="AY561" s="107"/>
      <c r="AZ561" s="107"/>
      <c r="BA561" s="107"/>
      <c r="BB561" s="107"/>
      <c r="BC561" s="107"/>
      <c r="BD561" s="107"/>
      <c r="BE561" s="107"/>
      <c r="BF561" s="676">
        <f>W561</f>
        <v>5200000</v>
      </c>
      <c r="BG561" s="676"/>
      <c r="BH561" s="676"/>
      <c r="BI561" s="676"/>
      <c r="BJ561" s="676"/>
      <c r="BK561" s="676"/>
      <c r="BL561" s="194"/>
      <c r="BM561" s="676">
        <f>AD561</f>
        <v>5200000</v>
      </c>
      <c r="BN561" s="676"/>
      <c r="BO561" s="676"/>
      <c r="BP561" s="676"/>
      <c r="BQ561" s="676"/>
      <c r="BR561" s="676"/>
      <c r="BS561" s="193"/>
      <c r="BT561" s="155">
        <v>5200000</v>
      </c>
      <c r="BU561" s="155">
        <v>0</v>
      </c>
      <c r="BV561" s="155">
        <v>0</v>
      </c>
      <c r="BW561" s="155">
        <v>0</v>
      </c>
      <c r="BY561" s="156">
        <f>IF(SUM(C561:AI561)=0,0,1)</f>
        <v>1</v>
      </c>
      <c r="BZ561" s="156">
        <f t="shared" si="57"/>
        <v>0</v>
      </c>
    </row>
    <row r="562" spans="1:94" ht="8.15" customHeight="1">
      <c r="A562" s="147" t="str">
        <f>IF(B562&lt;&gt;"",SUBTOTAL(103,$B$8:B562)-SUBTOTAL(103,$B$9:$B$50)-SUBTOTAL(103,$B$52:$B$345),"")</f>
        <v/>
      </c>
      <c r="C562" s="292"/>
      <c r="D562" s="107"/>
      <c r="E562" s="107"/>
      <c r="F562" s="107"/>
      <c r="G562" s="107"/>
      <c r="H562" s="107"/>
      <c r="I562" s="107"/>
      <c r="J562" s="107"/>
      <c r="K562" s="107"/>
      <c r="L562" s="107"/>
      <c r="M562" s="107"/>
      <c r="N562" s="107"/>
      <c r="O562" s="107"/>
      <c r="P562" s="107"/>
      <c r="Q562" s="107"/>
      <c r="R562" s="107"/>
      <c r="S562" s="107"/>
      <c r="T562" s="107"/>
      <c r="U562" s="107"/>
      <c r="V562" s="107"/>
      <c r="W562" s="641"/>
      <c r="X562" s="641"/>
      <c r="Y562" s="641"/>
      <c r="Z562" s="641"/>
      <c r="AA562" s="641"/>
      <c r="AB562" s="641"/>
      <c r="AC562" s="155"/>
      <c r="AD562" s="641"/>
      <c r="AE562" s="641"/>
      <c r="AF562" s="641"/>
      <c r="AG562" s="641"/>
      <c r="AH562" s="641"/>
      <c r="AI562" s="641"/>
      <c r="AJ562" s="147" t="str">
        <f t="shared" si="56"/>
        <v/>
      </c>
      <c r="AK562" s="245">
        <f t="shared" si="56"/>
        <v>0</v>
      </c>
      <c r="AL562" s="292"/>
      <c r="AM562" s="107"/>
      <c r="AN562" s="107"/>
      <c r="AO562" s="107"/>
      <c r="AP562" s="107"/>
      <c r="AQ562" s="107"/>
      <c r="AR562" s="107"/>
      <c r="AS562" s="107"/>
      <c r="AT562" s="107"/>
      <c r="AU562" s="107"/>
      <c r="AV562" s="107"/>
      <c r="AW562" s="107"/>
      <c r="AX562" s="107"/>
      <c r="AY562" s="107"/>
      <c r="AZ562" s="107"/>
      <c r="BA562" s="107"/>
      <c r="BB562" s="107"/>
      <c r="BC562" s="107"/>
      <c r="BD562" s="107"/>
      <c r="BE562" s="107"/>
      <c r="BF562" s="676"/>
      <c r="BG562" s="676"/>
      <c r="BH562" s="676"/>
      <c r="BI562" s="676"/>
      <c r="BJ562" s="676"/>
      <c r="BK562" s="676"/>
      <c r="BL562" s="194"/>
      <c r="BM562" s="676"/>
      <c r="BN562" s="676"/>
      <c r="BO562" s="676"/>
      <c r="BP562" s="676"/>
      <c r="BQ562" s="676"/>
      <c r="BR562" s="676"/>
      <c r="BS562" s="193"/>
      <c r="BY562" s="156">
        <f>BY563</f>
        <v>1</v>
      </c>
      <c r="BZ562" s="156">
        <f t="shared" si="57"/>
        <v>0</v>
      </c>
    </row>
    <row r="563" spans="1:94" s="96" customFormat="1" ht="15" customHeight="1" thickBot="1">
      <c r="A563" s="147" t="str">
        <f>IF(B563&lt;&gt;"",SUBTOTAL(103,$B$8:B563)-SUBTOTAL(103,$B$9:$B$50)-SUBTOTAL(103,$B$52:$B$345),"")</f>
        <v/>
      </c>
      <c r="B563" s="88"/>
      <c r="C563" s="270"/>
      <c r="D563" s="110"/>
      <c r="E563" s="111"/>
      <c r="F563" s="111"/>
      <c r="G563" s="111"/>
      <c r="H563" s="111"/>
      <c r="I563" s="111"/>
      <c r="J563" s="111"/>
      <c r="K563" s="112"/>
      <c r="L563" s="112"/>
      <c r="M563" s="112"/>
      <c r="N563" s="112"/>
      <c r="O563" s="112"/>
      <c r="P563" s="112"/>
      <c r="Q563" s="112"/>
      <c r="R563" s="112"/>
      <c r="S563" s="112"/>
      <c r="T563" s="112"/>
      <c r="U563" s="112"/>
      <c r="V563" s="112"/>
      <c r="W563" s="653">
        <f>SUBTOTAL(109,W560:AB562)</f>
        <v>14005200000</v>
      </c>
      <c r="X563" s="653"/>
      <c r="Y563" s="653"/>
      <c r="Z563" s="653"/>
      <c r="AA563" s="653"/>
      <c r="AB563" s="653"/>
      <c r="AC563" s="252"/>
      <c r="AD563" s="653">
        <f>SUBTOTAL(109,AD560:AI562)</f>
        <v>5200000</v>
      </c>
      <c r="AE563" s="653"/>
      <c r="AF563" s="653"/>
      <c r="AG563" s="653"/>
      <c r="AH563" s="653"/>
      <c r="AI563" s="653"/>
      <c r="AJ563" s="147" t="str">
        <f t="shared" si="56"/>
        <v/>
      </c>
      <c r="AK563" s="245">
        <f t="shared" si="56"/>
        <v>0</v>
      </c>
      <c r="AL563" s="270"/>
      <c r="AM563" s="110"/>
      <c r="AN563" s="111"/>
      <c r="AO563" s="111"/>
      <c r="AP563" s="111"/>
      <c r="AQ563" s="111"/>
      <c r="AR563" s="111"/>
      <c r="AS563" s="111"/>
      <c r="AT563" s="112"/>
      <c r="AU563" s="112"/>
      <c r="AV563" s="112"/>
      <c r="AW563" s="112"/>
      <c r="AX563" s="112"/>
      <c r="AY563" s="112"/>
      <c r="AZ563" s="112"/>
      <c r="BA563" s="112"/>
      <c r="BB563" s="112"/>
      <c r="BC563" s="112"/>
      <c r="BD563" s="112"/>
      <c r="BE563" s="112"/>
      <c r="BF563" s="653">
        <f>SUBTOTAL(109,BF560:BK562)</f>
        <v>14005200000</v>
      </c>
      <c r="BG563" s="653"/>
      <c r="BH563" s="653"/>
      <c r="BI563" s="653"/>
      <c r="BJ563" s="653"/>
      <c r="BK563" s="653"/>
      <c r="BL563" s="252"/>
      <c r="BM563" s="653">
        <f>SUBTOTAL(109,BM560:BR562)</f>
        <v>5200000</v>
      </c>
      <c r="BN563" s="653"/>
      <c r="BO563" s="653"/>
      <c r="BP563" s="653"/>
      <c r="BQ563" s="653"/>
      <c r="BR563" s="653"/>
      <c r="BS563" s="271"/>
      <c r="BT563" s="285">
        <f>SUBTOTAL(109,BT560:BT562)</f>
        <v>5200000</v>
      </c>
      <c r="BU563" s="285">
        <f>SUBTOTAL(109,BU560:BU562)</f>
        <v>0</v>
      </c>
      <c r="BV563" s="285">
        <f>SUBTOTAL(109,BV560:BV562)</f>
        <v>0</v>
      </c>
      <c r="BW563" s="285">
        <f>SUBTOTAL(109,BW560:BW562)</f>
        <v>14000000000</v>
      </c>
      <c r="BX563" s="156"/>
      <c r="BY563" s="156">
        <f>IF(SUM(C563:AI563)=0,0,1)</f>
        <v>1</v>
      </c>
      <c r="BZ563" s="156">
        <f t="shared" si="57"/>
        <v>0</v>
      </c>
      <c r="CA563" s="156"/>
      <c r="CB563" s="252">
        <f>[4]CDKT!P77</f>
        <v>14005200000</v>
      </c>
      <c r="CC563" s="252">
        <f>[4]CDKT!T77</f>
        <v>5200000</v>
      </c>
      <c r="CD563" s="252">
        <f>W563-CB563</f>
        <v>0</v>
      </c>
      <c r="CE563" s="252">
        <f>AD563-CC563</f>
        <v>0</v>
      </c>
      <c r="CG563" s="272"/>
      <c r="CH563" s="272"/>
      <c r="CI563" s="272"/>
      <c r="CJ563" s="272"/>
      <c r="CK563" s="272"/>
      <c r="CL563" s="272"/>
      <c r="CM563" s="272"/>
      <c r="CN563" s="272"/>
      <c r="CO563" s="272"/>
      <c r="CP563" s="272"/>
    </row>
    <row r="564" spans="1:94" s="96" customFormat="1" ht="15" customHeight="1" thickTop="1">
      <c r="A564" s="147" t="str">
        <f>IF(B564&lt;&gt;"",SUBTOTAL(103,$B$8:B564)-SUBTOTAL(103,$B$9:$B$50)-SUBTOTAL(103,$B$52:$B$345),"")</f>
        <v/>
      </c>
      <c r="B564" s="88"/>
      <c r="C564" s="271"/>
      <c r="D564" s="271"/>
      <c r="E564" s="271"/>
      <c r="F564" s="271"/>
      <c r="G564" s="271"/>
      <c r="H564" s="271"/>
      <c r="I564" s="271"/>
      <c r="J564" s="271"/>
      <c r="K564" s="271"/>
      <c r="L564" s="271"/>
      <c r="M564" s="271"/>
      <c r="N564" s="271"/>
      <c r="O564" s="271"/>
      <c r="P564" s="271"/>
      <c r="Q564" s="271"/>
      <c r="R564" s="271"/>
      <c r="S564" s="271"/>
      <c r="T564" s="271"/>
      <c r="U564" s="271"/>
      <c r="V564" s="111"/>
      <c r="X564" s="271"/>
      <c r="Y564" s="271"/>
      <c r="Z564" s="271"/>
      <c r="AA564" s="271"/>
      <c r="AB564" s="271"/>
      <c r="AC564" s="271"/>
      <c r="AD564" s="154"/>
      <c r="AE564" s="154"/>
      <c r="AF564" s="154"/>
      <c r="AG564" s="154"/>
      <c r="AH564" s="154"/>
      <c r="AI564" s="154"/>
      <c r="AJ564" s="147" t="str">
        <f t="shared" si="56"/>
        <v/>
      </c>
      <c r="AK564" s="245">
        <f t="shared" si="56"/>
        <v>0</v>
      </c>
      <c r="AL564" s="271"/>
      <c r="AM564" s="271"/>
      <c r="AN564" s="271"/>
      <c r="AO564" s="271"/>
      <c r="AP564" s="271"/>
      <c r="AQ564" s="271"/>
      <c r="AR564" s="271"/>
      <c r="AS564" s="271"/>
      <c r="AT564" s="271"/>
      <c r="AU564" s="271"/>
      <c r="AV564" s="271"/>
      <c r="AW564" s="271"/>
      <c r="AX564" s="271"/>
      <c r="AY564" s="271"/>
      <c r="AZ564" s="271"/>
      <c r="BA564" s="271"/>
      <c r="BB564" s="271"/>
      <c r="BC564" s="271"/>
      <c r="BD564" s="271"/>
      <c r="BE564" s="111"/>
      <c r="BG564" s="271"/>
      <c r="BH564" s="271"/>
      <c r="BI564" s="271"/>
      <c r="BJ564" s="271"/>
      <c r="BK564" s="271"/>
      <c r="BL564" s="271"/>
      <c r="BM564" s="154"/>
      <c r="BN564" s="154"/>
      <c r="BO564" s="154"/>
      <c r="BP564" s="154"/>
      <c r="BQ564" s="154"/>
      <c r="BR564" s="154"/>
      <c r="BS564" s="154"/>
      <c r="BT564" s="155">
        <f>BT563-[4]CDKT!K77</f>
        <v>0</v>
      </c>
      <c r="BU564" s="155">
        <f>BU563-[4]CDKT!L77</f>
        <v>0</v>
      </c>
      <c r="BV564" s="155">
        <f>BV563-[4]CDKT!M77</f>
        <v>0</v>
      </c>
      <c r="BW564" s="155">
        <f>BW563-[4]CDKT!O77</f>
        <v>0</v>
      </c>
      <c r="BX564" s="156"/>
      <c r="BY564" s="156">
        <f>BY569</f>
        <v>3</v>
      </c>
      <c r="BZ564" s="156">
        <f t="shared" si="57"/>
        <v>0</v>
      </c>
      <c r="CA564" s="156"/>
      <c r="CB564" s="252"/>
      <c r="CC564" s="252"/>
      <c r="CD564" s="252"/>
      <c r="CE564" s="252"/>
      <c r="CG564" s="272"/>
      <c r="CH564" s="272"/>
      <c r="CI564" s="272"/>
      <c r="CJ564" s="272"/>
      <c r="CK564" s="272"/>
      <c r="CL564" s="272"/>
      <c r="CM564" s="272"/>
      <c r="CN564" s="272"/>
      <c r="CO564" s="272"/>
      <c r="CP564" s="272"/>
    </row>
    <row r="565" spans="1:94" s="96" customFormat="1" ht="75.75" customHeight="1">
      <c r="A565" s="147"/>
      <c r="B565" s="88"/>
      <c r="C565" s="678" t="s">
        <v>1281</v>
      </c>
      <c r="D565" s="679"/>
      <c r="E565" s="679"/>
      <c r="F565" s="679"/>
      <c r="G565" s="679"/>
      <c r="H565" s="679"/>
      <c r="I565" s="679"/>
      <c r="J565" s="679"/>
      <c r="K565" s="679"/>
      <c r="L565" s="679"/>
      <c r="M565" s="679"/>
      <c r="N565" s="679"/>
      <c r="O565" s="679"/>
      <c r="P565" s="679"/>
      <c r="Q565" s="679"/>
      <c r="R565" s="679"/>
      <c r="S565" s="679"/>
      <c r="T565" s="679"/>
      <c r="U565" s="679"/>
      <c r="V565" s="679"/>
      <c r="W565" s="679"/>
      <c r="X565" s="679"/>
      <c r="Y565" s="679"/>
      <c r="Z565" s="679"/>
      <c r="AA565" s="679"/>
      <c r="AB565" s="679"/>
      <c r="AC565" s="679"/>
      <c r="AD565" s="679"/>
      <c r="AE565" s="679"/>
      <c r="AF565" s="679"/>
      <c r="AG565" s="679"/>
      <c r="AH565" s="679"/>
      <c r="AI565" s="679"/>
      <c r="AJ565" s="147"/>
      <c r="AK565" s="245"/>
      <c r="AL565" s="271"/>
      <c r="AM565" s="271"/>
      <c r="AN565" s="271"/>
      <c r="AO565" s="271"/>
      <c r="AP565" s="271"/>
      <c r="AQ565" s="271"/>
      <c r="AR565" s="271"/>
      <c r="AS565" s="271"/>
      <c r="AT565" s="271"/>
      <c r="AU565" s="271"/>
      <c r="AV565" s="271"/>
      <c r="AW565" s="271"/>
      <c r="AX565" s="271"/>
      <c r="AY565" s="271"/>
      <c r="AZ565" s="271"/>
      <c r="BA565" s="271"/>
      <c r="BB565" s="271"/>
      <c r="BC565" s="271"/>
      <c r="BD565" s="271"/>
      <c r="BE565" s="111"/>
      <c r="BG565" s="271"/>
      <c r="BH565" s="271"/>
      <c r="BI565" s="271"/>
      <c r="BJ565" s="271"/>
      <c r="BK565" s="271"/>
      <c r="BL565" s="271"/>
      <c r="BM565" s="154"/>
      <c r="BN565" s="154"/>
      <c r="BO565" s="154"/>
      <c r="BP565" s="154"/>
      <c r="BQ565" s="154"/>
      <c r="BR565" s="154"/>
      <c r="BS565" s="154"/>
      <c r="BT565" s="155"/>
      <c r="BU565" s="155"/>
      <c r="BV565" s="155"/>
      <c r="BW565" s="155"/>
      <c r="BX565" s="156"/>
      <c r="BY565" s="156"/>
      <c r="BZ565" s="156"/>
      <c r="CA565" s="156"/>
      <c r="CB565" s="252"/>
      <c r="CC565" s="252"/>
      <c r="CD565" s="252"/>
      <c r="CE565" s="252"/>
      <c r="CG565" s="272"/>
      <c r="CH565" s="272"/>
      <c r="CI565" s="272"/>
      <c r="CJ565" s="272"/>
      <c r="CK565" s="272"/>
      <c r="CL565" s="272"/>
      <c r="CM565" s="272"/>
      <c r="CN565" s="272"/>
      <c r="CO565" s="272"/>
      <c r="CP565" s="272"/>
    </row>
    <row r="566" spans="1:94" s="96" customFormat="1" ht="15" customHeight="1">
      <c r="A566" s="147"/>
      <c r="B566" s="88"/>
      <c r="C566" s="271"/>
      <c r="D566" s="271"/>
      <c r="E566" s="271"/>
      <c r="F566" s="271"/>
      <c r="G566" s="271"/>
      <c r="H566" s="271"/>
      <c r="I566" s="271"/>
      <c r="J566" s="271"/>
      <c r="K566" s="271"/>
      <c r="L566" s="271"/>
      <c r="M566" s="271"/>
      <c r="N566" s="271"/>
      <c r="O566" s="271"/>
      <c r="P566" s="271"/>
      <c r="Q566" s="271"/>
      <c r="R566" s="271"/>
      <c r="S566" s="271"/>
      <c r="T566" s="271"/>
      <c r="U566" s="271"/>
      <c r="V566" s="111"/>
      <c r="X566" s="271"/>
      <c r="Y566" s="271"/>
      <c r="Z566" s="271"/>
      <c r="AA566" s="271"/>
      <c r="AB566" s="271"/>
      <c r="AC566" s="271"/>
      <c r="AD566" s="154"/>
      <c r="AE566" s="154"/>
      <c r="AF566" s="154"/>
      <c r="AG566" s="154"/>
      <c r="AH566" s="154"/>
      <c r="AI566" s="154"/>
      <c r="AJ566" s="147"/>
      <c r="AK566" s="245"/>
      <c r="AL566" s="271"/>
      <c r="AM566" s="271"/>
      <c r="AN566" s="271"/>
      <c r="AO566" s="271"/>
      <c r="AP566" s="271"/>
      <c r="AQ566" s="271"/>
      <c r="AR566" s="271"/>
      <c r="AS566" s="271"/>
      <c r="AT566" s="271"/>
      <c r="AU566" s="271"/>
      <c r="AV566" s="271"/>
      <c r="AW566" s="271"/>
      <c r="AX566" s="271"/>
      <c r="AY566" s="271"/>
      <c r="AZ566" s="271"/>
      <c r="BA566" s="271"/>
      <c r="BB566" s="271"/>
      <c r="BC566" s="271"/>
      <c r="BD566" s="271"/>
      <c r="BE566" s="111"/>
      <c r="BG566" s="271"/>
      <c r="BH566" s="271"/>
      <c r="BI566" s="271"/>
      <c r="BJ566" s="271"/>
      <c r="BK566" s="271"/>
      <c r="BL566" s="271"/>
      <c r="BM566" s="154"/>
      <c r="BN566" s="154"/>
      <c r="BO566" s="154"/>
      <c r="BP566" s="154"/>
      <c r="BQ566" s="154"/>
      <c r="BR566" s="154"/>
      <c r="BS566" s="154"/>
      <c r="BT566" s="155"/>
      <c r="BU566" s="155"/>
      <c r="BV566" s="155"/>
      <c r="BW566" s="155"/>
      <c r="BX566" s="156"/>
      <c r="BY566" s="156"/>
      <c r="BZ566" s="156"/>
      <c r="CA566" s="156"/>
      <c r="CB566" s="252"/>
      <c r="CC566" s="252"/>
      <c r="CD566" s="252"/>
      <c r="CE566" s="252"/>
      <c r="CG566" s="272"/>
      <c r="CH566" s="272"/>
      <c r="CI566" s="272"/>
      <c r="CJ566" s="272"/>
      <c r="CK566" s="272"/>
      <c r="CL566" s="272"/>
      <c r="CM566" s="272"/>
      <c r="CN566" s="272"/>
      <c r="CO566" s="272"/>
      <c r="CP566" s="272"/>
    </row>
    <row r="567" spans="1:94" s="96" customFormat="1" ht="15" customHeight="1">
      <c r="A567" s="147" t="s">
        <v>801</v>
      </c>
      <c r="B567" s="88"/>
      <c r="C567" s="270" t="s">
        <v>1282</v>
      </c>
      <c r="D567" s="111"/>
      <c r="E567" s="111"/>
      <c r="F567" s="111"/>
      <c r="G567" s="111"/>
      <c r="H567" s="111"/>
      <c r="I567" s="111"/>
      <c r="J567" s="111"/>
      <c r="K567" s="111"/>
      <c r="L567" s="111"/>
      <c r="M567" s="111"/>
      <c r="N567" s="111"/>
      <c r="O567" s="111"/>
      <c r="P567" s="111"/>
      <c r="Q567" s="111"/>
      <c r="R567" s="111"/>
      <c r="S567" s="111"/>
      <c r="T567" s="111"/>
      <c r="U567" s="111"/>
      <c r="V567" s="111"/>
      <c r="W567" s="271"/>
      <c r="X567" s="271"/>
      <c r="Y567" s="271"/>
      <c r="Z567" s="271"/>
      <c r="AA567" s="271"/>
      <c r="AB567" s="271"/>
      <c r="AC567" s="271"/>
      <c r="AD567" s="271"/>
      <c r="AE567" s="271"/>
      <c r="AF567" s="271"/>
      <c r="AG567" s="271"/>
      <c r="AH567" s="271"/>
      <c r="AI567" s="271"/>
      <c r="AJ567" s="147" t="str">
        <f t="shared" si="56"/>
        <v>b)</v>
      </c>
      <c r="AK567" s="245">
        <f t="shared" si="56"/>
        <v>0</v>
      </c>
      <c r="AL567" s="270"/>
      <c r="AM567" s="111"/>
      <c r="AN567" s="111"/>
      <c r="AO567" s="111"/>
      <c r="AP567" s="111"/>
      <c r="AQ567" s="111"/>
      <c r="AR567" s="111"/>
      <c r="AS567" s="111"/>
      <c r="AT567" s="111"/>
      <c r="AU567" s="111"/>
      <c r="AV567" s="111"/>
      <c r="AW567" s="111"/>
      <c r="AX567" s="111"/>
      <c r="AY567" s="111"/>
      <c r="AZ567" s="111"/>
      <c r="BA567" s="111"/>
      <c r="BB567" s="111"/>
      <c r="BC567" s="111"/>
      <c r="BD567" s="111"/>
      <c r="BE567" s="111"/>
      <c r="BF567" s="271"/>
      <c r="BG567" s="271"/>
      <c r="BH567" s="271"/>
      <c r="BI567" s="271"/>
      <c r="BJ567" s="271"/>
      <c r="BK567" s="271"/>
      <c r="BL567" s="271"/>
      <c r="BM567" s="271"/>
      <c r="BN567" s="271"/>
      <c r="BO567" s="271"/>
      <c r="BP567" s="271"/>
      <c r="BQ567" s="271"/>
      <c r="BR567" s="271"/>
      <c r="BS567" s="271"/>
      <c r="BT567" s="252"/>
      <c r="BU567" s="252"/>
      <c r="BV567" s="252"/>
      <c r="BW567" s="252"/>
      <c r="BX567" s="299"/>
      <c r="BY567" s="299">
        <f>BY573</f>
        <v>1</v>
      </c>
      <c r="BZ567" s="299">
        <f t="shared" si="57"/>
        <v>0</v>
      </c>
      <c r="CA567" s="299"/>
      <c r="CB567" s="252"/>
      <c r="CC567" s="252"/>
      <c r="CD567" s="252"/>
      <c r="CE567" s="252"/>
      <c r="CG567" s="272"/>
      <c r="CH567" s="272"/>
      <c r="CI567" s="272"/>
      <c r="CJ567" s="272"/>
      <c r="CK567" s="272"/>
      <c r="CL567" s="272"/>
      <c r="CM567" s="272"/>
      <c r="CN567" s="272"/>
      <c r="CO567" s="272"/>
      <c r="CP567" s="272"/>
    </row>
    <row r="568" spans="1:94" ht="15" customHeight="1">
      <c r="A568" s="278" t="str">
        <f>IF(B568&lt;&gt;"",SUBTOTAL(103,$B$8:B568)-SUBTOTAL(103,$B$9:$B$50)-SUBTOTAL(103,$B$52:$B$345),"")</f>
        <v/>
      </c>
      <c r="C568" s="276"/>
      <c r="D568" s="100"/>
      <c r="E568" s="100"/>
      <c r="F568" s="100"/>
      <c r="G568" s="100"/>
      <c r="H568" s="100"/>
      <c r="I568" s="100"/>
      <c r="J568" s="100"/>
      <c r="K568" s="100"/>
      <c r="L568" s="100"/>
      <c r="M568" s="100"/>
      <c r="N568" s="100"/>
      <c r="O568" s="100"/>
      <c r="P568" s="100"/>
      <c r="Q568" s="100"/>
      <c r="R568" s="100"/>
      <c r="S568" s="100"/>
      <c r="T568" s="100"/>
      <c r="W568" s="648" t="str">
        <f>[4]CDKT!$P$9</f>
        <v>30/06/2016</v>
      </c>
      <c r="X568" s="649"/>
      <c r="Y568" s="649"/>
      <c r="Z568" s="649"/>
      <c r="AA568" s="649"/>
      <c r="AB568" s="649"/>
      <c r="AC568" s="277"/>
      <c r="AD568" s="648" t="str">
        <f>[4]CDKT!$T$9</f>
        <v>01/01/2016</v>
      </c>
      <c r="AE568" s="649"/>
      <c r="AF568" s="649"/>
      <c r="AG568" s="649"/>
      <c r="AH568" s="649"/>
      <c r="AI568" s="649"/>
      <c r="AJ568" s="278" t="str">
        <f t="shared" si="56"/>
        <v/>
      </c>
      <c r="AK568" s="278">
        <f t="shared" si="56"/>
        <v>0</v>
      </c>
      <c r="AL568" s="88"/>
      <c r="AM568" s="100"/>
      <c r="AN568" s="100"/>
      <c r="AO568" s="100"/>
      <c r="AP568" s="100"/>
      <c r="AQ568" s="100"/>
      <c r="AR568" s="100"/>
      <c r="AS568" s="100"/>
      <c r="AT568" s="100"/>
      <c r="AU568" s="100"/>
      <c r="AV568" s="100"/>
      <c r="AW568" s="100"/>
      <c r="AX568" s="100"/>
      <c r="AY568" s="100"/>
      <c r="AZ568" s="100"/>
      <c r="BA568" s="100"/>
      <c r="BB568" s="100"/>
      <c r="BC568" s="100"/>
      <c r="BF568" s="650" t="e">
        <f>#REF!</f>
        <v>#REF!</v>
      </c>
      <c r="BG568" s="649"/>
      <c r="BH568" s="649"/>
      <c r="BI568" s="649"/>
      <c r="BJ568" s="649"/>
      <c r="BK568" s="649"/>
      <c r="BL568" s="277"/>
      <c r="BM568" s="650" t="e">
        <f>#REF!</f>
        <v>#REF!</v>
      </c>
      <c r="BN568" s="649"/>
      <c r="BO568" s="649"/>
      <c r="BP568" s="649"/>
      <c r="BQ568" s="649"/>
      <c r="BR568" s="649"/>
      <c r="BS568" s="279"/>
      <c r="BT568" s="280" t="str">
        <f>[4]CDKT!K$9</f>
        <v>Hội sở</v>
      </c>
      <c r="BU568" s="280" t="str">
        <f>[4]CDKT!L$9</f>
        <v>CN Hà Nội</v>
      </c>
      <c r="BV568" s="280" t="str">
        <f>[4]CDKT!M$9</f>
        <v>CN Hồ Chí Minh</v>
      </c>
      <c r="BW568" s="280" t="str">
        <f>[4]CDKT!O$9</f>
        <v>Điều chỉnh</v>
      </c>
      <c r="BY568" s="156">
        <f>BY569</f>
        <v>3</v>
      </c>
      <c r="BZ568" s="156">
        <f t="shared" si="57"/>
        <v>0</v>
      </c>
    </row>
    <row r="569" spans="1:94" ht="15" customHeight="1">
      <c r="A569" s="278" t="str">
        <f>IF(B569&lt;&gt;"",SUBTOTAL(103,$B$8:B569)-SUBTOTAL(103,$B$9:$B$50)-SUBTOTAL(103,$B$52:$B$345),"")</f>
        <v/>
      </c>
      <c r="D569" s="100"/>
      <c r="E569" s="100"/>
      <c r="F569" s="100"/>
      <c r="G569" s="100"/>
      <c r="H569" s="100"/>
      <c r="I569" s="100"/>
      <c r="J569" s="100"/>
      <c r="K569" s="100"/>
      <c r="L569" s="100"/>
      <c r="M569" s="100"/>
      <c r="N569" s="100"/>
      <c r="O569" s="100"/>
      <c r="P569" s="100"/>
      <c r="Q569" s="100"/>
      <c r="R569" s="100"/>
      <c r="S569" s="100"/>
      <c r="T569" s="100"/>
      <c r="W569" s="651" t="str">
        <f>[4]CDKT!$P$10</f>
        <v>VND</v>
      </c>
      <c r="X569" s="651"/>
      <c r="Y569" s="651"/>
      <c r="Z569" s="651"/>
      <c r="AA569" s="651"/>
      <c r="AB569" s="651"/>
      <c r="AC569" s="277"/>
      <c r="AD569" s="651" t="str">
        <f>[4]CDKT!$T$10</f>
        <v>VND</v>
      </c>
      <c r="AE569" s="651"/>
      <c r="AF569" s="651"/>
      <c r="AG569" s="651"/>
      <c r="AH569" s="651"/>
      <c r="AI569" s="651"/>
      <c r="AJ569" s="278" t="str">
        <f t="shared" si="56"/>
        <v/>
      </c>
      <c r="AK569" s="278">
        <f t="shared" si="56"/>
        <v>0</v>
      </c>
      <c r="AM569" s="100"/>
      <c r="AN569" s="100"/>
      <c r="AO569" s="100"/>
      <c r="AP569" s="100"/>
      <c r="AQ569" s="100"/>
      <c r="AR569" s="100"/>
      <c r="AS569" s="100"/>
      <c r="AT569" s="100"/>
      <c r="AU569" s="100"/>
      <c r="AV569" s="100"/>
      <c r="AW569" s="100"/>
      <c r="AX569" s="100"/>
      <c r="AY569" s="100"/>
      <c r="AZ569" s="100"/>
      <c r="BA569" s="100"/>
      <c r="BB569" s="100"/>
      <c r="BC569" s="100"/>
      <c r="BF569" s="651" t="e">
        <f>#REF!</f>
        <v>#REF!</v>
      </c>
      <c r="BG569" s="651"/>
      <c r="BH569" s="651"/>
      <c r="BI569" s="651"/>
      <c r="BJ569" s="651"/>
      <c r="BK569" s="651"/>
      <c r="BL569" s="277"/>
      <c r="BM569" s="651" t="e">
        <f>#REF!</f>
        <v>#REF!</v>
      </c>
      <c r="BN569" s="651"/>
      <c r="BO569" s="651"/>
      <c r="BP569" s="651"/>
      <c r="BQ569" s="651"/>
      <c r="BR569" s="651"/>
      <c r="BS569" s="279"/>
      <c r="BT569" s="155" t="s">
        <v>1133</v>
      </c>
      <c r="BU569" s="155" t="s">
        <v>1133</v>
      </c>
      <c r="BV569" s="155" t="s">
        <v>1133</v>
      </c>
      <c r="BW569" s="155" t="s">
        <v>1133</v>
      </c>
      <c r="BY569" s="156">
        <f>SUM(BY570:BY573)</f>
        <v>3</v>
      </c>
      <c r="BZ569" s="156">
        <f t="shared" si="57"/>
        <v>0</v>
      </c>
    </row>
    <row r="570" spans="1:94" ht="15" customHeight="1">
      <c r="A570" s="147" t="str">
        <f>IF(B570&lt;&gt;"",SUBTOTAL(103,$B$8:B570)-SUBTOTAL(103,$B$9:$B$50)-SUBTOTAL(103,$B$52:$B$345),"")</f>
        <v/>
      </c>
      <c r="C570" s="292" t="s">
        <v>1283</v>
      </c>
      <c r="D570" s="107"/>
      <c r="E570" s="107"/>
      <c r="F570" s="107"/>
      <c r="G570" s="107"/>
      <c r="H570" s="107"/>
      <c r="I570" s="107"/>
      <c r="J570" s="107"/>
      <c r="K570" s="107"/>
      <c r="L570" s="107"/>
      <c r="M570" s="107"/>
      <c r="N570" s="107"/>
      <c r="O570" s="107"/>
      <c r="P570" s="107"/>
      <c r="Q570" s="107"/>
      <c r="R570" s="107"/>
      <c r="S570" s="107"/>
      <c r="T570" s="107"/>
      <c r="U570" s="107"/>
      <c r="V570" s="107"/>
      <c r="W570" s="641">
        <f>SUM(BT570:BW570)</f>
        <v>37310000</v>
      </c>
      <c r="X570" s="641"/>
      <c r="Y570" s="641"/>
      <c r="Z570" s="641"/>
      <c r="AA570" s="641"/>
      <c r="AB570" s="641"/>
      <c r="AC570" s="155"/>
      <c r="AD570" s="641">
        <v>37310000</v>
      </c>
      <c r="AE570" s="641"/>
      <c r="AF570" s="641"/>
      <c r="AG570" s="641"/>
      <c r="AH570" s="641"/>
      <c r="AI570" s="641"/>
      <c r="AJ570" s="147" t="str">
        <f t="shared" si="56"/>
        <v/>
      </c>
      <c r="AK570" s="245">
        <f t="shared" si="56"/>
        <v>0</v>
      </c>
      <c r="AL570" s="292" t="s">
        <v>1272</v>
      </c>
      <c r="AM570" s="107"/>
      <c r="AN570" s="107"/>
      <c r="AO570" s="107"/>
      <c r="AP570" s="107"/>
      <c r="AQ570" s="107"/>
      <c r="AR570" s="107"/>
      <c r="AS570" s="107"/>
      <c r="AT570" s="107"/>
      <c r="AU570" s="107"/>
      <c r="AV570" s="107"/>
      <c r="AW570" s="107"/>
      <c r="AX570" s="107"/>
      <c r="AY570" s="107"/>
      <c r="AZ570" s="107"/>
      <c r="BA570" s="107"/>
      <c r="BB570" s="107"/>
      <c r="BC570" s="107"/>
      <c r="BD570" s="107"/>
      <c r="BE570" s="107"/>
      <c r="BF570" s="676">
        <f>W570</f>
        <v>37310000</v>
      </c>
      <c r="BG570" s="676"/>
      <c r="BH570" s="676"/>
      <c r="BI570" s="676"/>
      <c r="BJ570" s="676"/>
      <c r="BK570" s="676"/>
      <c r="BL570" s="194"/>
      <c r="BM570" s="676">
        <f>AD570</f>
        <v>37310000</v>
      </c>
      <c r="BN570" s="676"/>
      <c r="BO570" s="676"/>
      <c r="BP570" s="676"/>
      <c r="BQ570" s="676"/>
      <c r="BR570" s="676"/>
      <c r="BS570" s="193"/>
      <c r="BT570" s="155">
        <v>37310000</v>
      </c>
      <c r="BU570" s="155">
        <v>0</v>
      </c>
      <c r="BV570" s="155">
        <v>0</v>
      </c>
      <c r="BW570" s="155">
        <v>0</v>
      </c>
      <c r="BY570" s="156">
        <f>IF(SUM(C570:AI570)=0,0,1)</f>
        <v>1</v>
      </c>
      <c r="BZ570" s="156">
        <f t="shared" si="57"/>
        <v>0</v>
      </c>
    </row>
    <row r="571" spans="1:94" ht="15" hidden="1" customHeight="1">
      <c r="A571" s="147" t="str">
        <f>IF(B571&lt;&gt;"",SUBTOTAL(103,$B$8:B571)-SUBTOTAL(103,$B$9:$B$50)-SUBTOTAL(103,$B$52:$B$345),"")</f>
        <v/>
      </c>
      <c r="C571" s="292" t="s">
        <v>1280</v>
      </c>
      <c r="D571" s="107"/>
      <c r="E571" s="107"/>
      <c r="F571" s="107"/>
      <c r="G571" s="107"/>
      <c r="H571" s="107"/>
      <c r="I571" s="107"/>
      <c r="J571" s="107"/>
      <c r="K571" s="107"/>
      <c r="L571" s="107"/>
      <c r="M571" s="107"/>
      <c r="N571" s="107"/>
      <c r="O571" s="107"/>
      <c r="P571" s="107"/>
      <c r="Q571" s="107"/>
      <c r="R571" s="107"/>
      <c r="S571" s="107"/>
      <c r="T571" s="107"/>
      <c r="U571" s="107"/>
      <c r="V571" s="107"/>
      <c r="W571" s="641">
        <f>SUM(BT571:BW571)</f>
        <v>0</v>
      </c>
      <c r="X571" s="641"/>
      <c r="Y571" s="641"/>
      <c r="Z571" s="641"/>
      <c r="AA571" s="641"/>
      <c r="AB571" s="641"/>
      <c r="AC571" s="155"/>
      <c r="AD571" s="641">
        <v>0</v>
      </c>
      <c r="AE571" s="641"/>
      <c r="AF571" s="641"/>
      <c r="AG571" s="641"/>
      <c r="AH571" s="641"/>
      <c r="AI571" s="641"/>
      <c r="AJ571" s="147" t="str">
        <f t="shared" si="56"/>
        <v/>
      </c>
      <c r="AK571" s="245">
        <f t="shared" si="56"/>
        <v>0</v>
      </c>
      <c r="AL571" s="292" t="s">
        <v>1274</v>
      </c>
      <c r="AM571" s="107"/>
      <c r="AN571" s="107"/>
      <c r="AO571" s="107"/>
      <c r="AP571" s="107"/>
      <c r="AQ571" s="107"/>
      <c r="AR571" s="107"/>
      <c r="AS571" s="107"/>
      <c r="AT571" s="107"/>
      <c r="AU571" s="107"/>
      <c r="AV571" s="107"/>
      <c r="AW571" s="107"/>
      <c r="AX571" s="107"/>
      <c r="AY571" s="107"/>
      <c r="AZ571" s="107"/>
      <c r="BA571" s="107"/>
      <c r="BB571" s="107"/>
      <c r="BC571" s="107"/>
      <c r="BD571" s="107"/>
      <c r="BE571" s="107"/>
      <c r="BF571" s="676">
        <f>W571</f>
        <v>0</v>
      </c>
      <c r="BG571" s="676"/>
      <c r="BH571" s="676"/>
      <c r="BI571" s="676"/>
      <c r="BJ571" s="676"/>
      <c r="BK571" s="676"/>
      <c r="BL571" s="194"/>
      <c r="BM571" s="676">
        <f>AD571</f>
        <v>0</v>
      </c>
      <c r="BN571" s="676"/>
      <c r="BO571" s="676"/>
      <c r="BP571" s="676"/>
      <c r="BQ571" s="676"/>
      <c r="BR571" s="676"/>
      <c r="BS571" s="193"/>
      <c r="BT571" s="155">
        <v>0</v>
      </c>
      <c r="BU571" s="155">
        <v>0</v>
      </c>
      <c r="BV571" s="155">
        <v>0</v>
      </c>
      <c r="BW571" s="155">
        <v>0</v>
      </c>
      <c r="BY571" s="156">
        <f>IF(SUM(C571:AI571)=0,0,1)</f>
        <v>0</v>
      </c>
      <c r="BZ571" s="156">
        <f t="shared" si="57"/>
        <v>0</v>
      </c>
    </row>
    <row r="572" spans="1:94" ht="8.15" customHeight="1">
      <c r="A572" s="147" t="str">
        <f>IF(B572&lt;&gt;"",SUBTOTAL(103,$B$8:B572)-SUBTOTAL(103,$B$9:$B$50)-SUBTOTAL(103,$B$52:$B$345),"")</f>
        <v/>
      </c>
      <c r="C572" s="292"/>
      <c r="D572" s="107"/>
      <c r="E572" s="107"/>
      <c r="F572" s="107"/>
      <c r="G572" s="107"/>
      <c r="H572" s="107"/>
      <c r="I572" s="107"/>
      <c r="J572" s="107"/>
      <c r="K572" s="107"/>
      <c r="L572" s="107"/>
      <c r="M572" s="107"/>
      <c r="N572" s="107"/>
      <c r="O572" s="107"/>
      <c r="P572" s="107"/>
      <c r="Q572" s="107"/>
      <c r="R572" s="107"/>
      <c r="S572" s="107"/>
      <c r="T572" s="107"/>
      <c r="U572" s="107"/>
      <c r="V572" s="107"/>
      <c r="W572" s="641"/>
      <c r="X572" s="641"/>
      <c r="Y572" s="641"/>
      <c r="Z572" s="641"/>
      <c r="AA572" s="641"/>
      <c r="AB572" s="641"/>
      <c r="AC572" s="155"/>
      <c r="AD572" s="641"/>
      <c r="AE572" s="641"/>
      <c r="AF572" s="641"/>
      <c r="AG572" s="641"/>
      <c r="AH572" s="641"/>
      <c r="AI572" s="641"/>
      <c r="AJ572" s="147" t="str">
        <f t="shared" si="56"/>
        <v/>
      </c>
      <c r="AK572" s="245">
        <f t="shared" si="56"/>
        <v>0</v>
      </c>
      <c r="AL572" s="292"/>
      <c r="AM572" s="107"/>
      <c r="AN572" s="107"/>
      <c r="AO572" s="107"/>
      <c r="AP572" s="107"/>
      <c r="AQ572" s="107"/>
      <c r="AR572" s="107"/>
      <c r="AS572" s="107"/>
      <c r="AT572" s="107"/>
      <c r="AU572" s="107"/>
      <c r="AV572" s="107"/>
      <c r="AW572" s="107"/>
      <c r="AX572" s="107"/>
      <c r="AY572" s="107"/>
      <c r="AZ572" s="107"/>
      <c r="BA572" s="107"/>
      <c r="BB572" s="107"/>
      <c r="BC572" s="107"/>
      <c r="BD572" s="107"/>
      <c r="BE572" s="107"/>
      <c r="BF572" s="676"/>
      <c r="BG572" s="676"/>
      <c r="BH572" s="676"/>
      <c r="BI572" s="676"/>
      <c r="BJ572" s="676"/>
      <c r="BK572" s="676"/>
      <c r="BL572" s="194"/>
      <c r="BM572" s="676"/>
      <c r="BN572" s="676"/>
      <c r="BO572" s="676"/>
      <c r="BP572" s="676"/>
      <c r="BQ572" s="676"/>
      <c r="BR572" s="676"/>
      <c r="BS572" s="193"/>
      <c r="BY572" s="156">
        <f>BY573</f>
        <v>1</v>
      </c>
      <c r="BZ572" s="156">
        <f t="shared" si="57"/>
        <v>0</v>
      </c>
    </row>
    <row r="573" spans="1:94" s="96" customFormat="1" ht="15" customHeight="1" thickBot="1">
      <c r="A573" s="147" t="str">
        <f>IF(B573&lt;&gt;"",SUBTOTAL(103,$B$8:B573)-SUBTOTAL(103,$B$9:$B$50)-SUBTOTAL(103,$B$52:$B$345),"")</f>
        <v/>
      </c>
      <c r="B573" s="88"/>
      <c r="C573" s="270"/>
      <c r="D573" s="110"/>
      <c r="E573" s="111"/>
      <c r="F573" s="111"/>
      <c r="G573" s="111"/>
      <c r="H573" s="111"/>
      <c r="I573" s="111"/>
      <c r="J573" s="111"/>
      <c r="K573" s="112"/>
      <c r="L573" s="112"/>
      <c r="M573" s="112"/>
      <c r="N573" s="112"/>
      <c r="O573" s="112"/>
      <c r="P573" s="112"/>
      <c r="Q573" s="112"/>
      <c r="R573" s="112"/>
      <c r="S573" s="112"/>
      <c r="T573" s="112"/>
      <c r="U573" s="112"/>
      <c r="V573" s="112"/>
      <c r="W573" s="653">
        <f>SUBTOTAL(109,W570:AB572)</f>
        <v>37310000</v>
      </c>
      <c r="X573" s="653"/>
      <c r="Y573" s="653"/>
      <c r="Z573" s="653"/>
      <c r="AA573" s="653"/>
      <c r="AB573" s="653"/>
      <c r="AC573" s="252"/>
      <c r="AD573" s="653">
        <f>SUBTOTAL(109,AD570:AI572)</f>
        <v>37310000</v>
      </c>
      <c r="AE573" s="653"/>
      <c r="AF573" s="653"/>
      <c r="AG573" s="653"/>
      <c r="AH573" s="653"/>
      <c r="AI573" s="653"/>
      <c r="AJ573" s="147" t="str">
        <f t="shared" si="56"/>
        <v/>
      </c>
      <c r="AK573" s="245">
        <f t="shared" si="56"/>
        <v>0</v>
      </c>
      <c r="AL573" s="270"/>
      <c r="AM573" s="110"/>
      <c r="AN573" s="111"/>
      <c r="AO573" s="111"/>
      <c r="AP573" s="111"/>
      <c r="AQ573" s="111"/>
      <c r="AR573" s="111"/>
      <c r="AS573" s="111"/>
      <c r="AT573" s="112"/>
      <c r="AU573" s="112"/>
      <c r="AV573" s="112"/>
      <c r="AW573" s="112"/>
      <c r="AX573" s="112"/>
      <c r="AY573" s="112"/>
      <c r="AZ573" s="112"/>
      <c r="BA573" s="112"/>
      <c r="BB573" s="112"/>
      <c r="BC573" s="112"/>
      <c r="BD573" s="112"/>
      <c r="BE573" s="112"/>
      <c r="BF573" s="653">
        <f>SUBTOTAL(109,BF570:BK572)</f>
        <v>37310000</v>
      </c>
      <c r="BG573" s="653"/>
      <c r="BH573" s="653"/>
      <c r="BI573" s="653"/>
      <c r="BJ573" s="653"/>
      <c r="BK573" s="653"/>
      <c r="BL573" s="252"/>
      <c r="BM573" s="653">
        <f>SUBTOTAL(109,BM570:BR572)</f>
        <v>37310000</v>
      </c>
      <c r="BN573" s="653"/>
      <c r="BO573" s="653"/>
      <c r="BP573" s="653"/>
      <c r="BQ573" s="653"/>
      <c r="BR573" s="653"/>
      <c r="BS573" s="271"/>
      <c r="BT573" s="285">
        <f>SUBTOTAL(109,BT570:BT572)</f>
        <v>37310000</v>
      </c>
      <c r="BU573" s="285">
        <f>SUBTOTAL(109,BU570:BU572)</f>
        <v>0</v>
      </c>
      <c r="BV573" s="285">
        <f>SUBTOTAL(109,BV570:BV572)</f>
        <v>0</v>
      </c>
      <c r="BW573" s="285">
        <f>SUBTOTAL(109,BW570:BW572)</f>
        <v>0</v>
      </c>
      <c r="BX573" s="156"/>
      <c r="BY573" s="156">
        <f>IF(SUM(C573:AI573)=0,0,1)</f>
        <v>1</v>
      </c>
      <c r="BZ573" s="156">
        <f t="shared" si="57"/>
        <v>0</v>
      </c>
      <c r="CA573" s="156"/>
      <c r="CB573" s="252">
        <f>[4]CDKT!P137</f>
        <v>37310000</v>
      </c>
      <c r="CC573" s="252">
        <f>[4]CDKT!T137</f>
        <v>37310000</v>
      </c>
      <c r="CD573" s="252">
        <f>W573-CB573</f>
        <v>0</v>
      </c>
      <c r="CE573" s="252">
        <f>AD573-CC573</f>
        <v>0</v>
      </c>
      <c r="CG573" s="272"/>
      <c r="CH573" s="272"/>
      <c r="CI573" s="272"/>
      <c r="CJ573" s="272"/>
      <c r="CK573" s="272"/>
      <c r="CL573" s="272"/>
      <c r="CM573" s="272"/>
      <c r="CN573" s="272"/>
      <c r="CO573" s="272"/>
      <c r="CP573" s="272"/>
    </row>
    <row r="574" spans="1:94" s="96" customFormat="1" ht="15" customHeight="1" thickTop="1">
      <c r="A574" s="147" t="str">
        <f>IF(B574&lt;&gt;"",SUBTOTAL(103,$B$8:B574)-SUBTOTAL(103,$B$9:$B$50)-SUBTOTAL(103,$B$52:$B$345),"")</f>
        <v/>
      </c>
      <c r="B574" s="88"/>
      <c r="C574" s="271"/>
      <c r="D574" s="271"/>
      <c r="E574" s="271"/>
      <c r="F574" s="271"/>
      <c r="G574" s="271"/>
      <c r="H574" s="271"/>
      <c r="I574" s="271"/>
      <c r="J574" s="271"/>
      <c r="K574" s="271"/>
      <c r="L574" s="271"/>
      <c r="M574" s="271"/>
      <c r="N574" s="271"/>
      <c r="O574" s="271"/>
      <c r="P574" s="271"/>
      <c r="Q574" s="271"/>
      <c r="R574" s="271"/>
      <c r="S574" s="271"/>
      <c r="T574" s="271"/>
      <c r="U574" s="271"/>
      <c r="V574" s="111"/>
      <c r="X574" s="271"/>
      <c r="Y574" s="271"/>
      <c r="Z574" s="271"/>
      <c r="AA574" s="271"/>
      <c r="AB574" s="271"/>
      <c r="AC574" s="271"/>
      <c r="AD574" s="154"/>
      <c r="AE574" s="154"/>
      <c r="AF574" s="154"/>
      <c r="AG574" s="154"/>
      <c r="AH574" s="154"/>
      <c r="AI574" s="154"/>
      <c r="AJ574" s="147" t="str">
        <f t="shared" si="56"/>
        <v/>
      </c>
      <c r="AK574" s="245">
        <f t="shared" si="56"/>
        <v>0</v>
      </c>
      <c r="AL574" s="271"/>
      <c r="AM574" s="271"/>
      <c r="AN574" s="271"/>
      <c r="AO574" s="271"/>
      <c r="AP574" s="271"/>
      <c r="AQ574" s="271"/>
      <c r="AR574" s="271"/>
      <c r="AS574" s="271"/>
      <c r="AT574" s="271"/>
      <c r="AU574" s="271"/>
      <c r="AV574" s="271"/>
      <c r="AW574" s="271"/>
      <c r="AX574" s="271"/>
      <c r="AY574" s="271"/>
      <c r="AZ574" s="271"/>
      <c r="BA574" s="271"/>
      <c r="BB574" s="271"/>
      <c r="BC574" s="271"/>
      <c r="BD574" s="271"/>
      <c r="BE574" s="111"/>
      <c r="BG574" s="271"/>
      <c r="BH574" s="271"/>
      <c r="BI574" s="271"/>
      <c r="BJ574" s="271"/>
      <c r="BK574" s="271"/>
      <c r="BL574" s="271"/>
      <c r="BM574" s="154"/>
      <c r="BN574" s="154"/>
      <c r="BO574" s="154"/>
      <c r="BP574" s="154"/>
      <c r="BQ574" s="154"/>
      <c r="BR574" s="154"/>
      <c r="BS574" s="154"/>
      <c r="BT574" s="155">
        <f>BT573-[4]CDKT!K137</f>
        <v>0</v>
      </c>
      <c r="BU574" s="155">
        <f>BU573-[4]CDKT!L137</f>
        <v>0</v>
      </c>
      <c r="BV574" s="155">
        <f>BV573-[4]CDKT!M137</f>
        <v>0</v>
      </c>
      <c r="BW574" s="155">
        <f>BW573-[4]CDKT!O137</f>
        <v>0</v>
      </c>
      <c r="BX574" s="156"/>
      <c r="BY574" s="156">
        <f>BY577</f>
        <v>5</v>
      </c>
      <c r="BZ574" s="156">
        <f t="shared" si="57"/>
        <v>0</v>
      </c>
      <c r="CA574" s="156"/>
      <c r="CB574" s="252"/>
      <c r="CC574" s="252"/>
      <c r="CD574" s="252"/>
      <c r="CE574" s="252"/>
      <c r="CG574" s="272"/>
      <c r="CH574" s="272"/>
      <c r="CI574" s="272"/>
      <c r="CJ574" s="272"/>
      <c r="CK574" s="272"/>
      <c r="CL574" s="272"/>
      <c r="CM574" s="272"/>
      <c r="CN574" s="272"/>
      <c r="CO574" s="272"/>
      <c r="CP574" s="272"/>
    </row>
    <row r="575" spans="1:94" ht="15" customHeight="1">
      <c r="A575" s="147">
        <f>IF(B575&lt;&gt;"",SUBTOTAL(103,$B$8:B575)-SUBTOTAL(103,$B$9:$B$50)-SUBTOTAL(103,$B$52:$B$345),"")</f>
        <v>11</v>
      </c>
      <c r="B575" s="88" t="str">
        <f>IF(AND(W589=0,AD589=0),"",".")</f>
        <v>.</v>
      </c>
      <c r="C575" s="261" t="s">
        <v>1284</v>
      </c>
      <c r="D575" s="90"/>
      <c r="E575" s="90"/>
      <c r="F575" s="90"/>
      <c r="G575" s="90"/>
      <c r="H575" s="90"/>
      <c r="I575" s="90"/>
      <c r="J575" s="90"/>
      <c r="K575" s="90"/>
      <c r="L575" s="90"/>
      <c r="M575" s="90"/>
      <c r="N575" s="90"/>
      <c r="O575" s="90"/>
      <c r="P575" s="90"/>
      <c r="Q575" s="90"/>
      <c r="R575" s="90"/>
      <c r="S575" s="90"/>
      <c r="T575" s="90"/>
      <c r="W575" s="310"/>
      <c r="X575" s="310"/>
      <c r="Y575" s="310"/>
      <c r="Z575" s="310"/>
      <c r="AA575" s="310"/>
      <c r="AB575" s="310"/>
      <c r="AD575" s="310"/>
      <c r="AE575" s="310"/>
      <c r="AF575" s="310"/>
      <c r="AG575" s="310"/>
      <c r="AH575" s="310"/>
      <c r="AI575" s="310"/>
      <c r="AJ575" s="147">
        <f t="shared" si="55"/>
        <v>11</v>
      </c>
      <c r="AK575" s="245" t="str">
        <f t="shared" si="55"/>
        <v>.</v>
      </c>
      <c r="AL575" s="261" t="s">
        <v>1249</v>
      </c>
      <c r="AM575" s="90"/>
      <c r="AN575" s="90"/>
      <c r="AO575" s="90"/>
      <c r="AP575" s="90"/>
      <c r="AQ575" s="90"/>
      <c r="AR575" s="90"/>
      <c r="AS575" s="90"/>
      <c r="AT575" s="90"/>
      <c r="AU575" s="90"/>
      <c r="AV575" s="90"/>
      <c r="AW575" s="90"/>
      <c r="AX575" s="90"/>
      <c r="AY575" s="90"/>
      <c r="AZ575" s="90"/>
      <c r="BA575" s="90"/>
      <c r="BB575" s="90"/>
      <c r="BC575" s="90"/>
      <c r="BF575" s="310"/>
      <c r="BG575" s="310"/>
      <c r="BH575" s="310"/>
      <c r="BI575" s="310"/>
      <c r="BJ575" s="310"/>
      <c r="BK575" s="310"/>
      <c r="BM575" s="310"/>
      <c r="BN575" s="310"/>
      <c r="BO575" s="310"/>
      <c r="BP575" s="310"/>
      <c r="BQ575" s="310"/>
      <c r="BR575" s="310"/>
      <c r="BS575" s="310"/>
      <c r="BY575" s="156">
        <f>BY577</f>
        <v>5</v>
      </c>
      <c r="BZ575" s="156">
        <f t="shared" si="46"/>
        <v>0</v>
      </c>
    </row>
    <row r="576" spans="1:94" ht="15" customHeight="1">
      <c r="A576" s="278" t="str">
        <f>IF(B576&lt;&gt;"",SUBTOTAL(103,$B$8:B576)-SUBTOTAL(103,$B$9:$B$50)-SUBTOTAL(103,$B$52:$B$345),"")</f>
        <v/>
      </c>
      <c r="D576" s="100"/>
      <c r="E576" s="100"/>
      <c r="F576" s="100"/>
      <c r="G576" s="100"/>
      <c r="H576" s="100"/>
      <c r="I576" s="100"/>
      <c r="J576" s="100"/>
      <c r="K576" s="100"/>
      <c r="L576" s="100"/>
      <c r="M576" s="100"/>
      <c r="N576" s="100"/>
      <c r="O576" s="100"/>
      <c r="P576" s="100"/>
      <c r="Q576" s="100"/>
      <c r="R576" s="100"/>
      <c r="S576" s="100"/>
      <c r="T576" s="100"/>
      <c r="W576" s="648" t="str">
        <f>[4]CDKT!$P$9</f>
        <v>30/06/2016</v>
      </c>
      <c r="X576" s="649"/>
      <c r="Y576" s="649"/>
      <c r="Z576" s="649"/>
      <c r="AA576" s="649"/>
      <c r="AB576" s="649"/>
      <c r="AC576" s="277"/>
      <c r="AD576" s="648" t="str">
        <f>[4]CDKT!$T$9</f>
        <v>01/01/2016</v>
      </c>
      <c r="AE576" s="649"/>
      <c r="AF576" s="649"/>
      <c r="AG576" s="649"/>
      <c r="AH576" s="649"/>
      <c r="AI576" s="649"/>
      <c r="AJ576" s="278" t="str">
        <f t="shared" si="55"/>
        <v/>
      </c>
      <c r="AK576" s="278">
        <f t="shared" si="55"/>
        <v>0</v>
      </c>
      <c r="AM576" s="100"/>
      <c r="AN576" s="100"/>
      <c r="AO576" s="100"/>
      <c r="AP576" s="100"/>
      <c r="AQ576" s="100"/>
      <c r="AR576" s="100"/>
      <c r="AS576" s="100"/>
      <c r="AT576" s="100"/>
      <c r="AU576" s="100"/>
      <c r="AV576" s="100"/>
      <c r="AW576" s="100"/>
      <c r="AX576" s="100"/>
      <c r="AY576" s="100"/>
      <c r="AZ576" s="100"/>
      <c r="BA576" s="100"/>
      <c r="BB576" s="100"/>
      <c r="BC576" s="100"/>
      <c r="BF576" s="650" t="e">
        <f>#REF!</f>
        <v>#REF!</v>
      </c>
      <c r="BG576" s="649"/>
      <c r="BH576" s="649"/>
      <c r="BI576" s="649"/>
      <c r="BJ576" s="649"/>
      <c r="BK576" s="649"/>
      <c r="BL576" s="277"/>
      <c r="BM576" s="650" t="e">
        <f>#REF!</f>
        <v>#REF!</v>
      </c>
      <c r="BN576" s="649"/>
      <c r="BO576" s="649"/>
      <c r="BP576" s="649"/>
      <c r="BQ576" s="649"/>
      <c r="BR576" s="649"/>
      <c r="BS576" s="279"/>
      <c r="BT576" s="280" t="str">
        <f>[4]CDKT!K$9</f>
        <v>Hội sở</v>
      </c>
      <c r="BU576" s="280" t="str">
        <f>[4]CDKT!L$9</f>
        <v>CN Hà Nội</v>
      </c>
      <c r="BV576" s="280" t="str">
        <f>[4]CDKT!M$9</f>
        <v>CN Hồ Chí Minh</v>
      </c>
      <c r="BW576" s="280" t="str">
        <f>[4]CDKT!O$9</f>
        <v>Điều chỉnh</v>
      </c>
      <c r="BY576" s="156">
        <f>BY577</f>
        <v>5</v>
      </c>
      <c r="BZ576" s="156">
        <f t="shared" si="46"/>
        <v>0</v>
      </c>
    </row>
    <row r="577" spans="1:94" ht="15" customHeight="1">
      <c r="A577" s="278" t="str">
        <f>IF(B577&lt;&gt;"",SUBTOTAL(103,$B$8:B577)-SUBTOTAL(103,$B$9:$B$50)-SUBTOTAL(103,$B$52:$B$345),"")</f>
        <v/>
      </c>
      <c r="D577" s="100"/>
      <c r="E577" s="100"/>
      <c r="F577" s="100"/>
      <c r="G577" s="100"/>
      <c r="H577" s="100"/>
      <c r="I577" s="100"/>
      <c r="J577" s="100"/>
      <c r="K577" s="100"/>
      <c r="L577" s="100"/>
      <c r="M577" s="100"/>
      <c r="N577" s="100"/>
      <c r="O577" s="100"/>
      <c r="P577" s="100"/>
      <c r="Q577" s="100"/>
      <c r="R577" s="100"/>
      <c r="S577" s="100"/>
      <c r="T577" s="100"/>
      <c r="W577" s="651" t="str">
        <f>[4]CDKT!$P$10</f>
        <v>VND</v>
      </c>
      <c r="X577" s="651"/>
      <c r="Y577" s="651"/>
      <c r="Z577" s="651"/>
      <c r="AA577" s="651"/>
      <c r="AB577" s="651"/>
      <c r="AC577" s="277"/>
      <c r="AD577" s="651" t="str">
        <f>[4]CDKT!$T$10</f>
        <v>VND</v>
      </c>
      <c r="AE577" s="651"/>
      <c r="AF577" s="651"/>
      <c r="AG577" s="651"/>
      <c r="AH577" s="651"/>
      <c r="AI577" s="651"/>
      <c r="AJ577" s="278" t="str">
        <f t="shared" si="55"/>
        <v/>
      </c>
      <c r="AK577" s="278">
        <f t="shared" si="55"/>
        <v>0</v>
      </c>
      <c r="AM577" s="100"/>
      <c r="AN577" s="100"/>
      <c r="AO577" s="100"/>
      <c r="AP577" s="100"/>
      <c r="AQ577" s="100"/>
      <c r="AR577" s="100"/>
      <c r="AS577" s="100"/>
      <c r="AT577" s="100"/>
      <c r="AU577" s="100"/>
      <c r="AV577" s="100"/>
      <c r="AW577" s="100"/>
      <c r="AX577" s="100"/>
      <c r="AY577" s="100"/>
      <c r="AZ577" s="100"/>
      <c r="BA577" s="100"/>
      <c r="BB577" s="100"/>
      <c r="BC577" s="100"/>
      <c r="BF577" s="651" t="e">
        <f>#REF!</f>
        <v>#REF!</v>
      </c>
      <c r="BG577" s="651"/>
      <c r="BH577" s="651"/>
      <c r="BI577" s="651"/>
      <c r="BJ577" s="651"/>
      <c r="BK577" s="651"/>
      <c r="BL577" s="277"/>
      <c r="BM577" s="651" t="e">
        <f>#REF!</f>
        <v>#REF!</v>
      </c>
      <c r="BN577" s="651"/>
      <c r="BO577" s="651"/>
      <c r="BP577" s="651"/>
      <c r="BQ577" s="651"/>
      <c r="BR577" s="651"/>
      <c r="BS577" s="279"/>
      <c r="BT577" s="155" t="s">
        <v>1133</v>
      </c>
      <c r="BU577" s="155" t="s">
        <v>1133</v>
      </c>
      <c r="BV577" s="155" t="s">
        <v>1133</v>
      </c>
      <c r="BW577" s="155" t="s">
        <v>1133</v>
      </c>
      <c r="BY577" s="156">
        <f>SUM(BY578:BY589)</f>
        <v>5</v>
      </c>
      <c r="BZ577" s="156">
        <f t="shared" si="46"/>
        <v>0</v>
      </c>
    </row>
    <row r="578" spans="1:94" ht="15" hidden="1" customHeight="1">
      <c r="A578" s="147" t="str">
        <f>IF(B578&lt;&gt;"",SUBTOTAL(103,$B$8:B578)-SUBTOTAL(103,$B$9:$B$50)-SUBTOTAL(103,$B$52:$B$345),"")</f>
        <v/>
      </c>
      <c r="C578" s="322" t="s">
        <v>1285</v>
      </c>
      <c r="D578" s="107"/>
      <c r="E578" s="107"/>
      <c r="F578" s="107"/>
      <c r="G578" s="107"/>
      <c r="H578" s="107"/>
      <c r="I578" s="107"/>
      <c r="J578" s="107"/>
      <c r="K578" s="107"/>
      <c r="L578" s="107"/>
      <c r="M578" s="107"/>
      <c r="N578" s="107"/>
      <c r="O578" s="107"/>
      <c r="P578" s="107"/>
      <c r="Q578" s="107"/>
      <c r="R578" s="107"/>
      <c r="S578" s="107"/>
      <c r="T578" s="107"/>
      <c r="U578" s="107"/>
      <c r="V578" s="107"/>
      <c r="W578" s="641">
        <f t="shared" ref="W578:W587" si="58">SUM(BT578:BW578)</f>
        <v>0</v>
      </c>
      <c r="X578" s="641"/>
      <c r="Y578" s="641"/>
      <c r="Z578" s="641"/>
      <c r="AA578" s="641"/>
      <c r="AB578" s="641"/>
      <c r="AC578" s="155"/>
      <c r="AD578" s="641">
        <f>[4]CDKT!T79</f>
        <v>0</v>
      </c>
      <c r="AE578" s="641"/>
      <c r="AF578" s="641"/>
      <c r="AG578" s="641"/>
      <c r="AH578" s="641"/>
      <c r="AI578" s="641"/>
      <c r="AJ578" s="147" t="str">
        <f t="shared" si="55"/>
        <v/>
      </c>
      <c r="AK578" s="245">
        <f t="shared" si="55"/>
        <v>0</v>
      </c>
      <c r="AL578" s="292" t="s">
        <v>1251</v>
      </c>
      <c r="AM578" s="292"/>
      <c r="AN578" s="292"/>
      <c r="AO578" s="107"/>
      <c r="AP578" s="107"/>
      <c r="AQ578" s="107"/>
      <c r="AR578" s="107"/>
      <c r="AS578" s="107"/>
      <c r="AT578" s="107"/>
      <c r="AU578" s="107"/>
      <c r="AV578" s="107"/>
      <c r="AW578" s="107"/>
      <c r="AX578" s="107"/>
      <c r="AY578" s="107"/>
      <c r="AZ578" s="107"/>
      <c r="BA578" s="107"/>
      <c r="BB578" s="107"/>
      <c r="BC578" s="107"/>
      <c r="BD578" s="107"/>
      <c r="BE578" s="107"/>
      <c r="BF578" s="641">
        <f t="shared" ref="BF578:BF587" si="59">W578</f>
        <v>0</v>
      </c>
      <c r="BG578" s="641"/>
      <c r="BH578" s="641"/>
      <c r="BI578" s="641"/>
      <c r="BJ578" s="641"/>
      <c r="BK578" s="641"/>
      <c r="BL578" s="155"/>
      <c r="BM578" s="641">
        <f t="shared" ref="BM578:BM587" si="60">AD578</f>
        <v>0</v>
      </c>
      <c r="BN578" s="641"/>
      <c r="BO578" s="641"/>
      <c r="BP578" s="641"/>
      <c r="BQ578" s="641"/>
      <c r="BR578" s="641"/>
      <c r="BT578" s="155">
        <f>[4]CDKT!K79</f>
        <v>0</v>
      </c>
      <c r="BU578" s="155">
        <f>[4]CDKT!L79</f>
        <v>0</v>
      </c>
      <c r="BV578" s="155">
        <f>[4]CDKT!M79</f>
        <v>0</v>
      </c>
      <c r="BW578" s="155">
        <f>[4]CDKT!O79</f>
        <v>0</v>
      </c>
      <c r="BY578" s="156">
        <f t="shared" ref="BY578:BY587" si="61">IF(SUM(C578:AI578)=0,0,1)</f>
        <v>0</v>
      </c>
      <c r="BZ578" s="156">
        <f t="shared" si="46"/>
        <v>0</v>
      </c>
    </row>
    <row r="579" spans="1:94" ht="15" customHeight="1">
      <c r="A579" s="147" t="str">
        <f>IF(B579&lt;&gt;"",SUBTOTAL(103,$B$8:B579)-SUBTOTAL(103,$B$9:$B$50)-SUBTOTAL(103,$B$52:$B$345),"")</f>
        <v/>
      </c>
      <c r="C579" s="322" t="s">
        <v>1286</v>
      </c>
      <c r="D579" s="107"/>
      <c r="E579" s="107"/>
      <c r="F579" s="107"/>
      <c r="G579" s="107"/>
      <c r="H579" s="107"/>
      <c r="I579" s="107"/>
      <c r="J579" s="107"/>
      <c r="K579" s="107"/>
      <c r="L579" s="107"/>
      <c r="M579" s="107"/>
      <c r="N579" s="107"/>
      <c r="O579" s="107"/>
      <c r="P579" s="107"/>
      <c r="Q579" s="107"/>
      <c r="R579" s="107"/>
      <c r="S579" s="107"/>
      <c r="T579" s="107"/>
      <c r="U579" s="107"/>
      <c r="V579" s="107"/>
      <c r="W579" s="641">
        <f t="shared" si="58"/>
        <v>0</v>
      </c>
      <c r="X579" s="641"/>
      <c r="Y579" s="641"/>
      <c r="Z579" s="641"/>
      <c r="AA579" s="641"/>
      <c r="AB579" s="641"/>
      <c r="AC579" s="155"/>
      <c r="AD579" s="641">
        <f>[4]CDKT!T80</f>
        <v>16000000000</v>
      </c>
      <c r="AE579" s="641"/>
      <c r="AF579" s="641"/>
      <c r="AG579" s="641"/>
      <c r="AH579" s="641"/>
      <c r="AI579" s="641"/>
      <c r="AJ579" s="147" t="str">
        <f t="shared" si="55"/>
        <v/>
      </c>
      <c r="AK579" s="245">
        <f t="shared" si="55"/>
        <v>0</v>
      </c>
      <c r="AL579" s="292" t="s">
        <v>1253</v>
      </c>
      <c r="AM579" s="292"/>
      <c r="AN579" s="292"/>
      <c r="AO579" s="107"/>
      <c r="AP579" s="107"/>
      <c r="AQ579" s="107"/>
      <c r="AR579" s="107"/>
      <c r="AS579" s="107"/>
      <c r="AT579" s="107"/>
      <c r="AU579" s="107"/>
      <c r="AV579" s="107"/>
      <c r="AW579" s="107"/>
      <c r="AX579" s="107"/>
      <c r="AY579" s="107"/>
      <c r="AZ579" s="107"/>
      <c r="BA579" s="107"/>
      <c r="BB579" s="107"/>
      <c r="BC579" s="107"/>
      <c r="BD579" s="107"/>
      <c r="BE579" s="107"/>
      <c r="BF579" s="641">
        <f t="shared" si="59"/>
        <v>0</v>
      </c>
      <c r="BG579" s="641"/>
      <c r="BH579" s="641"/>
      <c r="BI579" s="641"/>
      <c r="BJ579" s="641"/>
      <c r="BK579" s="641"/>
      <c r="BL579" s="155"/>
      <c r="BM579" s="641">
        <f t="shared" si="60"/>
        <v>16000000000</v>
      </c>
      <c r="BN579" s="641"/>
      <c r="BO579" s="641"/>
      <c r="BP579" s="641"/>
      <c r="BQ579" s="641"/>
      <c r="BR579" s="641"/>
      <c r="BT579" s="155">
        <f>[4]CDKT!K80</f>
        <v>0</v>
      </c>
      <c r="BU579" s="155">
        <f>[4]CDKT!L80</f>
        <v>0</v>
      </c>
      <c r="BV579" s="155">
        <f>[4]CDKT!M80</f>
        <v>0</v>
      </c>
      <c r="BW579" s="155">
        <f>[4]CDKT!O80</f>
        <v>0</v>
      </c>
      <c r="BY579" s="156">
        <f t="shared" si="61"/>
        <v>1</v>
      </c>
      <c r="BZ579" s="156">
        <f t="shared" si="46"/>
        <v>0</v>
      </c>
    </row>
    <row r="580" spans="1:94" ht="15" customHeight="1">
      <c r="A580" s="147" t="str">
        <f>IF(B580&lt;&gt;"",SUBTOTAL(103,$B$8:B580)-SUBTOTAL(103,$B$9:$B$50)-SUBTOTAL(103,$B$52:$B$345),"")</f>
        <v/>
      </c>
      <c r="C580" s="322" t="s">
        <v>1287</v>
      </c>
      <c r="D580" s="107"/>
      <c r="E580" s="107"/>
      <c r="F580" s="107"/>
      <c r="G580" s="107"/>
      <c r="H580" s="107"/>
      <c r="I580" s="107"/>
      <c r="J580" s="107"/>
      <c r="K580" s="107"/>
      <c r="L580" s="107"/>
      <c r="M580" s="107"/>
      <c r="N580" s="107"/>
      <c r="O580" s="107"/>
      <c r="P580" s="107"/>
      <c r="Q580" s="107"/>
      <c r="R580" s="107"/>
      <c r="S580" s="107"/>
      <c r="T580" s="107"/>
      <c r="U580" s="107"/>
      <c r="V580" s="107"/>
      <c r="W580" s="641">
        <f t="shared" si="58"/>
        <v>1251270075</v>
      </c>
      <c r="X580" s="641"/>
      <c r="Y580" s="641"/>
      <c r="Z580" s="641"/>
      <c r="AA580" s="641"/>
      <c r="AB580" s="641"/>
      <c r="AC580" s="155"/>
      <c r="AD580" s="641">
        <f>SUM([4]CDKT!T81:T88)</f>
        <v>1251270075</v>
      </c>
      <c r="AE580" s="641"/>
      <c r="AF580" s="641"/>
      <c r="AG580" s="641"/>
      <c r="AH580" s="641"/>
      <c r="AI580" s="641"/>
      <c r="AJ580" s="147" t="str">
        <f t="shared" si="55"/>
        <v/>
      </c>
      <c r="AK580" s="245">
        <f t="shared" si="55"/>
        <v>0</v>
      </c>
      <c r="AL580" s="292" t="s">
        <v>1253</v>
      </c>
      <c r="AM580" s="292"/>
      <c r="AN580" s="292"/>
      <c r="AO580" s="107"/>
      <c r="AP580" s="107"/>
      <c r="AQ580" s="107"/>
      <c r="AR580" s="107"/>
      <c r="AS580" s="107"/>
      <c r="AT580" s="107"/>
      <c r="AU580" s="107"/>
      <c r="AV580" s="107"/>
      <c r="AW580" s="107"/>
      <c r="AX580" s="107"/>
      <c r="AY580" s="107"/>
      <c r="AZ580" s="107"/>
      <c r="BA580" s="107"/>
      <c r="BB580" s="107"/>
      <c r="BC580" s="107"/>
      <c r="BD580" s="107"/>
      <c r="BE580" s="107"/>
      <c r="BF580" s="641">
        <f t="shared" si="59"/>
        <v>1251270075</v>
      </c>
      <c r="BG580" s="641"/>
      <c r="BH580" s="641"/>
      <c r="BI580" s="641"/>
      <c r="BJ580" s="641"/>
      <c r="BK580" s="641"/>
      <c r="BL580" s="155"/>
      <c r="BM580" s="641">
        <f t="shared" si="60"/>
        <v>1251270075</v>
      </c>
      <c r="BN580" s="641"/>
      <c r="BO580" s="641"/>
      <c r="BP580" s="641"/>
      <c r="BQ580" s="641"/>
      <c r="BR580" s="641"/>
      <c r="BT580" s="155">
        <f>SUM([4]CDKT!K81:K88)</f>
        <v>1251270075</v>
      </c>
      <c r="BU580" s="155">
        <f>SUM([4]CDKT!L81:L88)</f>
        <v>0</v>
      </c>
      <c r="BV580" s="155">
        <f>SUM([4]CDKT!M81:M88)</f>
        <v>0</v>
      </c>
      <c r="BW580" s="155">
        <f>SUM([4]CDKT!O81:O88)</f>
        <v>0</v>
      </c>
      <c r="BY580" s="156">
        <f t="shared" si="61"/>
        <v>1</v>
      </c>
      <c r="BZ580" s="156">
        <f t="shared" si="46"/>
        <v>0</v>
      </c>
    </row>
    <row r="581" spans="1:94" ht="15" hidden="1" customHeight="1">
      <c r="A581" s="147" t="str">
        <f>IF(B581&lt;&gt;"",SUBTOTAL(103,$B$8:B581)-SUBTOTAL(103,$B$9:$B$50)-SUBTOTAL(103,$B$52:$B$345),"")</f>
        <v/>
      </c>
      <c r="C581" s="322" t="s">
        <v>1288</v>
      </c>
      <c r="D581" s="107"/>
      <c r="E581" s="107"/>
      <c r="F581" s="107"/>
      <c r="G581" s="107"/>
      <c r="H581" s="107"/>
      <c r="I581" s="107"/>
      <c r="J581" s="107"/>
      <c r="K581" s="107"/>
      <c r="L581" s="107"/>
      <c r="M581" s="107"/>
      <c r="N581" s="107"/>
      <c r="O581" s="107"/>
      <c r="P581" s="107"/>
      <c r="Q581" s="107"/>
      <c r="R581" s="107"/>
      <c r="S581" s="107"/>
      <c r="T581" s="107"/>
      <c r="U581" s="107"/>
      <c r="V581" s="107"/>
      <c r="W581" s="641">
        <f t="shared" si="58"/>
        <v>0</v>
      </c>
      <c r="X581" s="641"/>
      <c r="Y581" s="641"/>
      <c r="Z581" s="641"/>
      <c r="AA581" s="641"/>
      <c r="AB581" s="641"/>
      <c r="AC581" s="155"/>
      <c r="AD581" s="641">
        <f>[4]CDKT!T89</f>
        <v>0</v>
      </c>
      <c r="AE581" s="641"/>
      <c r="AF581" s="641"/>
      <c r="AG581" s="641"/>
      <c r="AH581" s="641"/>
      <c r="AI581" s="641"/>
      <c r="AJ581" s="147" t="str">
        <f t="shared" si="55"/>
        <v/>
      </c>
      <c r="AK581" s="245">
        <f t="shared" si="55"/>
        <v>0</v>
      </c>
      <c r="AL581" s="292" t="s">
        <v>1253</v>
      </c>
      <c r="AM581" s="292"/>
      <c r="AN581" s="292"/>
      <c r="AO581" s="107"/>
      <c r="AP581" s="107"/>
      <c r="AQ581" s="107"/>
      <c r="AR581" s="107"/>
      <c r="AS581" s="107"/>
      <c r="AT581" s="107"/>
      <c r="AU581" s="107"/>
      <c r="AV581" s="107"/>
      <c r="AW581" s="107"/>
      <c r="AX581" s="107"/>
      <c r="AY581" s="107"/>
      <c r="AZ581" s="107"/>
      <c r="BA581" s="107"/>
      <c r="BB581" s="107"/>
      <c r="BC581" s="107"/>
      <c r="BD581" s="107"/>
      <c r="BE581" s="107"/>
      <c r="BF581" s="641">
        <f t="shared" si="59"/>
        <v>0</v>
      </c>
      <c r="BG581" s="641"/>
      <c r="BH581" s="641"/>
      <c r="BI581" s="641"/>
      <c r="BJ581" s="641"/>
      <c r="BK581" s="641"/>
      <c r="BL581" s="155"/>
      <c r="BM581" s="641">
        <f t="shared" si="60"/>
        <v>0</v>
      </c>
      <c r="BN581" s="641"/>
      <c r="BO581" s="641"/>
      <c r="BP581" s="641"/>
      <c r="BQ581" s="641"/>
      <c r="BR581" s="641"/>
      <c r="BT581" s="155">
        <f>[4]CDKT!K89</f>
        <v>0</v>
      </c>
      <c r="BU581" s="155">
        <f>[4]CDKT!L89</f>
        <v>0</v>
      </c>
      <c r="BV581" s="155">
        <f>[4]CDKT!M89</f>
        <v>0</v>
      </c>
      <c r="BW581" s="155">
        <f>[4]CDKT!O89</f>
        <v>0</v>
      </c>
      <c r="BY581" s="156">
        <f t="shared" si="61"/>
        <v>0</v>
      </c>
      <c r="BZ581" s="156">
        <f t="shared" si="46"/>
        <v>0</v>
      </c>
    </row>
    <row r="582" spans="1:94" ht="15" customHeight="1">
      <c r="A582" s="147" t="str">
        <f>IF(B582&lt;&gt;"",SUBTOTAL(103,$B$8:B582)-SUBTOTAL(103,$B$9:$B$50)-SUBTOTAL(103,$B$52:$B$345),"")</f>
        <v/>
      </c>
      <c r="C582" s="322" t="s">
        <v>1289</v>
      </c>
      <c r="D582" s="107"/>
      <c r="E582" s="107"/>
      <c r="F582" s="107"/>
      <c r="G582" s="107"/>
      <c r="H582" s="107"/>
      <c r="I582" s="107"/>
      <c r="J582" s="107"/>
      <c r="K582" s="107"/>
      <c r="L582" s="107"/>
      <c r="M582" s="107"/>
      <c r="N582" s="107"/>
      <c r="O582" s="107"/>
      <c r="P582" s="107"/>
      <c r="Q582" s="107"/>
      <c r="R582" s="107"/>
      <c r="S582" s="107"/>
      <c r="T582" s="107"/>
      <c r="U582" s="107"/>
      <c r="V582" s="107"/>
      <c r="W582" s="641">
        <f t="shared" si="58"/>
        <v>0</v>
      </c>
      <c r="X582" s="641"/>
      <c r="Y582" s="641"/>
      <c r="Z582" s="641"/>
      <c r="AA582" s="641"/>
      <c r="AB582" s="641"/>
      <c r="AC582" s="155"/>
      <c r="AD582" s="641">
        <f>[4]CDKT!T90</f>
        <v>1115000</v>
      </c>
      <c r="AE582" s="641"/>
      <c r="AF582" s="641"/>
      <c r="AG582" s="641"/>
      <c r="AH582" s="641"/>
      <c r="AI582" s="641"/>
      <c r="AJ582" s="147" t="str">
        <f t="shared" si="55"/>
        <v/>
      </c>
      <c r="AK582" s="245">
        <f t="shared" si="55"/>
        <v>0</v>
      </c>
      <c r="AL582" s="292" t="s">
        <v>1253</v>
      </c>
      <c r="AM582" s="292"/>
      <c r="AN582" s="292"/>
      <c r="AO582" s="107"/>
      <c r="AP582" s="107"/>
      <c r="AQ582" s="107"/>
      <c r="AR582" s="107"/>
      <c r="AS582" s="107"/>
      <c r="AT582" s="107"/>
      <c r="AU582" s="107"/>
      <c r="AV582" s="107"/>
      <c r="AW582" s="107"/>
      <c r="AX582" s="107"/>
      <c r="AY582" s="107"/>
      <c r="AZ582" s="107"/>
      <c r="BA582" s="107"/>
      <c r="BB582" s="107"/>
      <c r="BC582" s="107"/>
      <c r="BD582" s="107"/>
      <c r="BE582" s="107"/>
      <c r="BF582" s="641">
        <f t="shared" si="59"/>
        <v>0</v>
      </c>
      <c r="BG582" s="641"/>
      <c r="BH582" s="641"/>
      <c r="BI582" s="641"/>
      <c r="BJ582" s="641"/>
      <c r="BK582" s="641"/>
      <c r="BL582" s="155"/>
      <c r="BM582" s="641">
        <f t="shared" si="60"/>
        <v>1115000</v>
      </c>
      <c r="BN582" s="641"/>
      <c r="BO582" s="641"/>
      <c r="BP582" s="641"/>
      <c r="BQ582" s="641"/>
      <c r="BR582" s="641"/>
      <c r="BT582" s="155">
        <f>[4]CDKT!K90</f>
        <v>0</v>
      </c>
      <c r="BU582" s="155">
        <f>[4]CDKT!L90</f>
        <v>0</v>
      </c>
      <c r="BV582" s="155">
        <f>[4]CDKT!M90</f>
        <v>0</v>
      </c>
      <c r="BW582" s="155">
        <f>[4]CDKT!O90</f>
        <v>0</v>
      </c>
      <c r="BY582" s="156">
        <f t="shared" si="61"/>
        <v>1</v>
      </c>
      <c r="BZ582" s="156">
        <f t="shared" si="46"/>
        <v>0</v>
      </c>
    </row>
    <row r="583" spans="1:94" ht="15" hidden="1" customHeight="1">
      <c r="A583" s="147" t="str">
        <f>IF(B583&lt;&gt;"",SUBTOTAL(103,$B$8:B583)-SUBTOTAL(103,$B$9:$B$50)-SUBTOTAL(103,$B$52:$B$345),"")</f>
        <v/>
      </c>
      <c r="C583" s="322" t="s">
        <v>1290</v>
      </c>
      <c r="D583" s="107"/>
      <c r="E583" s="107"/>
      <c r="F583" s="107"/>
      <c r="G583" s="107"/>
      <c r="H583" s="107"/>
      <c r="I583" s="107"/>
      <c r="J583" s="107"/>
      <c r="K583" s="107"/>
      <c r="L583" s="107"/>
      <c r="M583" s="107"/>
      <c r="N583" s="107"/>
      <c r="O583" s="107"/>
      <c r="P583" s="107"/>
      <c r="Q583" s="107"/>
      <c r="R583" s="107"/>
      <c r="S583" s="107"/>
      <c r="T583" s="107"/>
      <c r="U583" s="107"/>
      <c r="V583" s="107"/>
      <c r="W583" s="641">
        <f t="shared" si="58"/>
        <v>0</v>
      </c>
      <c r="X583" s="641"/>
      <c r="Y583" s="641"/>
      <c r="Z583" s="641"/>
      <c r="AA583" s="641"/>
      <c r="AB583" s="641"/>
      <c r="AC583" s="155"/>
      <c r="AD583" s="641">
        <f>[4]CDKT!T91</f>
        <v>0</v>
      </c>
      <c r="AE583" s="641"/>
      <c r="AF583" s="641"/>
      <c r="AG583" s="641"/>
      <c r="AH583" s="641"/>
      <c r="AI583" s="641"/>
      <c r="AJ583" s="147" t="str">
        <f t="shared" si="55"/>
        <v/>
      </c>
      <c r="AK583" s="245">
        <f t="shared" si="55"/>
        <v>0</v>
      </c>
      <c r="AL583" s="292" t="s">
        <v>1291</v>
      </c>
      <c r="AM583" s="292"/>
      <c r="AN583" s="292"/>
      <c r="AO583" s="107"/>
      <c r="AP583" s="107"/>
      <c r="AQ583" s="107"/>
      <c r="AR583" s="107"/>
      <c r="AS583" s="107"/>
      <c r="AT583" s="107"/>
      <c r="AU583" s="107"/>
      <c r="AV583" s="107"/>
      <c r="AW583" s="107"/>
      <c r="AX583" s="107"/>
      <c r="AY583" s="107"/>
      <c r="AZ583" s="107"/>
      <c r="BA583" s="107"/>
      <c r="BB583" s="107"/>
      <c r="BC583" s="107"/>
      <c r="BD583" s="107"/>
      <c r="BE583" s="107"/>
      <c r="BF583" s="641">
        <f t="shared" si="59"/>
        <v>0</v>
      </c>
      <c r="BG583" s="641"/>
      <c r="BH583" s="641"/>
      <c r="BI583" s="641"/>
      <c r="BJ583" s="641"/>
      <c r="BK583" s="641"/>
      <c r="BL583" s="155"/>
      <c r="BM583" s="641">
        <f t="shared" si="60"/>
        <v>0</v>
      </c>
      <c r="BN583" s="641"/>
      <c r="BO583" s="641"/>
      <c r="BP583" s="641"/>
      <c r="BQ583" s="641"/>
      <c r="BR583" s="641"/>
      <c r="BT583" s="155">
        <f>[4]CDKT!K91</f>
        <v>0</v>
      </c>
      <c r="BU583" s="155">
        <f>[4]CDKT!L91</f>
        <v>0</v>
      </c>
      <c r="BV583" s="155">
        <f>[4]CDKT!M91</f>
        <v>0</v>
      </c>
      <c r="BW583" s="155">
        <f>[4]CDKT!O91</f>
        <v>0</v>
      </c>
      <c r="BY583" s="156">
        <f t="shared" si="61"/>
        <v>0</v>
      </c>
      <c r="BZ583" s="156">
        <f t="shared" si="46"/>
        <v>0</v>
      </c>
    </row>
    <row r="584" spans="1:94" ht="15" hidden="1" customHeight="1">
      <c r="A584" s="147" t="str">
        <f>IF(B584&lt;&gt;"",SUBTOTAL(103,$B$8:B584)-SUBTOTAL(103,$B$9:$B$50)-SUBTOTAL(103,$B$52:$B$345),"")</f>
        <v/>
      </c>
      <c r="C584" s="322" t="s">
        <v>1292</v>
      </c>
      <c r="D584" s="107"/>
      <c r="E584" s="107"/>
      <c r="F584" s="107"/>
      <c r="G584" s="107"/>
      <c r="H584" s="107"/>
      <c r="I584" s="107"/>
      <c r="J584" s="107"/>
      <c r="K584" s="107"/>
      <c r="L584" s="107"/>
      <c r="M584" s="107"/>
      <c r="N584" s="107"/>
      <c r="O584" s="107"/>
      <c r="P584" s="107"/>
      <c r="Q584" s="107"/>
      <c r="R584" s="107"/>
      <c r="S584" s="107"/>
      <c r="T584" s="107"/>
      <c r="U584" s="107"/>
      <c r="V584" s="107"/>
      <c r="W584" s="641">
        <f t="shared" si="58"/>
        <v>0</v>
      </c>
      <c r="X584" s="641"/>
      <c r="Y584" s="641"/>
      <c r="Z584" s="641"/>
      <c r="AA584" s="641"/>
      <c r="AB584" s="641"/>
      <c r="AC584" s="155"/>
      <c r="AD584" s="641">
        <f>[4]CDKT!T92</f>
        <v>0</v>
      </c>
      <c r="AE584" s="641"/>
      <c r="AF584" s="641"/>
      <c r="AG584" s="641"/>
      <c r="AH584" s="641"/>
      <c r="AI584" s="641"/>
      <c r="AJ584" s="147" t="str">
        <f t="shared" si="55"/>
        <v/>
      </c>
      <c r="AK584" s="245">
        <f t="shared" si="55"/>
        <v>0</v>
      </c>
      <c r="AL584" s="292" t="s">
        <v>1253</v>
      </c>
      <c r="AM584" s="292"/>
      <c r="AN584" s="292"/>
      <c r="AO584" s="107"/>
      <c r="AP584" s="107"/>
      <c r="AQ584" s="107"/>
      <c r="AR584" s="107"/>
      <c r="AS584" s="107"/>
      <c r="AT584" s="107"/>
      <c r="AU584" s="107"/>
      <c r="AV584" s="107"/>
      <c r="AW584" s="107"/>
      <c r="AX584" s="107"/>
      <c r="AY584" s="107"/>
      <c r="AZ584" s="107"/>
      <c r="BA584" s="107"/>
      <c r="BB584" s="107"/>
      <c r="BC584" s="107"/>
      <c r="BD584" s="107"/>
      <c r="BE584" s="107"/>
      <c r="BF584" s="641">
        <f t="shared" si="59"/>
        <v>0</v>
      </c>
      <c r="BG584" s="641"/>
      <c r="BH584" s="641"/>
      <c r="BI584" s="641"/>
      <c r="BJ584" s="641"/>
      <c r="BK584" s="641"/>
      <c r="BL584" s="155"/>
      <c r="BM584" s="641">
        <f t="shared" si="60"/>
        <v>0</v>
      </c>
      <c r="BN584" s="641"/>
      <c r="BO584" s="641"/>
      <c r="BP584" s="641"/>
      <c r="BQ584" s="641"/>
      <c r="BR584" s="641"/>
      <c r="BT584" s="155">
        <f>[4]CDKT!K92</f>
        <v>0</v>
      </c>
      <c r="BU584" s="155">
        <f>[4]CDKT!L92</f>
        <v>0</v>
      </c>
      <c r="BV584" s="155">
        <f>[4]CDKT!M92</f>
        <v>0</v>
      </c>
      <c r="BW584" s="155">
        <f>[4]CDKT!O92</f>
        <v>0</v>
      </c>
      <c r="BY584" s="156">
        <f t="shared" si="61"/>
        <v>0</v>
      </c>
      <c r="BZ584" s="156">
        <f t="shared" si="46"/>
        <v>0</v>
      </c>
    </row>
    <row r="585" spans="1:94" ht="15" hidden="1" customHeight="1">
      <c r="A585" s="147" t="str">
        <f>IF(B585&lt;&gt;"",SUBTOTAL(103,$B$8:B585)-SUBTOTAL(103,$B$9:$B$50)-SUBTOTAL(103,$B$52:$B$345),"")</f>
        <v/>
      </c>
      <c r="C585" s="322" t="s">
        <v>1293</v>
      </c>
      <c r="D585" s="107"/>
      <c r="E585" s="107"/>
      <c r="F585" s="107"/>
      <c r="G585" s="107"/>
      <c r="H585" s="107"/>
      <c r="I585" s="107"/>
      <c r="J585" s="107"/>
      <c r="K585" s="107"/>
      <c r="L585" s="107"/>
      <c r="M585" s="107"/>
      <c r="N585" s="107"/>
      <c r="O585" s="107"/>
      <c r="P585" s="107"/>
      <c r="Q585" s="107"/>
      <c r="R585" s="107"/>
      <c r="S585" s="107"/>
      <c r="T585" s="107"/>
      <c r="U585" s="107"/>
      <c r="V585" s="107"/>
      <c r="W585" s="641">
        <f t="shared" si="58"/>
        <v>0</v>
      </c>
      <c r="X585" s="641"/>
      <c r="Y585" s="641"/>
      <c r="Z585" s="641"/>
      <c r="AA585" s="641"/>
      <c r="AB585" s="641"/>
      <c r="AC585" s="155"/>
      <c r="AD585" s="641">
        <f>[4]CDKT!T93</f>
        <v>0</v>
      </c>
      <c r="AE585" s="641"/>
      <c r="AF585" s="641"/>
      <c r="AG585" s="641"/>
      <c r="AH585" s="641"/>
      <c r="AI585" s="641"/>
      <c r="AJ585" s="147" t="str">
        <f t="shared" si="55"/>
        <v/>
      </c>
      <c r="AK585" s="245">
        <f t="shared" si="55"/>
        <v>0</v>
      </c>
      <c r="AL585" s="292" t="s">
        <v>1253</v>
      </c>
      <c r="AM585" s="292"/>
      <c r="AN585" s="292"/>
      <c r="AO585" s="107"/>
      <c r="AP585" s="107"/>
      <c r="AQ585" s="107"/>
      <c r="AR585" s="107"/>
      <c r="AS585" s="107"/>
      <c r="AT585" s="107"/>
      <c r="AU585" s="107"/>
      <c r="AV585" s="107"/>
      <c r="AW585" s="107"/>
      <c r="AX585" s="107"/>
      <c r="AY585" s="107"/>
      <c r="AZ585" s="107"/>
      <c r="BA585" s="107"/>
      <c r="BB585" s="107"/>
      <c r="BC585" s="107"/>
      <c r="BD585" s="107"/>
      <c r="BE585" s="107"/>
      <c r="BF585" s="641">
        <f t="shared" si="59"/>
        <v>0</v>
      </c>
      <c r="BG585" s="641"/>
      <c r="BH585" s="641"/>
      <c r="BI585" s="641"/>
      <c r="BJ585" s="641"/>
      <c r="BK585" s="641"/>
      <c r="BL585" s="155"/>
      <c r="BM585" s="641">
        <f t="shared" si="60"/>
        <v>0</v>
      </c>
      <c r="BN585" s="641"/>
      <c r="BO585" s="641"/>
      <c r="BP585" s="641"/>
      <c r="BQ585" s="641"/>
      <c r="BR585" s="641"/>
      <c r="BT585" s="155">
        <f>[4]CDKT!K93</f>
        <v>0</v>
      </c>
      <c r="BU585" s="155">
        <f>[4]CDKT!L93</f>
        <v>0</v>
      </c>
      <c r="BV585" s="155">
        <f>[4]CDKT!M93</f>
        <v>0</v>
      </c>
      <c r="BW585" s="155">
        <f>[4]CDKT!O93</f>
        <v>0</v>
      </c>
      <c r="BY585" s="156">
        <f t="shared" si="61"/>
        <v>0</v>
      </c>
      <c r="BZ585" s="156">
        <f t="shared" si="46"/>
        <v>0</v>
      </c>
    </row>
    <row r="586" spans="1:94" ht="15" hidden="1" customHeight="1">
      <c r="A586" s="147" t="str">
        <f>IF(B586&lt;&gt;"",SUBTOTAL(103,$B$8:B586)-SUBTOTAL(103,$B$9:$B$50)-SUBTOTAL(103,$B$52:$B$345),"")</f>
        <v/>
      </c>
      <c r="C586" s="322" t="s">
        <v>1294</v>
      </c>
      <c r="D586" s="107"/>
      <c r="E586" s="107"/>
      <c r="F586" s="107"/>
      <c r="G586" s="107"/>
      <c r="H586" s="107"/>
      <c r="I586" s="107"/>
      <c r="J586" s="107"/>
      <c r="K586" s="107"/>
      <c r="L586" s="107"/>
      <c r="M586" s="107"/>
      <c r="N586" s="107"/>
      <c r="O586" s="107"/>
      <c r="P586" s="107"/>
      <c r="Q586" s="107"/>
      <c r="R586" s="107"/>
      <c r="S586" s="107"/>
      <c r="T586" s="107"/>
      <c r="U586" s="107"/>
      <c r="V586" s="107"/>
      <c r="W586" s="641">
        <f t="shared" si="58"/>
        <v>0</v>
      </c>
      <c r="X586" s="641"/>
      <c r="Y586" s="641"/>
      <c r="Z586" s="641"/>
      <c r="AA586" s="641"/>
      <c r="AB586" s="641"/>
      <c r="AC586" s="155"/>
      <c r="AD586" s="641">
        <f>[4]CDKT!T94</f>
        <v>0</v>
      </c>
      <c r="AE586" s="641"/>
      <c r="AF586" s="641"/>
      <c r="AG586" s="641"/>
      <c r="AH586" s="641"/>
      <c r="AI586" s="641"/>
      <c r="AJ586" s="147" t="str">
        <f t="shared" si="55"/>
        <v/>
      </c>
      <c r="AK586" s="245">
        <f t="shared" si="55"/>
        <v>0</v>
      </c>
      <c r="AL586" s="292" t="s">
        <v>1253</v>
      </c>
      <c r="AM586" s="292"/>
      <c r="AN586" s="292"/>
      <c r="AO586" s="107"/>
      <c r="AP586" s="107"/>
      <c r="AQ586" s="107"/>
      <c r="AR586" s="107"/>
      <c r="AS586" s="107"/>
      <c r="AT586" s="107"/>
      <c r="AU586" s="107"/>
      <c r="AV586" s="107"/>
      <c r="AW586" s="107"/>
      <c r="AX586" s="107"/>
      <c r="AY586" s="107"/>
      <c r="AZ586" s="107"/>
      <c r="BA586" s="107"/>
      <c r="BB586" s="107"/>
      <c r="BC586" s="107"/>
      <c r="BD586" s="107"/>
      <c r="BE586" s="107"/>
      <c r="BF586" s="641">
        <f t="shared" si="59"/>
        <v>0</v>
      </c>
      <c r="BG586" s="641"/>
      <c r="BH586" s="641"/>
      <c r="BI586" s="641"/>
      <c r="BJ586" s="641"/>
      <c r="BK586" s="641"/>
      <c r="BL586" s="155"/>
      <c r="BM586" s="641">
        <f t="shared" si="60"/>
        <v>0</v>
      </c>
      <c r="BN586" s="641"/>
      <c r="BO586" s="641"/>
      <c r="BP586" s="641"/>
      <c r="BQ586" s="641"/>
      <c r="BR586" s="641"/>
      <c r="BT586" s="155">
        <f>[4]CDKT!K94</f>
        <v>0</v>
      </c>
      <c r="BU586" s="155">
        <f>[4]CDKT!L94</f>
        <v>0</v>
      </c>
      <c r="BV586" s="155">
        <f>[4]CDKT!M94</f>
        <v>0</v>
      </c>
      <c r="BW586" s="155">
        <f>[4]CDKT!O94</f>
        <v>0</v>
      </c>
      <c r="BY586" s="156">
        <f t="shared" si="61"/>
        <v>0</v>
      </c>
      <c r="BZ586" s="156">
        <f t="shared" si="46"/>
        <v>0</v>
      </c>
    </row>
    <row r="587" spans="1:94" ht="15" hidden="1" customHeight="1">
      <c r="A587" s="147" t="str">
        <f>IF(B587&lt;&gt;"",SUBTOTAL(103,$B$8:B587)-SUBTOTAL(103,$B$9:$B$50)-SUBTOTAL(103,$B$52:$B$345),"")</f>
        <v/>
      </c>
      <c r="C587" s="322" t="s">
        <v>803</v>
      </c>
      <c r="D587" s="107"/>
      <c r="E587" s="107"/>
      <c r="F587" s="107"/>
      <c r="G587" s="107"/>
      <c r="H587" s="107"/>
      <c r="I587" s="107"/>
      <c r="J587" s="107"/>
      <c r="K587" s="107"/>
      <c r="L587" s="107"/>
      <c r="M587" s="107"/>
      <c r="N587" s="107"/>
      <c r="O587" s="107"/>
      <c r="P587" s="107"/>
      <c r="Q587" s="107"/>
      <c r="R587" s="107"/>
      <c r="S587" s="107"/>
      <c r="T587" s="107"/>
      <c r="U587" s="107"/>
      <c r="V587" s="107"/>
      <c r="W587" s="641">
        <f t="shared" si="58"/>
        <v>0</v>
      </c>
      <c r="X587" s="641"/>
      <c r="Y587" s="641"/>
      <c r="Z587" s="641"/>
      <c r="AA587" s="641"/>
      <c r="AB587" s="641"/>
      <c r="AC587" s="155"/>
      <c r="AD587" s="641">
        <f>[4]CDKT!T95</f>
        <v>0</v>
      </c>
      <c r="AE587" s="641"/>
      <c r="AF587" s="641"/>
      <c r="AG587" s="641"/>
      <c r="AH587" s="641"/>
      <c r="AI587" s="641"/>
      <c r="AJ587" s="147" t="str">
        <f t="shared" si="55"/>
        <v/>
      </c>
      <c r="AK587" s="245">
        <f t="shared" si="55"/>
        <v>0</v>
      </c>
      <c r="AL587" s="292" t="s">
        <v>1291</v>
      </c>
      <c r="AM587" s="292"/>
      <c r="AN587" s="292"/>
      <c r="AO587" s="107"/>
      <c r="AP587" s="107"/>
      <c r="AQ587" s="107"/>
      <c r="AR587" s="107"/>
      <c r="AS587" s="107"/>
      <c r="AT587" s="107"/>
      <c r="AU587" s="107"/>
      <c r="AV587" s="107"/>
      <c r="AW587" s="107"/>
      <c r="AX587" s="107"/>
      <c r="AY587" s="107"/>
      <c r="AZ587" s="107"/>
      <c r="BA587" s="107"/>
      <c r="BB587" s="107"/>
      <c r="BC587" s="107"/>
      <c r="BD587" s="107"/>
      <c r="BE587" s="107"/>
      <c r="BF587" s="641">
        <f t="shared" si="59"/>
        <v>0</v>
      </c>
      <c r="BG587" s="641"/>
      <c r="BH587" s="641"/>
      <c r="BI587" s="641"/>
      <c r="BJ587" s="641"/>
      <c r="BK587" s="641"/>
      <c r="BL587" s="155"/>
      <c r="BM587" s="641">
        <f t="shared" si="60"/>
        <v>0</v>
      </c>
      <c r="BN587" s="641"/>
      <c r="BO587" s="641"/>
      <c r="BP587" s="641"/>
      <c r="BQ587" s="641"/>
      <c r="BR587" s="641"/>
      <c r="BT587" s="155">
        <f>[4]CDKT!K95</f>
        <v>0</v>
      </c>
      <c r="BU587" s="155">
        <f>[4]CDKT!L95</f>
        <v>0</v>
      </c>
      <c r="BV587" s="155">
        <f>[4]CDKT!M95</f>
        <v>0</v>
      </c>
      <c r="BW587" s="155">
        <f>[4]CDKT!O95</f>
        <v>0</v>
      </c>
      <c r="BY587" s="156">
        <f t="shared" si="61"/>
        <v>0</v>
      </c>
      <c r="BZ587" s="156">
        <f t="shared" si="46"/>
        <v>0</v>
      </c>
    </row>
    <row r="588" spans="1:94" ht="8.15" customHeight="1">
      <c r="A588" s="147" t="str">
        <f>IF(B588&lt;&gt;"",SUBTOTAL(103,$B$8:B588)-SUBTOTAL(103,$B$9:$B$50)-SUBTOTAL(103,$B$52:$B$345),"")</f>
        <v/>
      </c>
      <c r="C588" s="281"/>
      <c r="D588" s="100"/>
      <c r="W588" s="280"/>
      <c r="X588" s="280"/>
      <c r="Y588" s="280"/>
      <c r="Z588" s="280"/>
      <c r="AA588" s="280"/>
      <c r="AB588" s="280"/>
      <c r="AC588" s="155"/>
      <c r="AD588" s="280"/>
      <c r="AE588" s="280"/>
      <c r="AF588" s="280"/>
      <c r="AG588" s="280"/>
      <c r="AH588" s="280"/>
      <c r="AI588" s="280"/>
      <c r="AJ588" s="147" t="str">
        <f t="shared" si="55"/>
        <v/>
      </c>
      <c r="AK588" s="245">
        <f t="shared" si="55"/>
        <v>0</v>
      </c>
      <c r="AL588" s="281"/>
      <c r="AM588" s="100"/>
      <c r="AN588" s="100"/>
      <c r="BF588" s="280"/>
      <c r="BG588" s="280"/>
      <c r="BH588" s="280"/>
      <c r="BI588" s="280"/>
      <c r="BJ588" s="280"/>
      <c r="BK588" s="280"/>
      <c r="BL588" s="155"/>
      <c r="BM588" s="280"/>
      <c r="BN588" s="280"/>
      <c r="BO588" s="280"/>
      <c r="BP588" s="280"/>
      <c r="BQ588" s="280"/>
      <c r="BR588" s="280"/>
      <c r="BY588" s="156">
        <f>BY589</f>
        <v>1</v>
      </c>
      <c r="BZ588" s="156">
        <f t="shared" si="46"/>
        <v>0</v>
      </c>
    </row>
    <row r="589" spans="1:94" s="96" customFormat="1" ht="15" customHeight="1" thickBot="1">
      <c r="A589" s="147" t="str">
        <f>IF(B589&lt;&gt;"",SUBTOTAL(103,$B$8:B589)-SUBTOTAL(103,$B$9:$B$50)-SUBTOTAL(103,$B$52:$B$345),"")</f>
        <v/>
      </c>
      <c r="B589" s="88"/>
      <c r="C589" s="270"/>
      <c r="D589" s="110"/>
      <c r="E589" s="111"/>
      <c r="F589" s="111"/>
      <c r="G589" s="111"/>
      <c r="H589" s="111"/>
      <c r="I589" s="111"/>
      <c r="J589" s="111"/>
      <c r="K589" s="112"/>
      <c r="L589" s="112"/>
      <c r="M589" s="112"/>
      <c r="N589" s="112"/>
      <c r="O589" s="112"/>
      <c r="P589" s="112"/>
      <c r="Q589" s="112"/>
      <c r="R589" s="112"/>
      <c r="S589" s="112"/>
      <c r="T589" s="112"/>
      <c r="U589" s="112"/>
      <c r="V589" s="112"/>
      <c r="W589" s="653">
        <f>SUBTOTAL(109,W578:AB588)</f>
        <v>1251270075</v>
      </c>
      <c r="X589" s="653"/>
      <c r="Y589" s="653"/>
      <c r="Z589" s="653"/>
      <c r="AA589" s="653"/>
      <c r="AB589" s="653"/>
      <c r="AC589" s="252"/>
      <c r="AD589" s="653">
        <f>SUBTOTAL(109,AD578:AI588)</f>
        <v>17252385075</v>
      </c>
      <c r="AE589" s="653"/>
      <c r="AF589" s="653"/>
      <c r="AG589" s="653"/>
      <c r="AH589" s="653"/>
      <c r="AI589" s="653"/>
      <c r="AJ589" s="147" t="str">
        <f t="shared" si="55"/>
        <v/>
      </c>
      <c r="AK589" s="245">
        <f t="shared" si="55"/>
        <v>0</v>
      </c>
      <c r="AL589" s="270"/>
      <c r="AM589" s="110"/>
      <c r="AN589" s="111"/>
      <c r="AO589" s="111"/>
      <c r="AP589" s="111"/>
      <c r="AQ589" s="111"/>
      <c r="AR589" s="111"/>
      <c r="AS589" s="111"/>
      <c r="AT589" s="112"/>
      <c r="AU589" s="112"/>
      <c r="AV589" s="112"/>
      <c r="AW589" s="112"/>
      <c r="AX589" s="112"/>
      <c r="AY589" s="112"/>
      <c r="AZ589" s="112"/>
      <c r="BA589" s="112"/>
      <c r="BB589" s="112"/>
      <c r="BC589" s="112"/>
      <c r="BD589" s="112"/>
      <c r="BE589" s="112"/>
      <c r="BF589" s="653">
        <f>SUBTOTAL(109,BF578:BK588)</f>
        <v>1251270075</v>
      </c>
      <c r="BG589" s="653"/>
      <c r="BH589" s="653"/>
      <c r="BI589" s="653"/>
      <c r="BJ589" s="653"/>
      <c r="BK589" s="653"/>
      <c r="BL589" s="252"/>
      <c r="BM589" s="653">
        <f>SUBTOTAL(109,BM578:BR588)</f>
        <v>17252385075</v>
      </c>
      <c r="BN589" s="653"/>
      <c r="BO589" s="653"/>
      <c r="BP589" s="653"/>
      <c r="BQ589" s="653"/>
      <c r="BR589" s="653"/>
      <c r="BS589" s="271"/>
      <c r="BT589" s="285">
        <f>SUBTOTAL(109,BT578:BT588)</f>
        <v>1251270075</v>
      </c>
      <c r="BU589" s="285">
        <f>SUBTOTAL(109,BU578:BU588)</f>
        <v>0</v>
      </c>
      <c r="BV589" s="285">
        <f>SUBTOTAL(109,BV578:BV588)</f>
        <v>0</v>
      </c>
      <c r="BW589" s="285">
        <f>SUBTOTAL(109,BW578:BW588)</f>
        <v>0</v>
      </c>
      <c r="BX589" s="156"/>
      <c r="BY589" s="156">
        <f>IF(SUM(C589:AI589)=0,0,1)</f>
        <v>1</v>
      </c>
      <c r="BZ589" s="156">
        <f t="shared" ref="BZ589:BZ602" si="62">IF(ISNONTEXT(C589:D589),0,SUM(C589:AI589)-SUM(AL589:BR589))</f>
        <v>0</v>
      </c>
      <c r="CA589" s="156"/>
      <c r="CB589" s="252">
        <f>[4]CDKT!P78</f>
        <v>1251270075</v>
      </c>
      <c r="CC589" s="252">
        <f>[4]CDKT!T78</f>
        <v>17252385075</v>
      </c>
      <c r="CD589" s="252">
        <f>W589-CB589</f>
        <v>0</v>
      </c>
      <c r="CE589" s="252">
        <f>AD589-CC589</f>
        <v>0</v>
      </c>
      <c r="CG589" s="272"/>
      <c r="CH589" s="272"/>
      <c r="CI589" s="272"/>
      <c r="CJ589" s="272"/>
      <c r="CK589" s="272"/>
      <c r="CL589" s="272"/>
      <c r="CM589" s="272"/>
      <c r="CN589" s="272"/>
      <c r="CO589" s="272"/>
      <c r="CP589" s="272"/>
    </row>
    <row r="590" spans="1:94" ht="15" hidden="1" customHeight="1" thickTop="1">
      <c r="A590" s="256" t="str">
        <f>IF(B590&lt;&gt;"",SUBTOTAL(103,$B$8:B590)-SUBTOTAL(103,$B$9:$B$50)-SUBTOTAL(103,$B$52:$B$345),"")</f>
        <v/>
      </c>
      <c r="B590" s="90"/>
      <c r="C590" s="323"/>
      <c r="D590" s="100"/>
      <c r="E590" s="100"/>
      <c r="F590" s="100"/>
      <c r="G590" s="100"/>
      <c r="H590" s="100"/>
      <c r="I590" s="100"/>
      <c r="J590" s="100"/>
      <c r="K590" s="100"/>
      <c r="L590" s="100"/>
      <c r="M590" s="100"/>
      <c r="N590" s="100"/>
      <c r="O590" s="100"/>
      <c r="P590" s="100"/>
      <c r="Q590" s="100"/>
      <c r="R590" s="100"/>
      <c r="S590" s="100"/>
      <c r="T590" s="100"/>
      <c r="AJ590" s="256" t="str">
        <f t="shared" si="55"/>
        <v/>
      </c>
      <c r="AK590" s="284">
        <f t="shared" si="55"/>
        <v>0</v>
      </c>
      <c r="AL590" s="323" t="s">
        <v>1295</v>
      </c>
      <c r="AM590" s="100"/>
      <c r="AN590" s="100"/>
      <c r="AO590" s="100"/>
      <c r="AP590" s="100"/>
      <c r="AQ590" s="100"/>
      <c r="AR590" s="100"/>
      <c r="AS590" s="100"/>
      <c r="AT590" s="100"/>
      <c r="AU590" s="100"/>
      <c r="AV590" s="100"/>
      <c r="AW590" s="100"/>
      <c r="AX590" s="100"/>
      <c r="AY590" s="100"/>
      <c r="AZ590" s="100"/>
      <c r="BA590" s="100"/>
      <c r="BB590" s="100"/>
      <c r="BC590" s="100"/>
      <c r="BT590" s="155">
        <f>BT589-[4]CDKT!K78</f>
        <v>0</v>
      </c>
      <c r="BU590" s="155">
        <f>BU589-[4]CDKT!L78</f>
        <v>0</v>
      </c>
      <c r="BV590" s="155">
        <f>BV589-[4]CDKT!M78</f>
        <v>0</v>
      </c>
      <c r="BW590" s="155">
        <f>BW589-[4]CDKT!O78</f>
        <v>0</v>
      </c>
      <c r="BY590" s="156">
        <f>BY593</f>
        <v>0</v>
      </c>
      <c r="BZ590" s="156">
        <f t="shared" si="62"/>
        <v>0</v>
      </c>
      <c r="CB590" s="155"/>
      <c r="CC590" s="155"/>
      <c r="CD590" s="155"/>
      <c r="CE590" s="155"/>
    </row>
    <row r="591" spans="1:94" ht="15" hidden="1" customHeight="1">
      <c r="A591" s="147" t="str">
        <f>IF(B591&lt;&gt;"",SUBTOTAL(103,$B$8:B591)-SUBTOTAL(103,$B$9:$B$50)-SUBTOTAL(103,$B$52:$B$345),"")</f>
        <v/>
      </c>
      <c r="B591" s="88" t="str">
        <f>IF(AND(W604=0,AD604=0),"",".")</f>
        <v/>
      </c>
      <c r="C591" s="261" t="s">
        <v>1296</v>
      </c>
      <c r="D591" s="100"/>
      <c r="E591" s="100"/>
      <c r="F591" s="100"/>
      <c r="G591" s="100"/>
      <c r="H591" s="100"/>
      <c r="I591" s="100"/>
      <c r="J591" s="100"/>
      <c r="K591" s="100"/>
      <c r="L591" s="100"/>
      <c r="M591" s="100"/>
      <c r="N591" s="100"/>
      <c r="O591" s="100"/>
      <c r="P591" s="100"/>
      <c r="Q591" s="100"/>
      <c r="R591" s="100"/>
      <c r="S591" s="100"/>
      <c r="T591" s="100"/>
      <c r="W591" s="106"/>
      <c r="X591" s="106"/>
      <c r="Y591" s="106"/>
      <c r="Z591" s="106"/>
      <c r="AA591" s="106"/>
      <c r="AB591" s="106"/>
      <c r="AD591" s="106"/>
      <c r="AE591" s="106"/>
      <c r="AF591" s="106"/>
      <c r="AG591" s="106"/>
      <c r="AH591" s="106"/>
      <c r="AI591" s="106"/>
      <c r="AJ591" s="147" t="str">
        <f t="shared" si="55"/>
        <v/>
      </c>
      <c r="AK591" s="245" t="str">
        <f t="shared" si="55"/>
        <v/>
      </c>
      <c r="AL591" s="261" t="s">
        <v>1231</v>
      </c>
      <c r="AM591" s="100"/>
      <c r="AN591" s="100"/>
      <c r="AO591" s="100"/>
      <c r="AP591" s="100"/>
      <c r="AQ591" s="100"/>
      <c r="AR591" s="100"/>
      <c r="AS591" s="100"/>
      <c r="AT591" s="100"/>
      <c r="AU591" s="100"/>
      <c r="AV591" s="100"/>
      <c r="AW591" s="100"/>
      <c r="AX591" s="100"/>
      <c r="AY591" s="100"/>
      <c r="AZ591" s="100"/>
      <c r="BA591" s="100"/>
      <c r="BB591" s="100"/>
      <c r="BC591" s="100"/>
      <c r="BF591" s="106"/>
      <c r="BG591" s="106"/>
      <c r="BH591" s="106"/>
      <c r="BI591" s="106"/>
      <c r="BJ591" s="106"/>
      <c r="BK591" s="106"/>
      <c r="BM591" s="106"/>
      <c r="BN591" s="106"/>
      <c r="BO591" s="106"/>
      <c r="BP591" s="106"/>
      <c r="BQ591" s="106"/>
      <c r="BR591" s="106"/>
      <c r="BS591" s="316"/>
      <c r="BY591" s="156">
        <f>BY593</f>
        <v>0</v>
      </c>
      <c r="BZ591" s="156">
        <f t="shared" si="62"/>
        <v>0</v>
      </c>
    </row>
    <row r="592" spans="1:94" ht="15" hidden="1" customHeight="1">
      <c r="A592" s="278" t="str">
        <f>IF(B592&lt;&gt;"",SUBTOTAL(103,$B$8:B592)-SUBTOTAL(103,$B$9:$B$50)-SUBTOTAL(103,$B$52:$B$345),"")</f>
        <v/>
      </c>
      <c r="D592" s="100"/>
      <c r="E592" s="100"/>
      <c r="F592" s="100"/>
      <c r="G592" s="100"/>
      <c r="H592" s="100"/>
      <c r="I592" s="100"/>
      <c r="J592" s="100"/>
      <c r="K592" s="100"/>
      <c r="L592" s="100"/>
      <c r="M592" s="100"/>
      <c r="N592" s="100"/>
      <c r="O592" s="100"/>
      <c r="P592" s="100"/>
      <c r="Q592" s="100"/>
      <c r="R592" s="100"/>
      <c r="S592" s="100"/>
      <c r="T592" s="100"/>
      <c r="W592" s="648" t="str">
        <f>[4]CDKT!$P$9</f>
        <v>30/06/2016</v>
      </c>
      <c r="X592" s="649"/>
      <c r="Y592" s="649"/>
      <c r="Z592" s="649"/>
      <c r="AA592" s="649"/>
      <c r="AB592" s="649"/>
      <c r="AC592" s="277"/>
      <c r="AD592" s="648" t="str">
        <f>[4]CDKT!$T$9</f>
        <v>01/01/2016</v>
      </c>
      <c r="AE592" s="649"/>
      <c r="AF592" s="649"/>
      <c r="AG592" s="649"/>
      <c r="AH592" s="649"/>
      <c r="AI592" s="649"/>
      <c r="AJ592" s="278" t="str">
        <f t="shared" si="55"/>
        <v/>
      </c>
      <c r="AK592" s="278">
        <f t="shared" si="55"/>
        <v>0</v>
      </c>
      <c r="AM592" s="100"/>
      <c r="AN592" s="100"/>
      <c r="AO592" s="100"/>
      <c r="AP592" s="100"/>
      <c r="AQ592" s="100"/>
      <c r="AR592" s="100"/>
      <c r="AS592" s="100"/>
      <c r="AT592" s="100"/>
      <c r="AU592" s="100"/>
      <c r="AV592" s="100"/>
      <c r="AW592" s="100"/>
      <c r="AX592" s="100"/>
      <c r="AY592" s="100"/>
      <c r="AZ592" s="100"/>
      <c r="BA592" s="100"/>
      <c r="BB592" s="100"/>
      <c r="BC592" s="100"/>
      <c r="BF592" s="650" t="e">
        <f>#REF!</f>
        <v>#REF!</v>
      </c>
      <c r="BG592" s="649"/>
      <c r="BH592" s="649"/>
      <c r="BI592" s="649"/>
      <c r="BJ592" s="649"/>
      <c r="BK592" s="649"/>
      <c r="BL592" s="277"/>
      <c r="BM592" s="650" t="e">
        <f>#REF!</f>
        <v>#REF!</v>
      </c>
      <c r="BN592" s="649"/>
      <c r="BO592" s="649"/>
      <c r="BP592" s="649"/>
      <c r="BQ592" s="649"/>
      <c r="BR592" s="649"/>
      <c r="BS592" s="279"/>
      <c r="BT592" s="280" t="str">
        <f>[4]CDKT!K$9</f>
        <v>Hội sở</v>
      </c>
      <c r="BU592" s="280" t="str">
        <f>[4]CDKT!L$9</f>
        <v>CN Hà Nội</v>
      </c>
      <c r="BV592" s="280" t="str">
        <f>[4]CDKT!M$9</f>
        <v>CN Hồ Chí Minh</v>
      </c>
      <c r="BW592" s="280" t="str">
        <f>[4]CDKT!O$9</f>
        <v>Điều chỉnh</v>
      </c>
      <c r="BY592" s="156">
        <f>BY593</f>
        <v>0</v>
      </c>
      <c r="BZ592" s="156">
        <f t="shared" si="62"/>
        <v>0</v>
      </c>
    </row>
    <row r="593" spans="1:94" ht="15" hidden="1" customHeight="1">
      <c r="A593" s="278" t="str">
        <f>IF(B593&lt;&gt;"",SUBTOTAL(103,$B$8:B593)-SUBTOTAL(103,$B$9:$B$50)-SUBTOTAL(103,$B$52:$B$345),"")</f>
        <v/>
      </c>
      <c r="D593" s="100"/>
      <c r="E593" s="100"/>
      <c r="F593" s="100"/>
      <c r="G593" s="100"/>
      <c r="H593" s="100"/>
      <c r="I593" s="100"/>
      <c r="J593" s="100"/>
      <c r="K593" s="100"/>
      <c r="L593" s="100"/>
      <c r="M593" s="100"/>
      <c r="N593" s="100"/>
      <c r="O593" s="100"/>
      <c r="P593" s="100"/>
      <c r="Q593" s="100"/>
      <c r="R593" s="100"/>
      <c r="S593" s="100"/>
      <c r="T593" s="100"/>
      <c r="W593" s="651" t="str">
        <f>[4]CDKT!$P$10</f>
        <v>VND</v>
      </c>
      <c r="X593" s="651"/>
      <c r="Y593" s="651"/>
      <c r="Z593" s="651"/>
      <c r="AA593" s="651"/>
      <c r="AB593" s="651"/>
      <c r="AC593" s="277"/>
      <c r="AD593" s="651" t="str">
        <f>[4]CDKT!$T$10</f>
        <v>VND</v>
      </c>
      <c r="AE593" s="651"/>
      <c r="AF593" s="651"/>
      <c r="AG593" s="651"/>
      <c r="AH593" s="651"/>
      <c r="AI593" s="651"/>
      <c r="AJ593" s="278" t="str">
        <f t="shared" si="55"/>
        <v/>
      </c>
      <c r="AK593" s="278">
        <f t="shared" si="55"/>
        <v>0</v>
      </c>
      <c r="AM593" s="100"/>
      <c r="AN593" s="100"/>
      <c r="AO593" s="100"/>
      <c r="AP593" s="100"/>
      <c r="AQ593" s="100"/>
      <c r="AR593" s="100"/>
      <c r="AS593" s="100"/>
      <c r="AT593" s="100"/>
      <c r="AU593" s="100"/>
      <c r="AV593" s="100"/>
      <c r="AW593" s="100"/>
      <c r="AX593" s="100"/>
      <c r="AY593" s="100"/>
      <c r="AZ593" s="100"/>
      <c r="BA593" s="100"/>
      <c r="BB593" s="100"/>
      <c r="BC593" s="100"/>
      <c r="BF593" s="651" t="e">
        <f>#REF!</f>
        <v>#REF!</v>
      </c>
      <c r="BG593" s="651"/>
      <c r="BH593" s="651"/>
      <c r="BI593" s="651"/>
      <c r="BJ593" s="651"/>
      <c r="BK593" s="651"/>
      <c r="BL593" s="277"/>
      <c r="BM593" s="651" t="e">
        <f>#REF!</f>
        <v>#REF!</v>
      </c>
      <c r="BN593" s="651"/>
      <c r="BO593" s="651"/>
      <c r="BP593" s="651"/>
      <c r="BQ593" s="651"/>
      <c r="BR593" s="651"/>
      <c r="BS593" s="279"/>
      <c r="BT593" s="155" t="s">
        <v>1133</v>
      </c>
      <c r="BU593" s="155" t="s">
        <v>1133</v>
      </c>
      <c r="BV593" s="155" t="s">
        <v>1133</v>
      </c>
      <c r="BW593" s="155" t="s">
        <v>1133</v>
      </c>
      <c r="BY593" s="156">
        <f>SUM(BY594:BY604)</f>
        <v>0</v>
      </c>
      <c r="BZ593" s="156">
        <f t="shared" si="62"/>
        <v>0</v>
      </c>
    </row>
    <row r="594" spans="1:94" s="99" customFormat="1" ht="15" hidden="1" customHeight="1">
      <c r="A594" s="147" t="str">
        <f>IF(B594&lt;&gt;"",SUBTOTAL(103,$B$8:B594)-SUBTOTAL(103,$B$9:$B$50)-SUBTOTAL(103,$B$52:$B$345),"")</f>
        <v/>
      </c>
      <c r="B594" s="88"/>
      <c r="C594" s="319" t="s">
        <v>1297</v>
      </c>
      <c r="D594" s="292"/>
      <c r="E594" s="89"/>
      <c r="F594" s="89"/>
      <c r="G594" s="89"/>
      <c r="H594" s="89"/>
      <c r="I594" s="89"/>
      <c r="J594" s="89"/>
      <c r="K594" s="89"/>
      <c r="L594" s="89"/>
      <c r="M594" s="89"/>
      <c r="N594" s="89"/>
      <c r="O594" s="89"/>
      <c r="P594" s="89"/>
      <c r="Q594" s="89"/>
      <c r="R594" s="89"/>
      <c r="S594" s="89"/>
      <c r="T594" s="89"/>
      <c r="U594" s="89"/>
      <c r="V594" s="89"/>
      <c r="W594" s="641">
        <f>SUBTOTAL(109,W595:AB596)</f>
        <v>0</v>
      </c>
      <c r="X594" s="641"/>
      <c r="Y594" s="641"/>
      <c r="Z594" s="641"/>
      <c r="AA594" s="641"/>
      <c r="AB594" s="641"/>
      <c r="AC594" s="155"/>
      <c r="AD594" s="641">
        <f>SUBTOTAL(109,AD595:AI596)</f>
        <v>0</v>
      </c>
      <c r="AE594" s="641"/>
      <c r="AF594" s="641"/>
      <c r="AG594" s="641"/>
      <c r="AH594" s="641"/>
      <c r="AI594" s="641"/>
      <c r="AJ594" s="147" t="str">
        <f t="shared" ref="AJ594:AK683" si="63">A594</f>
        <v/>
      </c>
      <c r="AK594" s="245">
        <f t="shared" si="63"/>
        <v>0</v>
      </c>
      <c r="AL594" s="319" t="s">
        <v>1233</v>
      </c>
      <c r="AM594" s="292"/>
      <c r="AN594" s="292"/>
      <c r="AO594" s="89"/>
      <c r="AP594" s="89"/>
      <c r="AQ594" s="89"/>
      <c r="AR594" s="89"/>
      <c r="AS594" s="89"/>
      <c r="AT594" s="89"/>
      <c r="AU594" s="89"/>
      <c r="AV594" s="89"/>
      <c r="AW594" s="89"/>
      <c r="AX594" s="89"/>
      <c r="AY594" s="89"/>
      <c r="AZ594" s="89"/>
      <c r="BA594" s="89"/>
      <c r="BB594" s="89"/>
      <c r="BC594" s="89"/>
      <c r="BD594" s="89"/>
      <c r="BE594" s="89"/>
      <c r="BF594" s="641">
        <f t="shared" ref="BF594:BF602" si="64">W594</f>
        <v>0</v>
      </c>
      <c r="BG594" s="641"/>
      <c r="BH594" s="641"/>
      <c r="BI594" s="641"/>
      <c r="BJ594" s="641"/>
      <c r="BK594" s="641"/>
      <c r="BL594" s="155"/>
      <c r="BM594" s="641">
        <f t="shared" ref="BM594:BM602" si="65">AD594</f>
        <v>0</v>
      </c>
      <c r="BN594" s="641"/>
      <c r="BO594" s="641"/>
      <c r="BP594" s="641"/>
      <c r="BQ594" s="641"/>
      <c r="BR594" s="641"/>
      <c r="BS594" s="189"/>
      <c r="BT594" s="155">
        <f>SUBTOTAL(109,BT595:BT596)</f>
        <v>0</v>
      </c>
      <c r="BU594" s="155">
        <f>SUBTOTAL(109,BU595:BU596)</f>
        <v>0</v>
      </c>
      <c r="BV594" s="155">
        <f>SUBTOTAL(109,BV595:BV596)</f>
        <v>0</v>
      </c>
      <c r="BW594" s="155">
        <f>SUBTOTAL(109,BW595:BW596)</f>
        <v>0</v>
      </c>
      <c r="BX594" s="156"/>
      <c r="BY594" s="156">
        <f t="shared" ref="BY594:BY602" si="66">IF(SUM(C594:AI594)=0,0,1)</f>
        <v>0</v>
      </c>
      <c r="BZ594" s="156">
        <f t="shared" si="62"/>
        <v>0</v>
      </c>
      <c r="CA594" s="156"/>
      <c r="CB594" s="252"/>
      <c r="CC594" s="252"/>
      <c r="CD594" s="252"/>
      <c r="CE594" s="252"/>
      <c r="CG594" s="290"/>
      <c r="CH594" s="290"/>
      <c r="CI594" s="290"/>
      <c r="CJ594" s="290"/>
      <c r="CK594" s="290"/>
      <c r="CL594" s="290"/>
      <c r="CM594" s="290"/>
      <c r="CN594" s="290"/>
      <c r="CO594" s="290"/>
      <c r="CP594" s="290"/>
    </row>
    <row r="595" spans="1:94" s="99" customFormat="1" ht="15" hidden="1" customHeight="1">
      <c r="A595" s="147" t="str">
        <f>IF(B595&lt;&gt;"",SUBTOTAL(103,$B$8:B595)-SUBTOTAL(103,$B$9:$B$50)-SUBTOTAL(103,$B$52:$B$345),"")</f>
        <v/>
      </c>
      <c r="B595" s="88"/>
      <c r="C595" s="324" t="s">
        <v>781</v>
      </c>
      <c r="D595" s="292" t="s">
        <v>1298</v>
      </c>
      <c r="E595" s="89"/>
      <c r="F595" s="89"/>
      <c r="G595" s="89"/>
      <c r="H595" s="89"/>
      <c r="I595" s="89"/>
      <c r="J595" s="89"/>
      <c r="K595" s="89"/>
      <c r="L595" s="89"/>
      <c r="M595" s="89"/>
      <c r="N595" s="89"/>
      <c r="O595" s="89"/>
      <c r="P595" s="89"/>
      <c r="Q595" s="89"/>
      <c r="R595" s="89"/>
      <c r="S595" s="89"/>
      <c r="T595" s="89"/>
      <c r="U595" s="89"/>
      <c r="V595" s="89"/>
      <c r="W595" s="641">
        <f>SUM(BT595:BW595)</f>
        <v>0</v>
      </c>
      <c r="X595" s="641"/>
      <c r="Y595" s="641"/>
      <c r="Z595" s="641"/>
      <c r="AA595" s="641"/>
      <c r="AB595" s="641"/>
      <c r="AC595" s="155"/>
      <c r="AD595" s="641">
        <f>[4]CDKT!T110</f>
        <v>0</v>
      </c>
      <c r="AE595" s="641"/>
      <c r="AF595" s="641"/>
      <c r="AG595" s="641"/>
      <c r="AH595" s="641"/>
      <c r="AI595" s="641"/>
      <c r="AJ595" s="147" t="str">
        <f t="shared" si="63"/>
        <v/>
      </c>
      <c r="AK595" s="245">
        <f t="shared" si="63"/>
        <v>0</v>
      </c>
      <c r="AL595" s="319" t="s">
        <v>1235</v>
      </c>
      <c r="AM595" s="292"/>
      <c r="AN595" s="292"/>
      <c r="AO595" s="89"/>
      <c r="AP595" s="89"/>
      <c r="AQ595" s="89"/>
      <c r="AR595" s="89"/>
      <c r="AS595" s="89"/>
      <c r="AT595" s="89"/>
      <c r="AU595" s="89"/>
      <c r="AV595" s="89"/>
      <c r="AW595" s="89"/>
      <c r="AX595" s="89"/>
      <c r="AY595" s="89"/>
      <c r="AZ595" s="89"/>
      <c r="BA595" s="89"/>
      <c r="BB595" s="89"/>
      <c r="BC595" s="89"/>
      <c r="BD595" s="89"/>
      <c r="BE595" s="89"/>
      <c r="BF595" s="641">
        <f t="shared" si="64"/>
        <v>0</v>
      </c>
      <c r="BG595" s="641"/>
      <c r="BH595" s="641"/>
      <c r="BI595" s="641"/>
      <c r="BJ595" s="641"/>
      <c r="BK595" s="641"/>
      <c r="BL595" s="155"/>
      <c r="BM595" s="641">
        <f t="shared" si="65"/>
        <v>0</v>
      </c>
      <c r="BN595" s="641"/>
      <c r="BO595" s="641"/>
      <c r="BP595" s="641"/>
      <c r="BQ595" s="641"/>
      <c r="BR595" s="641"/>
      <c r="BS595" s="189"/>
      <c r="BT595" s="155">
        <v>0</v>
      </c>
      <c r="BU595" s="155">
        <v>0</v>
      </c>
      <c r="BV595" s="155">
        <v>0</v>
      </c>
      <c r="BW595" s="155">
        <v>0</v>
      </c>
      <c r="BX595" s="156"/>
      <c r="BY595" s="156">
        <f t="shared" si="66"/>
        <v>0</v>
      </c>
      <c r="BZ595" s="156">
        <f t="shared" si="62"/>
        <v>0</v>
      </c>
      <c r="CA595" s="156"/>
      <c r="CB595" s="252"/>
      <c r="CC595" s="252"/>
      <c r="CD595" s="252"/>
      <c r="CE595" s="252"/>
      <c r="CG595" s="290"/>
      <c r="CH595" s="290"/>
      <c r="CI595" s="290"/>
      <c r="CJ595" s="290"/>
      <c r="CK595" s="290"/>
      <c r="CL595" s="290"/>
      <c r="CM595" s="290"/>
      <c r="CN595" s="290"/>
      <c r="CO595" s="290"/>
      <c r="CP595" s="290"/>
    </row>
    <row r="596" spans="1:94" s="99" customFormat="1" ht="15" hidden="1" customHeight="1">
      <c r="A596" s="147" t="str">
        <f>IF(B596&lt;&gt;"",SUBTOTAL(103,$B$8:B596)-SUBTOTAL(103,$B$9:$B$50)-SUBTOTAL(103,$B$52:$B$345),"")</f>
        <v/>
      </c>
      <c r="B596" s="88"/>
      <c r="C596" s="324" t="s">
        <v>781</v>
      </c>
      <c r="D596" s="292" t="s">
        <v>1299</v>
      </c>
      <c r="E596" s="89"/>
      <c r="F596" s="89"/>
      <c r="G596" s="89"/>
      <c r="H596" s="89"/>
      <c r="I596" s="89"/>
      <c r="J596" s="89"/>
      <c r="K596" s="89"/>
      <c r="L596" s="89"/>
      <c r="M596" s="89"/>
      <c r="N596" s="89"/>
      <c r="O596" s="89"/>
      <c r="P596" s="89"/>
      <c r="Q596" s="89"/>
      <c r="R596" s="89"/>
      <c r="S596" s="89"/>
      <c r="T596" s="89"/>
      <c r="U596" s="89"/>
      <c r="V596" s="89"/>
      <c r="W596" s="641">
        <f>SUM(BT596:BW596)</f>
        <v>0</v>
      </c>
      <c r="X596" s="641"/>
      <c r="Y596" s="641"/>
      <c r="Z596" s="641"/>
      <c r="AA596" s="641"/>
      <c r="AB596" s="641"/>
      <c r="AC596" s="155"/>
      <c r="AD596" s="641">
        <f>[4]CDKT!T111</f>
        <v>0</v>
      </c>
      <c r="AE596" s="641"/>
      <c r="AF596" s="641"/>
      <c r="AG596" s="641"/>
      <c r="AH596" s="641"/>
      <c r="AI596" s="641"/>
      <c r="AJ596" s="147" t="str">
        <f>A596</f>
        <v/>
      </c>
      <c r="AK596" s="245">
        <f>B596</f>
        <v>0</v>
      </c>
      <c r="AL596" s="319" t="s">
        <v>1235</v>
      </c>
      <c r="AM596" s="292"/>
      <c r="AN596" s="292"/>
      <c r="AO596" s="89"/>
      <c r="AP596" s="89"/>
      <c r="AQ596" s="89"/>
      <c r="AR596" s="89"/>
      <c r="AS596" s="89"/>
      <c r="AT596" s="89"/>
      <c r="AU596" s="89"/>
      <c r="AV596" s="89"/>
      <c r="AW596" s="89"/>
      <c r="AX596" s="89"/>
      <c r="AY596" s="89"/>
      <c r="AZ596" s="89"/>
      <c r="BA596" s="89"/>
      <c r="BB596" s="89"/>
      <c r="BC596" s="89"/>
      <c r="BD596" s="89"/>
      <c r="BE596" s="89"/>
      <c r="BF596" s="641">
        <f t="shared" si="64"/>
        <v>0</v>
      </c>
      <c r="BG596" s="641"/>
      <c r="BH596" s="641"/>
      <c r="BI596" s="641"/>
      <c r="BJ596" s="641"/>
      <c r="BK596" s="641"/>
      <c r="BL596" s="155"/>
      <c r="BM596" s="641">
        <f t="shared" si="65"/>
        <v>0</v>
      </c>
      <c r="BN596" s="641"/>
      <c r="BO596" s="641"/>
      <c r="BP596" s="641"/>
      <c r="BQ596" s="641"/>
      <c r="BR596" s="641"/>
      <c r="BS596" s="189"/>
      <c r="BT596" s="155">
        <v>0</v>
      </c>
      <c r="BU596" s="155">
        <v>0</v>
      </c>
      <c r="BV596" s="155">
        <v>0</v>
      </c>
      <c r="BW596" s="155">
        <v>0</v>
      </c>
      <c r="BX596" s="156"/>
      <c r="BY596" s="156">
        <f t="shared" si="66"/>
        <v>0</v>
      </c>
      <c r="BZ596" s="156">
        <f>IF(ISNONTEXT(C596:D596),0,SUM(C596:AI596)-SUM(AL596:BR596))</f>
        <v>0</v>
      </c>
      <c r="CA596" s="156"/>
      <c r="CB596" s="252"/>
      <c r="CC596" s="252"/>
      <c r="CD596" s="252"/>
      <c r="CE596" s="252"/>
      <c r="CG596" s="290"/>
      <c r="CH596" s="290"/>
      <c r="CI596" s="290"/>
      <c r="CJ596" s="290"/>
      <c r="CK596" s="290"/>
      <c r="CL596" s="290"/>
      <c r="CM596" s="290"/>
      <c r="CN596" s="290"/>
      <c r="CO596" s="290"/>
      <c r="CP596" s="290"/>
    </row>
    <row r="597" spans="1:94" s="99" customFormat="1" ht="15" hidden="1" customHeight="1">
      <c r="A597" s="147" t="str">
        <f>IF(B597&lt;&gt;"",SUBTOTAL(103,$B$8:B597)-SUBTOTAL(103,$B$9:$B$50)-SUBTOTAL(103,$B$52:$B$345),"")</f>
        <v/>
      </c>
      <c r="B597" s="88"/>
      <c r="C597" s="319" t="s">
        <v>1300</v>
      </c>
      <c r="D597" s="292"/>
      <c r="E597" s="89"/>
      <c r="F597" s="89"/>
      <c r="G597" s="89"/>
      <c r="H597" s="89"/>
      <c r="I597" s="89"/>
      <c r="J597" s="89"/>
      <c r="K597" s="89"/>
      <c r="L597" s="89"/>
      <c r="M597" s="89"/>
      <c r="N597" s="89"/>
      <c r="O597" s="89"/>
      <c r="P597" s="89"/>
      <c r="Q597" s="89"/>
      <c r="R597" s="89"/>
      <c r="S597" s="89"/>
      <c r="T597" s="89"/>
      <c r="U597" s="89"/>
      <c r="V597" s="89"/>
      <c r="W597" s="641">
        <f>SUBTOTAL(109,W598:AB599)</f>
        <v>0</v>
      </c>
      <c r="X597" s="641"/>
      <c r="Y597" s="641"/>
      <c r="Z597" s="641"/>
      <c r="AA597" s="641"/>
      <c r="AB597" s="641"/>
      <c r="AC597" s="155"/>
      <c r="AD597" s="641">
        <f>SUBTOTAL(109,AD598:AI599)</f>
        <v>0</v>
      </c>
      <c r="AE597" s="641"/>
      <c r="AF597" s="641"/>
      <c r="AG597" s="641"/>
      <c r="AH597" s="641"/>
      <c r="AI597" s="641"/>
      <c r="AJ597" s="147" t="str">
        <f t="shared" si="63"/>
        <v/>
      </c>
      <c r="AK597" s="245">
        <f t="shared" si="63"/>
        <v>0</v>
      </c>
      <c r="AL597" s="319" t="s">
        <v>1235</v>
      </c>
      <c r="AM597" s="292"/>
      <c r="AN597" s="292"/>
      <c r="AO597" s="89"/>
      <c r="AP597" s="89"/>
      <c r="AQ597" s="89"/>
      <c r="AR597" s="89"/>
      <c r="AS597" s="89"/>
      <c r="AT597" s="89"/>
      <c r="AU597" s="89"/>
      <c r="AV597" s="89"/>
      <c r="AW597" s="89"/>
      <c r="AX597" s="89"/>
      <c r="AY597" s="89"/>
      <c r="AZ597" s="89"/>
      <c r="BA597" s="89"/>
      <c r="BB597" s="89"/>
      <c r="BC597" s="89"/>
      <c r="BD597" s="89"/>
      <c r="BE597" s="89"/>
      <c r="BF597" s="641">
        <f t="shared" si="64"/>
        <v>0</v>
      </c>
      <c r="BG597" s="641"/>
      <c r="BH597" s="641"/>
      <c r="BI597" s="641"/>
      <c r="BJ597" s="641"/>
      <c r="BK597" s="641"/>
      <c r="BL597" s="155"/>
      <c r="BM597" s="641">
        <f t="shared" si="65"/>
        <v>0</v>
      </c>
      <c r="BN597" s="641"/>
      <c r="BO597" s="641"/>
      <c r="BP597" s="641"/>
      <c r="BQ597" s="641"/>
      <c r="BR597" s="641"/>
      <c r="BS597" s="189"/>
      <c r="BT597" s="155">
        <f>SUBTOTAL(109,BT598:BT599)</f>
        <v>0</v>
      </c>
      <c r="BU597" s="155">
        <f>SUBTOTAL(109,BU598:BU599)</f>
        <v>0</v>
      </c>
      <c r="BV597" s="155">
        <f>SUBTOTAL(109,BV598:BV599)</f>
        <v>0</v>
      </c>
      <c r="BW597" s="155">
        <f>SUBTOTAL(109,BW598:BW599)</f>
        <v>0</v>
      </c>
      <c r="BX597" s="156"/>
      <c r="BY597" s="156">
        <f t="shared" si="66"/>
        <v>0</v>
      </c>
      <c r="BZ597" s="156">
        <f t="shared" si="62"/>
        <v>0</v>
      </c>
      <c r="CA597" s="156"/>
      <c r="CB597" s="252"/>
      <c r="CC597" s="252"/>
      <c r="CD597" s="252"/>
      <c r="CE597" s="252"/>
      <c r="CG597" s="290"/>
      <c r="CH597" s="290"/>
      <c r="CI597" s="290"/>
      <c r="CJ597" s="290"/>
      <c r="CK597" s="290"/>
      <c r="CL597" s="290"/>
      <c r="CM597" s="290"/>
      <c r="CN597" s="290"/>
      <c r="CO597" s="290"/>
      <c r="CP597" s="290"/>
    </row>
    <row r="598" spans="1:94" s="99" customFormat="1" ht="15" hidden="1" customHeight="1">
      <c r="A598" s="147" t="str">
        <f>IF(B598&lt;&gt;"",SUBTOTAL(103,$B$8:B598)-SUBTOTAL(103,$B$9:$B$50)-SUBTOTAL(103,$B$52:$B$345),"")</f>
        <v/>
      </c>
      <c r="B598" s="88"/>
      <c r="C598" s="324" t="s">
        <v>781</v>
      </c>
      <c r="D598" s="292" t="s">
        <v>1301</v>
      </c>
      <c r="E598" s="89"/>
      <c r="F598" s="89"/>
      <c r="G598" s="89"/>
      <c r="H598" s="89"/>
      <c r="I598" s="89"/>
      <c r="J598" s="89"/>
      <c r="K598" s="89"/>
      <c r="L598" s="89"/>
      <c r="M598" s="89"/>
      <c r="N598" s="89"/>
      <c r="O598" s="89"/>
      <c r="P598" s="89"/>
      <c r="Q598" s="89"/>
      <c r="R598" s="89"/>
      <c r="S598" s="89"/>
      <c r="T598" s="89"/>
      <c r="U598" s="89"/>
      <c r="V598" s="89"/>
      <c r="W598" s="641">
        <f>SUM(BT598:BW598)</f>
        <v>0</v>
      </c>
      <c r="X598" s="641"/>
      <c r="Y598" s="641"/>
      <c r="Z598" s="641"/>
      <c r="AA598" s="641"/>
      <c r="AB598" s="641"/>
      <c r="AC598" s="155"/>
      <c r="AD598" s="641">
        <v>0</v>
      </c>
      <c r="AE598" s="641"/>
      <c r="AF598" s="641"/>
      <c r="AG598" s="641"/>
      <c r="AH598" s="641"/>
      <c r="AI598" s="641"/>
      <c r="AJ598" s="147" t="str">
        <f>A598</f>
        <v/>
      </c>
      <c r="AK598" s="245">
        <f>B598</f>
        <v>0</v>
      </c>
      <c r="AL598" s="319" t="s">
        <v>1237</v>
      </c>
      <c r="AM598" s="292"/>
      <c r="AN598" s="292"/>
      <c r="AO598" s="89"/>
      <c r="AP598" s="89"/>
      <c r="AQ598" s="89"/>
      <c r="AR598" s="89"/>
      <c r="AS598" s="89"/>
      <c r="AT598" s="89"/>
      <c r="AU598" s="89"/>
      <c r="AV598" s="89"/>
      <c r="AW598" s="89"/>
      <c r="AX598" s="89"/>
      <c r="AY598" s="89"/>
      <c r="AZ598" s="89"/>
      <c r="BA598" s="89"/>
      <c r="BB598" s="89"/>
      <c r="BC598" s="89"/>
      <c r="BD598" s="89"/>
      <c r="BE598" s="89"/>
      <c r="BF598" s="641">
        <f t="shared" si="64"/>
        <v>0</v>
      </c>
      <c r="BG598" s="641"/>
      <c r="BH598" s="641"/>
      <c r="BI598" s="641"/>
      <c r="BJ598" s="641"/>
      <c r="BK598" s="641"/>
      <c r="BL598" s="155"/>
      <c r="BM598" s="641">
        <f t="shared" si="65"/>
        <v>0</v>
      </c>
      <c r="BN598" s="641"/>
      <c r="BO598" s="641"/>
      <c r="BP598" s="641"/>
      <c r="BQ598" s="641"/>
      <c r="BR598" s="641"/>
      <c r="BS598" s="189"/>
      <c r="BT598" s="155">
        <v>0</v>
      </c>
      <c r="BU598" s="155">
        <v>0</v>
      </c>
      <c r="BV598" s="155">
        <v>0</v>
      </c>
      <c r="BW598" s="155">
        <v>0</v>
      </c>
      <c r="BX598" s="156"/>
      <c r="BY598" s="156">
        <f t="shared" si="66"/>
        <v>0</v>
      </c>
      <c r="BZ598" s="156">
        <f>IF(ISNONTEXT(C598:D598),0,SUM(C598:AI598)-SUM(AL598:BR598))</f>
        <v>0</v>
      </c>
      <c r="CA598" s="156"/>
      <c r="CB598" s="252"/>
      <c r="CC598" s="252"/>
      <c r="CD598" s="252"/>
      <c r="CE598" s="252"/>
      <c r="CG598" s="290"/>
      <c r="CH598" s="290"/>
      <c r="CI598" s="290"/>
      <c r="CJ598" s="290"/>
      <c r="CK598" s="290"/>
      <c r="CL598" s="290"/>
      <c r="CM598" s="290"/>
      <c r="CN598" s="290"/>
      <c r="CO598" s="290"/>
      <c r="CP598" s="290"/>
    </row>
    <row r="599" spans="1:94" s="99" customFormat="1" ht="15" hidden="1" customHeight="1">
      <c r="A599" s="147" t="str">
        <f>IF(B599&lt;&gt;"",SUBTOTAL(103,$B$8:B599)-SUBTOTAL(103,$B$9:$B$50)-SUBTOTAL(103,$B$52:$B$345),"")</f>
        <v/>
      </c>
      <c r="B599" s="88"/>
      <c r="C599" s="324" t="s">
        <v>781</v>
      </c>
      <c r="D599" s="292" t="s">
        <v>1302</v>
      </c>
      <c r="E599" s="89"/>
      <c r="F599" s="89"/>
      <c r="G599" s="89"/>
      <c r="H599" s="89"/>
      <c r="I599" s="89"/>
      <c r="J599" s="89"/>
      <c r="K599" s="89"/>
      <c r="L599" s="89"/>
      <c r="M599" s="89"/>
      <c r="N599" s="89"/>
      <c r="O599" s="89"/>
      <c r="P599" s="89"/>
      <c r="Q599" s="89"/>
      <c r="R599" s="89"/>
      <c r="S599" s="89"/>
      <c r="T599" s="89"/>
      <c r="U599" s="89"/>
      <c r="V599" s="89"/>
      <c r="W599" s="641">
        <f>SUM(BT599:BW599)</f>
        <v>0</v>
      </c>
      <c r="X599" s="641"/>
      <c r="Y599" s="641"/>
      <c r="Z599" s="641"/>
      <c r="AA599" s="641"/>
      <c r="AB599" s="641"/>
      <c r="AC599" s="155"/>
      <c r="AD599" s="641">
        <v>0</v>
      </c>
      <c r="AE599" s="641"/>
      <c r="AF599" s="641"/>
      <c r="AG599" s="641"/>
      <c r="AH599" s="641"/>
      <c r="AI599" s="641"/>
      <c r="AJ599" s="147" t="str">
        <f>A599</f>
        <v/>
      </c>
      <c r="AK599" s="245">
        <f>B599</f>
        <v>0</v>
      </c>
      <c r="AL599" s="319" t="s">
        <v>1237</v>
      </c>
      <c r="AM599" s="292"/>
      <c r="AN599" s="292"/>
      <c r="AO599" s="89"/>
      <c r="AP599" s="89"/>
      <c r="AQ599" s="89"/>
      <c r="AR599" s="89"/>
      <c r="AS599" s="89"/>
      <c r="AT599" s="89"/>
      <c r="AU599" s="89"/>
      <c r="AV599" s="89"/>
      <c r="AW599" s="89"/>
      <c r="AX599" s="89"/>
      <c r="AY599" s="89"/>
      <c r="AZ599" s="89"/>
      <c r="BA599" s="89"/>
      <c r="BB599" s="89"/>
      <c r="BC599" s="89"/>
      <c r="BD599" s="89"/>
      <c r="BE599" s="89"/>
      <c r="BF599" s="641">
        <f t="shared" si="64"/>
        <v>0</v>
      </c>
      <c r="BG599" s="641"/>
      <c r="BH599" s="641"/>
      <c r="BI599" s="641"/>
      <c r="BJ599" s="641"/>
      <c r="BK599" s="641"/>
      <c r="BL599" s="155"/>
      <c r="BM599" s="641">
        <f t="shared" si="65"/>
        <v>0</v>
      </c>
      <c r="BN599" s="641"/>
      <c r="BO599" s="641"/>
      <c r="BP599" s="641"/>
      <c r="BQ599" s="641"/>
      <c r="BR599" s="641"/>
      <c r="BS599" s="189"/>
      <c r="BT599" s="155">
        <v>0</v>
      </c>
      <c r="BU599" s="155">
        <v>0</v>
      </c>
      <c r="BV599" s="155">
        <v>0</v>
      </c>
      <c r="BW599" s="155">
        <v>0</v>
      </c>
      <c r="BX599" s="156"/>
      <c r="BY599" s="156">
        <f t="shared" si="66"/>
        <v>0</v>
      </c>
      <c r="BZ599" s="156">
        <f>IF(ISNONTEXT(C599:D599),0,SUM(C599:AI599)-SUM(AL599:BR599))</f>
        <v>0</v>
      </c>
      <c r="CA599" s="156"/>
      <c r="CB599" s="252"/>
      <c r="CC599" s="252"/>
      <c r="CD599" s="252"/>
      <c r="CE599" s="252"/>
      <c r="CG599" s="290"/>
      <c r="CH599" s="290"/>
      <c r="CI599" s="290"/>
      <c r="CJ599" s="290"/>
      <c r="CK599" s="290"/>
      <c r="CL599" s="290"/>
      <c r="CM599" s="290"/>
      <c r="CN599" s="290"/>
      <c r="CO599" s="290"/>
      <c r="CP599" s="290"/>
    </row>
    <row r="600" spans="1:94" s="99" customFormat="1" ht="15" hidden="1" customHeight="1">
      <c r="A600" s="147" t="str">
        <f>IF(B600&lt;&gt;"",SUBTOTAL(103,$B$8:B600)-SUBTOTAL(103,$B$9:$B$50)-SUBTOTAL(103,$B$52:$B$345),"")</f>
        <v/>
      </c>
      <c r="B600" s="88"/>
      <c r="C600" s="319" t="s">
        <v>1303</v>
      </c>
      <c r="D600" s="292"/>
      <c r="E600" s="89"/>
      <c r="F600" s="89"/>
      <c r="G600" s="89"/>
      <c r="H600" s="89"/>
      <c r="I600" s="89"/>
      <c r="J600" s="89"/>
      <c r="K600" s="89"/>
      <c r="L600" s="89"/>
      <c r="M600" s="89"/>
      <c r="N600" s="89"/>
      <c r="O600" s="89"/>
      <c r="P600" s="89"/>
      <c r="Q600" s="89"/>
      <c r="R600" s="89"/>
      <c r="S600" s="89"/>
      <c r="T600" s="89"/>
      <c r="U600" s="89"/>
      <c r="V600" s="89"/>
      <c r="W600" s="641">
        <f>SUBTOTAL(109,W601:AB602)</f>
        <v>0</v>
      </c>
      <c r="X600" s="641"/>
      <c r="Y600" s="641"/>
      <c r="Z600" s="641"/>
      <c r="AA600" s="641"/>
      <c r="AB600" s="641"/>
      <c r="AC600" s="155"/>
      <c r="AD600" s="641">
        <f>SUBTOTAL(109,AD601:AI602)</f>
        <v>0</v>
      </c>
      <c r="AE600" s="641"/>
      <c r="AF600" s="641"/>
      <c r="AG600" s="641"/>
      <c r="AH600" s="641"/>
      <c r="AI600" s="641"/>
      <c r="AJ600" s="147" t="str">
        <f t="shared" si="63"/>
        <v/>
      </c>
      <c r="AK600" s="245">
        <f t="shared" si="63"/>
        <v>0</v>
      </c>
      <c r="AL600" s="319" t="s">
        <v>1237</v>
      </c>
      <c r="AM600" s="292"/>
      <c r="AN600" s="292"/>
      <c r="AO600" s="89"/>
      <c r="AP600" s="89"/>
      <c r="AQ600" s="89"/>
      <c r="AR600" s="89"/>
      <c r="AS600" s="89"/>
      <c r="AT600" s="89"/>
      <c r="AU600" s="89"/>
      <c r="AV600" s="89"/>
      <c r="AW600" s="89"/>
      <c r="AX600" s="89"/>
      <c r="AY600" s="89"/>
      <c r="AZ600" s="89"/>
      <c r="BA600" s="89"/>
      <c r="BB600" s="89"/>
      <c r="BC600" s="89"/>
      <c r="BD600" s="89"/>
      <c r="BE600" s="89"/>
      <c r="BF600" s="641">
        <f t="shared" si="64"/>
        <v>0</v>
      </c>
      <c r="BG600" s="641"/>
      <c r="BH600" s="641"/>
      <c r="BI600" s="641"/>
      <c r="BJ600" s="641"/>
      <c r="BK600" s="641"/>
      <c r="BL600" s="155"/>
      <c r="BM600" s="641">
        <f t="shared" si="65"/>
        <v>0</v>
      </c>
      <c r="BN600" s="641"/>
      <c r="BO600" s="641"/>
      <c r="BP600" s="641"/>
      <c r="BQ600" s="641"/>
      <c r="BR600" s="641"/>
      <c r="BS600" s="189"/>
      <c r="BT600" s="155">
        <f>SUBTOTAL(109,BT601:BT602)</f>
        <v>0</v>
      </c>
      <c r="BU600" s="155">
        <f>SUBTOTAL(109,BU601:BU602)</f>
        <v>0</v>
      </c>
      <c r="BV600" s="155">
        <f>SUBTOTAL(109,BV601:BV602)</f>
        <v>0</v>
      </c>
      <c r="BW600" s="155">
        <f>SUBTOTAL(109,BW601:BW602)</f>
        <v>0</v>
      </c>
      <c r="BX600" s="156"/>
      <c r="BY600" s="156">
        <f t="shared" si="66"/>
        <v>0</v>
      </c>
      <c r="BZ600" s="156">
        <f t="shared" si="62"/>
        <v>0</v>
      </c>
      <c r="CA600" s="156"/>
      <c r="CB600" s="252"/>
      <c r="CC600" s="252"/>
      <c r="CD600" s="252"/>
      <c r="CE600" s="252"/>
      <c r="CG600" s="290"/>
      <c r="CH600" s="290"/>
      <c r="CI600" s="290"/>
      <c r="CJ600" s="290"/>
      <c r="CK600" s="290"/>
      <c r="CL600" s="290"/>
      <c r="CM600" s="290"/>
      <c r="CN600" s="290"/>
      <c r="CO600" s="290"/>
      <c r="CP600" s="290"/>
    </row>
    <row r="601" spans="1:94" s="99" customFormat="1" ht="15" hidden="1" customHeight="1">
      <c r="A601" s="147" t="str">
        <f>IF(B601&lt;&gt;"",SUBTOTAL(103,$B$8:B601)-SUBTOTAL(103,$B$9:$B$50)-SUBTOTAL(103,$B$52:$B$345),"")</f>
        <v/>
      </c>
      <c r="B601" s="88"/>
      <c r="C601" s="324" t="s">
        <v>781</v>
      </c>
      <c r="D601" s="292" t="s">
        <v>1304</v>
      </c>
      <c r="E601" s="89"/>
      <c r="F601" s="89"/>
      <c r="G601" s="89"/>
      <c r="H601" s="89"/>
      <c r="I601" s="89"/>
      <c r="J601" s="89"/>
      <c r="K601" s="89"/>
      <c r="L601" s="89"/>
      <c r="M601" s="89"/>
      <c r="N601" s="89"/>
      <c r="O601" s="89"/>
      <c r="P601" s="89"/>
      <c r="Q601" s="89"/>
      <c r="R601" s="89"/>
      <c r="S601" s="89"/>
      <c r="T601" s="89"/>
      <c r="U601" s="89"/>
      <c r="V601" s="89"/>
      <c r="W601" s="641">
        <f>SUM(BT601:BW601)</f>
        <v>0</v>
      </c>
      <c r="X601" s="641"/>
      <c r="Y601" s="641"/>
      <c r="Z601" s="641"/>
      <c r="AA601" s="641"/>
      <c r="AB601" s="641"/>
      <c r="AC601" s="155"/>
      <c r="AD601" s="641">
        <v>0</v>
      </c>
      <c r="AE601" s="641"/>
      <c r="AF601" s="641"/>
      <c r="AG601" s="641"/>
      <c r="AH601" s="641"/>
      <c r="AI601" s="641"/>
      <c r="AJ601" s="147" t="str">
        <f>A601</f>
        <v/>
      </c>
      <c r="AK601" s="245">
        <f>B601</f>
        <v>0</v>
      </c>
      <c r="AL601" s="319" t="s">
        <v>1237</v>
      </c>
      <c r="AM601" s="292"/>
      <c r="AN601" s="292"/>
      <c r="AO601" s="89"/>
      <c r="AP601" s="89"/>
      <c r="AQ601" s="89"/>
      <c r="AR601" s="89"/>
      <c r="AS601" s="89"/>
      <c r="AT601" s="89"/>
      <c r="AU601" s="89"/>
      <c r="AV601" s="89"/>
      <c r="AW601" s="89"/>
      <c r="AX601" s="89"/>
      <c r="AY601" s="89"/>
      <c r="AZ601" s="89"/>
      <c r="BA601" s="89"/>
      <c r="BB601" s="89"/>
      <c r="BC601" s="89"/>
      <c r="BD601" s="89"/>
      <c r="BE601" s="89"/>
      <c r="BF601" s="641">
        <f t="shared" si="64"/>
        <v>0</v>
      </c>
      <c r="BG601" s="641"/>
      <c r="BH601" s="641"/>
      <c r="BI601" s="641"/>
      <c r="BJ601" s="641"/>
      <c r="BK601" s="641"/>
      <c r="BL601" s="155"/>
      <c r="BM601" s="641">
        <f t="shared" si="65"/>
        <v>0</v>
      </c>
      <c r="BN601" s="641"/>
      <c r="BO601" s="641"/>
      <c r="BP601" s="641"/>
      <c r="BQ601" s="641"/>
      <c r="BR601" s="641"/>
      <c r="BS601" s="189"/>
      <c r="BT601" s="155">
        <v>0</v>
      </c>
      <c r="BU601" s="155">
        <v>0</v>
      </c>
      <c r="BV601" s="155">
        <v>0</v>
      </c>
      <c r="BW601" s="155">
        <v>0</v>
      </c>
      <c r="BX601" s="156"/>
      <c r="BY601" s="156">
        <f t="shared" si="66"/>
        <v>0</v>
      </c>
      <c r="BZ601" s="156">
        <f>IF(ISNONTEXT(C601:D601),0,SUM(C601:AI601)-SUM(AL601:BR601))</f>
        <v>0</v>
      </c>
      <c r="CA601" s="156"/>
      <c r="CB601" s="252"/>
      <c r="CC601" s="252"/>
      <c r="CD601" s="252"/>
      <c r="CE601" s="252"/>
      <c r="CG601" s="290"/>
      <c r="CH601" s="290"/>
      <c r="CI601" s="290"/>
      <c r="CJ601" s="290"/>
      <c r="CK601" s="290"/>
      <c r="CL601" s="290"/>
      <c r="CM601" s="290"/>
      <c r="CN601" s="290"/>
      <c r="CO601" s="290"/>
      <c r="CP601" s="290"/>
    </row>
    <row r="602" spans="1:94" s="99" customFormat="1" ht="15" hidden="1" customHeight="1">
      <c r="A602" s="147" t="str">
        <f>IF(B602&lt;&gt;"",SUBTOTAL(103,$B$8:B602)-SUBTOTAL(103,$B$9:$B$50)-SUBTOTAL(103,$B$52:$B$345),"")</f>
        <v/>
      </c>
      <c r="B602" s="88"/>
      <c r="C602" s="324" t="s">
        <v>781</v>
      </c>
      <c r="D602" s="292" t="s">
        <v>1305</v>
      </c>
      <c r="E602" s="89"/>
      <c r="F602" s="89"/>
      <c r="G602" s="89"/>
      <c r="H602" s="89"/>
      <c r="I602" s="89"/>
      <c r="J602" s="89"/>
      <c r="K602" s="89"/>
      <c r="L602" s="89"/>
      <c r="M602" s="89"/>
      <c r="N602" s="89"/>
      <c r="O602" s="89"/>
      <c r="P602" s="89"/>
      <c r="Q602" s="89"/>
      <c r="R602" s="89"/>
      <c r="S602" s="89"/>
      <c r="T602" s="89"/>
      <c r="U602" s="89"/>
      <c r="V602" s="89"/>
      <c r="W602" s="641">
        <f>SUM(BT602:BW602)</f>
        <v>0</v>
      </c>
      <c r="X602" s="641"/>
      <c r="Y602" s="641"/>
      <c r="Z602" s="641"/>
      <c r="AA602" s="641"/>
      <c r="AB602" s="641"/>
      <c r="AC602" s="155"/>
      <c r="AD602" s="641">
        <v>0</v>
      </c>
      <c r="AE602" s="641"/>
      <c r="AF602" s="641"/>
      <c r="AG602" s="641"/>
      <c r="AH602" s="641"/>
      <c r="AI602" s="641"/>
      <c r="AJ602" s="147" t="str">
        <f t="shared" si="63"/>
        <v/>
      </c>
      <c r="AK602" s="245">
        <f t="shared" si="63"/>
        <v>0</v>
      </c>
      <c r="AL602" s="319" t="s">
        <v>1237</v>
      </c>
      <c r="AM602" s="292"/>
      <c r="AN602" s="292"/>
      <c r="AO602" s="89"/>
      <c r="AP602" s="89"/>
      <c r="AQ602" s="89"/>
      <c r="AR602" s="89"/>
      <c r="AS602" s="89"/>
      <c r="AT602" s="89"/>
      <c r="AU602" s="89"/>
      <c r="AV602" s="89"/>
      <c r="AW602" s="89"/>
      <c r="AX602" s="89"/>
      <c r="AY602" s="89"/>
      <c r="AZ602" s="89"/>
      <c r="BA602" s="89"/>
      <c r="BB602" s="89"/>
      <c r="BC602" s="89"/>
      <c r="BD602" s="89"/>
      <c r="BE602" s="89"/>
      <c r="BF602" s="641">
        <f t="shared" si="64"/>
        <v>0</v>
      </c>
      <c r="BG602" s="641"/>
      <c r="BH602" s="641"/>
      <c r="BI602" s="641"/>
      <c r="BJ602" s="641"/>
      <c r="BK602" s="641"/>
      <c r="BL602" s="155"/>
      <c r="BM602" s="641">
        <f t="shared" si="65"/>
        <v>0</v>
      </c>
      <c r="BN602" s="641"/>
      <c r="BO602" s="641"/>
      <c r="BP602" s="641"/>
      <c r="BQ602" s="641"/>
      <c r="BR602" s="641"/>
      <c r="BS602" s="189"/>
      <c r="BT602" s="155">
        <v>0</v>
      </c>
      <c r="BU602" s="155">
        <v>0</v>
      </c>
      <c r="BV602" s="155">
        <v>0</v>
      </c>
      <c r="BW602" s="155">
        <v>0</v>
      </c>
      <c r="BX602" s="156"/>
      <c r="BY602" s="156">
        <f t="shared" si="66"/>
        <v>0</v>
      </c>
      <c r="BZ602" s="156">
        <f t="shared" si="62"/>
        <v>0</v>
      </c>
      <c r="CA602" s="156"/>
      <c r="CB602" s="252"/>
      <c r="CC602" s="252"/>
      <c r="CD602" s="252"/>
      <c r="CE602" s="252"/>
      <c r="CG602" s="290"/>
      <c r="CH602" s="290"/>
      <c r="CI602" s="290"/>
      <c r="CJ602" s="290"/>
      <c r="CK602" s="290"/>
      <c r="CL602" s="290"/>
      <c r="CM602" s="290"/>
      <c r="CN602" s="290"/>
      <c r="CO602" s="290"/>
      <c r="CP602" s="290"/>
    </row>
    <row r="603" spans="1:94" ht="15" hidden="1" customHeight="1">
      <c r="A603" s="147" t="str">
        <f>IF(B603&lt;&gt;"",SUBTOTAL(103,$B$8:B603)-SUBTOTAL(103,$B$9:$B$50)-SUBTOTAL(103,$B$52:$B$345),"")</f>
        <v/>
      </c>
      <c r="C603" s="281"/>
      <c r="W603" s="641"/>
      <c r="X603" s="641"/>
      <c r="Y603" s="641"/>
      <c r="Z603" s="641"/>
      <c r="AA603" s="641"/>
      <c r="AB603" s="641"/>
      <c r="AC603" s="155"/>
      <c r="AD603" s="641"/>
      <c r="AE603" s="641"/>
      <c r="AF603" s="641"/>
      <c r="AG603" s="641"/>
      <c r="AH603" s="641"/>
      <c r="AI603" s="641"/>
      <c r="AJ603" s="147" t="str">
        <f t="shared" si="63"/>
        <v/>
      </c>
      <c r="AK603" s="245">
        <f t="shared" si="63"/>
        <v>0</v>
      </c>
      <c r="AL603" s="281"/>
      <c r="BF603" s="641"/>
      <c r="BG603" s="641"/>
      <c r="BH603" s="641"/>
      <c r="BI603" s="641"/>
      <c r="BJ603" s="641"/>
      <c r="BK603" s="641"/>
      <c r="BL603" s="155"/>
      <c r="BM603" s="641"/>
      <c r="BN603" s="641"/>
      <c r="BO603" s="641"/>
      <c r="BP603" s="641"/>
      <c r="BQ603" s="641"/>
      <c r="BR603" s="641"/>
      <c r="BY603" s="156">
        <f>BY604</f>
        <v>0</v>
      </c>
      <c r="BZ603" s="156">
        <f>IF(ISNONTEXT(C603:D603),0,SUM(C603:AI603)-SUM(AL603:BR603))</f>
        <v>0</v>
      </c>
    </row>
    <row r="604" spans="1:94" s="96" customFormat="1" ht="15" hidden="1" customHeight="1" thickBot="1">
      <c r="A604" s="147" t="str">
        <f>IF(B604&lt;&gt;"",SUBTOTAL(103,$B$8:B604)-SUBTOTAL(103,$B$9:$B$50)-SUBTOTAL(103,$B$52:$B$345),"")</f>
        <v/>
      </c>
      <c r="B604" s="88"/>
      <c r="C604" s="270"/>
      <c r="D604" s="110"/>
      <c r="E604" s="111"/>
      <c r="F604" s="111"/>
      <c r="G604" s="111"/>
      <c r="H604" s="111"/>
      <c r="I604" s="111"/>
      <c r="J604" s="111"/>
      <c r="K604" s="112"/>
      <c r="L604" s="112"/>
      <c r="M604" s="112"/>
      <c r="N604" s="112"/>
      <c r="O604" s="112"/>
      <c r="P604" s="112"/>
      <c r="Q604" s="112"/>
      <c r="R604" s="112"/>
      <c r="S604" s="112"/>
      <c r="T604" s="112"/>
      <c r="U604" s="112"/>
      <c r="V604" s="112"/>
      <c r="W604" s="653">
        <f>SUBTOTAL(109,W594:AB603)</f>
        <v>0</v>
      </c>
      <c r="X604" s="653"/>
      <c r="Y604" s="653"/>
      <c r="Z604" s="653"/>
      <c r="AA604" s="653"/>
      <c r="AB604" s="653"/>
      <c r="AC604" s="252"/>
      <c r="AD604" s="653">
        <f>SUBTOTAL(109,AD594:AI603)</f>
        <v>0</v>
      </c>
      <c r="AE604" s="653"/>
      <c r="AF604" s="653"/>
      <c r="AG604" s="653"/>
      <c r="AH604" s="653"/>
      <c r="AI604" s="653"/>
      <c r="AJ604" s="147" t="str">
        <f t="shared" si="63"/>
        <v/>
      </c>
      <c r="AK604" s="245">
        <f t="shared" si="63"/>
        <v>0</v>
      </c>
      <c r="AL604" s="270"/>
      <c r="AM604" s="110"/>
      <c r="AN604" s="111"/>
      <c r="AO604" s="111"/>
      <c r="AP604" s="111"/>
      <c r="AQ604" s="111"/>
      <c r="AR604" s="111"/>
      <c r="AS604" s="111"/>
      <c r="AT604" s="112"/>
      <c r="AU604" s="112"/>
      <c r="AV604" s="112"/>
      <c r="AW604" s="112"/>
      <c r="AX604" s="112"/>
      <c r="AY604" s="112"/>
      <c r="AZ604" s="112"/>
      <c r="BA604" s="112"/>
      <c r="BB604" s="112"/>
      <c r="BC604" s="112"/>
      <c r="BD604" s="112"/>
      <c r="BE604" s="112"/>
      <c r="BF604" s="653">
        <f>SUBTOTAL(109,BF594:BK603)</f>
        <v>0</v>
      </c>
      <c r="BG604" s="653"/>
      <c r="BH604" s="653"/>
      <c r="BI604" s="653"/>
      <c r="BJ604" s="653"/>
      <c r="BK604" s="653"/>
      <c r="BL604" s="252"/>
      <c r="BM604" s="653">
        <f>SUBTOTAL(109,BM594:BR603)</f>
        <v>0</v>
      </c>
      <c r="BN604" s="653"/>
      <c r="BO604" s="653"/>
      <c r="BP604" s="653"/>
      <c r="BQ604" s="653"/>
      <c r="BR604" s="653"/>
      <c r="BS604" s="271"/>
      <c r="BT604" s="285">
        <f>SUBTOTAL(109,BT594:BT603)</f>
        <v>0</v>
      </c>
      <c r="BU604" s="285">
        <f>SUBTOTAL(109,BU594:BU603)</f>
        <v>0</v>
      </c>
      <c r="BV604" s="285">
        <f>SUBTOTAL(109,BV594:BV603)</f>
        <v>0</v>
      </c>
      <c r="BW604" s="285">
        <f>SUBTOTAL(109,BW594:BW603)</f>
        <v>0</v>
      </c>
      <c r="BX604" s="156"/>
      <c r="BY604" s="156">
        <f>IF(SUM(C604:AI604)=0,0,1)</f>
        <v>0</v>
      </c>
      <c r="BZ604" s="156">
        <f>IF(ISNONTEXT(C604:D604),0,SUM(C604:AI604)-SUM(AL604:BR604))</f>
        <v>0</v>
      </c>
      <c r="CA604" s="156"/>
      <c r="CB604" s="252">
        <f>[4]CDKT!P110</f>
        <v>0</v>
      </c>
      <c r="CC604" s="252">
        <f>[4]CDKT!T110</f>
        <v>0</v>
      </c>
      <c r="CD604" s="252">
        <f>W604-CB604</f>
        <v>0</v>
      </c>
      <c r="CE604" s="252">
        <f>AD604-CC604</f>
        <v>0</v>
      </c>
      <c r="CG604" s="272"/>
      <c r="CH604" s="272"/>
      <c r="CI604" s="272"/>
      <c r="CJ604" s="272"/>
      <c r="CK604" s="272"/>
      <c r="CL604" s="272"/>
      <c r="CM604" s="272"/>
      <c r="CN604" s="272"/>
      <c r="CO604" s="272"/>
      <c r="CP604" s="272"/>
    </row>
    <row r="605" spans="1:94" ht="15" hidden="1" customHeight="1" outlineLevel="1" thickTop="1">
      <c r="A605" s="147" t="str">
        <f>IF(B605&lt;&gt;"",SUBTOTAL(103,$B$8:B605)-SUBTOTAL(103,$B$9:$B$50)-SUBTOTAL(103,$B$52:$B$345),"")</f>
        <v/>
      </c>
      <c r="D605" s="90"/>
      <c r="E605" s="90"/>
      <c r="F605" s="90"/>
      <c r="G605" s="90"/>
      <c r="H605" s="90"/>
      <c r="I605" s="90"/>
      <c r="J605" s="90"/>
      <c r="K605" s="90"/>
      <c r="L605" s="90"/>
      <c r="M605" s="90"/>
      <c r="N605" s="90"/>
      <c r="O605" s="90"/>
      <c r="P605" s="90"/>
      <c r="Q605" s="90"/>
      <c r="R605" s="90"/>
      <c r="S605" s="90"/>
      <c r="T605" s="90"/>
      <c r="W605" s="320"/>
      <c r="X605" s="320"/>
      <c r="Y605" s="320"/>
      <c r="Z605" s="320"/>
      <c r="AA605" s="320"/>
      <c r="AB605" s="320"/>
      <c r="AD605" s="320"/>
      <c r="AE605" s="320"/>
      <c r="AF605" s="320"/>
      <c r="AG605" s="320"/>
      <c r="AH605" s="320"/>
      <c r="AI605" s="320"/>
      <c r="AJ605" s="147" t="str">
        <f t="shared" si="63"/>
        <v/>
      </c>
      <c r="AK605" s="245">
        <f t="shared" si="63"/>
        <v>0</v>
      </c>
      <c r="AM605" s="90"/>
      <c r="AN605" s="90"/>
      <c r="AO605" s="90"/>
      <c r="AP605" s="90"/>
      <c r="AQ605" s="90"/>
      <c r="AR605" s="90"/>
      <c r="AS605" s="90"/>
      <c r="AT605" s="90"/>
      <c r="AU605" s="90"/>
      <c r="AV605" s="90"/>
      <c r="AW605" s="90"/>
      <c r="AX605" s="90"/>
      <c r="AY605" s="90"/>
      <c r="AZ605" s="90"/>
      <c r="BA605" s="90"/>
      <c r="BB605" s="90"/>
      <c r="BC605" s="90"/>
      <c r="BF605" s="320"/>
      <c r="BG605" s="320"/>
      <c r="BH605" s="320"/>
      <c r="BI605" s="320"/>
      <c r="BJ605" s="320"/>
      <c r="BK605" s="320"/>
      <c r="BM605" s="320"/>
      <c r="BN605" s="320"/>
      <c r="BO605" s="320"/>
      <c r="BP605" s="320"/>
      <c r="BQ605" s="320"/>
      <c r="BR605" s="320"/>
      <c r="BS605" s="310"/>
      <c r="BT605" s="155">
        <f>BT604-[4]CDKT!K110</f>
        <v>0</v>
      </c>
      <c r="BU605" s="155">
        <f>BU604-[4]CDKT!L110</f>
        <v>0</v>
      </c>
      <c r="BV605" s="155">
        <f>BV604-[4]CDKT!M110</f>
        <v>0</v>
      </c>
      <c r="BW605" s="155">
        <f>BW604-[4]CDKT!O110</f>
        <v>0</v>
      </c>
      <c r="BY605" s="156">
        <f>BY632</f>
        <v>20</v>
      </c>
      <c r="BZ605" s="156">
        <f>IF(ISNONTEXT(C605:D605),0,SUM(C605:AI605)-SUM(AL605:BR605))</f>
        <v>0</v>
      </c>
    </row>
    <row r="606" spans="1:94" s="96" customFormat="1" ht="15" hidden="1" customHeight="1" outlineLevel="1">
      <c r="A606" s="147" t="str">
        <f>IF(B606&lt;&gt;"",SUBTOTAL(103,$B$8:B606)-SUBTOTAL(103,$B$9:$B$49)-SUBTOTAL(103,$B$51:$B$382),"")</f>
        <v/>
      </c>
      <c r="B606" s="88"/>
      <c r="C606" s="270" t="s">
        <v>1300</v>
      </c>
      <c r="D606" s="111"/>
      <c r="E606" s="111"/>
      <c r="F606" s="111"/>
      <c r="G606" s="111"/>
      <c r="H606" s="111"/>
      <c r="I606" s="111"/>
      <c r="J606" s="111"/>
      <c r="K606" s="111"/>
      <c r="L606" s="111"/>
      <c r="M606" s="111"/>
      <c r="N606" s="111"/>
      <c r="O606" s="111"/>
      <c r="P606" s="111"/>
      <c r="Q606" s="111"/>
      <c r="R606" s="111"/>
      <c r="S606" s="111"/>
      <c r="T606" s="111"/>
      <c r="U606" s="111"/>
      <c r="V606" s="111"/>
      <c r="W606" s="271"/>
      <c r="X606" s="271"/>
      <c r="Y606" s="271"/>
      <c r="Z606" s="271"/>
      <c r="AA606" s="271"/>
      <c r="AB606" s="271"/>
      <c r="AC606" s="271"/>
      <c r="AD606" s="271"/>
      <c r="AE606" s="271"/>
      <c r="AF606" s="271"/>
      <c r="AG606" s="271"/>
      <c r="AH606" s="271"/>
      <c r="AI606" s="271"/>
      <c r="AJ606" s="147" t="str">
        <f t="shared" si="63"/>
        <v/>
      </c>
      <c r="AK606" s="245">
        <f t="shared" si="63"/>
        <v>0</v>
      </c>
      <c r="AL606" s="270" t="s">
        <v>1306</v>
      </c>
      <c r="AM606" s="111"/>
      <c r="AN606" s="111"/>
      <c r="AO606" s="111"/>
      <c r="AP606" s="111"/>
      <c r="AQ606" s="111"/>
      <c r="AR606" s="111"/>
      <c r="AS606" s="111"/>
      <c r="AT606" s="111"/>
      <c r="AU606" s="111"/>
      <c r="AV606" s="111"/>
      <c r="AW606" s="111"/>
      <c r="AX606" s="111"/>
      <c r="AY606" s="111"/>
      <c r="AZ606" s="111"/>
      <c r="BA606" s="111"/>
      <c r="BB606" s="111"/>
      <c r="BC606" s="111"/>
      <c r="BD606" s="111"/>
      <c r="BE606" s="111"/>
      <c r="BF606" s="252"/>
      <c r="BG606" s="252"/>
      <c r="BH606" s="252"/>
      <c r="BI606" s="252"/>
      <c r="BJ606" s="252"/>
      <c r="BK606" s="252"/>
      <c r="BL606" s="252"/>
      <c r="BM606" s="252"/>
      <c r="BN606" s="252"/>
      <c r="BO606" s="252"/>
      <c r="BP606" s="252"/>
      <c r="BQ606" s="252"/>
      <c r="BR606" s="252"/>
      <c r="BS606" s="271"/>
      <c r="BT606" s="246"/>
      <c r="BU606" s="246"/>
      <c r="BV606" s="246"/>
      <c r="BW606" s="246"/>
      <c r="BX606" s="271"/>
      <c r="BY606" s="156">
        <f>BY610</f>
        <v>0</v>
      </c>
      <c r="BZ606" s="156">
        <f t="shared" ref="BZ606:BZ624" si="67">IF(ISNONTEXT(C606:D606),0,SUM(C606:AI606)-SUM(AL606:BR606))</f>
        <v>0</v>
      </c>
      <c r="CA606" s="156"/>
      <c r="CB606" s="325"/>
      <c r="CC606" s="325"/>
      <c r="CD606" s="325"/>
      <c r="CE606" s="325"/>
    </row>
    <row r="607" spans="1:94" ht="15" hidden="1" customHeight="1" outlineLevel="1">
      <c r="A607" s="256" t="str">
        <f>IF(B607&lt;&gt;"",SUBTOTAL(103,$B$8:B607)-SUBTOTAL(103,$B$9:$B$49)-SUBTOTAL(103,$B$51:$B$382),"")</f>
        <v/>
      </c>
      <c r="B607" s="89"/>
      <c r="C607" s="326" t="str">
        <f>"Thông tin chi tiết về các công ty con của Công ty vào ngày "&amp;'[4]Khai bao'!C15&amp;" như sau:"</f>
        <v>Thông tin chi tiết về các công ty con của Công ty vào ngày 30/06/2016 như sau:</v>
      </c>
      <c r="D607" s="107"/>
      <c r="E607" s="107"/>
      <c r="F607" s="107"/>
      <c r="G607" s="107"/>
      <c r="H607" s="107"/>
      <c r="I607" s="107"/>
      <c r="J607" s="107"/>
      <c r="K607" s="107"/>
      <c r="L607" s="107"/>
      <c r="M607" s="107"/>
      <c r="N607" s="107"/>
      <c r="O607" s="107"/>
      <c r="P607" s="107"/>
      <c r="Q607" s="107"/>
      <c r="R607" s="107"/>
      <c r="S607" s="107"/>
      <c r="T607" s="107"/>
      <c r="U607" s="107"/>
      <c r="V607" s="189"/>
      <c r="AI607" s="190"/>
      <c r="AJ607" s="256" t="str">
        <f t="shared" si="63"/>
        <v/>
      </c>
      <c r="AK607" s="284">
        <f t="shared" si="63"/>
        <v>0</v>
      </c>
      <c r="AL607" s="326" t="str">
        <f>"Detail information on the Company’s subsidiaries as at "&amp;'[5]Khai bao'!$D$15&amp;" as follows:"</f>
        <v>Detail information on the Company’s subsidiaries as at 31/12/2014 as follows:</v>
      </c>
      <c r="AM607" s="107"/>
      <c r="AN607" s="107"/>
      <c r="AO607" s="107"/>
      <c r="AP607" s="107"/>
      <c r="AQ607" s="107"/>
      <c r="AR607" s="107"/>
      <c r="AS607" s="107"/>
      <c r="AT607" s="107"/>
      <c r="AU607" s="107"/>
      <c r="AV607" s="107"/>
      <c r="AW607" s="107"/>
      <c r="AX607" s="107"/>
      <c r="AY607" s="107"/>
      <c r="AZ607" s="107"/>
      <c r="BA607" s="107"/>
      <c r="BB607" s="107"/>
      <c r="BC607" s="107"/>
      <c r="BD607" s="107"/>
      <c r="BE607" s="189"/>
      <c r="BR607" s="190"/>
      <c r="BT607" s="194"/>
      <c r="BU607" s="194"/>
      <c r="BV607" s="194"/>
      <c r="BW607" s="194"/>
      <c r="BX607" s="89"/>
      <c r="BY607" s="156">
        <f>BY610</f>
        <v>0</v>
      </c>
      <c r="BZ607" s="156">
        <f t="shared" si="67"/>
        <v>0</v>
      </c>
      <c r="CB607" s="195"/>
      <c r="CC607" s="195"/>
      <c r="CD607" s="195"/>
      <c r="CE607" s="195"/>
      <c r="CG607" s="89"/>
      <c r="CH607" s="89"/>
      <c r="CI607" s="89"/>
      <c r="CJ607" s="89"/>
      <c r="CK607" s="89"/>
      <c r="CL607" s="89"/>
      <c r="CM607" s="89"/>
      <c r="CN607" s="89"/>
      <c r="CO607" s="89"/>
      <c r="CP607" s="89"/>
    </row>
    <row r="608" spans="1:94" ht="14" hidden="1" outlineLevel="1" thickTop="1" thickBot="1">
      <c r="A608" s="256" t="str">
        <f>IF(B608&lt;&gt;"",SUBTOTAL(103,$B$8:B608)-SUBTOTAL(103,$B$9:$B$49)-SUBTOTAL(103,$B$51:$B$382),"")</f>
        <v/>
      </c>
      <c r="B608" s="89"/>
      <c r="C608" s="326"/>
      <c r="D608" s="107"/>
      <c r="E608" s="107"/>
      <c r="F608" s="107"/>
      <c r="G608" s="107"/>
      <c r="H608" s="107"/>
      <c r="I608" s="107"/>
      <c r="J608" s="107"/>
      <c r="K608" s="107"/>
      <c r="L608" s="107"/>
      <c r="M608" s="107"/>
      <c r="N608" s="107"/>
      <c r="O608" s="107"/>
      <c r="P608" s="107"/>
      <c r="Q608" s="107"/>
      <c r="R608" s="107"/>
      <c r="S608" s="107"/>
      <c r="T608" s="107"/>
      <c r="U608" s="107"/>
      <c r="V608" s="189"/>
      <c r="AI608" s="190"/>
      <c r="AJ608" s="256" t="str">
        <f t="shared" si="63"/>
        <v/>
      </c>
      <c r="AK608" s="284">
        <f t="shared" si="63"/>
        <v>0</v>
      </c>
      <c r="AL608" s="326"/>
      <c r="AM608" s="107"/>
      <c r="AN608" s="107"/>
      <c r="AO608" s="107"/>
      <c r="AP608" s="107"/>
      <c r="AQ608" s="107"/>
      <c r="AR608" s="107"/>
      <c r="AS608" s="107"/>
      <c r="AT608" s="107"/>
      <c r="AU608" s="107"/>
      <c r="AV608" s="107"/>
      <c r="AW608" s="107"/>
      <c r="AX608" s="107"/>
      <c r="AY608" s="107"/>
      <c r="AZ608" s="107"/>
      <c r="BA608" s="107"/>
      <c r="BB608" s="107"/>
      <c r="BC608" s="107"/>
      <c r="BD608" s="107"/>
      <c r="BE608" s="189"/>
      <c r="BR608" s="190"/>
      <c r="BT608" s="194"/>
      <c r="BU608" s="194"/>
      <c r="BV608" s="194"/>
      <c r="BW608" s="194"/>
      <c r="BX608" s="89"/>
      <c r="BY608" s="156">
        <f>BY609</f>
        <v>0</v>
      </c>
      <c r="CB608" s="195"/>
      <c r="CC608" s="195"/>
      <c r="CD608" s="195"/>
      <c r="CE608" s="195"/>
      <c r="CG608" s="89"/>
      <c r="CH608" s="89"/>
      <c r="CI608" s="89"/>
      <c r="CJ608" s="89"/>
      <c r="CK608" s="89"/>
      <c r="CL608" s="89"/>
      <c r="CM608" s="89"/>
      <c r="CN608" s="89"/>
      <c r="CO608" s="89"/>
      <c r="CP608" s="89"/>
    </row>
    <row r="609" spans="1:94" s="196" customFormat="1" ht="24.75" hidden="1" customHeight="1" outlineLevel="1">
      <c r="A609" s="256" t="str">
        <f>IF(B609&lt;&gt;"",SUBTOTAL(103,$B$8:B609)-SUBTOTAL(103,$B$9:$B$49)-SUBTOTAL(103,$B$51:$B$382),"")</f>
        <v/>
      </c>
      <c r="C609" s="595" t="s">
        <v>1307</v>
      </c>
      <c r="D609" s="595"/>
      <c r="E609" s="595"/>
      <c r="F609" s="595"/>
      <c r="G609" s="595"/>
      <c r="H609" s="595"/>
      <c r="I609" s="595"/>
      <c r="J609" s="595"/>
      <c r="K609" s="595"/>
      <c r="L609" s="595"/>
      <c r="M609" s="595"/>
      <c r="N609" s="596" t="s">
        <v>809</v>
      </c>
      <c r="O609" s="596"/>
      <c r="P609" s="596"/>
      <c r="Q609" s="596"/>
      <c r="R609" s="596"/>
      <c r="S609" s="596"/>
      <c r="T609" s="596" t="s">
        <v>1308</v>
      </c>
      <c r="U609" s="596"/>
      <c r="V609" s="596"/>
      <c r="W609" s="596"/>
      <c r="X609" s="596" t="s">
        <v>1309</v>
      </c>
      <c r="Y609" s="596"/>
      <c r="Z609" s="596"/>
      <c r="AA609" s="596"/>
      <c r="AB609" s="596" t="s">
        <v>810</v>
      </c>
      <c r="AC609" s="597"/>
      <c r="AD609" s="597"/>
      <c r="AE609" s="597"/>
      <c r="AF609" s="597"/>
      <c r="AG609" s="597"/>
      <c r="AH609" s="597"/>
      <c r="AI609" s="597"/>
      <c r="AJ609" s="327" t="str">
        <f t="shared" si="63"/>
        <v/>
      </c>
      <c r="AK609" s="149">
        <f t="shared" si="63"/>
        <v>0</v>
      </c>
      <c r="AL609" s="595" t="s">
        <v>1310</v>
      </c>
      <c r="AM609" s="595"/>
      <c r="AN609" s="595"/>
      <c r="AO609" s="595"/>
      <c r="AP609" s="595"/>
      <c r="AQ609" s="595"/>
      <c r="AR609" s="595"/>
      <c r="AS609" s="595"/>
      <c r="AT609" s="595"/>
      <c r="AU609" s="595"/>
      <c r="AV609" s="595"/>
      <c r="AW609" s="596" t="s">
        <v>866</v>
      </c>
      <c r="AX609" s="596"/>
      <c r="AY609" s="596" t="s">
        <v>866</v>
      </c>
      <c r="AZ609" s="596"/>
      <c r="BA609" s="596"/>
      <c r="BB609" s="596"/>
      <c r="BC609" s="596" t="s">
        <v>1311</v>
      </c>
      <c r="BD609" s="596"/>
      <c r="BE609" s="596" t="s">
        <v>1311</v>
      </c>
      <c r="BF609" s="596"/>
      <c r="BG609" s="596" t="s">
        <v>1312</v>
      </c>
      <c r="BH609" s="596"/>
      <c r="BI609" s="596" t="s">
        <v>1312</v>
      </c>
      <c r="BJ609" s="596"/>
      <c r="BK609" s="596" t="s">
        <v>867</v>
      </c>
      <c r="BL609" s="597"/>
      <c r="BM609" s="597" t="s">
        <v>867</v>
      </c>
      <c r="BN609" s="597"/>
      <c r="BO609" s="597"/>
      <c r="BP609" s="597"/>
      <c r="BQ609" s="597"/>
      <c r="BR609" s="597"/>
      <c r="BS609" s="198"/>
      <c r="BT609" s="155"/>
      <c r="BU609" s="155"/>
      <c r="BV609" s="155"/>
      <c r="BW609" s="155"/>
      <c r="BY609" s="156">
        <f>BY610</f>
        <v>0</v>
      </c>
      <c r="BZ609" s="156">
        <f t="shared" si="67"/>
        <v>0</v>
      </c>
      <c r="CA609" s="156"/>
      <c r="CB609" s="195"/>
      <c r="CC609" s="195"/>
      <c r="CD609" s="195"/>
      <c r="CE609" s="195"/>
    </row>
    <row r="610" spans="1:94" s="196" customFormat="1" ht="15" hidden="1" customHeight="1" outlineLevel="1">
      <c r="A610" s="256" t="str">
        <f>IF(B610&lt;&gt;"",SUBTOTAL(103,$B$8:B610)-SUBTOTAL(103,$B$9:$B$49)-SUBTOTAL(103,$B$51:$B$382),"")</f>
        <v/>
      </c>
      <c r="C610" s="328"/>
      <c r="D610" s="328"/>
      <c r="E610" s="328"/>
      <c r="F610" s="328"/>
      <c r="G610" s="328"/>
      <c r="H610" s="328"/>
      <c r="I610" s="328"/>
      <c r="J610" s="328"/>
      <c r="K610" s="328"/>
      <c r="L610" s="328"/>
      <c r="M610" s="329"/>
      <c r="N610" s="330"/>
      <c r="O610" s="330"/>
      <c r="P610" s="330"/>
      <c r="Q610" s="330"/>
      <c r="R610" s="330"/>
      <c r="S610" s="330"/>
      <c r="T610" s="198"/>
      <c r="U610" s="330"/>
      <c r="V610" s="330"/>
      <c r="W610" s="330"/>
      <c r="X610" s="198"/>
      <c r="Y610" s="330"/>
      <c r="Z610" s="330"/>
      <c r="AA610" s="330"/>
      <c r="AB610" s="198"/>
      <c r="AC610" s="331"/>
      <c r="AD610" s="331"/>
      <c r="AE610" s="331"/>
      <c r="AF610" s="331"/>
      <c r="AG610" s="331"/>
      <c r="AH610" s="331"/>
      <c r="AI610" s="331"/>
      <c r="AJ610" s="327" t="str">
        <f t="shared" si="63"/>
        <v/>
      </c>
      <c r="AK610" s="149">
        <f t="shared" si="63"/>
        <v>0</v>
      </c>
      <c r="AL610" s="328"/>
      <c r="AM610" s="328"/>
      <c r="AN610" s="328"/>
      <c r="AO610" s="328"/>
      <c r="AP610" s="328"/>
      <c r="AQ610" s="328"/>
      <c r="AR610" s="328"/>
      <c r="AS610" s="328"/>
      <c r="AT610" s="328"/>
      <c r="AU610" s="328"/>
      <c r="AV610" s="329"/>
      <c r="AW610" s="330"/>
      <c r="AX610" s="330"/>
      <c r="AY610" s="330"/>
      <c r="AZ610" s="330"/>
      <c r="BA610" s="330"/>
      <c r="BB610" s="330"/>
      <c r="BC610" s="198"/>
      <c r="BD610" s="330"/>
      <c r="BE610" s="330"/>
      <c r="BF610" s="330"/>
      <c r="BG610" s="198"/>
      <c r="BH610" s="330"/>
      <c r="BI610" s="330"/>
      <c r="BJ610" s="330"/>
      <c r="BK610" s="198"/>
      <c r="BL610" s="331"/>
      <c r="BM610" s="331"/>
      <c r="BN610" s="331"/>
      <c r="BO610" s="331"/>
      <c r="BP610" s="331"/>
      <c r="BQ610" s="331"/>
      <c r="BR610" s="331"/>
      <c r="BS610" s="198"/>
      <c r="BT610" s="155"/>
      <c r="BU610" s="155"/>
      <c r="BV610" s="155"/>
      <c r="BW610" s="155"/>
      <c r="BY610" s="156">
        <f>SUM(BY611:BY612)</f>
        <v>0</v>
      </c>
      <c r="BZ610" s="156">
        <f t="shared" si="67"/>
        <v>0</v>
      </c>
      <c r="CA610" s="156"/>
      <c r="CB610" s="195"/>
      <c r="CC610" s="195"/>
      <c r="CD610" s="195"/>
      <c r="CE610" s="195"/>
    </row>
    <row r="611" spans="1:94" ht="15" hidden="1" customHeight="1" outlineLevel="1">
      <c r="A611" s="327" t="str">
        <f>IF(B611&lt;&gt;"",SUBTOTAL(103,$B$8:B611)-SUBTOTAL(103,$B$9:$B$49)-SUBTOTAL(103,$B$51:$B$382),"")</f>
        <v/>
      </c>
      <c r="B611" s="90"/>
      <c r="C611" s="680" t="str">
        <f>D598</f>
        <v>Công ty Cổ phần A</v>
      </c>
      <c r="D611" s="681"/>
      <c r="E611" s="681"/>
      <c r="F611" s="681"/>
      <c r="G611" s="681"/>
      <c r="H611" s="681"/>
      <c r="I611" s="681"/>
      <c r="J611" s="681"/>
      <c r="K611" s="681"/>
      <c r="L611" s="681"/>
      <c r="M611" s="681"/>
      <c r="N611" s="601"/>
      <c r="O611" s="602"/>
      <c r="P611" s="602"/>
      <c r="Q611" s="602"/>
      <c r="R611" s="602"/>
      <c r="S611" s="602"/>
      <c r="T611" s="682"/>
      <c r="U611" s="682"/>
      <c r="V611" s="682"/>
      <c r="W611" s="682"/>
      <c r="X611" s="683"/>
      <c r="Y611" s="602"/>
      <c r="Z611" s="602"/>
      <c r="AA611" s="602"/>
      <c r="AB611" s="606"/>
      <c r="AC611" s="684"/>
      <c r="AD611" s="684"/>
      <c r="AE611" s="684"/>
      <c r="AF611" s="684"/>
      <c r="AG611" s="684"/>
      <c r="AH611" s="684"/>
      <c r="AI611" s="684"/>
      <c r="AJ611" s="327" t="str">
        <f t="shared" si="63"/>
        <v/>
      </c>
      <c r="AK611" s="149">
        <f t="shared" si="63"/>
        <v>0</v>
      </c>
      <c r="AL611" s="685" t="e">
        <f>#REF!</f>
        <v>#REF!</v>
      </c>
      <c r="AM611" s="686"/>
      <c r="AN611" s="686"/>
      <c r="AO611" s="686"/>
      <c r="AP611" s="686"/>
      <c r="AQ611" s="686"/>
      <c r="AR611" s="686"/>
      <c r="AS611" s="686"/>
      <c r="AT611" s="686"/>
      <c r="AU611" s="686"/>
      <c r="AV611" s="686"/>
      <c r="AW611" s="605"/>
      <c r="AX611" s="605"/>
      <c r="AY611" s="605"/>
      <c r="AZ611" s="605"/>
      <c r="BA611" s="605"/>
      <c r="BB611" s="605"/>
      <c r="BC611" s="687"/>
      <c r="BD611" s="687"/>
      <c r="BE611" s="687"/>
      <c r="BF611" s="687"/>
      <c r="BG611" s="688"/>
      <c r="BH611" s="605"/>
      <c r="BI611" s="605"/>
      <c r="BJ611" s="605"/>
      <c r="BK611" s="606"/>
      <c r="BL611" s="597"/>
      <c r="BM611" s="597"/>
      <c r="BN611" s="597"/>
      <c r="BO611" s="597"/>
      <c r="BP611" s="597"/>
      <c r="BQ611" s="597"/>
      <c r="BR611" s="597"/>
      <c r="BS611" s="213"/>
      <c r="BT611" s="194"/>
      <c r="BU611" s="194"/>
      <c r="BV611" s="194"/>
      <c r="BW611" s="194"/>
      <c r="BX611" s="89"/>
      <c r="BY611" s="156">
        <f>BY598</f>
        <v>0</v>
      </c>
      <c r="BZ611" s="156">
        <f t="shared" si="67"/>
        <v>0</v>
      </c>
      <c r="CB611" s="195"/>
      <c r="CC611" s="195"/>
      <c r="CD611" s="195"/>
      <c r="CE611" s="195"/>
      <c r="CG611" s="89"/>
      <c r="CH611" s="89"/>
      <c r="CI611" s="89"/>
      <c r="CJ611" s="89"/>
      <c r="CK611" s="89"/>
      <c r="CL611" s="89"/>
      <c r="CM611" s="89"/>
      <c r="CN611" s="89"/>
      <c r="CO611" s="89"/>
      <c r="CP611" s="89"/>
    </row>
    <row r="612" spans="1:94" ht="15" hidden="1" customHeight="1" outlineLevel="1">
      <c r="A612" s="327" t="str">
        <f>IF(B612&lt;&gt;"",SUBTOTAL(103,$B$8:B612)-SUBTOTAL(103,$B$9:$B$49)-SUBTOTAL(103,$B$51:$B$382),"")</f>
        <v/>
      </c>
      <c r="B612" s="90"/>
      <c r="C612" s="680" t="str">
        <f>D599</f>
        <v>Công ty Cổ phần B</v>
      </c>
      <c r="D612" s="681"/>
      <c r="E612" s="681"/>
      <c r="F612" s="681"/>
      <c r="G612" s="681"/>
      <c r="H612" s="681"/>
      <c r="I612" s="681"/>
      <c r="J612" s="681"/>
      <c r="K612" s="681"/>
      <c r="L612" s="681"/>
      <c r="M612" s="681"/>
      <c r="N612" s="601"/>
      <c r="O612" s="602"/>
      <c r="P612" s="602"/>
      <c r="Q612" s="602"/>
      <c r="R612" s="602"/>
      <c r="S612" s="602"/>
      <c r="T612" s="682"/>
      <c r="U612" s="682"/>
      <c r="V612" s="682"/>
      <c r="W612" s="682"/>
      <c r="X612" s="683"/>
      <c r="Y612" s="602"/>
      <c r="Z612" s="602"/>
      <c r="AA612" s="602"/>
      <c r="AB612" s="606"/>
      <c r="AC612" s="684"/>
      <c r="AD612" s="684"/>
      <c r="AE612" s="684"/>
      <c r="AF612" s="684"/>
      <c r="AG612" s="684"/>
      <c r="AH612" s="684"/>
      <c r="AI612" s="684"/>
      <c r="AJ612" s="327" t="str">
        <f t="shared" si="63"/>
        <v/>
      </c>
      <c r="AK612" s="149">
        <f t="shared" si="63"/>
        <v>0</v>
      </c>
      <c r="AL612" s="685" t="e">
        <f>#REF!</f>
        <v>#REF!</v>
      </c>
      <c r="AM612" s="686"/>
      <c r="AN612" s="686"/>
      <c r="AO612" s="686"/>
      <c r="AP612" s="686"/>
      <c r="AQ612" s="686"/>
      <c r="AR612" s="686"/>
      <c r="AS612" s="686"/>
      <c r="AT612" s="686"/>
      <c r="AU612" s="686"/>
      <c r="AV612" s="686"/>
      <c r="AW612" s="605"/>
      <c r="AX612" s="605"/>
      <c r="AY612" s="605"/>
      <c r="AZ612" s="605"/>
      <c r="BA612" s="605"/>
      <c r="BB612" s="605"/>
      <c r="BC612" s="687"/>
      <c r="BD612" s="687"/>
      <c r="BE612" s="687"/>
      <c r="BF612" s="687"/>
      <c r="BG612" s="688"/>
      <c r="BH612" s="605"/>
      <c r="BI612" s="605"/>
      <c r="BJ612" s="605"/>
      <c r="BK612" s="606"/>
      <c r="BL612" s="684"/>
      <c r="BM612" s="684"/>
      <c r="BN612" s="684"/>
      <c r="BO612" s="684"/>
      <c r="BP612" s="684"/>
      <c r="BQ612" s="684"/>
      <c r="BR612" s="684"/>
      <c r="BS612" s="213"/>
      <c r="BT612" s="194"/>
      <c r="BU612" s="194"/>
      <c r="BV612" s="194"/>
      <c r="BW612" s="194"/>
      <c r="BX612" s="89"/>
      <c r="BY612" s="156">
        <f>BY599</f>
        <v>0</v>
      </c>
      <c r="BZ612" s="156">
        <f t="shared" si="67"/>
        <v>0</v>
      </c>
      <c r="CB612" s="195"/>
      <c r="CC612" s="195"/>
      <c r="CD612" s="195"/>
      <c r="CE612" s="195"/>
      <c r="CG612" s="89"/>
      <c r="CH612" s="89"/>
      <c r="CI612" s="89"/>
      <c r="CJ612" s="89"/>
      <c r="CK612" s="89"/>
      <c r="CL612" s="89"/>
      <c r="CM612" s="89"/>
      <c r="CN612" s="89"/>
      <c r="CO612" s="89"/>
      <c r="CP612" s="89"/>
    </row>
    <row r="613" spans="1:94" ht="15" hidden="1" customHeight="1" outlineLevel="1">
      <c r="A613" s="256" t="str">
        <f>IF(B613&lt;&gt;"",SUBTOTAL(103,$B$8:B613)-SUBTOTAL(103,$B$9:$B$49)-SUBTOTAL(103,$B$51:$B$382),"")</f>
        <v/>
      </c>
      <c r="B613" s="90"/>
      <c r="C613" s="321"/>
      <c r="D613" s="107"/>
      <c r="E613" s="107"/>
      <c r="F613" s="107"/>
      <c r="G613" s="107"/>
      <c r="H613" s="107"/>
      <c r="I613" s="107"/>
      <c r="J613" s="107"/>
      <c r="K613" s="107"/>
      <c r="L613" s="107"/>
      <c r="M613" s="107"/>
      <c r="N613" s="191"/>
      <c r="O613" s="191"/>
      <c r="P613" s="191"/>
      <c r="Q613" s="191"/>
      <c r="R613" s="191"/>
      <c r="S613" s="191"/>
      <c r="T613" s="191"/>
      <c r="U613" s="191"/>
      <c r="V613" s="191"/>
      <c r="W613" s="193"/>
      <c r="X613" s="193"/>
      <c r="Y613" s="193"/>
      <c r="Z613" s="193"/>
      <c r="AA613" s="193"/>
      <c r="AB613" s="193"/>
      <c r="AC613" s="193"/>
      <c r="AD613" s="193"/>
      <c r="AE613" s="193"/>
      <c r="AF613" s="193"/>
      <c r="AG613" s="193"/>
      <c r="AH613" s="193"/>
      <c r="AI613" s="193"/>
      <c r="AJ613" s="327" t="str">
        <f t="shared" si="63"/>
        <v/>
      </c>
      <c r="AK613" s="149">
        <f t="shared" si="63"/>
        <v>0</v>
      </c>
      <c r="AL613" s="321"/>
      <c r="AM613" s="107"/>
      <c r="AN613" s="107"/>
      <c r="AO613" s="107"/>
      <c r="AP613" s="107"/>
      <c r="AQ613" s="107"/>
      <c r="AR613" s="107"/>
      <c r="AS613" s="107"/>
      <c r="AT613" s="107"/>
      <c r="AU613" s="107"/>
      <c r="AV613" s="107"/>
      <c r="AW613" s="191"/>
      <c r="AX613" s="191"/>
      <c r="AY613" s="191"/>
      <c r="AZ613" s="191"/>
      <c r="BA613" s="191"/>
      <c r="BB613" s="191"/>
      <c r="BC613" s="191"/>
      <c r="BD613" s="191"/>
      <c r="BE613" s="192"/>
      <c r="BF613" s="192"/>
      <c r="BG613" s="192"/>
      <c r="BH613" s="192"/>
      <c r="BI613" s="192"/>
      <c r="BJ613" s="192"/>
      <c r="BK613" s="192"/>
      <c r="BL613" s="192"/>
      <c r="BM613" s="193"/>
      <c r="BN613" s="193"/>
      <c r="BO613" s="193"/>
      <c r="BP613" s="193"/>
      <c r="BQ613" s="193"/>
      <c r="BR613" s="193"/>
      <c r="BT613" s="194"/>
      <c r="BU613" s="194"/>
      <c r="BV613" s="194"/>
      <c r="BW613" s="194"/>
      <c r="BX613" s="189"/>
      <c r="BZ613" s="156">
        <f t="shared" si="67"/>
        <v>0</v>
      </c>
      <c r="CB613" s="195"/>
      <c r="CC613" s="195"/>
      <c r="CD613" s="195"/>
      <c r="CE613" s="195"/>
      <c r="CG613" s="89"/>
      <c r="CH613" s="89"/>
      <c r="CI613" s="89"/>
      <c r="CJ613" s="89"/>
      <c r="CK613" s="89"/>
      <c r="CL613" s="89"/>
      <c r="CM613" s="89"/>
      <c r="CN613" s="89"/>
      <c r="CO613" s="89"/>
      <c r="CP613" s="89"/>
    </row>
    <row r="614" spans="1:94" s="99" customFormat="1" ht="15" hidden="1" customHeight="1" outlineLevel="1">
      <c r="A614" s="256" t="str">
        <f>IF(B614&lt;&gt;"",SUBTOTAL(103,$B$8:B614)-SUBTOTAL(103,$B$9:$B$49)-SUBTOTAL(103,$B$51:$B$382),"")</f>
        <v/>
      </c>
      <c r="B614" s="90"/>
      <c r="C614" s="654" t="s">
        <v>1313</v>
      </c>
      <c r="D614" s="654"/>
      <c r="E614" s="654"/>
      <c r="F614" s="654"/>
      <c r="G614" s="654"/>
      <c r="H614" s="654"/>
      <c r="I614" s="654"/>
      <c r="J614" s="654"/>
      <c r="K614" s="654"/>
      <c r="L614" s="654"/>
      <c r="M614" s="654"/>
      <c r="N614" s="654"/>
      <c r="O614" s="654"/>
      <c r="P614" s="654"/>
      <c r="Q614" s="654"/>
      <c r="R614" s="654"/>
      <c r="S614" s="654"/>
      <c r="T614" s="654"/>
      <c r="U614" s="654"/>
      <c r="V614" s="654"/>
      <c r="W614" s="654"/>
      <c r="X614" s="654"/>
      <c r="Y614" s="654"/>
      <c r="Z614" s="654"/>
      <c r="AA614" s="654"/>
      <c r="AB614" s="654"/>
      <c r="AC614" s="654"/>
      <c r="AD614" s="654"/>
      <c r="AE614" s="654"/>
      <c r="AF614" s="654"/>
      <c r="AG614" s="654"/>
      <c r="AH614" s="654"/>
      <c r="AI614" s="654"/>
      <c r="AJ614" s="327" t="str">
        <f t="shared" si="63"/>
        <v/>
      </c>
      <c r="AK614" s="149">
        <f t="shared" si="63"/>
        <v>0</v>
      </c>
      <c r="AL614" s="654" t="s">
        <v>1314</v>
      </c>
      <c r="AM614" s="654"/>
      <c r="AN614" s="654"/>
      <c r="AO614" s="654"/>
      <c r="AP614" s="654"/>
      <c r="AQ614" s="654"/>
      <c r="AR614" s="654"/>
      <c r="AS614" s="654"/>
      <c r="AT614" s="654"/>
      <c r="AU614" s="654"/>
      <c r="AV614" s="654"/>
      <c r="AW614" s="654"/>
      <c r="AX614" s="654"/>
      <c r="AY614" s="654"/>
      <c r="AZ614" s="654"/>
      <c r="BA614" s="654"/>
      <c r="BB614" s="654"/>
      <c r="BC614" s="654"/>
      <c r="BD614" s="654"/>
      <c r="BE614" s="654"/>
      <c r="BF614" s="654"/>
      <c r="BG614" s="654"/>
      <c r="BH614" s="654"/>
      <c r="BI614" s="654"/>
      <c r="BJ614" s="654"/>
      <c r="BK614" s="654"/>
      <c r="BL614" s="654"/>
      <c r="BM614" s="654"/>
      <c r="BN614" s="654"/>
      <c r="BO614" s="654"/>
      <c r="BP614" s="654"/>
      <c r="BQ614" s="654"/>
      <c r="BR614" s="654"/>
      <c r="BS614" s="189"/>
      <c r="BT614" s="194"/>
      <c r="BU614" s="194"/>
      <c r="BV614" s="194"/>
      <c r="BW614" s="194"/>
      <c r="BX614" s="189"/>
      <c r="BY614" s="156"/>
      <c r="BZ614" s="156">
        <f t="shared" si="67"/>
        <v>0</v>
      </c>
      <c r="CA614" s="156"/>
      <c r="CB614" s="195"/>
      <c r="CC614" s="195"/>
      <c r="CD614" s="195"/>
      <c r="CE614" s="195"/>
      <c r="CF614" s="89"/>
    </row>
    <row r="615" spans="1:94" s="99" customFormat="1" ht="15" hidden="1" customHeight="1" outlineLevel="1">
      <c r="A615" s="256" t="str">
        <f>IF(B615&lt;&gt;"",SUBTOTAL(103,$B$8:B615)-SUBTOTAL(103,$B$9:$B$49)-SUBTOTAL(103,$B$51:$B$382),"")</f>
        <v/>
      </c>
      <c r="B615" s="90"/>
      <c r="C615" s="332" t="s">
        <v>781</v>
      </c>
      <c r="D615" s="654" t="s">
        <v>1315</v>
      </c>
      <c r="E615" s="654"/>
      <c r="F615" s="654"/>
      <c r="G615" s="654"/>
      <c r="H615" s="654"/>
      <c r="I615" s="654"/>
      <c r="J615" s="654"/>
      <c r="K615" s="654"/>
      <c r="L615" s="654"/>
      <c r="M615" s="654"/>
      <c r="N615" s="654"/>
      <c r="O615" s="654"/>
      <c r="P615" s="654"/>
      <c r="Q615" s="654"/>
      <c r="R615" s="654"/>
      <c r="S615" s="654"/>
      <c r="T615" s="654"/>
      <c r="U615" s="654"/>
      <c r="V615" s="654"/>
      <c r="W615" s="654"/>
      <c r="X615" s="654"/>
      <c r="Y615" s="654"/>
      <c r="Z615" s="654"/>
      <c r="AA615" s="654"/>
      <c r="AB615" s="654"/>
      <c r="AC615" s="654"/>
      <c r="AD615" s="654"/>
      <c r="AE615" s="654"/>
      <c r="AF615" s="654"/>
      <c r="AG615" s="654"/>
      <c r="AH615" s="654"/>
      <c r="AI615" s="654"/>
      <c r="AJ615" s="327" t="str">
        <f t="shared" si="63"/>
        <v/>
      </c>
      <c r="AK615" s="149">
        <f t="shared" si="63"/>
        <v>0</v>
      </c>
      <c r="AL615" s="332" t="s">
        <v>781</v>
      </c>
      <c r="AM615" s="654" t="s">
        <v>1316</v>
      </c>
      <c r="AN615" s="654"/>
      <c r="AO615" s="654"/>
      <c r="AP615" s="654"/>
      <c r="AQ615" s="654"/>
      <c r="AR615" s="654"/>
      <c r="AS615" s="654"/>
      <c r="AT615" s="654"/>
      <c r="AU615" s="654"/>
      <c r="AV615" s="654"/>
      <c r="AW615" s="654"/>
      <c r="AX615" s="654"/>
      <c r="AY615" s="654"/>
      <c r="AZ615" s="654"/>
      <c r="BA615" s="654"/>
      <c r="BB615" s="654"/>
      <c r="BC615" s="654"/>
      <c r="BD615" s="654"/>
      <c r="BE615" s="654"/>
      <c r="BF615" s="654"/>
      <c r="BG615" s="654"/>
      <c r="BH615" s="654"/>
      <c r="BI615" s="654"/>
      <c r="BJ615" s="654"/>
      <c r="BK615" s="654"/>
      <c r="BL615" s="654"/>
      <c r="BM615" s="654"/>
      <c r="BN615" s="654"/>
      <c r="BO615" s="654"/>
      <c r="BP615" s="654"/>
      <c r="BQ615" s="654"/>
      <c r="BR615" s="654"/>
      <c r="BS615" s="189"/>
      <c r="BT615" s="194"/>
      <c r="BU615" s="194"/>
      <c r="BV615" s="194"/>
      <c r="BW615" s="194"/>
      <c r="BX615" s="189"/>
      <c r="BY615" s="156"/>
      <c r="BZ615" s="156">
        <f t="shared" si="67"/>
        <v>0</v>
      </c>
      <c r="CA615" s="156"/>
      <c r="CB615" s="195"/>
      <c r="CC615" s="195"/>
      <c r="CD615" s="195"/>
      <c r="CE615" s="195"/>
      <c r="CF615" s="89"/>
    </row>
    <row r="616" spans="1:94" s="99" customFormat="1" ht="15" hidden="1" customHeight="1" outlineLevel="1">
      <c r="A616" s="256" t="str">
        <f>IF(B616&lt;&gt;"",SUBTOTAL(103,$B$8:B616)-SUBTOTAL(103,$B$9:$B$49)-SUBTOTAL(103,$B$51:$B$382),"")</f>
        <v/>
      </c>
      <c r="B616" s="90"/>
      <c r="C616" s="332" t="s">
        <v>781</v>
      </c>
      <c r="D616" s="654" t="s">
        <v>1317</v>
      </c>
      <c r="E616" s="654"/>
      <c r="F616" s="654"/>
      <c r="G616" s="654"/>
      <c r="H616" s="654"/>
      <c r="I616" s="654"/>
      <c r="J616" s="654"/>
      <c r="K616" s="654"/>
      <c r="L616" s="654"/>
      <c r="M616" s="654"/>
      <c r="N616" s="654"/>
      <c r="O616" s="654"/>
      <c r="P616" s="654"/>
      <c r="Q616" s="654"/>
      <c r="R616" s="654"/>
      <c r="S616" s="654"/>
      <c r="T616" s="654"/>
      <c r="U616" s="654"/>
      <c r="V616" s="654"/>
      <c r="W616" s="654"/>
      <c r="X616" s="654"/>
      <c r="Y616" s="654"/>
      <c r="Z616" s="654"/>
      <c r="AA616" s="654"/>
      <c r="AB616" s="654"/>
      <c r="AC616" s="654"/>
      <c r="AD616" s="654"/>
      <c r="AE616" s="654"/>
      <c r="AF616" s="654"/>
      <c r="AG616" s="654"/>
      <c r="AH616" s="654"/>
      <c r="AI616" s="654"/>
      <c r="AJ616" s="327" t="str">
        <f t="shared" si="63"/>
        <v/>
      </c>
      <c r="AK616" s="149">
        <f t="shared" si="63"/>
        <v>0</v>
      </c>
      <c r="AL616" s="332" t="s">
        <v>781</v>
      </c>
      <c r="AM616" s="654" t="s">
        <v>1318</v>
      </c>
      <c r="AN616" s="654"/>
      <c r="AO616" s="654"/>
      <c r="AP616" s="654"/>
      <c r="AQ616" s="654"/>
      <c r="AR616" s="654"/>
      <c r="AS616" s="654"/>
      <c r="AT616" s="654"/>
      <c r="AU616" s="654"/>
      <c r="AV616" s="654"/>
      <c r="AW616" s="654"/>
      <c r="AX616" s="654"/>
      <c r="AY616" s="654"/>
      <c r="AZ616" s="654"/>
      <c r="BA616" s="654"/>
      <c r="BB616" s="654"/>
      <c r="BC616" s="654"/>
      <c r="BD616" s="654"/>
      <c r="BE616" s="654"/>
      <c r="BF616" s="654"/>
      <c r="BG616" s="654"/>
      <c r="BH616" s="654"/>
      <c r="BI616" s="654"/>
      <c r="BJ616" s="654"/>
      <c r="BK616" s="654"/>
      <c r="BL616" s="654"/>
      <c r="BM616" s="654"/>
      <c r="BN616" s="654"/>
      <c r="BO616" s="654"/>
      <c r="BP616" s="654"/>
      <c r="BQ616" s="654"/>
      <c r="BR616" s="654"/>
      <c r="BS616" s="189"/>
      <c r="BT616" s="194"/>
      <c r="BU616" s="194"/>
      <c r="BV616" s="194"/>
      <c r="BW616" s="194"/>
      <c r="BX616" s="189"/>
      <c r="BY616" s="156"/>
      <c r="BZ616" s="156">
        <f t="shared" si="67"/>
        <v>0</v>
      </c>
      <c r="CA616" s="156"/>
      <c r="CB616" s="195"/>
      <c r="CC616" s="195"/>
      <c r="CD616" s="195"/>
      <c r="CE616" s="195"/>
      <c r="CF616" s="89"/>
    </row>
    <row r="617" spans="1:94" ht="15" hidden="1" customHeight="1" outlineLevel="1" collapsed="1">
      <c r="A617" s="256" t="str">
        <f>IF(B617&lt;&gt;"",SUBTOTAL(103,$B$8:B617)-SUBTOTAL(103,$B$9:$B$49)-SUBTOTAL(103,$B$51:$B$382),"")</f>
        <v/>
      </c>
      <c r="B617" s="90"/>
      <c r="C617" s="321"/>
      <c r="D617" s="107"/>
      <c r="E617" s="107"/>
      <c r="F617" s="107"/>
      <c r="G617" s="107"/>
      <c r="H617" s="107"/>
      <c r="I617" s="107"/>
      <c r="J617" s="107"/>
      <c r="K617" s="107"/>
      <c r="L617" s="107"/>
      <c r="M617" s="107"/>
      <c r="N617" s="107"/>
      <c r="O617" s="107"/>
      <c r="P617" s="107"/>
      <c r="Q617" s="107"/>
      <c r="R617" s="107"/>
      <c r="S617" s="107"/>
      <c r="T617" s="107"/>
      <c r="U617" s="107"/>
      <c r="V617" s="107"/>
      <c r="AJ617" s="327" t="str">
        <f t="shared" si="63"/>
        <v/>
      </c>
      <c r="AK617" s="149">
        <f t="shared" si="63"/>
        <v>0</v>
      </c>
      <c r="AL617" s="321"/>
      <c r="AM617" s="107"/>
      <c r="AN617" s="107"/>
      <c r="AO617" s="107"/>
      <c r="AP617" s="107"/>
      <c r="AQ617" s="107"/>
      <c r="AR617" s="107"/>
      <c r="AS617" s="107"/>
      <c r="AT617" s="107"/>
      <c r="AU617" s="107"/>
      <c r="AV617" s="107"/>
      <c r="AW617" s="191"/>
      <c r="AX617" s="191"/>
      <c r="AY617" s="191"/>
      <c r="AZ617" s="191"/>
      <c r="BA617" s="191"/>
      <c r="BB617" s="191"/>
      <c r="BC617" s="191"/>
      <c r="BD617" s="191"/>
      <c r="BE617" s="192"/>
      <c r="BF617" s="192"/>
      <c r="BG617" s="192"/>
      <c r="BH617" s="192"/>
      <c r="BI617" s="192"/>
      <c r="BJ617" s="192"/>
      <c r="BK617" s="192"/>
      <c r="BL617" s="192"/>
      <c r="BM617" s="193"/>
      <c r="BN617" s="193"/>
      <c r="BO617" s="193"/>
      <c r="BP617" s="193"/>
      <c r="BQ617" s="193"/>
      <c r="BR617" s="193"/>
      <c r="BT617" s="194"/>
      <c r="BU617" s="194"/>
      <c r="BV617" s="194"/>
      <c r="BW617" s="194"/>
      <c r="BX617" s="189"/>
      <c r="BY617" s="156">
        <f>BY622</f>
        <v>0</v>
      </c>
      <c r="BZ617" s="156">
        <f t="shared" si="67"/>
        <v>0</v>
      </c>
      <c r="CB617" s="195"/>
      <c r="CC617" s="195"/>
      <c r="CD617" s="195"/>
      <c r="CE617" s="195"/>
      <c r="CG617" s="89"/>
      <c r="CH617" s="89"/>
      <c r="CI617" s="89"/>
      <c r="CJ617" s="89"/>
      <c r="CK617" s="89"/>
      <c r="CL617" s="89"/>
      <c r="CM617" s="89"/>
      <c r="CN617" s="89"/>
      <c r="CO617" s="89"/>
      <c r="CP617" s="89"/>
    </row>
    <row r="618" spans="1:94" s="96" customFormat="1" ht="15" hidden="1" customHeight="1" outlineLevel="1">
      <c r="A618" s="147" t="str">
        <f>IF(B618&lt;&gt;"",SUBTOTAL(103,$B$8:B618)-SUBTOTAL(103,$B$9:$B$49)-SUBTOTAL(103,$B$51:$B$382),"")</f>
        <v/>
      </c>
      <c r="B618" s="88"/>
      <c r="C618" s="270" t="s">
        <v>1319</v>
      </c>
      <c r="D618" s="111"/>
      <c r="E618" s="111"/>
      <c r="F618" s="111"/>
      <c r="G618" s="111"/>
      <c r="H618" s="111"/>
      <c r="I618" s="111"/>
      <c r="J618" s="111"/>
      <c r="K618" s="111"/>
      <c r="L618" s="111"/>
      <c r="M618" s="111"/>
      <c r="N618" s="111"/>
      <c r="O618" s="111"/>
      <c r="P618" s="111"/>
      <c r="Q618" s="111"/>
      <c r="R618" s="111"/>
      <c r="S618" s="111"/>
      <c r="T618" s="111"/>
      <c r="U618" s="111"/>
      <c r="V618" s="111"/>
      <c r="W618" s="271"/>
      <c r="X618" s="271"/>
      <c r="Y618" s="271"/>
      <c r="Z618" s="271"/>
      <c r="AA618" s="271"/>
      <c r="AB618" s="271"/>
      <c r="AC618" s="271"/>
      <c r="AD618" s="271"/>
      <c r="AE618" s="271"/>
      <c r="AF618" s="271"/>
      <c r="AG618" s="271"/>
      <c r="AH618" s="271"/>
      <c r="AI618" s="271"/>
      <c r="AJ618" s="333" t="str">
        <f t="shared" si="63"/>
        <v/>
      </c>
      <c r="AK618" s="334">
        <f t="shared" si="63"/>
        <v>0</v>
      </c>
      <c r="AL618" s="270" t="s">
        <v>1320</v>
      </c>
      <c r="AM618" s="111"/>
      <c r="AN618" s="111"/>
      <c r="AO618" s="111"/>
      <c r="AP618" s="111"/>
      <c r="AQ618" s="111"/>
      <c r="AR618" s="111"/>
      <c r="AS618" s="111"/>
      <c r="AT618" s="111"/>
      <c r="AU618" s="111"/>
      <c r="AV618" s="111"/>
      <c r="AW618" s="335"/>
      <c r="AX618" s="335"/>
      <c r="AY618" s="335"/>
      <c r="AZ618" s="335"/>
      <c r="BA618" s="335"/>
      <c r="BB618" s="335"/>
      <c r="BC618" s="335"/>
      <c r="BD618" s="335"/>
      <c r="BE618" s="335"/>
      <c r="BF618" s="252"/>
      <c r="BG618" s="252"/>
      <c r="BH618" s="252"/>
      <c r="BI618" s="252"/>
      <c r="BJ618" s="252"/>
      <c r="BK618" s="252"/>
      <c r="BL618" s="252"/>
      <c r="BM618" s="252"/>
      <c r="BN618" s="252"/>
      <c r="BO618" s="252"/>
      <c r="BP618" s="252"/>
      <c r="BQ618" s="252"/>
      <c r="BR618" s="252"/>
      <c r="BS618" s="271"/>
      <c r="BT618" s="246"/>
      <c r="BU618" s="246"/>
      <c r="BV618" s="246"/>
      <c r="BW618" s="246"/>
      <c r="BX618" s="271"/>
      <c r="BY618" s="156">
        <f>BY622</f>
        <v>0</v>
      </c>
      <c r="BZ618" s="156">
        <f t="shared" si="67"/>
        <v>0</v>
      </c>
      <c r="CA618" s="156"/>
      <c r="CB618" s="325"/>
      <c r="CC618" s="325"/>
      <c r="CD618" s="325"/>
      <c r="CE618" s="325"/>
    </row>
    <row r="619" spans="1:94" ht="15" hidden="1" customHeight="1" outlineLevel="1">
      <c r="A619" s="256" t="str">
        <f>IF(B619&lt;&gt;"",SUBTOTAL(103,$B$8:B619)-SUBTOTAL(103,$B$9:$B$49)-SUBTOTAL(103,$B$51:$B$382),"")</f>
        <v/>
      </c>
      <c r="B619" s="89"/>
      <c r="C619" s="336" t="str">
        <f>"Thông tin chi tiết về các công ty liên kết của Công ty vào ngày "&amp;'[4]Khai bao'!$C$15&amp;" như sau:"</f>
        <v>Thông tin chi tiết về các công ty liên kết của Công ty vào ngày 30/06/2016 như sau:</v>
      </c>
      <c r="D619" s="107"/>
      <c r="E619" s="107"/>
      <c r="F619" s="107"/>
      <c r="G619" s="107"/>
      <c r="H619" s="107"/>
      <c r="I619" s="107"/>
      <c r="J619" s="107"/>
      <c r="K619" s="107"/>
      <c r="L619" s="107"/>
      <c r="M619" s="107"/>
      <c r="N619" s="107"/>
      <c r="O619" s="107"/>
      <c r="P619" s="107"/>
      <c r="Q619" s="107"/>
      <c r="R619" s="107"/>
      <c r="S619" s="107"/>
      <c r="T619" s="107"/>
      <c r="U619" s="107"/>
      <c r="V619" s="189"/>
      <c r="AI619" s="190"/>
      <c r="AJ619" s="327" t="str">
        <f t="shared" si="63"/>
        <v/>
      </c>
      <c r="AK619" s="149">
        <f t="shared" si="63"/>
        <v>0</v>
      </c>
      <c r="AL619" s="336" t="str">
        <f>"Detail information on the Company’s associates as at "&amp;'[5]Khai bao'!$D$15&amp;" as follows:"</f>
        <v>Detail information on the Company’s associates as at 31/12/2014 as follows:</v>
      </c>
      <c r="AM619" s="107"/>
      <c r="AN619" s="107"/>
      <c r="AO619" s="107"/>
      <c r="AP619" s="107"/>
      <c r="AQ619" s="107"/>
      <c r="AR619" s="107"/>
      <c r="AS619" s="107"/>
      <c r="AT619" s="107"/>
      <c r="AU619" s="107"/>
      <c r="AV619" s="107"/>
      <c r="AW619" s="191"/>
      <c r="AX619" s="191"/>
      <c r="AY619" s="191"/>
      <c r="AZ619" s="191"/>
      <c r="BA619" s="191"/>
      <c r="BB619" s="191"/>
      <c r="BC619" s="191"/>
      <c r="BD619" s="191"/>
      <c r="BE619" s="192"/>
      <c r="BF619" s="192"/>
      <c r="BG619" s="192"/>
      <c r="BH619" s="192"/>
      <c r="BI619" s="192"/>
      <c r="BJ619" s="192"/>
      <c r="BK619" s="192"/>
      <c r="BL619" s="192"/>
      <c r="BM619" s="193"/>
      <c r="BN619" s="193"/>
      <c r="BO619" s="193"/>
      <c r="BP619" s="193"/>
      <c r="BQ619" s="193"/>
      <c r="BR619" s="190"/>
      <c r="BT619" s="194"/>
      <c r="BU619" s="194"/>
      <c r="BV619" s="194"/>
      <c r="BW619" s="194"/>
      <c r="BX619" s="89"/>
      <c r="BY619" s="156">
        <f>BY622</f>
        <v>0</v>
      </c>
      <c r="BZ619" s="156">
        <f t="shared" si="67"/>
        <v>0</v>
      </c>
      <c r="CB619" s="195"/>
      <c r="CC619" s="195"/>
      <c r="CD619" s="195"/>
      <c r="CE619" s="195"/>
      <c r="CG619" s="89"/>
      <c r="CH619" s="89"/>
      <c r="CI619" s="89"/>
      <c r="CJ619" s="89"/>
      <c r="CK619" s="89"/>
      <c r="CL619" s="89"/>
      <c r="CM619" s="89"/>
      <c r="CN619" s="89"/>
      <c r="CO619" s="89"/>
      <c r="CP619" s="89"/>
    </row>
    <row r="620" spans="1:94" ht="14" hidden="1" outlineLevel="1" thickTop="1" thickBot="1">
      <c r="A620" s="256" t="str">
        <f>IF(B620&lt;&gt;"",SUBTOTAL(103,$B$8:B620)-SUBTOTAL(103,$B$9:$B$49)-SUBTOTAL(103,$B$51:$B$382),"")</f>
        <v/>
      </c>
      <c r="B620" s="89"/>
      <c r="C620" s="336"/>
      <c r="D620" s="107"/>
      <c r="E620" s="107"/>
      <c r="F620" s="107"/>
      <c r="G620" s="107"/>
      <c r="H620" s="107"/>
      <c r="I620" s="107"/>
      <c r="J620" s="107"/>
      <c r="K620" s="107"/>
      <c r="L620" s="107"/>
      <c r="M620" s="107"/>
      <c r="N620" s="107"/>
      <c r="O620" s="107"/>
      <c r="P620" s="107"/>
      <c r="Q620" s="107"/>
      <c r="R620" s="107"/>
      <c r="S620" s="107"/>
      <c r="T620" s="107"/>
      <c r="U620" s="107"/>
      <c r="V620" s="189"/>
      <c r="AI620" s="190"/>
      <c r="AJ620" s="327" t="str">
        <f t="shared" si="63"/>
        <v/>
      </c>
      <c r="AK620" s="149">
        <f t="shared" si="63"/>
        <v>0</v>
      </c>
      <c r="AL620" s="336"/>
      <c r="AM620" s="107"/>
      <c r="AN620" s="107"/>
      <c r="AO620" s="107"/>
      <c r="AP620" s="107"/>
      <c r="AQ620" s="107"/>
      <c r="AR620" s="107"/>
      <c r="AS620" s="107"/>
      <c r="AT620" s="107"/>
      <c r="AU620" s="107"/>
      <c r="AV620" s="107"/>
      <c r="AW620" s="107"/>
      <c r="AX620" s="107"/>
      <c r="AY620" s="107"/>
      <c r="AZ620" s="107"/>
      <c r="BA620" s="107"/>
      <c r="BB620" s="107"/>
      <c r="BC620" s="107"/>
      <c r="BD620" s="107"/>
      <c r="BE620" s="189"/>
      <c r="BR620" s="190"/>
      <c r="BT620" s="194"/>
      <c r="BU620" s="194"/>
      <c r="BV620" s="194"/>
      <c r="BW620" s="194"/>
      <c r="BX620" s="89"/>
      <c r="BY620" s="156">
        <f>BY621</f>
        <v>0</v>
      </c>
      <c r="CB620" s="195"/>
      <c r="CC620" s="195"/>
      <c r="CD620" s="195"/>
      <c r="CE620" s="195"/>
      <c r="CG620" s="89"/>
      <c r="CH620" s="89"/>
      <c r="CI620" s="89"/>
      <c r="CJ620" s="89"/>
      <c r="CK620" s="89"/>
      <c r="CL620" s="89"/>
      <c r="CM620" s="89"/>
      <c r="CN620" s="89"/>
      <c r="CO620" s="89"/>
      <c r="CP620" s="89"/>
    </row>
    <row r="621" spans="1:94" s="196" customFormat="1" ht="24.75" hidden="1" customHeight="1" outlineLevel="1">
      <c r="A621" s="256" t="str">
        <f>IF(B621&lt;&gt;"",SUBTOTAL(103,$B$8:B621)-SUBTOTAL(103,$B$9:$B$49)-SUBTOTAL(103,$B$51:$B$382),"")</f>
        <v/>
      </c>
      <c r="C621" s="595" t="s">
        <v>1307</v>
      </c>
      <c r="D621" s="595"/>
      <c r="E621" s="595"/>
      <c r="F621" s="595"/>
      <c r="G621" s="595"/>
      <c r="H621" s="595"/>
      <c r="I621" s="595"/>
      <c r="J621" s="595"/>
      <c r="K621" s="595"/>
      <c r="L621" s="595"/>
      <c r="M621" s="595"/>
      <c r="N621" s="596" t="s">
        <v>809</v>
      </c>
      <c r="O621" s="596"/>
      <c r="P621" s="596"/>
      <c r="Q621" s="596"/>
      <c r="R621" s="596"/>
      <c r="S621" s="596"/>
      <c r="T621" s="596" t="s">
        <v>1308</v>
      </c>
      <c r="U621" s="596"/>
      <c r="V621" s="596"/>
      <c r="W621" s="596"/>
      <c r="X621" s="596" t="s">
        <v>1309</v>
      </c>
      <c r="Y621" s="596"/>
      <c r="Z621" s="596"/>
      <c r="AA621" s="596"/>
      <c r="AB621" s="596" t="s">
        <v>810</v>
      </c>
      <c r="AC621" s="597"/>
      <c r="AD621" s="597"/>
      <c r="AE621" s="597"/>
      <c r="AF621" s="597"/>
      <c r="AG621" s="597"/>
      <c r="AH621" s="597"/>
      <c r="AI621" s="597"/>
      <c r="AJ621" s="327" t="str">
        <f t="shared" si="63"/>
        <v/>
      </c>
      <c r="AK621" s="149">
        <f t="shared" si="63"/>
        <v>0</v>
      </c>
      <c r="AL621" s="595" t="s">
        <v>1321</v>
      </c>
      <c r="AM621" s="595"/>
      <c r="AN621" s="595"/>
      <c r="AO621" s="595"/>
      <c r="AP621" s="595"/>
      <c r="AQ621" s="595"/>
      <c r="AR621" s="595"/>
      <c r="AS621" s="595"/>
      <c r="AT621" s="595"/>
      <c r="AU621" s="595"/>
      <c r="AV621" s="595"/>
      <c r="AW621" s="596" t="s">
        <v>866</v>
      </c>
      <c r="AX621" s="596"/>
      <c r="AY621" s="596" t="s">
        <v>866</v>
      </c>
      <c r="AZ621" s="596"/>
      <c r="BA621" s="596"/>
      <c r="BB621" s="596"/>
      <c r="BC621" s="596" t="s">
        <v>1311</v>
      </c>
      <c r="BD621" s="596"/>
      <c r="BE621" s="596" t="s">
        <v>1311</v>
      </c>
      <c r="BF621" s="596"/>
      <c r="BG621" s="596" t="s">
        <v>1312</v>
      </c>
      <c r="BH621" s="596"/>
      <c r="BI621" s="596" t="s">
        <v>1312</v>
      </c>
      <c r="BJ621" s="596"/>
      <c r="BK621" s="596" t="s">
        <v>867</v>
      </c>
      <c r="BL621" s="684"/>
      <c r="BM621" s="684" t="s">
        <v>867</v>
      </c>
      <c r="BN621" s="684"/>
      <c r="BO621" s="684"/>
      <c r="BP621" s="684"/>
      <c r="BQ621" s="684"/>
      <c r="BR621" s="684"/>
      <c r="BS621" s="198"/>
      <c r="BT621" s="155"/>
      <c r="BU621" s="155"/>
      <c r="BV621" s="155"/>
      <c r="BW621" s="155"/>
      <c r="BY621" s="156">
        <f>BY622</f>
        <v>0</v>
      </c>
      <c r="BZ621" s="156">
        <f t="shared" si="67"/>
        <v>0</v>
      </c>
      <c r="CA621" s="156"/>
      <c r="CB621" s="195"/>
      <c r="CC621" s="195"/>
      <c r="CD621" s="195"/>
      <c r="CE621" s="195"/>
    </row>
    <row r="622" spans="1:94" s="196" customFormat="1" ht="15" hidden="1" customHeight="1" outlineLevel="1">
      <c r="A622" s="256" t="str">
        <f>IF(B622&lt;&gt;"",SUBTOTAL(103,$B$8:B622)-SUBTOTAL(103,$B$9:$B$49)-SUBTOTAL(103,$B$51:$B$382),"")</f>
        <v/>
      </c>
      <c r="C622" s="328"/>
      <c r="D622" s="328"/>
      <c r="E622" s="328"/>
      <c r="F622" s="328"/>
      <c r="G622" s="328"/>
      <c r="H622" s="328"/>
      <c r="I622" s="328"/>
      <c r="J622" s="328"/>
      <c r="K622" s="328"/>
      <c r="L622" s="328"/>
      <c r="M622" s="329"/>
      <c r="N622" s="330"/>
      <c r="O622" s="330"/>
      <c r="P622" s="330"/>
      <c r="Q622" s="330"/>
      <c r="R622" s="330"/>
      <c r="S622" s="330"/>
      <c r="T622" s="198"/>
      <c r="U622" s="330"/>
      <c r="V622" s="330"/>
      <c r="W622" s="330"/>
      <c r="X622" s="198"/>
      <c r="Y622" s="330"/>
      <c r="Z622" s="330"/>
      <c r="AA622" s="330"/>
      <c r="AB622" s="198"/>
      <c r="AC622" s="331"/>
      <c r="AD622" s="331"/>
      <c r="AE622" s="331"/>
      <c r="AF622" s="331"/>
      <c r="AG622" s="331"/>
      <c r="AH622" s="331"/>
      <c r="AI622" s="331"/>
      <c r="AJ622" s="327" t="str">
        <f t="shared" si="63"/>
        <v/>
      </c>
      <c r="AK622" s="149">
        <f t="shared" si="63"/>
        <v>0</v>
      </c>
      <c r="AL622" s="328"/>
      <c r="AM622" s="328"/>
      <c r="AN622" s="328"/>
      <c r="AO622" s="328"/>
      <c r="AP622" s="328"/>
      <c r="AQ622" s="328"/>
      <c r="AR622" s="328"/>
      <c r="AS622" s="328"/>
      <c r="AT622" s="328"/>
      <c r="AU622" s="328"/>
      <c r="AV622" s="329"/>
      <c r="AW622" s="330"/>
      <c r="AX622" s="330"/>
      <c r="AY622" s="330"/>
      <c r="AZ622" s="330"/>
      <c r="BA622" s="330"/>
      <c r="BB622" s="330"/>
      <c r="BC622" s="198"/>
      <c r="BD622" s="330"/>
      <c r="BE622" s="330"/>
      <c r="BF622" s="330"/>
      <c r="BG622" s="198"/>
      <c r="BH622" s="330"/>
      <c r="BI622" s="330"/>
      <c r="BJ622" s="330"/>
      <c r="BK622" s="198"/>
      <c r="BL622" s="331"/>
      <c r="BM622" s="331"/>
      <c r="BN622" s="331"/>
      <c r="BO622" s="331"/>
      <c r="BP622" s="331"/>
      <c r="BQ622" s="331"/>
      <c r="BR622" s="331"/>
      <c r="BS622" s="198"/>
      <c r="BT622" s="155"/>
      <c r="BU622" s="155"/>
      <c r="BV622" s="155"/>
      <c r="BW622" s="155"/>
      <c r="BY622" s="156">
        <f>SUM(BY623:BY624)</f>
        <v>0</v>
      </c>
      <c r="BZ622" s="156">
        <f t="shared" si="67"/>
        <v>0</v>
      </c>
      <c r="CA622" s="156"/>
      <c r="CB622" s="195"/>
      <c r="CC622" s="195"/>
      <c r="CD622" s="195"/>
      <c r="CE622" s="195"/>
    </row>
    <row r="623" spans="1:94" ht="15" hidden="1" customHeight="1" outlineLevel="1">
      <c r="A623" s="327" t="str">
        <f>IF(B623&lt;&gt;"",SUBTOTAL(103,$B$8:B623)-SUBTOTAL(103,$B$9:$B$49)-SUBTOTAL(103,$B$51:$B$382),"")</f>
        <v/>
      </c>
      <c r="B623" s="90"/>
      <c r="C623" s="680" t="str">
        <f>D601</f>
        <v>Công ty Cổ phần C</v>
      </c>
      <c r="D623" s="681"/>
      <c r="E623" s="681"/>
      <c r="F623" s="681"/>
      <c r="G623" s="681"/>
      <c r="H623" s="681"/>
      <c r="I623" s="681"/>
      <c r="J623" s="681"/>
      <c r="K623" s="681"/>
      <c r="L623" s="681"/>
      <c r="M623" s="681"/>
      <c r="N623" s="601"/>
      <c r="O623" s="602"/>
      <c r="P623" s="602"/>
      <c r="Q623" s="602"/>
      <c r="R623" s="602"/>
      <c r="S623" s="602"/>
      <c r="T623" s="682"/>
      <c r="U623" s="682"/>
      <c r="V623" s="682"/>
      <c r="W623" s="682"/>
      <c r="X623" s="682"/>
      <c r="Y623" s="682"/>
      <c r="Z623" s="682"/>
      <c r="AA623" s="682"/>
      <c r="AB623" s="606"/>
      <c r="AC623" s="684"/>
      <c r="AD623" s="684"/>
      <c r="AE623" s="684"/>
      <c r="AF623" s="684"/>
      <c r="AG623" s="684"/>
      <c r="AH623" s="684"/>
      <c r="AI623" s="684"/>
      <c r="AJ623" s="327" t="str">
        <f t="shared" si="63"/>
        <v/>
      </c>
      <c r="AK623" s="149">
        <f t="shared" si="63"/>
        <v>0</v>
      </c>
      <c r="AL623" s="685" t="e">
        <f>#REF!</f>
        <v>#REF!</v>
      </c>
      <c r="AM623" s="689"/>
      <c r="AN623" s="689"/>
      <c r="AO623" s="689"/>
      <c r="AP623" s="689"/>
      <c r="AQ623" s="689"/>
      <c r="AR623" s="689"/>
      <c r="AS623" s="689"/>
      <c r="AT623" s="689"/>
      <c r="AU623" s="689"/>
      <c r="AV623" s="689"/>
      <c r="AW623" s="605"/>
      <c r="AX623" s="605"/>
      <c r="AY623" s="605"/>
      <c r="AZ623" s="605"/>
      <c r="BA623" s="605"/>
      <c r="BB623" s="605"/>
      <c r="BC623" s="687"/>
      <c r="BD623" s="687"/>
      <c r="BE623" s="687"/>
      <c r="BF623" s="687"/>
      <c r="BG623" s="688"/>
      <c r="BH623" s="605"/>
      <c r="BI623" s="605"/>
      <c r="BJ623" s="605"/>
      <c r="BK623" s="606"/>
      <c r="BL623" s="684"/>
      <c r="BM623" s="684"/>
      <c r="BN623" s="684"/>
      <c r="BO623" s="684"/>
      <c r="BP623" s="684"/>
      <c r="BQ623" s="684"/>
      <c r="BR623" s="684"/>
      <c r="BS623" s="213"/>
      <c r="BT623" s="194"/>
      <c r="BU623" s="194"/>
      <c r="BV623" s="194"/>
      <c r="BW623" s="194"/>
      <c r="BX623" s="89"/>
      <c r="BY623" s="156">
        <f>BY601</f>
        <v>0</v>
      </c>
      <c r="BZ623" s="156">
        <f t="shared" si="67"/>
        <v>0</v>
      </c>
      <c r="CB623" s="195"/>
      <c r="CC623" s="195"/>
      <c r="CD623" s="195"/>
      <c r="CE623" s="195"/>
      <c r="CG623" s="89"/>
      <c r="CH623" s="89"/>
      <c r="CI623" s="89"/>
      <c r="CJ623" s="89"/>
      <c r="CK623" s="89"/>
      <c r="CL623" s="89"/>
      <c r="CM623" s="89"/>
      <c r="CN623" s="89"/>
      <c r="CO623" s="89"/>
      <c r="CP623" s="89"/>
    </row>
    <row r="624" spans="1:94" ht="15" hidden="1" customHeight="1" outlineLevel="1">
      <c r="A624" s="327" t="str">
        <f>IF(B624&lt;&gt;"",SUBTOTAL(103,$B$8:B624)-SUBTOTAL(103,$B$9:$B$49)-SUBTOTAL(103,$B$51:$B$382),"")</f>
        <v/>
      </c>
      <c r="B624" s="90"/>
      <c r="C624" s="680" t="str">
        <f>D602</f>
        <v>Công ty Cổ phần D</v>
      </c>
      <c r="D624" s="681"/>
      <c r="E624" s="681"/>
      <c r="F624" s="681"/>
      <c r="G624" s="681"/>
      <c r="H624" s="681"/>
      <c r="I624" s="681"/>
      <c r="J624" s="681"/>
      <c r="K624" s="681"/>
      <c r="L624" s="681"/>
      <c r="M624" s="681"/>
      <c r="N624" s="601"/>
      <c r="O624" s="602"/>
      <c r="P624" s="602"/>
      <c r="Q624" s="602"/>
      <c r="R624" s="602"/>
      <c r="S624" s="602"/>
      <c r="T624" s="682"/>
      <c r="U624" s="682"/>
      <c r="V624" s="682"/>
      <c r="W624" s="682"/>
      <c r="X624" s="682"/>
      <c r="Y624" s="682"/>
      <c r="Z624" s="682"/>
      <c r="AA624" s="682"/>
      <c r="AB624" s="606"/>
      <c r="AC624" s="684"/>
      <c r="AD624" s="684"/>
      <c r="AE624" s="684"/>
      <c r="AF624" s="684"/>
      <c r="AG624" s="684"/>
      <c r="AH624" s="684"/>
      <c r="AI624" s="684"/>
      <c r="AJ624" s="327" t="str">
        <f t="shared" si="63"/>
        <v/>
      </c>
      <c r="AK624" s="149">
        <f t="shared" si="63"/>
        <v>0</v>
      </c>
      <c r="AL624" s="685" t="e">
        <f>#REF!</f>
        <v>#REF!</v>
      </c>
      <c r="AM624" s="689"/>
      <c r="AN624" s="689"/>
      <c r="AO624" s="689"/>
      <c r="AP624" s="689"/>
      <c r="AQ624" s="689"/>
      <c r="AR624" s="689"/>
      <c r="AS624" s="689"/>
      <c r="AT624" s="689"/>
      <c r="AU624" s="689"/>
      <c r="AV624" s="689"/>
      <c r="AW624" s="605"/>
      <c r="AX624" s="605"/>
      <c r="AY624" s="605"/>
      <c r="AZ624" s="605"/>
      <c r="BA624" s="605"/>
      <c r="BB624" s="605"/>
      <c r="BC624" s="687"/>
      <c r="BD624" s="687"/>
      <c r="BE624" s="687"/>
      <c r="BF624" s="687"/>
      <c r="BG624" s="688"/>
      <c r="BH624" s="605"/>
      <c r="BI624" s="605"/>
      <c r="BJ624" s="605"/>
      <c r="BK624" s="606"/>
      <c r="BL624" s="684"/>
      <c r="BM624" s="684"/>
      <c r="BN624" s="684"/>
      <c r="BO624" s="684"/>
      <c r="BP624" s="684"/>
      <c r="BQ624" s="684"/>
      <c r="BR624" s="684"/>
      <c r="BS624" s="213"/>
      <c r="BT624" s="194"/>
      <c r="BU624" s="194"/>
      <c r="BV624" s="194"/>
      <c r="BW624" s="194"/>
      <c r="BX624" s="89"/>
      <c r="BY624" s="156">
        <f>BY602</f>
        <v>0</v>
      </c>
      <c r="BZ624" s="156">
        <f t="shared" si="67"/>
        <v>0</v>
      </c>
      <c r="CB624" s="195"/>
      <c r="CC624" s="195"/>
      <c r="CD624" s="195"/>
      <c r="CE624" s="195"/>
      <c r="CG624" s="89"/>
      <c r="CH624" s="89"/>
      <c r="CI624" s="89"/>
      <c r="CJ624" s="89"/>
      <c r="CK624" s="89"/>
      <c r="CL624" s="89"/>
      <c r="CM624" s="89"/>
      <c r="CN624" s="89"/>
      <c r="CO624" s="89"/>
      <c r="CP624" s="89"/>
    </row>
    <row r="625" spans="1:94" ht="15" hidden="1" customHeight="1" outlineLevel="1">
      <c r="A625" s="256" t="str">
        <f>IF(B625&lt;&gt;"",SUBTOTAL(103,$B$8:B625)-SUBTOTAL(103,$B$9:$B$49)-SUBTOTAL(103,$B$51:$B$382),"")</f>
        <v/>
      </c>
      <c r="B625" s="90"/>
      <c r="C625" s="321"/>
      <c r="D625" s="107"/>
      <c r="E625" s="107"/>
      <c r="F625" s="107"/>
      <c r="G625" s="107"/>
      <c r="H625" s="107"/>
      <c r="I625" s="107"/>
      <c r="J625" s="107"/>
      <c r="K625" s="107"/>
      <c r="L625" s="107"/>
      <c r="M625" s="107"/>
      <c r="N625" s="191"/>
      <c r="O625" s="191"/>
      <c r="P625" s="191"/>
      <c r="Q625" s="191"/>
      <c r="R625" s="191"/>
      <c r="S625" s="191"/>
      <c r="T625" s="191"/>
      <c r="U625" s="191"/>
      <c r="V625" s="191"/>
      <c r="W625" s="193"/>
      <c r="X625" s="193"/>
      <c r="Y625" s="193"/>
      <c r="Z625" s="193"/>
      <c r="AA625" s="193"/>
      <c r="AB625" s="193"/>
      <c r="AC625" s="193"/>
      <c r="AD625" s="193"/>
      <c r="AE625" s="193"/>
      <c r="AF625" s="193"/>
      <c r="AG625" s="193"/>
      <c r="AH625" s="193"/>
      <c r="AI625" s="193"/>
      <c r="AJ625" s="327" t="str">
        <f t="shared" si="63"/>
        <v/>
      </c>
      <c r="AK625" s="149">
        <f t="shared" si="63"/>
        <v>0</v>
      </c>
      <c r="AL625" s="321"/>
      <c r="AM625" s="107"/>
      <c r="AN625" s="107"/>
      <c r="AO625" s="107"/>
      <c r="AP625" s="107"/>
      <c r="AQ625" s="107"/>
      <c r="AR625" s="107"/>
      <c r="AS625" s="107"/>
      <c r="AT625" s="107"/>
      <c r="AU625" s="107"/>
      <c r="AV625" s="107"/>
      <c r="AW625" s="191"/>
      <c r="AX625" s="191"/>
      <c r="AY625" s="191"/>
      <c r="AZ625" s="191"/>
      <c r="BA625" s="191"/>
      <c r="BB625" s="191"/>
      <c r="BC625" s="191"/>
      <c r="BD625" s="191"/>
      <c r="BE625" s="192"/>
      <c r="BF625" s="192"/>
      <c r="BG625" s="192"/>
      <c r="BH625" s="192"/>
      <c r="BI625" s="192"/>
      <c r="BJ625" s="192"/>
      <c r="BK625" s="192"/>
      <c r="BL625" s="192"/>
      <c r="BM625" s="193"/>
      <c r="BN625" s="193"/>
      <c r="BO625" s="193"/>
      <c r="BP625" s="193"/>
      <c r="BQ625" s="193"/>
      <c r="BR625" s="193"/>
      <c r="BT625" s="194"/>
      <c r="BU625" s="194"/>
      <c r="BV625" s="194"/>
      <c r="BW625" s="194"/>
      <c r="BX625" s="189"/>
      <c r="BZ625" s="156">
        <f>IF(ISNONTEXT(C625:D625),0,SUM(C625:AI625)-SUM(AL625:BR625))</f>
        <v>0</v>
      </c>
      <c r="CB625" s="195"/>
      <c r="CC625" s="195"/>
      <c r="CD625" s="195"/>
      <c r="CE625" s="195"/>
      <c r="CG625" s="89"/>
      <c r="CH625" s="89"/>
      <c r="CI625" s="89"/>
      <c r="CJ625" s="89"/>
      <c r="CK625" s="89"/>
      <c r="CL625" s="89"/>
      <c r="CM625" s="89"/>
      <c r="CN625" s="89"/>
      <c r="CO625" s="89"/>
      <c r="CP625" s="89"/>
    </row>
    <row r="626" spans="1:94" s="99" customFormat="1" ht="15" hidden="1" customHeight="1" outlineLevel="1">
      <c r="A626" s="256" t="str">
        <f>IF(B626&lt;&gt;"",SUBTOTAL(103,$B$8:B626)-SUBTOTAL(103,$B$9:$B$49)-SUBTOTAL(103,$B$51:$B$382),"")</f>
        <v/>
      </c>
      <c r="B626" s="90"/>
      <c r="C626" s="654" t="s">
        <v>1322</v>
      </c>
      <c r="D626" s="654"/>
      <c r="E626" s="654"/>
      <c r="F626" s="654"/>
      <c r="G626" s="654"/>
      <c r="H626" s="654"/>
      <c r="I626" s="654"/>
      <c r="J626" s="654"/>
      <c r="K626" s="654"/>
      <c r="L626" s="654"/>
      <c r="M626" s="654"/>
      <c r="N626" s="654"/>
      <c r="O626" s="654"/>
      <c r="P626" s="654"/>
      <c r="Q626" s="654"/>
      <c r="R626" s="654"/>
      <c r="S626" s="654"/>
      <c r="T626" s="654"/>
      <c r="U626" s="654"/>
      <c r="V626" s="654"/>
      <c r="W626" s="654"/>
      <c r="X626" s="654"/>
      <c r="Y626" s="654"/>
      <c r="Z626" s="654"/>
      <c r="AA626" s="654"/>
      <c r="AB626" s="654"/>
      <c r="AC626" s="654"/>
      <c r="AD626" s="654"/>
      <c r="AE626" s="654"/>
      <c r="AF626" s="654"/>
      <c r="AG626" s="654"/>
      <c r="AH626" s="654"/>
      <c r="AI626" s="654"/>
      <c r="AJ626" s="327" t="str">
        <f t="shared" si="63"/>
        <v/>
      </c>
      <c r="AK626" s="149">
        <f t="shared" si="63"/>
        <v>0</v>
      </c>
      <c r="AL626" s="654" t="s">
        <v>1323</v>
      </c>
      <c r="AM626" s="654"/>
      <c r="AN626" s="654"/>
      <c r="AO626" s="654"/>
      <c r="AP626" s="654"/>
      <c r="AQ626" s="654"/>
      <c r="AR626" s="654"/>
      <c r="AS626" s="654"/>
      <c r="AT626" s="654"/>
      <c r="AU626" s="654"/>
      <c r="AV626" s="654"/>
      <c r="AW626" s="654"/>
      <c r="AX626" s="654"/>
      <c r="AY626" s="654"/>
      <c r="AZ626" s="654"/>
      <c r="BA626" s="654"/>
      <c r="BB626" s="654"/>
      <c r="BC626" s="654"/>
      <c r="BD626" s="654"/>
      <c r="BE626" s="654"/>
      <c r="BF626" s="654"/>
      <c r="BG626" s="654"/>
      <c r="BH626" s="654"/>
      <c r="BI626" s="654"/>
      <c r="BJ626" s="654"/>
      <c r="BK626" s="654"/>
      <c r="BL626" s="654"/>
      <c r="BM626" s="654"/>
      <c r="BN626" s="654"/>
      <c r="BO626" s="654"/>
      <c r="BP626" s="654"/>
      <c r="BQ626" s="654"/>
      <c r="BR626" s="654"/>
      <c r="BS626" s="189"/>
      <c r="BT626" s="194"/>
      <c r="BU626" s="194"/>
      <c r="BV626" s="194"/>
      <c r="BW626" s="194"/>
      <c r="BX626" s="189"/>
      <c r="BY626" s="156"/>
      <c r="BZ626" s="156">
        <f>IF(ISNONTEXT(C626:D626),0,SUM(C626:AI626)-SUM(AL626:BR626))</f>
        <v>0</v>
      </c>
      <c r="CA626" s="156"/>
      <c r="CB626" s="195"/>
      <c r="CC626" s="195"/>
      <c r="CD626" s="195"/>
      <c r="CE626" s="195"/>
      <c r="CF626" s="89"/>
    </row>
    <row r="627" spans="1:94" s="99" customFormat="1" ht="15" hidden="1" customHeight="1" outlineLevel="1">
      <c r="A627" s="256" t="str">
        <f>IF(B627&lt;&gt;"",SUBTOTAL(103,$B$8:B627)-SUBTOTAL(103,$B$9:$B$49)-SUBTOTAL(103,$B$51:$B$382),"")</f>
        <v/>
      </c>
      <c r="B627" s="90"/>
      <c r="C627" s="332" t="s">
        <v>781</v>
      </c>
      <c r="D627" s="654" t="s">
        <v>1315</v>
      </c>
      <c r="E627" s="654"/>
      <c r="F627" s="654"/>
      <c r="G627" s="654"/>
      <c r="H627" s="654"/>
      <c r="I627" s="654"/>
      <c r="J627" s="654"/>
      <c r="K627" s="654"/>
      <c r="L627" s="654"/>
      <c r="M627" s="654"/>
      <c r="N627" s="654"/>
      <c r="O627" s="654"/>
      <c r="P627" s="654"/>
      <c r="Q627" s="654"/>
      <c r="R627" s="654"/>
      <c r="S627" s="654"/>
      <c r="T627" s="654"/>
      <c r="U627" s="654"/>
      <c r="V627" s="654"/>
      <c r="W627" s="654"/>
      <c r="X627" s="654"/>
      <c r="Y627" s="654"/>
      <c r="Z627" s="654"/>
      <c r="AA627" s="654"/>
      <c r="AB627" s="654"/>
      <c r="AC627" s="654"/>
      <c r="AD627" s="654"/>
      <c r="AE627" s="654"/>
      <c r="AF627" s="654"/>
      <c r="AG627" s="654"/>
      <c r="AH627" s="654"/>
      <c r="AI627" s="654"/>
      <c r="AJ627" s="327" t="str">
        <f t="shared" si="63"/>
        <v/>
      </c>
      <c r="AK627" s="149">
        <f t="shared" si="63"/>
        <v>0</v>
      </c>
      <c r="AL627" s="332" t="s">
        <v>781</v>
      </c>
      <c r="AM627" s="654" t="s">
        <v>1316</v>
      </c>
      <c r="AN627" s="654"/>
      <c r="AO627" s="654"/>
      <c r="AP627" s="654"/>
      <c r="AQ627" s="654"/>
      <c r="AR627" s="654"/>
      <c r="AS627" s="654"/>
      <c r="AT627" s="654"/>
      <c r="AU627" s="654"/>
      <c r="AV627" s="654"/>
      <c r="AW627" s="654"/>
      <c r="AX627" s="654"/>
      <c r="AY627" s="654"/>
      <c r="AZ627" s="654"/>
      <c r="BA627" s="654"/>
      <c r="BB627" s="654"/>
      <c r="BC627" s="654"/>
      <c r="BD627" s="654"/>
      <c r="BE627" s="654"/>
      <c r="BF627" s="654"/>
      <c r="BG627" s="654"/>
      <c r="BH627" s="654"/>
      <c r="BI627" s="654"/>
      <c r="BJ627" s="654"/>
      <c r="BK627" s="654"/>
      <c r="BL627" s="654"/>
      <c r="BM627" s="654"/>
      <c r="BN627" s="654"/>
      <c r="BO627" s="654"/>
      <c r="BP627" s="654"/>
      <c r="BQ627" s="654"/>
      <c r="BR627" s="654"/>
      <c r="BS627" s="189"/>
      <c r="BT627" s="194"/>
      <c r="BU627" s="194"/>
      <c r="BV627" s="194"/>
      <c r="BW627" s="194"/>
      <c r="BX627" s="189"/>
      <c r="BY627" s="156"/>
      <c r="BZ627" s="156">
        <f>IF(ISNONTEXT(C627:D627),0,SUM(C627:AI627)-SUM(AL627:BR627))</f>
        <v>0</v>
      </c>
      <c r="CA627" s="156"/>
      <c r="CB627" s="195"/>
      <c r="CC627" s="195"/>
      <c r="CD627" s="195"/>
      <c r="CE627" s="195"/>
      <c r="CF627" s="89"/>
    </row>
    <row r="628" spans="1:94" s="99" customFormat="1" ht="15" hidden="1" customHeight="1" outlineLevel="1" thickBot="1">
      <c r="A628" s="256" t="str">
        <f>IF(B628&lt;&gt;"",SUBTOTAL(103,$B$8:B628)-SUBTOTAL(103,$B$9:$B$49)-SUBTOTAL(103,$B$51:$B$382),"")</f>
        <v/>
      </c>
      <c r="B628" s="90"/>
      <c r="C628" s="332" t="s">
        <v>781</v>
      </c>
      <c r="D628" s="654" t="s">
        <v>1317</v>
      </c>
      <c r="E628" s="654"/>
      <c r="F628" s="654"/>
      <c r="G628" s="654"/>
      <c r="H628" s="654"/>
      <c r="I628" s="654"/>
      <c r="J628" s="654"/>
      <c r="K628" s="654"/>
      <c r="L628" s="654"/>
      <c r="M628" s="654"/>
      <c r="N628" s="654"/>
      <c r="O628" s="654"/>
      <c r="P628" s="654"/>
      <c r="Q628" s="654"/>
      <c r="R628" s="654"/>
      <c r="S628" s="654"/>
      <c r="T628" s="654"/>
      <c r="U628" s="654"/>
      <c r="V628" s="654"/>
      <c r="W628" s="654"/>
      <c r="X628" s="654"/>
      <c r="Y628" s="654"/>
      <c r="Z628" s="654"/>
      <c r="AA628" s="654"/>
      <c r="AB628" s="654"/>
      <c r="AC628" s="654"/>
      <c r="AD628" s="654"/>
      <c r="AE628" s="654"/>
      <c r="AF628" s="654"/>
      <c r="AG628" s="654"/>
      <c r="AH628" s="654"/>
      <c r="AI628" s="654"/>
      <c r="AJ628" s="327" t="str">
        <f t="shared" si="63"/>
        <v/>
      </c>
      <c r="AK628" s="149">
        <f t="shared" si="63"/>
        <v>0</v>
      </c>
      <c r="AL628" s="332" t="s">
        <v>781</v>
      </c>
      <c r="AM628" s="654" t="s">
        <v>1318</v>
      </c>
      <c r="AN628" s="654"/>
      <c r="AO628" s="654"/>
      <c r="AP628" s="654"/>
      <c r="AQ628" s="654"/>
      <c r="AR628" s="654"/>
      <c r="AS628" s="654"/>
      <c r="AT628" s="654"/>
      <c r="AU628" s="654"/>
      <c r="AV628" s="654"/>
      <c r="AW628" s="654"/>
      <c r="AX628" s="654"/>
      <c r="AY628" s="654"/>
      <c r="AZ628" s="654"/>
      <c r="BA628" s="654"/>
      <c r="BB628" s="654"/>
      <c r="BC628" s="654"/>
      <c r="BD628" s="654"/>
      <c r="BE628" s="654"/>
      <c r="BF628" s="654"/>
      <c r="BG628" s="654"/>
      <c r="BH628" s="654"/>
      <c r="BI628" s="654"/>
      <c r="BJ628" s="654"/>
      <c r="BK628" s="654"/>
      <c r="BL628" s="654"/>
      <c r="BM628" s="654"/>
      <c r="BN628" s="654"/>
      <c r="BO628" s="654"/>
      <c r="BP628" s="654"/>
      <c r="BQ628" s="654"/>
      <c r="BR628" s="654"/>
      <c r="BS628" s="189"/>
      <c r="BT628" s="194"/>
      <c r="BU628" s="194"/>
      <c r="BV628" s="194"/>
      <c r="BW628" s="194"/>
      <c r="BX628" s="189"/>
      <c r="BY628" s="156"/>
      <c r="BZ628" s="156">
        <f>IF(ISNONTEXT(C628:D628),0,SUM(C628:AI628)-SUM(AL628:BR628))</f>
        <v>0</v>
      </c>
      <c r="CA628" s="156"/>
      <c r="CB628" s="195"/>
      <c r="CC628" s="195"/>
      <c r="CD628" s="195"/>
      <c r="CE628" s="195"/>
      <c r="CF628" s="89"/>
    </row>
    <row r="629" spans="1:94" ht="15" customHeight="1" collapsed="1" thickTop="1">
      <c r="A629" s="147" t="str">
        <f>IF(B629&lt;&gt;"",SUBTOTAL(103,$B$8:B629)-SUBTOTAL(103,$B$9:$B$50)-SUBTOTAL(103,$B$52:$B$345),"")</f>
        <v/>
      </c>
      <c r="D629" s="90"/>
      <c r="E629" s="90"/>
      <c r="F629" s="90"/>
      <c r="G629" s="90"/>
      <c r="H629" s="90"/>
      <c r="I629" s="90"/>
      <c r="J629" s="90"/>
      <c r="K629" s="90"/>
      <c r="L629" s="90"/>
      <c r="M629" s="90"/>
      <c r="N629" s="90"/>
      <c r="O629" s="90"/>
      <c r="P629" s="90"/>
      <c r="Q629" s="90"/>
      <c r="R629" s="90"/>
      <c r="S629" s="90"/>
      <c r="T629" s="90"/>
      <c r="W629" s="310"/>
      <c r="X629" s="310"/>
      <c r="Y629" s="310"/>
      <c r="Z629" s="310"/>
      <c r="AA629" s="310"/>
      <c r="AB629" s="310"/>
      <c r="AD629" s="310"/>
      <c r="AE629" s="310"/>
      <c r="AF629" s="310"/>
      <c r="AG629" s="310"/>
      <c r="AH629" s="310"/>
      <c r="AI629" s="310"/>
      <c r="AJ629" s="147" t="str">
        <f>A629</f>
        <v/>
      </c>
      <c r="AK629" s="245">
        <f>B629</f>
        <v>0</v>
      </c>
      <c r="AM629" s="90"/>
      <c r="AN629" s="90"/>
      <c r="AO629" s="90"/>
      <c r="AP629" s="90"/>
      <c r="AQ629" s="90"/>
      <c r="AR629" s="90"/>
      <c r="AS629" s="90"/>
      <c r="AT629" s="90"/>
      <c r="AU629" s="90"/>
      <c r="AV629" s="90"/>
      <c r="AW629" s="90"/>
      <c r="AX629" s="90"/>
      <c r="AY629" s="90"/>
      <c r="AZ629" s="90"/>
      <c r="BA629" s="90"/>
      <c r="BB629" s="90"/>
      <c r="BC629" s="90"/>
      <c r="BF629" s="320"/>
      <c r="BG629" s="320"/>
      <c r="BH629" s="320"/>
      <c r="BI629" s="320"/>
      <c r="BJ629" s="320"/>
      <c r="BK629" s="320"/>
      <c r="BM629" s="320"/>
      <c r="BN629" s="320"/>
      <c r="BO629" s="320"/>
      <c r="BP629" s="320"/>
      <c r="BQ629" s="320"/>
      <c r="BR629" s="320"/>
      <c r="BS629" s="310"/>
      <c r="BY629" s="156">
        <f>BY630</f>
        <v>20</v>
      </c>
      <c r="BZ629" s="156">
        <f>IF(ISNONTEXT(C629:D629),0,SUM(C629:AI629)-SUM(AL629:BR629))</f>
        <v>0</v>
      </c>
    </row>
    <row r="630" spans="1:94" ht="15" customHeight="1">
      <c r="A630" s="147">
        <f>IF(B630&lt;&gt;"",SUBTOTAL(103,$B$8:B630)-SUBTOTAL(103,$B$9:$B$50)-SUBTOTAL(103,$B$52:$B$345),"")</f>
        <v>12</v>
      </c>
      <c r="B630" s="88" t="str">
        <f>IF(AND(AD642=0,AD650=0,[4]TSCDHH!P18=0,[4]TSCDHH!P26=0),"",".")</f>
        <v>.</v>
      </c>
      <c r="C630" s="88" t="s">
        <v>1324</v>
      </c>
      <c r="D630" s="107"/>
      <c r="E630" s="107"/>
      <c r="F630" s="107"/>
      <c r="G630" s="107"/>
      <c r="H630" s="107"/>
      <c r="I630" s="107"/>
      <c r="J630" s="107"/>
      <c r="K630" s="107"/>
      <c r="L630" s="107"/>
      <c r="M630" s="107"/>
      <c r="N630" s="107"/>
      <c r="O630" s="107"/>
      <c r="P630" s="107"/>
      <c r="Q630" s="107"/>
      <c r="R630" s="107"/>
      <c r="S630" s="107"/>
      <c r="T630" s="107"/>
      <c r="U630" s="107"/>
      <c r="V630" s="107"/>
      <c r="AI630" s="190"/>
      <c r="AJ630" s="147">
        <f t="shared" si="63"/>
        <v>12</v>
      </c>
      <c r="AK630" s="245" t="str">
        <f t="shared" si="63"/>
        <v>.</v>
      </c>
      <c r="AL630" s="88" t="s">
        <v>1325</v>
      </c>
      <c r="AM630" s="107"/>
      <c r="AN630" s="107"/>
      <c r="AO630" s="107"/>
      <c r="AP630" s="107"/>
      <c r="AQ630" s="107"/>
      <c r="AR630" s="107"/>
      <c r="AS630" s="107"/>
      <c r="AT630" s="107"/>
      <c r="AU630" s="107"/>
      <c r="AV630" s="107"/>
      <c r="AW630" s="107"/>
      <c r="AX630" s="107"/>
      <c r="AY630" s="107"/>
      <c r="AZ630" s="107"/>
      <c r="BA630" s="107"/>
      <c r="BB630" s="107"/>
      <c r="BC630" s="107"/>
      <c r="BD630" s="107"/>
      <c r="BE630" s="107"/>
      <c r="BR630" s="190"/>
      <c r="BY630" s="156">
        <f>BY633+[4]TSCDHH!BR9</f>
        <v>20</v>
      </c>
      <c r="BZ630" s="156">
        <f t="shared" ref="BZ630:BZ693" si="68">IF(ISNONTEXT(C630:D630),0,SUM(C630:AI630)-SUM(AL630:BR630))</f>
        <v>0</v>
      </c>
    </row>
    <row r="631" spans="1:94" ht="15" customHeight="1">
      <c r="A631" s="147" t="str">
        <f>IF(B631&lt;&gt;"",SUBTOTAL(103,$B$8:B631)-SUBTOTAL(103,$B$9:$B$50)-SUBTOTAL(103,$B$52:$B$345),"")</f>
        <v/>
      </c>
      <c r="B631" s="90"/>
      <c r="C631" s="696"/>
      <c r="D631" s="696"/>
      <c r="E631" s="696"/>
      <c r="F631" s="337"/>
      <c r="G631" s="107"/>
      <c r="H631" s="107"/>
      <c r="K631" s="338"/>
      <c r="L631" s="338"/>
      <c r="M631" s="338"/>
      <c r="N631" s="338"/>
      <c r="O631" s="338"/>
      <c r="P631" s="697" t="s">
        <v>805</v>
      </c>
      <c r="Q631" s="697"/>
      <c r="R631" s="697"/>
      <c r="S631" s="697"/>
      <c r="T631" s="697"/>
      <c r="U631" s="697"/>
      <c r="V631" s="338"/>
      <c r="W631" s="690" t="s">
        <v>805</v>
      </c>
      <c r="X631" s="690"/>
      <c r="Y631" s="690"/>
      <c r="Z631" s="690"/>
      <c r="AA631" s="690"/>
      <c r="AB631" s="690"/>
      <c r="AC631" s="338"/>
      <c r="AD631" s="692" t="s">
        <v>535</v>
      </c>
      <c r="AE631" s="692"/>
      <c r="AF631" s="692"/>
      <c r="AG631" s="692"/>
      <c r="AH631" s="692"/>
      <c r="AI631" s="692"/>
      <c r="AJ631" s="256" t="str">
        <f t="shared" si="63"/>
        <v/>
      </c>
      <c r="AK631" s="284">
        <f t="shared" si="63"/>
        <v>0</v>
      </c>
      <c r="AL631" s="696"/>
      <c r="AM631" s="696"/>
      <c r="AN631" s="696"/>
      <c r="AO631" s="696"/>
      <c r="AP631" s="107"/>
      <c r="AQ631" s="107"/>
      <c r="AT631" s="338"/>
      <c r="AU631" s="338"/>
      <c r="AV631" s="338"/>
      <c r="AW631" s="338"/>
      <c r="AX631" s="338"/>
      <c r="AY631" s="690" t="s">
        <v>935</v>
      </c>
      <c r="AZ631" s="690"/>
      <c r="BA631" s="690"/>
      <c r="BB631" s="690"/>
      <c r="BC631" s="690"/>
      <c r="BD631" s="690"/>
      <c r="BE631" s="338"/>
      <c r="BF631" s="690" t="s">
        <v>1326</v>
      </c>
      <c r="BG631" s="690"/>
      <c r="BH631" s="690"/>
      <c r="BI631" s="690"/>
      <c r="BJ631" s="690"/>
      <c r="BK631" s="690"/>
      <c r="BL631" s="338"/>
      <c r="BM631" s="692" t="s">
        <v>1327</v>
      </c>
      <c r="BN631" s="692"/>
      <c r="BO631" s="692"/>
      <c r="BP631" s="692"/>
      <c r="BQ631" s="692"/>
      <c r="BR631" s="692"/>
      <c r="BS631" s="339"/>
      <c r="BY631" s="156">
        <f>BY633</f>
        <v>20</v>
      </c>
      <c r="BZ631" s="156">
        <f t="shared" si="68"/>
        <v>0</v>
      </c>
      <c r="CB631" s="155"/>
      <c r="CC631" s="155"/>
      <c r="CD631" s="155"/>
      <c r="CE631" s="155"/>
    </row>
    <row r="632" spans="1:94" ht="15" customHeight="1">
      <c r="A632" s="147" t="str">
        <f>IF(B632&lt;&gt;"",SUBTOTAL(103,$B$8:B632)-SUBTOTAL(103,$B$9:$B$50)-SUBTOTAL(103,$B$52:$B$345),"")</f>
        <v/>
      </c>
      <c r="B632" s="90"/>
      <c r="C632" s="696"/>
      <c r="D632" s="696"/>
      <c r="E632" s="696"/>
      <c r="F632" s="337"/>
      <c r="G632" s="107"/>
      <c r="H632" s="107"/>
      <c r="I632" s="338"/>
      <c r="K632" s="338"/>
      <c r="L632" s="338"/>
      <c r="M632" s="338"/>
      <c r="N632" s="338"/>
      <c r="O632" s="338"/>
      <c r="P632" s="697"/>
      <c r="Q632" s="697"/>
      <c r="R632" s="697"/>
      <c r="S632" s="697"/>
      <c r="T632" s="697"/>
      <c r="U632" s="697"/>
      <c r="V632" s="338"/>
      <c r="W632" s="691"/>
      <c r="X632" s="691"/>
      <c r="Y632" s="691"/>
      <c r="Z632" s="691"/>
      <c r="AA632" s="691"/>
      <c r="AB632" s="691"/>
      <c r="AC632" s="338"/>
      <c r="AD632" s="693"/>
      <c r="AE632" s="693"/>
      <c r="AF632" s="693"/>
      <c r="AG632" s="693"/>
      <c r="AH632" s="693"/>
      <c r="AI632" s="693"/>
      <c r="AJ632" s="256" t="str">
        <f t="shared" si="63"/>
        <v/>
      </c>
      <c r="AK632" s="284">
        <f t="shared" si="63"/>
        <v>0</v>
      </c>
      <c r="AL632" s="696"/>
      <c r="AM632" s="696"/>
      <c r="AN632" s="696"/>
      <c r="AO632" s="696"/>
      <c r="AP632" s="107"/>
      <c r="AQ632" s="107"/>
      <c r="AR632" s="338"/>
      <c r="AT632" s="338"/>
      <c r="AU632" s="338"/>
      <c r="AV632" s="338"/>
      <c r="AW632" s="338"/>
      <c r="AX632" s="338"/>
      <c r="AY632" s="691"/>
      <c r="AZ632" s="691"/>
      <c r="BA632" s="691"/>
      <c r="BB632" s="691"/>
      <c r="BC632" s="691"/>
      <c r="BD632" s="691"/>
      <c r="BE632" s="338"/>
      <c r="BF632" s="691"/>
      <c r="BG632" s="691"/>
      <c r="BH632" s="691"/>
      <c r="BI632" s="691"/>
      <c r="BJ632" s="691"/>
      <c r="BK632" s="691"/>
      <c r="BL632" s="338"/>
      <c r="BM632" s="693"/>
      <c r="BN632" s="693"/>
      <c r="BO632" s="693"/>
      <c r="BP632" s="693"/>
      <c r="BQ632" s="693"/>
      <c r="BR632" s="693"/>
      <c r="BS632" s="339"/>
      <c r="BY632" s="156">
        <f>BY633</f>
        <v>20</v>
      </c>
      <c r="BZ632" s="156">
        <f t="shared" si="68"/>
        <v>0</v>
      </c>
      <c r="CB632" s="155"/>
      <c r="CC632" s="155"/>
      <c r="CD632" s="155"/>
      <c r="CE632" s="155"/>
    </row>
    <row r="633" spans="1:94" ht="15" customHeight="1">
      <c r="A633" s="147" t="str">
        <f>IF(B633&lt;&gt;"",SUBTOTAL(103,$B$8:B633)-SUBTOTAL(103,$B$9:$B$50)-SUBTOTAL(103,$B$52:$B$345),"")</f>
        <v/>
      </c>
      <c r="B633" s="90"/>
      <c r="C633" s="208"/>
      <c r="D633" s="208"/>
      <c r="E633" s="208"/>
      <c r="F633" s="208"/>
      <c r="G633" s="208"/>
      <c r="H633" s="208"/>
      <c r="I633" s="208"/>
      <c r="J633" s="208"/>
      <c r="K633" s="189"/>
      <c r="L633" s="189"/>
      <c r="M633" s="189"/>
      <c r="N633" s="189"/>
      <c r="O633" s="189"/>
      <c r="P633" s="694" t="s">
        <v>1133</v>
      </c>
      <c r="Q633" s="694"/>
      <c r="R633" s="694"/>
      <c r="S633" s="694"/>
      <c r="T633" s="694"/>
      <c r="U633" s="694"/>
      <c r="V633" s="189"/>
      <c r="W633" s="641" t="s">
        <v>1133</v>
      </c>
      <c r="X633" s="641"/>
      <c r="Y633" s="641"/>
      <c r="Z633" s="641"/>
      <c r="AA633" s="641"/>
      <c r="AB633" s="641"/>
      <c r="AD633" s="695" t="s">
        <v>1133</v>
      </c>
      <c r="AE633" s="695"/>
      <c r="AF633" s="695"/>
      <c r="AG633" s="695"/>
      <c r="AH633" s="695"/>
      <c r="AI633" s="695"/>
      <c r="AJ633" s="256" t="str">
        <f t="shared" si="63"/>
        <v/>
      </c>
      <c r="AK633" s="284">
        <f t="shared" si="63"/>
        <v>0</v>
      </c>
      <c r="AL633" s="208"/>
      <c r="AM633" s="208"/>
      <c r="AN633" s="208"/>
      <c r="AO633" s="208"/>
      <c r="AP633" s="208"/>
      <c r="AQ633" s="208"/>
      <c r="AR633" s="208"/>
      <c r="AS633" s="208"/>
      <c r="AT633" s="189"/>
      <c r="AU633" s="189"/>
      <c r="AV633" s="189"/>
      <c r="AW633" s="189"/>
      <c r="AX633" s="189"/>
      <c r="AY633" s="641" t="s">
        <v>1133</v>
      </c>
      <c r="AZ633" s="641"/>
      <c r="BA633" s="641"/>
      <c r="BB633" s="641"/>
      <c r="BC633" s="641"/>
      <c r="BD633" s="641"/>
      <c r="BE633" s="189"/>
      <c r="BF633" s="641" t="s">
        <v>1133</v>
      </c>
      <c r="BG633" s="641"/>
      <c r="BH633" s="641"/>
      <c r="BI633" s="641"/>
      <c r="BJ633" s="641"/>
      <c r="BK633" s="641"/>
      <c r="BM633" s="695" t="s">
        <v>1133</v>
      </c>
      <c r="BN633" s="695"/>
      <c r="BO633" s="695"/>
      <c r="BP633" s="695"/>
      <c r="BQ633" s="695"/>
      <c r="BR633" s="695"/>
      <c r="BS633" s="193"/>
      <c r="BY633" s="156">
        <f>SUM(BY634:BY653)</f>
        <v>20</v>
      </c>
      <c r="BZ633" s="156">
        <f t="shared" si="68"/>
        <v>0</v>
      </c>
      <c r="CB633" s="155"/>
      <c r="CC633" s="155"/>
      <c r="CD633" s="155"/>
      <c r="CE633" s="155"/>
    </row>
    <row r="634" spans="1:94" ht="15" customHeight="1">
      <c r="A634" s="147" t="str">
        <f>IF(B634&lt;&gt;"",SUBTOTAL(103,$B$8:B634)-SUBTOTAL(103,$B$9:$B$50)-SUBTOTAL(103,$B$52:$B$345),"")</f>
        <v/>
      </c>
      <c r="C634" s="116" t="s">
        <v>807</v>
      </c>
      <c r="D634" s="333"/>
      <c r="E634" s="340"/>
      <c r="F634" s="340"/>
      <c r="G634" s="107"/>
      <c r="H634" s="107"/>
      <c r="I634" s="107"/>
      <c r="K634" s="107"/>
      <c r="L634" s="107"/>
      <c r="M634" s="107"/>
      <c r="N634" s="107"/>
      <c r="O634" s="107"/>
      <c r="P634" s="341"/>
      <c r="Q634" s="341"/>
      <c r="R634" s="341"/>
      <c r="S634" s="341"/>
      <c r="T634" s="341"/>
      <c r="U634" s="341"/>
      <c r="V634" s="107"/>
      <c r="W634" s="342"/>
      <c r="X634" s="342"/>
      <c r="Y634" s="342"/>
      <c r="Z634" s="342"/>
      <c r="AA634" s="342"/>
      <c r="AB634" s="342"/>
      <c r="AC634" s="107"/>
      <c r="AD634" s="342"/>
      <c r="AE634" s="342"/>
      <c r="AF634" s="342"/>
      <c r="AG634" s="342"/>
      <c r="AH634" s="342"/>
      <c r="AI634" s="342"/>
      <c r="AJ634" s="333" t="str">
        <f t="shared" si="63"/>
        <v/>
      </c>
      <c r="AK634" s="334">
        <f t="shared" si="63"/>
        <v>0</v>
      </c>
      <c r="AL634" s="116" t="s">
        <v>1328</v>
      </c>
      <c r="AM634" s="333"/>
      <c r="AN634" s="333"/>
      <c r="AO634" s="340"/>
      <c r="AP634" s="107"/>
      <c r="AQ634" s="107"/>
      <c r="AR634" s="107"/>
      <c r="AT634" s="107"/>
      <c r="AU634" s="107"/>
      <c r="AV634" s="107"/>
      <c r="AW634" s="107"/>
      <c r="AX634" s="107"/>
      <c r="AY634" s="342"/>
      <c r="AZ634" s="342"/>
      <c r="BA634" s="342"/>
      <c r="BB634" s="342"/>
      <c r="BC634" s="342"/>
      <c r="BD634" s="342"/>
      <c r="BE634" s="107"/>
      <c r="BF634" s="342"/>
      <c r="BG634" s="342"/>
      <c r="BH634" s="342"/>
      <c r="BI634" s="342"/>
      <c r="BJ634" s="342"/>
      <c r="BK634" s="342"/>
      <c r="BL634" s="107"/>
      <c r="BM634" s="342"/>
      <c r="BN634" s="342"/>
      <c r="BO634" s="342"/>
      <c r="BP634" s="342"/>
      <c r="BQ634" s="342"/>
      <c r="BR634" s="342"/>
      <c r="BS634" s="107"/>
      <c r="BY634" s="156">
        <f>SUM(BY635:BY642)</f>
        <v>4</v>
      </c>
      <c r="BZ634" s="156">
        <f t="shared" si="68"/>
        <v>0</v>
      </c>
      <c r="CD634" s="155"/>
      <c r="CE634" s="155"/>
    </row>
    <row r="635" spans="1:94" ht="15" customHeight="1">
      <c r="A635" s="256" t="str">
        <f>IF(B635&lt;&gt;"",SUBTOTAL(103,$B$8:B635)-SUBTOTAL(103,$B$9:$B$50)-SUBTOTAL(103,$B$52:$B$345),"")</f>
        <v/>
      </c>
      <c r="B635" s="90"/>
      <c r="C635" s="90" t="str">
        <f>"Tại ngày "&amp;'[4]Khai bao'!$C$19</f>
        <v>Tại ngày 01/01/2016</v>
      </c>
      <c r="D635" s="208"/>
      <c r="E635" s="208"/>
      <c r="F635" s="208"/>
      <c r="G635" s="208"/>
      <c r="H635" s="208"/>
      <c r="I635" s="208"/>
      <c r="J635" s="208"/>
      <c r="K635" s="189"/>
      <c r="L635" s="189"/>
      <c r="M635" s="189"/>
      <c r="N635" s="189"/>
      <c r="O635" s="189"/>
      <c r="P635" s="694">
        <v>0</v>
      </c>
      <c r="Q635" s="694"/>
      <c r="R635" s="694"/>
      <c r="S635" s="694"/>
      <c r="T635" s="694"/>
      <c r="U635" s="694"/>
      <c r="V635" s="189"/>
      <c r="W635" s="641">
        <v>5052768446</v>
      </c>
      <c r="X635" s="641"/>
      <c r="Y635" s="641"/>
      <c r="Z635" s="641"/>
      <c r="AA635" s="641"/>
      <c r="AB635" s="641"/>
      <c r="AD635" s="641">
        <f t="shared" ref="AD635:AD641" si="69">SUM(P635:AB635)</f>
        <v>5052768446</v>
      </c>
      <c r="AE635" s="641"/>
      <c r="AF635" s="641"/>
      <c r="AG635" s="641"/>
      <c r="AH635" s="641"/>
      <c r="AI635" s="641"/>
      <c r="AJ635" s="256" t="str">
        <f t="shared" si="63"/>
        <v/>
      </c>
      <c r="AK635" s="284">
        <f t="shared" si="63"/>
        <v>0</v>
      </c>
      <c r="AL635" s="90" t="str">
        <f>"As at "&amp;'[4]Khai bao'!$D$19</f>
        <v>As at 01/01/2014</v>
      </c>
      <c r="AM635" s="208"/>
      <c r="AN635" s="208"/>
      <c r="AO635" s="208"/>
      <c r="AP635" s="208"/>
      <c r="AQ635" s="208"/>
      <c r="AR635" s="208"/>
      <c r="AS635" s="208"/>
      <c r="AT635" s="189"/>
      <c r="AU635" s="189"/>
      <c r="AV635" s="189"/>
      <c r="AW635" s="189"/>
      <c r="AX635" s="189"/>
      <c r="AY635" s="641">
        <f t="shared" ref="AY635:AY641" si="70">P635</f>
        <v>0</v>
      </c>
      <c r="AZ635" s="641"/>
      <c r="BA635" s="641"/>
      <c r="BB635" s="641"/>
      <c r="BC635" s="641"/>
      <c r="BD635" s="641"/>
      <c r="BE635" s="189"/>
      <c r="BF635" s="641">
        <f t="shared" ref="BF635:BF641" si="71">W635</f>
        <v>5052768446</v>
      </c>
      <c r="BG635" s="641"/>
      <c r="BH635" s="641"/>
      <c r="BI635" s="641"/>
      <c r="BJ635" s="641"/>
      <c r="BK635" s="641"/>
      <c r="BM635" s="641">
        <f t="shared" ref="BM635:BM641" si="72">AD635</f>
        <v>5052768446</v>
      </c>
      <c r="BN635" s="641"/>
      <c r="BO635" s="641"/>
      <c r="BP635" s="641"/>
      <c r="BQ635" s="641"/>
      <c r="BR635" s="641"/>
      <c r="BS635" s="193"/>
      <c r="BY635" s="156">
        <f>SUM(BY636:BY642)</f>
        <v>2</v>
      </c>
      <c r="BZ635" s="156">
        <f t="shared" si="68"/>
        <v>0</v>
      </c>
      <c r="CB635" s="155">
        <f>[4]CDKT!T117</f>
        <v>5052768446</v>
      </c>
      <c r="CC635" s="155"/>
      <c r="CD635" s="155">
        <f>CB635-AD635</f>
        <v>0</v>
      </c>
      <c r="CE635" s="155"/>
    </row>
    <row r="636" spans="1:94" s="99" customFormat="1" ht="15" customHeight="1">
      <c r="A636" s="147" t="str">
        <f>IF(B636&lt;&gt;"",SUBTOTAL(103,$B$8:B636)-SUBTOTAL(103,$B$9:$B$50)-SUBTOTAL(103,$B$52:$B$345),"")</f>
        <v/>
      </c>
      <c r="B636" s="88"/>
      <c r="C636" s="99" t="str">
        <f>"Mua trong "&amp;'[4]Khai bao'!C23</f>
        <v>Mua trong kỳ</v>
      </c>
      <c r="D636" s="343"/>
      <c r="E636" s="344"/>
      <c r="F636" s="344"/>
      <c r="G636" s="107"/>
      <c r="H636" s="107"/>
      <c r="I636" s="89"/>
      <c r="J636" s="89"/>
      <c r="K636" s="189"/>
      <c r="L636" s="189"/>
      <c r="M636" s="189"/>
      <c r="N636" s="189"/>
      <c r="O636" s="189"/>
      <c r="P636" s="694">
        <v>0</v>
      </c>
      <c r="Q636" s="694"/>
      <c r="R636" s="694"/>
      <c r="S636" s="694"/>
      <c r="T636" s="694"/>
      <c r="U636" s="694"/>
      <c r="V636" s="189"/>
      <c r="W636" s="641">
        <v>37895000</v>
      </c>
      <c r="X636" s="641"/>
      <c r="Y636" s="641"/>
      <c r="Z636" s="641"/>
      <c r="AA636" s="641"/>
      <c r="AB636" s="641"/>
      <c r="AC636" s="189"/>
      <c r="AD636" s="641">
        <f t="shared" si="69"/>
        <v>37895000</v>
      </c>
      <c r="AE636" s="641"/>
      <c r="AF636" s="641"/>
      <c r="AG636" s="641"/>
      <c r="AH636" s="641"/>
      <c r="AI636" s="641"/>
      <c r="AJ636" s="147" t="str">
        <f t="shared" si="63"/>
        <v/>
      </c>
      <c r="AK636" s="245">
        <f t="shared" si="63"/>
        <v>0</v>
      </c>
      <c r="AL636" s="99" t="s">
        <v>1329</v>
      </c>
      <c r="AM636" s="343"/>
      <c r="AN636" s="343"/>
      <c r="AO636" s="344"/>
      <c r="AP636" s="107"/>
      <c r="AQ636" s="107"/>
      <c r="AR636" s="89"/>
      <c r="AS636" s="89"/>
      <c r="AT636" s="189"/>
      <c r="AU636" s="189"/>
      <c r="AV636" s="189"/>
      <c r="AW636" s="189"/>
      <c r="AX636" s="189"/>
      <c r="AY636" s="641">
        <f t="shared" si="70"/>
        <v>0</v>
      </c>
      <c r="AZ636" s="641"/>
      <c r="BA636" s="641"/>
      <c r="BB636" s="641"/>
      <c r="BC636" s="641"/>
      <c r="BD636" s="641"/>
      <c r="BE636" s="189"/>
      <c r="BF636" s="641">
        <f t="shared" si="71"/>
        <v>37895000</v>
      </c>
      <c r="BG636" s="641"/>
      <c r="BH636" s="641"/>
      <c r="BI636" s="641"/>
      <c r="BJ636" s="641"/>
      <c r="BK636" s="641"/>
      <c r="BL636" s="189"/>
      <c r="BM636" s="641">
        <f t="shared" si="72"/>
        <v>37895000</v>
      </c>
      <c r="BN636" s="641"/>
      <c r="BO636" s="641"/>
      <c r="BP636" s="641"/>
      <c r="BQ636" s="641"/>
      <c r="BR636" s="641"/>
      <c r="BS636" s="193"/>
      <c r="BT636" s="155"/>
      <c r="BU636" s="155"/>
      <c r="BV636" s="155"/>
      <c r="BW636" s="155"/>
      <c r="BX636" s="156"/>
      <c r="BY636" s="156">
        <f t="shared" ref="BY636:BY641" si="73">IF(SUM(C636:AI636)=0,0,1)</f>
        <v>1</v>
      </c>
      <c r="BZ636" s="156">
        <f t="shared" si="68"/>
        <v>0</v>
      </c>
      <c r="CA636" s="156"/>
      <c r="CB636" s="252"/>
      <c r="CC636" s="252"/>
      <c r="CD636" s="155"/>
      <c r="CE636" s="155"/>
      <c r="CG636" s="290"/>
      <c r="CH636" s="290"/>
      <c r="CI636" s="290"/>
      <c r="CJ636" s="290"/>
      <c r="CK636" s="290"/>
      <c r="CL636" s="290"/>
      <c r="CM636" s="290"/>
      <c r="CN636" s="290"/>
      <c r="CO636" s="290"/>
      <c r="CP636" s="290"/>
    </row>
    <row r="637" spans="1:94" s="99" customFormat="1" ht="15" hidden="1" customHeight="1">
      <c r="A637" s="147" t="str">
        <f>IF(B637&lt;&gt;"",SUBTOTAL(103,$B$8:B637)-SUBTOTAL(103,$B$9:$B$50)-SUBTOTAL(103,$B$52:$B$345),"")</f>
        <v/>
      </c>
      <c r="B637" s="88"/>
      <c r="C637" s="99" t="s">
        <v>1330</v>
      </c>
      <c r="D637" s="343"/>
      <c r="E637" s="344"/>
      <c r="F637" s="344"/>
      <c r="G637" s="107"/>
      <c r="H637" s="107"/>
      <c r="I637" s="89"/>
      <c r="J637" s="89"/>
      <c r="K637" s="189"/>
      <c r="L637" s="189"/>
      <c r="M637" s="189"/>
      <c r="N637" s="189"/>
      <c r="O637" s="189"/>
      <c r="P637" s="641">
        <v>0</v>
      </c>
      <c r="Q637" s="641"/>
      <c r="R637" s="641"/>
      <c r="S637" s="641"/>
      <c r="T637" s="641"/>
      <c r="U637" s="641"/>
      <c r="V637" s="189"/>
      <c r="W637" s="641">
        <v>0</v>
      </c>
      <c r="X637" s="641"/>
      <c r="Y637" s="641"/>
      <c r="Z637" s="641"/>
      <c r="AA637" s="641"/>
      <c r="AB637" s="641"/>
      <c r="AC637" s="189"/>
      <c r="AD637" s="641">
        <f t="shared" si="69"/>
        <v>0</v>
      </c>
      <c r="AE637" s="641"/>
      <c r="AF637" s="641"/>
      <c r="AG637" s="641"/>
      <c r="AH637" s="641"/>
      <c r="AI637" s="641"/>
      <c r="AJ637" s="147" t="str">
        <f t="shared" si="63"/>
        <v/>
      </c>
      <c r="AK637" s="245">
        <f t="shared" si="63"/>
        <v>0</v>
      </c>
      <c r="AL637" s="99" t="s">
        <v>1331</v>
      </c>
      <c r="AM637" s="343"/>
      <c r="AN637" s="343"/>
      <c r="AO637" s="344"/>
      <c r="AP637" s="107"/>
      <c r="AQ637" s="107"/>
      <c r="AR637" s="89"/>
      <c r="AS637" s="89"/>
      <c r="AT637" s="189"/>
      <c r="AU637" s="189"/>
      <c r="AV637" s="189"/>
      <c r="AW637" s="189"/>
      <c r="AX637" s="189"/>
      <c r="AY637" s="641">
        <f t="shared" si="70"/>
        <v>0</v>
      </c>
      <c r="AZ637" s="641"/>
      <c r="BA637" s="641"/>
      <c r="BB637" s="641"/>
      <c r="BC637" s="641"/>
      <c r="BD637" s="641"/>
      <c r="BE637" s="189"/>
      <c r="BF637" s="641">
        <f t="shared" si="71"/>
        <v>0</v>
      </c>
      <c r="BG637" s="641"/>
      <c r="BH637" s="641"/>
      <c r="BI637" s="641"/>
      <c r="BJ637" s="641"/>
      <c r="BK637" s="641"/>
      <c r="BL637" s="189"/>
      <c r="BM637" s="641">
        <f>AD637</f>
        <v>0</v>
      </c>
      <c r="BN637" s="641"/>
      <c r="BO637" s="641"/>
      <c r="BP637" s="641"/>
      <c r="BQ637" s="641"/>
      <c r="BR637" s="641"/>
      <c r="BS637" s="193"/>
      <c r="BT637" s="155"/>
      <c r="BU637" s="155"/>
      <c r="BV637" s="155"/>
      <c r="BW637" s="155"/>
      <c r="BX637" s="156"/>
      <c r="BY637" s="156">
        <f t="shared" si="73"/>
        <v>0</v>
      </c>
      <c r="BZ637" s="156">
        <f t="shared" si="68"/>
        <v>0</v>
      </c>
      <c r="CA637" s="156"/>
      <c r="CB637" s="252"/>
      <c r="CC637" s="252"/>
      <c r="CD637" s="155"/>
      <c r="CE637" s="155"/>
      <c r="CG637" s="290"/>
      <c r="CH637" s="290"/>
      <c r="CI637" s="290"/>
      <c r="CJ637" s="290"/>
      <c r="CK637" s="290"/>
      <c r="CL637" s="290"/>
      <c r="CM637" s="290"/>
      <c r="CN637" s="290"/>
      <c r="CO637" s="290"/>
      <c r="CP637" s="290"/>
    </row>
    <row r="638" spans="1:94" s="99" customFormat="1" ht="15" hidden="1" customHeight="1">
      <c r="A638" s="147" t="str">
        <f>IF(B638&lt;&gt;"",SUBTOTAL(103,$B$8:B638)-SUBTOTAL(103,$B$9:$B$50)-SUBTOTAL(103,$B$52:$B$345),"")</f>
        <v/>
      </c>
      <c r="B638" s="88"/>
      <c r="C638" s="99" t="s">
        <v>1332</v>
      </c>
      <c r="D638" s="343"/>
      <c r="E638" s="344"/>
      <c r="F638" s="344"/>
      <c r="G638" s="107"/>
      <c r="H638" s="107"/>
      <c r="I638" s="89"/>
      <c r="J638" s="89"/>
      <c r="K638" s="189"/>
      <c r="L638" s="189"/>
      <c r="M638" s="189"/>
      <c r="N638" s="189"/>
      <c r="O638" s="189"/>
      <c r="P638" s="641">
        <v>0</v>
      </c>
      <c r="Q638" s="641"/>
      <c r="R638" s="641"/>
      <c r="S638" s="641"/>
      <c r="T638" s="641"/>
      <c r="U638" s="641"/>
      <c r="V638" s="189"/>
      <c r="W638" s="641">
        <v>0</v>
      </c>
      <c r="X638" s="641"/>
      <c r="Y638" s="641"/>
      <c r="Z638" s="641"/>
      <c r="AA638" s="641"/>
      <c r="AB638" s="641"/>
      <c r="AC638" s="189"/>
      <c r="AD638" s="641">
        <f t="shared" si="69"/>
        <v>0</v>
      </c>
      <c r="AE638" s="641"/>
      <c r="AF638" s="641"/>
      <c r="AG638" s="641"/>
      <c r="AH638" s="641"/>
      <c r="AI638" s="641"/>
      <c r="AJ638" s="147" t="str">
        <f t="shared" si="63"/>
        <v/>
      </c>
      <c r="AK638" s="245">
        <f t="shared" si="63"/>
        <v>0</v>
      </c>
      <c r="AL638" s="99" t="s">
        <v>1274</v>
      </c>
      <c r="AM638" s="343"/>
      <c r="AN638" s="343"/>
      <c r="AO638" s="344"/>
      <c r="AP638" s="107"/>
      <c r="AQ638" s="107"/>
      <c r="AR638" s="89"/>
      <c r="AS638" s="89"/>
      <c r="AT638" s="189"/>
      <c r="AU638" s="189"/>
      <c r="AV638" s="189"/>
      <c r="AW638" s="189"/>
      <c r="AX638" s="189"/>
      <c r="AY638" s="641">
        <f t="shared" si="70"/>
        <v>0</v>
      </c>
      <c r="AZ638" s="641"/>
      <c r="BA638" s="641"/>
      <c r="BB638" s="641"/>
      <c r="BC638" s="641"/>
      <c r="BD638" s="641"/>
      <c r="BE638" s="189"/>
      <c r="BF638" s="641">
        <f t="shared" si="71"/>
        <v>0</v>
      </c>
      <c r="BG638" s="641"/>
      <c r="BH638" s="641"/>
      <c r="BI638" s="641"/>
      <c r="BJ638" s="641"/>
      <c r="BK638" s="641"/>
      <c r="BL638" s="189"/>
      <c r="BM638" s="641">
        <f>AD638</f>
        <v>0</v>
      </c>
      <c r="BN638" s="641"/>
      <c r="BO638" s="641"/>
      <c r="BP638" s="641"/>
      <c r="BQ638" s="641"/>
      <c r="BR638" s="641"/>
      <c r="BS638" s="193"/>
      <c r="BT638" s="155"/>
      <c r="BU638" s="155"/>
      <c r="BV638" s="155"/>
      <c r="BW638" s="155"/>
      <c r="BX638" s="156"/>
      <c r="BY638" s="156">
        <f t="shared" si="73"/>
        <v>0</v>
      </c>
      <c r="BZ638" s="156">
        <f t="shared" si="68"/>
        <v>0</v>
      </c>
      <c r="CA638" s="156"/>
      <c r="CB638" s="252"/>
      <c r="CC638" s="252"/>
      <c r="CD638" s="155"/>
      <c r="CE638" s="155"/>
      <c r="CG638" s="290"/>
      <c r="CH638" s="290"/>
      <c r="CI638" s="290"/>
      <c r="CJ638" s="290"/>
      <c r="CK638" s="290"/>
      <c r="CL638" s="290"/>
      <c r="CM638" s="290"/>
      <c r="CN638" s="290"/>
      <c r="CO638" s="290"/>
      <c r="CP638" s="290"/>
    </row>
    <row r="639" spans="1:94" s="99" customFormat="1" ht="15" hidden="1" customHeight="1">
      <c r="A639" s="147" t="str">
        <f>IF(B639&lt;&gt;"",SUBTOTAL(103,$B$8:B639)-SUBTOTAL(103,$B$9:$B$50)-SUBTOTAL(103,$B$52:$B$345),"")</f>
        <v/>
      </c>
      <c r="B639" s="88"/>
      <c r="C639" s="99" t="s">
        <v>1333</v>
      </c>
      <c r="D639" s="343"/>
      <c r="E639" s="344"/>
      <c r="F639" s="344"/>
      <c r="G639" s="107"/>
      <c r="H639" s="107"/>
      <c r="I639" s="89"/>
      <c r="J639" s="89"/>
      <c r="K639" s="189"/>
      <c r="L639" s="189"/>
      <c r="M639" s="189"/>
      <c r="N639" s="189"/>
      <c r="O639" s="189"/>
      <c r="P639" s="641">
        <v>0</v>
      </c>
      <c r="Q639" s="641"/>
      <c r="R639" s="641"/>
      <c r="S639" s="641"/>
      <c r="T639" s="641"/>
      <c r="U639" s="641"/>
      <c r="V639" s="189"/>
      <c r="W639" s="641">
        <v>0</v>
      </c>
      <c r="X639" s="641"/>
      <c r="Y639" s="641"/>
      <c r="Z639" s="641"/>
      <c r="AA639" s="641"/>
      <c r="AB639" s="641"/>
      <c r="AC639" s="189"/>
      <c r="AD639" s="641">
        <f t="shared" si="69"/>
        <v>0</v>
      </c>
      <c r="AE639" s="641"/>
      <c r="AF639" s="641"/>
      <c r="AG639" s="641"/>
      <c r="AH639" s="641"/>
      <c r="AI639" s="641"/>
      <c r="AJ639" s="147" t="str">
        <f t="shared" si="63"/>
        <v/>
      </c>
      <c r="AK639" s="245">
        <f t="shared" si="63"/>
        <v>0</v>
      </c>
      <c r="AL639" s="99" t="s">
        <v>1334</v>
      </c>
      <c r="AM639" s="343"/>
      <c r="AN639" s="343"/>
      <c r="AO639" s="344"/>
      <c r="AP639" s="107"/>
      <c r="AQ639" s="107"/>
      <c r="AR639" s="89"/>
      <c r="AS639" s="89"/>
      <c r="AT639" s="189"/>
      <c r="AU639" s="189"/>
      <c r="AV639" s="189"/>
      <c r="AW639" s="189"/>
      <c r="AX639" s="189"/>
      <c r="AY639" s="641">
        <f t="shared" si="70"/>
        <v>0</v>
      </c>
      <c r="AZ639" s="641"/>
      <c r="BA639" s="641"/>
      <c r="BB639" s="641"/>
      <c r="BC639" s="641"/>
      <c r="BD639" s="641"/>
      <c r="BE639" s="189"/>
      <c r="BF639" s="641">
        <f t="shared" si="71"/>
        <v>0</v>
      </c>
      <c r="BG639" s="641"/>
      <c r="BH639" s="641"/>
      <c r="BI639" s="641"/>
      <c r="BJ639" s="641"/>
      <c r="BK639" s="641"/>
      <c r="BL639" s="189"/>
      <c r="BM639" s="641">
        <f t="shared" si="72"/>
        <v>0</v>
      </c>
      <c r="BN639" s="641"/>
      <c r="BO639" s="641"/>
      <c r="BP639" s="641"/>
      <c r="BQ639" s="641"/>
      <c r="BR639" s="641"/>
      <c r="BS639" s="193"/>
      <c r="BT639" s="155"/>
      <c r="BU639" s="155"/>
      <c r="BV639" s="155"/>
      <c r="BW639" s="155"/>
      <c r="BX639" s="156"/>
      <c r="BY639" s="156">
        <f t="shared" si="73"/>
        <v>0</v>
      </c>
      <c r="BZ639" s="156">
        <f t="shared" si="68"/>
        <v>0</v>
      </c>
      <c r="CA639" s="156"/>
      <c r="CB639" s="252"/>
      <c r="CC639" s="252"/>
      <c r="CD639" s="155"/>
      <c r="CE639" s="155"/>
      <c r="CG639" s="290"/>
      <c r="CH639" s="290"/>
      <c r="CI639" s="290"/>
      <c r="CJ639" s="290"/>
      <c r="CK639" s="290"/>
      <c r="CL639" s="290"/>
      <c r="CM639" s="290"/>
      <c r="CN639" s="290"/>
      <c r="CO639" s="290"/>
      <c r="CP639" s="290"/>
    </row>
    <row r="640" spans="1:94" s="99" customFormat="1" ht="15" hidden="1" customHeight="1">
      <c r="A640" s="147" t="str">
        <f>IF(B640&lt;&gt;"",SUBTOTAL(103,$B$8:B640)-SUBTOTAL(103,$B$9:$B$50)-SUBTOTAL(103,$B$52:$B$345),"")</f>
        <v/>
      </c>
      <c r="B640" s="88"/>
      <c r="C640" s="99" t="s">
        <v>1335</v>
      </c>
      <c r="D640" s="343"/>
      <c r="E640" s="344"/>
      <c r="F640" s="344"/>
      <c r="G640" s="107"/>
      <c r="H640" s="107"/>
      <c r="I640" s="89"/>
      <c r="J640" s="89"/>
      <c r="K640" s="189"/>
      <c r="L640" s="189"/>
      <c r="M640" s="189"/>
      <c r="N640" s="189"/>
      <c r="O640" s="189"/>
      <c r="P640" s="641">
        <v>0</v>
      </c>
      <c r="Q640" s="641"/>
      <c r="R640" s="641"/>
      <c r="S640" s="641"/>
      <c r="T640" s="641"/>
      <c r="U640" s="641"/>
      <c r="V640" s="189"/>
      <c r="W640" s="641">
        <v>0</v>
      </c>
      <c r="X640" s="641"/>
      <c r="Y640" s="641"/>
      <c r="Z640" s="641"/>
      <c r="AA640" s="641"/>
      <c r="AB640" s="641"/>
      <c r="AC640" s="189"/>
      <c r="AD640" s="641">
        <f t="shared" si="69"/>
        <v>0</v>
      </c>
      <c r="AE640" s="641"/>
      <c r="AF640" s="641"/>
      <c r="AG640" s="641"/>
      <c r="AH640" s="641"/>
      <c r="AI640" s="641"/>
      <c r="AJ640" s="147" t="str">
        <f t="shared" si="63"/>
        <v/>
      </c>
      <c r="AK640" s="245">
        <f t="shared" si="63"/>
        <v>0</v>
      </c>
      <c r="AL640" s="99" t="s">
        <v>1336</v>
      </c>
      <c r="AM640" s="343"/>
      <c r="AN640" s="343"/>
      <c r="AO640" s="344"/>
      <c r="AP640" s="107"/>
      <c r="AQ640" s="107"/>
      <c r="AR640" s="89"/>
      <c r="AS640" s="89"/>
      <c r="AT640" s="189"/>
      <c r="AU640" s="189"/>
      <c r="AV640" s="189"/>
      <c r="AW640" s="189"/>
      <c r="AX640" s="189"/>
      <c r="AY640" s="641">
        <f t="shared" si="70"/>
        <v>0</v>
      </c>
      <c r="AZ640" s="641"/>
      <c r="BA640" s="641"/>
      <c r="BB640" s="641"/>
      <c r="BC640" s="641"/>
      <c r="BD640" s="641"/>
      <c r="BE640" s="189"/>
      <c r="BF640" s="641">
        <f t="shared" si="71"/>
        <v>0</v>
      </c>
      <c r="BG640" s="641"/>
      <c r="BH640" s="641"/>
      <c r="BI640" s="641"/>
      <c r="BJ640" s="641"/>
      <c r="BK640" s="641"/>
      <c r="BL640" s="189"/>
      <c r="BM640" s="641">
        <f t="shared" si="72"/>
        <v>0</v>
      </c>
      <c r="BN640" s="641"/>
      <c r="BO640" s="641"/>
      <c r="BP640" s="641"/>
      <c r="BQ640" s="641"/>
      <c r="BR640" s="641"/>
      <c r="BS640" s="193"/>
      <c r="BT640" s="155"/>
      <c r="BU640" s="155"/>
      <c r="BV640" s="155"/>
      <c r="BW640" s="155"/>
      <c r="BX640" s="156"/>
      <c r="BY640" s="156">
        <f t="shared" si="73"/>
        <v>0</v>
      </c>
      <c r="BZ640" s="156">
        <f t="shared" si="68"/>
        <v>0</v>
      </c>
      <c r="CA640" s="156"/>
      <c r="CB640" s="252"/>
      <c r="CC640" s="252"/>
      <c r="CD640" s="155"/>
      <c r="CE640" s="155"/>
      <c r="CG640" s="290"/>
      <c r="CH640" s="290"/>
      <c r="CI640" s="290"/>
      <c r="CJ640" s="290"/>
      <c r="CK640" s="290"/>
      <c r="CL640" s="290"/>
      <c r="CM640" s="290"/>
      <c r="CN640" s="290"/>
      <c r="CO640" s="290"/>
      <c r="CP640" s="290"/>
    </row>
    <row r="641" spans="1:94" s="99" customFormat="1" ht="15" hidden="1" customHeight="1">
      <c r="A641" s="147" t="str">
        <f>IF(B641&lt;&gt;"",SUBTOTAL(103,$B$8:B641)-SUBTOTAL(103,$B$9:$B$50)-SUBTOTAL(103,$B$52:$B$345),"")</f>
        <v/>
      </c>
      <c r="B641" s="88"/>
      <c r="C641" s="99" t="s">
        <v>1245</v>
      </c>
      <c r="D641" s="343"/>
      <c r="E641" s="344"/>
      <c r="F641" s="344"/>
      <c r="G641" s="107"/>
      <c r="H641" s="107"/>
      <c r="I641" s="89"/>
      <c r="J641" s="89"/>
      <c r="K641" s="189"/>
      <c r="L641" s="189"/>
      <c r="M641" s="189"/>
      <c r="N641" s="189"/>
      <c r="O641" s="189"/>
      <c r="P641" s="641">
        <v>0</v>
      </c>
      <c r="Q641" s="641"/>
      <c r="R641" s="641"/>
      <c r="S641" s="641"/>
      <c r="T641" s="641"/>
      <c r="U641" s="641"/>
      <c r="V641" s="189"/>
      <c r="W641" s="641">
        <v>0</v>
      </c>
      <c r="X641" s="641"/>
      <c r="Y641" s="641"/>
      <c r="Z641" s="641"/>
      <c r="AA641" s="641"/>
      <c r="AB641" s="641"/>
      <c r="AC641" s="189"/>
      <c r="AD641" s="641">
        <f t="shared" si="69"/>
        <v>0</v>
      </c>
      <c r="AE641" s="641"/>
      <c r="AF641" s="641"/>
      <c r="AG641" s="641"/>
      <c r="AH641" s="641"/>
      <c r="AI641" s="641"/>
      <c r="AJ641" s="147" t="str">
        <f t="shared" si="63"/>
        <v/>
      </c>
      <c r="AK641" s="245">
        <f t="shared" si="63"/>
        <v>0</v>
      </c>
      <c r="AL641" s="99" t="s">
        <v>1274</v>
      </c>
      <c r="AM641" s="343"/>
      <c r="AN641" s="343"/>
      <c r="AO641" s="344"/>
      <c r="AP641" s="107"/>
      <c r="AQ641" s="107"/>
      <c r="AR641" s="89"/>
      <c r="AS641" s="89"/>
      <c r="AT641" s="189"/>
      <c r="AU641" s="189"/>
      <c r="AV641" s="189"/>
      <c r="AW641" s="189"/>
      <c r="AX641" s="189"/>
      <c r="AY641" s="641">
        <f t="shared" si="70"/>
        <v>0</v>
      </c>
      <c r="AZ641" s="641"/>
      <c r="BA641" s="641"/>
      <c r="BB641" s="641"/>
      <c r="BC641" s="641"/>
      <c r="BD641" s="641"/>
      <c r="BE641" s="189"/>
      <c r="BF641" s="641">
        <f t="shared" si="71"/>
        <v>0</v>
      </c>
      <c r="BG641" s="641"/>
      <c r="BH641" s="641"/>
      <c r="BI641" s="641"/>
      <c r="BJ641" s="641"/>
      <c r="BK641" s="641"/>
      <c r="BL641" s="189"/>
      <c r="BM641" s="641">
        <f t="shared" si="72"/>
        <v>0</v>
      </c>
      <c r="BN641" s="641"/>
      <c r="BO641" s="641"/>
      <c r="BP641" s="641"/>
      <c r="BQ641" s="641"/>
      <c r="BR641" s="641"/>
      <c r="BS641" s="193"/>
      <c r="BT641" s="155"/>
      <c r="BU641" s="155"/>
      <c r="BV641" s="155"/>
      <c r="BW641" s="155"/>
      <c r="BX641" s="156"/>
      <c r="BY641" s="156">
        <f t="shared" si="73"/>
        <v>0</v>
      </c>
      <c r="BZ641" s="156">
        <f t="shared" si="68"/>
        <v>0</v>
      </c>
      <c r="CA641" s="156"/>
      <c r="CB641" s="252"/>
      <c r="CC641" s="252"/>
      <c r="CD641" s="155"/>
      <c r="CE641" s="155"/>
      <c r="CG641" s="290"/>
      <c r="CH641" s="290"/>
      <c r="CI641" s="290"/>
      <c r="CJ641" s="290"/>
      <c r="CK641" s="290"/>
      <c r="CL641" s="290"/>
      <c r="CM641" s="290"/>
      <c r="CN641" s="290"/>
      <c r="CO641" s="290"/>
      <c r="CP641" s="290"/>
    </row>
    <row r="642" spans="1:94" s="96" customFormat="1" ht="15" customHeight="1">
      <c r="A642" s="147" t="str">
        <f>IF(B642&lt;&gt;"",SUBTOTAL(103,$B$8:B642)-SUBTOTAL(103,$B$9:$B$50)-SUBTOTAL(103,$B$52:$B$345),"")</f>
        <v/>
      </c>
      <c r="B642" s="88"/>
      <c r="C642" s="88" t="str">
        <f>"Tại ngày "&amp;'[4]Khai bao'!$C$15</f>
        <v>Tại ngày 30/06/2016</v>
      </c>
      <c r="D642" s="115"/>
      <c r="E642" s="115"/>
      <c r="F642" s="115"/>
      <c r="G642" s="115"/>
      <c r="H642" s="115"/>
      <c r="I642" s="115"/>
      <c r="J642" s="115"/>
      <c r="K642" s="115"/>
      <c r="L642" s="115"/>
      <c r="M642" s="115"/>
      <c r="N642" s="115"/>
      <c r="O642" s="115"/>
      <c r="P642" s="698">
        <f>SUBTOTAL(109,P635:U641)</f>
        <v>0</v>
      </c>
      <c r="Q642" s="698"/>
      <c r="R642" s="698"/>
      <c r="S642" s="698"/>
      <c r="T642" s="698"/>
      <c r="U642" s="698"/>
      <c r="V642" s="271"/>
      <c r="W642" s="699">
        <f>SUBTOTAL(109,W635:AB641)</f>
        <v>5090663446</v>
      </c>
      <c r="X642" s="699"/>
      <c r="Y642" s="699"/>
      <c r="Z642" s="699"/>
      <c r="AA642" s="699"/>
      <c r="AB642" s="699"/>
      <c r="AC642" s="271"/>
      <c r="AD642" s="699">
        <f>SUBTOTAL(109,AD635:AI641)</f>
        <v>5090663446</v>
      </c>
      <c r="AE642" s="699"/>
      <c r="AF642" s="699"/>
      <c r="AG642" s="699"/>
      <c r="AH642" s="699"/>
      <c r="AI642" s="699"/>
      <c r="AJ642" s="147" t="str">
        <f t="shared" si="63"/>
        <v/>
      </c>
      <c r="AK642" s="245">
        <f t="shared" si="63"/>
        <v>0</v>
      </c>
      <c r="AL642" s="115" t="str">
        <f>"As at "&amp;'[4]Khai bao'!$D$15</f>
        <v>As at 31/12/2014</v>
      </c>
      <c r="AM642" s="115"/>
      <c r="AN642" s="115"/>
      <c r="AO642" s="115"/>
      <c r="AP642" s="115"/>
      <c r="AQ642" s="115"/>
      <c r="AR642" s="115"/>
      <c r="AS642" s="115"/>
      <c r="AT642" s="115"/>
      <c r="AU642" s="115"/>
      <c r="AV642" s="115"/>
      <c r="AW642" s="115"/>
      <c r="AX642" s="115"/>
      <c r="AY642" s="699">
        <f>SUBTOTAL(109,AV635:AZ641)</f>
        <v>0</v>
      </c>
      <c r="AZ642" s="699"/>
      <c r="BA642" s="699"/>
      <c r="BB642" s="699"/>
      <c r="BC642" s="699"/>
      <c r="BD642" s="699"/>
      <c r="BE642" s="271"/>
      <c r="BF642" s="699">
        <f>SUBTOTAL(109,BF635:BL641)</f>
        <v>5090663446</v>
      </c>
      <c r="BG642" s="699"/>
      <c r="BH642" s="699"/>
      <c r="BI642" s="699"/>
      <c r="BJ642" s="699"/>
      <c r="BK642" s="699"/>
      <c r="BL642" s="271"/>
      <c r="BM642" s="699">
        <f>SUBTOTAL(109,BM635:BR641)</f>
        <v>5090663446</v>
      </c>
      <c r="BN642" s="699"/>
      <c r="BO642" s="699"/>
      <c r="BP642" s="699"/>
      <c r="BQ642" s="699"/>
      <c r="BR642" s="699"/>
      <c r="BS642" s="154"/>
      <c r="BT642" s="155"/>
      <c r="BU642" s="155"/>
      <c r="BV642" s="155"/>
      <c r="BW642" s="155"/>
      <c r="BX642" s="156"/>
      <c r="BY642" s="156">
        <f>IF(SUM(C642:AI642)=0,0,1)</f>
        <v>1</v>
      </c>
      <c r="BZ642" s="156">
        <f t="shared" si="68"/>
        <v>0</v>
      </c>
      <c r="CA642" s="156"/>
      <c r="CB642" s="252">
        <f>[4]CDKT!P117</f>
        <v>5090663446</v>
      </c>
      <c r="CC642" s="252"/>
      <c r="CD642" s="252">
        <f>CB642-AD642</f>
        <v>0</v>
      </c>
      <c r="CE642" s="252"/>
      <c r="CG642" s="272"/>
      <c r="CH642" s="272"/>
      <c r="CI642" s="272"/>
      <c r="CJ642" s="272"/>
      <c r="CK642" s="272"/>
      <c r="CL642" s="272"/>
      <c r="CM642" s="272"/>
      <c r="CN642" s="272"/>
      <c r="CO642" s="272"/>
      <c r="CP642" s="272"/>
    </row>
    <row r="643" spans="1:94" ht="15" customHeight="1">
      <c r="A643" s="333" t="str">
        <f>IF(B643&lt;&gt;"",SUBTOTAL(103,$B$8:B643)-SUBTOTAL(103,$B$9:$B$50)-SUBTOTAL(103,$B$52:$B$345),"")</f>
        <v/>
      </c>
      <c r="C643" s="345" t="s">
        <v>1337</v>
      </c>
      <c r="D643" s="333"/>
      <c r="E643" s="340"/>
      <c r="F643" s="340"/>
      <c r="G643" s="107"/>
      <c r="H643" s="107"/>
      <c r="I643" s="107"/>
      <c r="K643" s="271"/>
      <c r="L643" s="271"/>
      <c r="M643" s="271"/>
      <c r="N643" s="271"/>
      <c r="O643" s="271"/>
      <c r="P643" s="341"/>
      <c r="Q643" s="341"/>
      <c r="R643" s="341"/>
      <c r="S643" s="341"/>
      <c r="T643" s="341"/>
      <c r="U643" s="341"/>
      <c r="V643" s="271"/>
      <c r="W643" s="342"/>
      <c r="X643" s="342"/>
      <c r="Y643" s="342"/>
      <c r="Z643" s="342"/>
      <c r="AA643" s="342"/>
      <c r="AB643" s="342"/>
      <c r="AC643" s="271"/>
      <c r="AD643" s="342"/>
      <c r="AE643" s="342"/>
      <c r="AF643" s="342"/>
      <c r="AG643" s="342"/>
      <c r="AH643" s="342"/>
      <c r="AI643" s="342"/>
      <c r="AJ643" s="333" t="str">
        <f t="shared" si="63"/>
        <v/>
      </c>
      <c r="AK643" s="334">
        <f t="shared" si="63"/>
        <v>0</v>
      </c>
      <c r="AL643" s="116" t="s">
        <v>1338</v>
      </c>
      <c r="AM643" s="333"/>
      <c r="AN643" s="333"/>
      <c r="AO643" s="340"/>
      <c r="AP643" s="107"/>
      <c r="AQ643" s="107"/>
      <c r="AR643" s="107"/>
      <c r="AT643" s="271"/>
      <c r="AU643" s="271"/>
      <c r="AV643" s="271"/>
      <c r="AW643" s="271"/>
      <c r="AX643" s="271"/>
      <c r="AY643" s="342"/>
      <c r="AZ643" s="342"/>
      <c r="BA643" s="342"/>
      <c r="BB643" s="342"/>
      <c r="BC643" s="342"/>
      <c r="BD643" s="342"/>
      <c r="BE643" s="271"/>
      <c r="BF643" s="342"/>
      <c r="BG643" s="342"/>
      <c r="BH643" s="342"/>
      <c r="BI643" s="342"/>
      <c r="BJ643" s="342"/>
      <c r="BK643" s="342"/>
      <c r="BL643" s="271"/>
      <c r="BM643" s="342"/>
      <c r="BN643" s="342"/>
      <c r="BO643" s="342"/>
      <c r="BP643" s="342"/>
      <c r="BQ643" s="342"/>
      <c r="BR643" s="342"/>
      <c r="BY643" s="156">
        <f>SUM(BY644:BY650)</f>
        <v>4</v>
      </c>
      <c r="BZ643" s="156">
        <f t="shared" si="68"/>
        <v>0</v>
      </c>
      <c r="CD643" s="155"/>
      <c r="CE643" s="155"/>
    </row>
    <row r="644" spans="1:94" ht="15" customHeight="1">
      <c r="A644" s="256" t="str">
        <f>IF(B644&lt;&gt;"",SUBTOTAL(103,$B$8:B644)-SUBTOTAL(103,$B$9:$B$50)-SUBTOTAL(103,$B$52:$B$345),"")</f>
        <v/>
      </c>
      <c r="B644" s="90"/>
      <c r="C644" s="90" t="str">
        <f>"Tại ngày "&amp;'[4]Khai bao'!$C$19</f>
        <v>Tại ngày 01/01/2016</v>
      </c>
      <c r="D644" s="208"/>
      <c r="E644" s="208"/>
      <c r="F644" s="208"/>
      <c r="G644" s="208"/>
      <c r="H644" s="208"/>
      <c r="I644" s="208"/>
      <c r="J644" s="208"/>
      <c r="K644" s="189"/>
      <c r="L644" s="189"/>
      <c r="M644" s="189"/>
      <c r="N644" s="189"/>
      <c r="O644" s="189"/>
      <c r="P644" s="694">
        <v>0</v>
      </c>
      <c r="Q644" s="694"/>
      <c r="R644" s="694"/>
      <c r="S644" s="694"/>
      <c r="T644" s="694"/>
      <c r="U644" s="694"/>
      <c r="V644" s="189"/>
      <c r="W644" s="641">
        <v>4353134139</v>
      </c>
      <c r="X644" s="641"/>
      <c r="Y644" s="641"/>
      <c r="Z644" s="641"/>
      <c r="AA644" s="641"/>
      <c r="AB644" s="641"/>
      <c r="AD644" s="641">
        <f t="shared" ref="AD644:AD649" si="74">SUM(P644:AB644)</f>
        <v>4353134139</v>
      </c>
      <c r="AE644" s="641"/>
      <c r="AF644" s="641"/>
      <c r="AG644" s="641"/>
      <c r="AH644" s="641"/>
      <c r="AI644" s="641"/>
      <c r="AJ644" s="256" t="str">
        <f t="shared" si="63"/>
        <v/>
      </c>
      <c r="AK644" s="284">
        <f t="shared" si="63"/>
        <v>0</v>
      </c>
      <c r="AL644" s="208" t="str">
        <f>"As at "&amp;'[4]Khai bao'!$D$19</f>
        <v>As at 01/01/2014</v>
      </c>
      <c r="AM644" s="208"/>
      <c r="AN644" s="208"/>
      <c r="AO644" s="208"/>
      <c r="AP644" s="208"/>
      <c r="AQ644" s="208"/>
      <c r="AR644" s="208"/>
      <c r="AS644" s="208"/>
      <c r="AT644" s="189"/>
      <c r="AU644" s="189"/>
      <c r="AV644" s="189"/>
      <c r="AW644" s="189"/>
      <c r="AX644" s="189"/>
      <c r="AY644" s="641">
        <f t="shared" ref="AY644:AY649" si="75">P644</f>
        <v>0</v>
      </c>
      <c r="AZ644" s="641"/>
      <c r="BA644" s="641"/>
      <c r="BB644" s="641"/>
      <c r="BC644" s="641"/>
      <c r="BD644" s="641"/>
      <c r="BE644" s="189"/>
      <c r="BF644" s="641">
        <f t="shared" ref="BF644:BF649" si="76">W644</f>
        <v>4353134139</v>
      </c>
      <c r="BG644" s="641"/>
      <c r="BH644" s="641"/>
      <c r="BI644" s="641"/>
      <c r="BJ644" s="641"/>
      <c r="BK644" s="641"/>
      <c r="BM644" s="641">
        <f t="shared" ref="BM644:BM649" si="77">AD644</f>
        <v>4353134139</v>
      </c>
      <c r="BN644" s="641"/>
      <c r="BO644" s="641"/>
      <c r="BP644" s="641"/>
      <c r="BQ644" s="641"/>
      <c r="BR644" s="641"/>
      <c r="BS644" s="193"/>
      <c r="BY644" s="156">
        <f>SUM(BY645:BY650)</f>
        <v>2</v>
      </c>
      <c r="BZ644" s="156">
        <f t="shared" si="68"/>
        <v>0</v>
      </c>
      <c r="CB644" s="155">
        <f>-[4]CDKT!T118</f>
        <v>4353134139</v>
      </c>
      <c r="CC644" s="155"/>
      <c r="CD644" s="155">
        <f>CB644-AD644</f>
        <v>0</v>
      </c>
      <c r="CE644" s="155"/>
    </row>
    <row r="645" spans="1:94" s="99" customFormat="1" ht="15" customHeight="1">
      <c r="A645" s="147" t="str">
        <f>IF(B645&lt;&gt;"",SUBTOTAL(103,$B$8:B645)-SUBTOTAL(103,$B$9:$B$50)-SUBTOTAL(103,$B$52:$B$345),"")</f>
        <v/>
      </c>
      <c r="B645" s="88"/>
      <c r="C645" s="99" t="str">
        <f>"Khấu hao trong "&amp;'[4]Khai bao'!C23</f>
        <v>Khấu hao trong kỳ</v>
      </c>
      <c r="D645" s="343"/>
      <c r="E645" s="257"/>
      <c r="F645" s="257"/>
      <c r="G645" s="107"/>
      <c r="H645" s="107"/>
      <c r="I645" s="89"/>
      <c r="J645" s="89"/>
      <c r="K645" s="189"/>
      <c r="L645" s="189"/>
      <c r="M645" s="189"/>
      <c r="N645" s="189"/>
      <c r="O645" s="189"/>
      <c r="P645" s="694">
        <v>0</v>
      </c>
      <c r="Q645" s="694"/>
      <c r="R645" s="694"/>
      <c r="S645" s="694"/>
      <c r="T645" s="694"/>
      <c r="U645" s="694"/>
      <c r="V645" s="189"/>
      <c r="W645" s="641">
        <f>288036060+[4]ButtoanDC!G34</f>
        <v>297881526</v>
      </c>
      <c r="X645" s="641"/>
      <c r="Y645" s="641"/>
      <c r="Z645" s="641"/>
      <c r="AA645" s="641"/>
      <c r="AB645" s="641"/>
      <c r="AC645" s="189"/>
      <c r="AD645" s="641">
        <f t="shared" si="74"/>
        <v>297881526</v>
      </c>
      <c r="AE645" s="641"/>
      <c r="AF645" s="641"/>
      <c r="AG645" s="641"/>
      <c r="AH645" s="641"/>
      <c r="AI645" s="641"/>
      <c r="AJ645" s="147" t="str">
        <f t="shared" si="63"/>
        <v/>
      </c>
      <c r="AK645" s="245">
        <f t="shared" si="63"/>
        <v>0</v>
      </c>
      <c r="AL645" s="99" t="s">
        <v>1339</v>
      </c>
      <c r="AM645" s="343"/>
      <c r="AN645" s="343"/>
      <c r="AO645" s="257"/>
      <c r="AP645" s="107"/>
      <c r="AQ645" s="107"/>
      <c r="AR645" s="89"/>
      <c r="AS645" s="89"/>
      <c r="AT645" s="189"/>
      <c r="AU645" s="189"/>
      <c r="AV645" s="189"/>
      <c r="AW645" s="189"/>
      <c r="AX645" s="189"/>
      <c r="AY645" s="641">
        <f t="shared" si="75"/>
        <v>0</v>
      </c>
      <c r="AZ645" s="641"/>
      <c r="BA645" s="641"/>
      <c r="BB645" s="641"/>
      <c r="BC645" s="641"/>
      <c r="BD645" s="641"/>
      <c r="BE645" s="189"/>
      <c r="BF645" s="641">
        <f t="shared" si="76"/>
        <v>297881526</v>
      </c>
      <c r="BG645" s="641"/>
      <c r="BH645" s="641"/>
      <c r="BI645" s="641"/>
      <c r="BJ645" s="641"/>
      <c r="BK645" s="641"/>
      <c r="BL645" s="189"/>
      <c r="BM645" s="641">
        <f t="shared" si="77"/>
        <v>297881526</v>
      </c>
      <c r="BN645" s="641"/>
      <c r="BO645" s="641"/>
      <c r="BP645" s="641"/>
      <c r="BQ645" s="641"/>
      <c r="BR645" s="641"/>
      <c r="BS645" s="193"/>
      <c r="BT645" s="155"/>
      <c r="BU645" s="155"/>
      <c r="BV645" s="155"/>
      <c r="BW645" s="155"/>
      <c r="BX645" s="156"/>
      <c r="BY645" s="156">
        <f t="shared" ref="BY645:BY650" si="78">IF(SUM(C645:AI645)=0,0,1)</f>
        <v>1</v>
      </c>
      <c r="BZ645" s="156">
        <f t="shared" si="68"/>
        <v>0</v>
      </c>
      <c r="CA645" s="156"/>
      <c r="CB645" s="252"/>
      <c r="CC645" s="252"/>
      <c r="CD645" s="155"/>
      <c r="CE645" s="155"/>
      <c r="CG645" s="290"/>
      <c r="CH645" s="290"/>
      <c r="CI645" s="290"/>
      <c r="CJ645" s="290"/>
      <c r="CK645" s="290"/>
      <c r="CL645" s="290"/>
      <c r="CM645" s="290"/>
      <c r="CN645" s="290"/>
      <c r="CO645" s="290"/>
      <c r="CP645" s="290"/>
    </row>
    <row r="646" spans="1:94" s="99" customFormat="1" ht="15" hidden="1" customHeight="1">
      <c r="A646" s="147" t="str">
        <f>IF(B646&lt;&gt;"",SUBTOTAL(103,$B$8:B646)-SUBTOTAL(103,$B$9:$B$50)-SUBTOTAL(103,$B$52:$B$345),"")</f>
        <v/>
      </c>
      <c r="B646" s="88"/>
      <c r="C646" s="99" t="s">
        <v>1332</v>
      </c>
      <c r="D646" s="343"/>
      <c r="E646" s="257"/>
      <c r="F646" s="257"/>
      <c r="G646" s="107"/>
      <c r="H646" s="107"/>
      <c r="I646" s="89"/>
      <c r="J646" s="89"/>
      <c r="K646" s="189"/>
      <c r="L646" s="189"/>
      <c r="M646" s="189"/>
      <c r="N646" s="189"/>
      <c r="O646" s="189"/>
      <c r="P646" s="641">
        <v>0</v>
      </c>
      <c r="Q646" s="641"/>
      <c r="R646" s="641"/>
      <c r="S646" s="641"/>
      <c r="T646" s="641"/>
      <c r="U646" s="641"/>
      <c r="V646" s="189"/>
      <c r="W646" s="641">
        <v>0</v>
      </c>
      <c r="X646" s="641"/>
      <c r="Y646" s="641"/>
      <c r="Z646" s="641"/>
      <c r="AA646" s="641"/>
      <c r="AB646" s="641"/>
      <c r="AC646" s="189"/>
      <c r="AD646" s="641">
        <f t="shared" si="74"/>
        <v>0</v>
      </c>
      <c r="AE646" s="641"/>
      <c r="AF646" s="641"/>
      <c r="AG646" s="641"/>
      <c r="AH646" s="641"/>
      <c r="AI646" s="641"/>
      <c r="AJ646" s="147" t="str">
        <f t="shared" si="63"/>
        <v/>
      </c>
      <c r="AK646" s="245">
        <f t="shared" si="63"/>
        <v>0</v>
      </c>
      <c r="AL646" s="99" t="s">
        <v>1274</v>
      </c>
      <c r="AM646" s="343"/>
      <c r="AN646" s="343"/>
      <c r="AO646" s="257"/>
      <c r="AP646" s="107"/>
      <c r="AQ646" s="107"/>
      <c r="AR646" s="89"/>
      <c r="AS646" s="89"/>
      <c r="AT646" s="189"/>
      <c r="AU646" s="189"/>
      <c r="AV646" s="189"/>
      <c r="AW646" s="189"/>
      <c r="AX646" s="189"/>
      <c r="AY646" s="641">
        <f t="shared" si="75"/>
        <v>0</v>
      </c>
      <c r="AZ646" s="641"/>
      <c r="BA646" s="641"/>
      <c r="BB646" s="641"/>
      <c r="BC646" s="641"/>
      <c r="BD646" s="641"/>
      <c r="BE646" s="189"/>
      <c r="BF646" s="641">
        <f t="shared" si="76"/>
        <v>0</v>
      </c>
      <c r="BG646" s="641"/>
      <c r="BH646" s="641"/>
      <c r="BI646" s="641"/>
      <c r="BJ646" s="641"/>
      <c r="BK646" s="641"/>
      <c r="BL646" s="189"/>
      <c r="BM646" s="641">
        <f>AD646</f>
        <v>0</v>
      </c>
      <c r="BN646" s="641"/>
      <c r="BO646" s="641"/>
      <c r="BP646" s="641"/>
      <c r="BQ646" s="641"/>
      <c r="BR646" s="641"/>
      <c r="BS646" s="193"/>
      <c r="BT646" s="155"/>
      <c r="BU646" s="155"/>
      <c r="BV646" s="155"/>
      <c r="BW646" s="155"/>
      <c r="BX646" s="156"/>
      <c r="BY646" s="156">
        <f t="shared" si="78"/>
        <v>0</v>
      </c>
      <c r="BZ646" s="156">
        <f>IF(ISNONTEXT(C646:D646),0,SUM(C646:AI646)-SUM(AL646:BR646))</f>
        <v>0</v>
      </c>
      <c r="CA646" s="156"/>
      <c r="CB646" s="252"/>
      <c r="CC646" s="252"/>
      <c r="CD646" s="155"/>
      <c r="CE646" s="155"/>
      <c r="CG646" s="290"/>
      <c r="CH646" s="290"/>
      <c r="CI646" s="290"/>
      <c r="CJ646" s="290"/>
      <c r="CK646" s="290"/>
      <c r="CL646" s="290"/>
      <c r="CM646" s="290"/>
      <c r="CN646" s="290"/>
      <c r="CO646" s="290"/>
      <c r="CP646" s="290"/>
    </row>
    <row r="647" spans="1:94" s="99" customFormat="1" ht="15" hidden="1" customHeight="1">
      <c r="A647" s="147" t="str">
        <f>IF(B647&lt;&gt;"",SUBTOTAL(103,$B$8:B647)-SUBTOTAL(103,$B$9:$B$50)-SUBTOTAL(103,$B$52:$B$345),"")</f>
        <v/>
      </c>
      <c r="B647" s="88"/>
      <c r="C647" s="99" t="s">
        <v>1333</v>
      </c>
      <c r="D647" s="343"/>
      <c r="E647" s="257"/>
      <c r="F647" s="257"/>
      <c r="G647" s="107"/>
      <c r="H647" s="107"/>
      <c r="I647" s="89"/>
      <c r="J647" s="89"/>
      <c r="K647" s="189"/>
      <c r="L647" s="189"/>
      <c r="M647" s="189"/>
      <c r="N647" s="189"/>
      <c r="O647" s="189"/>
      <c r="P647" s="641">
        <v>0</v>
      </c>
      <c r="Q647" s="641"/>
      <c r="R647" s="641"/>
      <c r="S647" s="641"/>
      <c r="T647" s="641"/>
      <c r="U647" s="641"/>
      <c r="V647" s="189"/>
      <c r="W647" s="641">
        <v>0</v>
      </c>
      <c r="X647" s="641"/>
      <c r="Y647" s="641"/>
      <c r="Z647" s="641"/>
      <c r="AA647" s="641"/>
      <c r="AB647" s="641"/>
      <c r="AC647" s="189"/>
      <c r="AD647" s="641">
        <f t="shared" si="74"/>
        <v>0</v>
      </c>
      <c r="AE647" s="641"/>
      <c r="AF647" s="641"/>
      <c r="AG647" s="641"/>
      <c r="AH647" s="641"/>
      <c r="AI647" s="641"/>
      <c r="AJ647" s="147" t="str">
        <f t="shared" si="63"/>
        <v/>
      </c>
      <c r="AK647" s="245">
        <f t="shared" si="63"/>
        <v>0</v>
      </c>
      <c r="AL647" s="99" t="s">
        <v>1334</v>
      </c>
      <c r="AM647" s="343"/>
      <c r="AN647" s="343"/>
      <c r="AO647" s="257"/>
      <c r="AP647" s="107"/>
      <c r="AQ647" s="107"/>
      <c r="AR647" s="89"/>
      <c r="AS647" s="89"/>
      <c r="AT647" s="189"/>
      <c r="AU647" s="189"/>
      <c r="AV647" s="189"/>
      <c r="AW647" s="189"/>
      <c r="AX647" s="189"/>
      <c r="AY647" s="641">
        <f t="shared" si="75"/>
        <v>0</v>
      </c>
      <c r="AZ647" s="641"/>
      <c r="BA647" s="641"/>
      <c r="BB647" s="641"/>
      <c r="BC647" s="641"/>
      <c r="BD647" s="641"/>
      <c r="BE647" s="189"/>
      <c r="BF647" s="641">
        <f t="shared" si="76"/>
        <v>0</v>
      </c>
      <c r="BG647" s="641"/>
      <c r="BH647" s="641"/>
      <c r="BI647" s="641"/>
      <c r="BJ647" s="641"/>
      <c r="BK647" s="641"/>
      <c r="BL647" s="189"/>
      <c r="BM647" s="641">
        <f t="shared" si="77"/>
        <v>0</v>
      </c>
      <c r="BN647" s="641"/>
      <c r="BO647" s="641"/>
      <c r="BP647" s="641"/>
      <c r="BQ647" s="641"/>
      <c r="BR647" s="641"/>
      <c r="BS647" s="193"/>
      <c r="BT647" s="155"/>
      <c r="BU647" s="155"/>
      <c r="BV647" s="155"/>
      <c r="BW647" s="155"/>
      <c r="BX647" s="156"/>
      <c r="BY647" s="156">
        <f t="shared" si="78"/>
        <v>0</v>
      </c>
      <c r="BZ647" s="156">
        <f t="shared" si="68"/>
        <v>0</v>
      </c>
      <c r="CA647" s="156"/>
      <c r="CB647" s="252"/>
      <c r="CC647" s="252"/>
      <c r="CD647" s="155"/>
      <c r="CE647" s="155"/>
      <c r="CG647" s="290"/>
      <c r="CH647" s="290"/>
      <c r="CI647" s="290"/>
      <c r="CJ647" s="290"/>
      <c r="CK647" s="290"/>
      <c r="CL647" s="290"/>
      <c r="CM647" s="290"/>
      <c r="CN647" s="290"/>
      <c r="CO647" s="290"/>
      <c r="CP647" s="290"/>
    </row>
    <row r="648" spans="1:94" s="99" customFormat="1" ht="15" hidden="1" customHeight="1">
      <c r="A648" s="147" t="str">
        <f>IF(B648&lt;&gt;"",SUBTOTAL(103,$B$8:B648)-SUBTOTAL(103,$B$9:$B$50)-SUBTOTAL(103,$B$52:$B$345),"")</f>
        <v/>
      </c>
      <c r="B648" s="88"/>
      <c r="C648" s="99" t="s">
        <v>1335</v>
      </c>
      <c r="D648" s="343"/>
      <c r="E648" s="257"/>
      <c r="F648" s="257"/>
      <c r="G648" s="107"/>
      <c r="H648" s="107"/>
      <c r="I648" s="89"/>
      <c r="J648" s="89"/>
      <c r="K648" s="189"/>
      <c r="L648" s="189"/>
      <c r="M648" s="189"/>
      <c r="N648" s="189"/>
      <c r="O648" s="189"/>
      <c r="P648" s="641">
        <v>0</v>
      </c>
      <c r="Q648" s="641"/>
      <c r="R648" s="641"/>
      <c r="S648" s="641"/>
      <c r="T648" s="641"/>
      <c r="U648" s="641"/>
      <c r="V648" s="189"/>
      <c r="W648" s="641">
        <v>0</v>
      </c>
      <c r="X648" s="641"/>
      <c r="Y648" s="641"/>
      <c r="Z648" s="641"/>
      <c r="AA648" s="641"/>
      <c r="AB648" s="641"/>
      <c r="AC648" s="189"/>
      <c r="AD648" s="641">
        <f t="shared" si="74"/>
        <v>0</v>
      </c>
      <c r="AE648" s="641"/>
      <c r="AF648" s="641"/>
      <c r="AG648" s="641"/>
      <c r="AH648" s="641"/>
      <c r="AI648" s="641"/>
      <c r="AJ648" s="147" t="str">
        <f t="shared" si="63"/>
        <v/>
      </c>
      <c r="AK648" s="245">
        <f t="shared" si="63"/>
        <v>0</v>
      </c>
      <c r="AL648" s="99" t="s">
        <v>1336</v>
      </c>
      <c r="AM648" s="343"/>
      <c r="AN648" s="343"/>
      <c r="AO648" s="257"/>
      <c r="AP648" s="107"/>
      <c r="AQ648" s="107"/>
      <c r="AR648" s="89"/>
      <c r="AS648" s="89"/>
      <c r="AT648" s="189"/>
      <c r="AU648" s="189"/>
      <c r="AV648" s="189"/>
      <c r="AW648" s="189"/>
      <c r="AX648" s="189"/>
      <c r="AY648" s="641">
        <f t="shared" si="75"/>
        <v>0</v>
      </c>
      <c r="AZ648" s="641"/>
      <c r="BA648" s="641"/>
      <c r="BB648" s="641"/>
      <c r="BC648" s="641"/>
      <c r="BD648" s="641"/>
      <c r="BE648" s="189"/>
      <c r="BF648" s="641">
        <f t="shared" si="76"/>
        <v>0</v>
      </c>
      <c r="BG648" s="641"/>
      <c r="BH648" s="641"/>
      <c r="BI648" s="641"/>
      <c r="BJ648" s="641"/>
      <c r="BK648" s="641"/>
      <c r="BL648" s="189"/>
      <c r="BM648" s="641">
        <f t="shared" si="77"/>
        <v>0</v>
      </c>
      <c r="BN648" s="641"/>
      <c r="BO648" s="641"/>
      <c r="BP648" s="641"/>
      <c r="BQ648" s="641"/>
      <c r="BR648" s="641"/>
      <c r="BS648" s="193"/>
      <c r="BT648" s="155"/>
      <c r="BU648" s="155"/>
      <c r="BV648" s="155"/>
      <c r="BW648" s="155"/>
      <c r="BX648" s="156"/>
      <c r="BY648" s="156">
        <f t="shared" si="78"/>
        <v>0</v>
      </c>
      <c r="BZ648" s="156">
        <f t="shared" si="68"/>
        <v>0</v>
      </c>
      <c r="CA648" s="156"/>
      <c r="CB648" s="252"/>
      <c r="CC648" s="252"/>
      <c r="CD648" s="155"/>
      <c r="CE648" s="155"/>
      <c r="CG648" s="290"/>
      <c r="CH648" s="290"/>
      <c r="CI648" s="290"/>
      <c r="CJ648" s="290"/>
      <c r="CK648" s="290"/>
      <c r="CL648" s="290"/>
      <c r="CM648" s="290"/>
      <c r="CN648" s="290"/>
      <c r="CO648" s="290"/>
      <c r="CP648" s="290"/>
    </row>
    <row r="649" spans="1:94" s="99" customFormat="1" ht="15" hidden="1" customHeight="1">
      <c r="A649" s="147" t="str">
        <f>IF(B649&lt;&gt;"",SUBTOTAL(103,$B$8:B649)-SUBTOTAL(103,$B$9:$B$50)-SUBTOTAL(103,$B$52:$B$345),"")</f>
        <v/>
      </c>
      <c r="B649" s="88"/>
      <c r="C649" s="99" t="s">
        <v>1245</v>
      </c>
      <c r="D649" s="343"/>
      <c r="E649" s="257"/>
      <c r="F649" s="257"/>
      <c r="G649" s="107"/>
      <c r="H649" s="107"/>
      <c r="I649" s="89"/>
      <c r="J649" s="89"/>
      <c r="K649" s="189"/>
      <c r="L649" s="189"/>
      <c r="M649" s="189"/>
      <c r="N649" s="189"/>
      <c r="O649" s="189"/>
      <c r="P649" s="641">
        <v>0</v>
      </c>
      <c r="Q649" s="641"/>
      <c r="R649" s="641"/>
      <c r="S649" s="641"/>
      <c r="T649" s="641"/>
      <c r="U649" s="641"/>
      <c r="V649" s="189"/>
      <c r="W649" s="641">
        <v>0</v>
      </c>
      <c r="X649" s="641"/>
      <c r="Y649" s="641"/>
      <c r="Z649" s="641"/>
      <c r="AA649" s="641"/>
      <c r="AB649" s="641"/>
      <c r="AC649" s="189"/>
      <c r="AD649" s="641">
        <f t="shared" si="74"/>
        <v>0</v>
      </c>
      <c r="AE649" s="641"/>
      <c r="AF649" s="641"/>
      <c r="AG649" s="641"/>
      <c r="AH649" s="641"/>
      <c r="AI649" s="641"/>
      <c r="AJ649" s="147" t="str">
        <f t="shared" si="63"/>
        <v/>
      </c>
      <c r="AK649" s="245">
        <f t="shared" si="63"/>
        <v>0</v>
      </c>
      <c r="AL649" s="99" t="s">
        <v>1274</v>
      </c>
      <c r="AM649" s="343"/>
      <c r="AN649" s="343"/>
      <c r="AO649" s="257"/>
      <c r="AP649" s="107"/>
      <c r="AQ649" s="107"/>
      <c r="AR649" s="89"/>
      <c r="AS649" s="89"/>
      <c r="AT649" s="189"/>
      <c r="AU649" s="189"/>
      <c r="AV649" s="189"/>
      <c r="AW649" s="189"/>
      <c r="AX649" s="189"/>
      <c r="AY649" s="641">
        <f t="shared" si="75"/>
        <v>0</v>
      </c>
      <c r="AZ649" s="641"/>
      <c r="BA649" s="641"/>
      <c r="BB649" s="641"/>
      <c r="BC649" s="641"/>
      <c r="BD649" s="641"/>
      <c r="BE649" s="189"/>
      <c r="BF649" s="641">
        <f t="shared" si="76"/>
        <v>0</v>
      </c>
      <c r="BG649" s="641"/>
      <c r="BH649" s="641"/>
      <c r="BI649" s="641"/>
      <c r="BJ649" s="641"/>
      <c r="BK649" s="641"/>
      <c r="BL649" s="189"/>
      <c r="BM649" s="641">
        <f t="shared" si="77"/>
        <v>0</v>
      </c>
      <c r="BN649" s="641"/>
      <c r="BO649" s="641"/>
      <c r="BP649" s="641"/>
      <c r="BQ649" s="641"/>
      <c r="BR649" s="641"/>
      <c r="BS649" s="193"/>
      <c r="BT649" s="155"/>
      <c r="BU649" s="155"/>
      <c r="BV649" s="155"/>
      <c r="BW649" s="155"/>
      <c r="BX649" s="156"/>
      <c r="BY649" s="156">
        <f t="shared" si="78"/>
        <v>0</v>
      </c>
      <c r="BZ649" s="156">
        <f t="shared" si="68"/>
        <v>0</v>
      </c>
      <c r="CA649" s="156"/>
      <c r="CB649" s="252"/>
      <c r="CC649" s="252"/>
      <c r="CD649" s="155"/>
      <c r="CE649" s="155"/>
      <c r="CG649" s="290"/>
      <c r="CH649" s="290"/>
      <c r="CI649" s="290"/>
      <c r="CJ649" s="290"/>
      <c r="CK649" s="290"/>
      <c r="CL649" s="290"/>
      <c r="CM649" s="290"/>
      <c r="CN649" s="290"/>
      <c r="CO649" s="290"/>
      <c r="CP649" s="290"/>
    </row>
    <row r="650" spans="1:94" s="96" customFormat="1" ht="15" customHeight="1">
      <c r="A650" s="147" t="str">
        <f>IF(B650&lt;&gt;"",SUBTOTAL(103,$B$8:B650)-SUBTOTAL(103,$B$9:$B$50)-SUBTOTAL(103,$B$52:$B$345),"")</f>
        <v/>
      </c>
      <c r="B650" s="88"/>
      <c r="C650" s="88" t="str">
        <f>"Tại ngày "&amp;'[4]Khai bao'!$C$15</f>
        <v>Tại ngày 30/06/2016</v>
      </c>
      <c r="D650" s="115"/>
      <c r="E650" s="115"/>
      <c r="F650" s="115"/>
      <c r="G650" s="115"/>
      <c r="H650" s="115"/>
      <c r="I650" s="115"/>
      <c r="J650" s="115"/>
      <c r="K650" s="115"/>
      <c r="L650" s="115"/>
      <c r="M650" s="115"/>
      <c r="N650" s="115"/>
      <c r="O650" s="115"/>
      <c r="P650" s="698">
        <f>SUBTOTAL(109,P644:U649)</f>
        <v>0</v>
      </c>
      <c r="Q650" s="698"/>
      <c r="R650" s="698"/>
      <c r="S650" s="698"/>
      <c r="T650" s="698"/>
      <c r="U650" s="698"/>
      <c r="V650" s="271"/>
      <c r="W650" s="699">
        <f>SUBTOTAL(109,W644:AB649)</f>
        <v>4651015665</v>
      </c>
      <c r="X650" s="699"/>
      <c r="Y650" s="699"/>
      <c r="Z650" s="699"/>
      <c r="AA650" s="699"/>
      <c r="AB650" s="699"/>
      <c r="AC650" s="271"/>
      <c r="AD650" s="699">
        <f>SUBTOTAL(109,AD644:AI649)</f>
        <v>4651015665</v>
      </c>
      <c r="AE650" s="699"/>
      <c r="AF650" s="699"/>
      <c r="AG650" s="699"/>
      <c r="AH650" s="699"/>
      <c r="AI650" s="699"/>
      <c r="AJ650" s="147" t="str">
        <f t="shared" si="63"/>
        <v/>
      </c>
      <c r="AK650" s="245">
        <f t="shared" si="63"/>
        <v>0</v>
      </c>
      <c r="AL650" s="115" t="str">
        <f>"As at "&amp;'[4]Khai bao'!$D$15</f>
        <v>As at 31/12/2014</v>
      </c>
      <c r="AM650" s="115"/>
      <c r="AN650" s="115"/>
      <c r="AO650" s="115"/>
      <c r="AP650" s="115"/>
      <c r="AQ650" s="115"/>
      <c r="AR650" s="115"/>
      <c r="AS650" s="115"/>
      <c r="AT650" s="115"/>
      <c r="AU650" s="115"/>
      <c r="AV650" s="115"/>
      <c r="AW650" s="115"/>
      <c r="AX650" s="115"/>
      <c r="AY650" s="699">
        <f>SUBTOTAL(109,AV644:AZ649)</f>
        <v>0</v>
      </c>
      <c r="AZ650" s="699"/>
      <c r="BA650" s="699"/>
      <c r="BB650" s="699"/>
      <c r="BC650" s="699"/>
      <c r="BD650" s="699"/>
      <c r="BE650" s="271"/>
      <c r="BF650" s="699">
        <f>SUBTOTAL(109,BF644:BL649)</f>
        <v>4651015665</v>
      </c>
      <c r="BG650" s="699"/>
      <c r="BH650" s="699"/>
      <c r="BI650" s="699"/>
      <c r="BJ650" s="699"/>
      <c r="BK650" s="699"/>
      <c r="BL650" s="271"/>
      <c r="BM650" s="699">
        <f>SUBTOTAL(109,BM644:BR649)</f>
        <v>4651015665</v>
      </c>
      <c r="BN650" s="699"/>
      <c r="BO650" s="699"/>
      <c r="BP650" s="699"/>
      <c r="BQ650" s="699"/>
      <c r="BR650" s="699"/>
      <c r="BS650" s="154"/>
      <c r="BT650" s="155"/>
      <c r="BU650" s="155"/>
      <c r="BV650" s="155"/>
      <c r="BW650" s="155"/>
      <c r="BX650" s="156"/>
      <c r="BY650" s="156">
        <f t="shared" si="78"/>
        <v>1</v>
      </c>
      <c r="BZ650" s="156">
        <f t="shared" si="68"/>
        <v>0</v>
      </c>
      <c r="CA650" s="156"/>
      <c r="CB650" s="252">
        <f>-[4]CDKT!P118</f>
        <v>4651015665</v>
      </c>
      <c r="CC650" s="252"/>
      <c r="CD650" s="252">
        <f>CB650-AD650</f>
        <v>0</v>
      </c>
      <c r="CE650" s="252"/>
      <c r="CG650" s="272"/>
      <c r="CH650" s="272"/>
      <c r="CI650" s="272"/>
      <c r="CJ650" s="272"/>
      <c r="CK650" s="272"/>
      <c r="CL650" s="272"/>
      <c r="CM650" s="272"/>
      <c r="CN650" s="272"/>
      <c r="CO650" s="272"/>
      <c r="CP650" s="272"/>
    </row>
    <row r="651" spans="1:94" ht="15" customHeight="1">
      <c r="A651" s="333" t="str">
        <f>IF(B651&lt;&gt;"",SUBTOTAL(103,$B$8:B651)-SUBTOTAL(103,$B$9:$B$50)-SUBTOTAL(103,$B$52:$B$345),"")</f>
        <v/>
      </c>
      <c r="C651" s="345" t="s">
        <v>1340</v>
      </c>
      <c r="D651" s="333"/>
      <c r="E651" s="340"/>
      <c r="F651" s="340"/>
      <c r="G651" s="107"/>
      <c r="H651" s="107"/>
      <c r="I651" s="107"/>
      <c r="K651" s="107"/>
      <c r="L651" s="107"/>
      <c r="M651" s="107"/>
      <c r="N651" s="107"/>
      <c r="O651" s="107"/>
      <c r="P651" s="341"/>
      <c r="Q651" s="341"/>
      <c r="R651" s="341"/>
      <c r="S651" s="341"/>
      <c r="T651" s="341"/>
      <c r="U651" s="341"/>
      <c r="V651" s="107"/>
      <c r="W651" s="342"/>
      <c r="X651" s="342"/>
      <c r="Y651" s="342"/>
      <c r="Z651" s="342"/>
      <c r="AA651" s="342"/>
      <c r="AB651" s="342"/>
      <c r="AC651" s="107"/>
      <c r="AD651" s="342"/>
      <c r="AE651" s="342"/>
      <c r="AF651" s="342"/>
      <c r="AG651" s="342"/>
      <c r="AH651" s="342"/>
      <c r="AI651" s="342"/>
      <c r="AJ651" s="333" t="str">
        <f t="shared" si="63"/>
        <v/>
      </c>
      <c r="AK651" s="334">
        <f t="shared" si="63"/>
        <v>0</v>
      </c>
      <c r="AL651" s="116" t="s">
        <v>1341</v>
      </c>
      <c r="AM651" s="333"/>
      <c r="AN651" s="333"/>
      <c r="AO651" s="340"/>
      <c r="AP651" s="107"/>
      <c r="AQ651" s="107"/>
      <c r="AR651" s="107"/>
      <c r="AT651" s="107"/>
      <c r="AU651" s="107"/>
      <c r="AV651" s="107"/>
      <c r="AW651" s="107"/>
      <c r="AX651" s="107"/>
      <c r="AY651" s="342"/>
      <c r="AZ651" s="342"/>
      <c r="BA651" s="342"/>
      <c r="BB651" s="342"/>
      <c r="BC651" s="342"/>
      <c r="BD651" s="342"/>
      <c r="BE651" s="107"/>
      <c r="BF651" s="342"/>
      <c r="BG651" s="342"/>
      <c r="BH651" s="342"/>
      <c r="BI651" s="342"/>
      <c r="BJ651" s="342"/>
      <c r="BK651" s="342"/>
      <c r="BL651" s="107"/>
      <c r="BM651" s="342"/>
      <c r="BN651" s="342"/>
      <c r="BO651" s="342"/>
      <c r="BP651" s="342"/>
      <c r="BQ651" s="342"/>
      <c r="BR651" s="342"/>
      <c r="BY651" s="156">
        <f>SUM(BY652:BY653)</f>
        <v>2</v>
      </c>
      <c r="BZ651" s="156">
        <f t="shared" si="68"/>
        <v>0</v>
      </c>
      <c r="CD651" s="155"/>
      <c r="CE651" s="155"/>
    </row>
    <row r="652" spans="1:94" ht="15" customHeight="1">
      <c r="A652" s="256" t="str">
        <f>IF(B652&lt;&gt;"",SUBTOTAL(103,$B$8:B652)-SUBTOTAL(103,$B$9:$B$50)-SUBTOTAL(103,$B$52:$B$345),"")</f>
        <v/>
      </c>
      <c r="B652" s="90"/>
      <c r="C652" s="90" t="str">
        <f>"Tại ngày "&amp;'[4]Khai bao'!$C$19</f>
        <v>Tại ngày 01/01/2016</v>
      </c>
      <c r="D652" s="208"/>
      <c r="E652" s="208"/>
      <c r="F652" s="208"/>
      <c r="G652" s="208"/>
      <c r="H652" s="208"/>
      <c r="I652" s="208"/>
      <c r="J652" s="208"/>
      <c r="K652" s="189"/>
      <c r="L652" s="189"/>
      <c r="M652" s="189"/>
      <c r="N652" s="189"/>
      <c r="O652" s="189"/>
      <c r="P652" s="694">
        <f>P635-P644</f>
        <v>0</v>
      </c>
      <c r="Q652" s="694"/>
      <c r="R652" s="694"/>
      <c r="S652" s="694"/>
      <c r="T652" s="694"/>
      <c r="U652" s="694"/>
      <c r="V652" s="189"/>
      <c r="W652" s="641">
        <f>W635-W644</f>
        <v>699634307</v>
      </c>
      <c r="X652" s="641"/>
      <c r="Y652" s="641"/>
      <c r="Z652" s="641"/>
      <c r="AA652" s="641"/>
      <c r="AB652" s="641"/>
      <c r="AD652" s="641">
        <f>SUM(P652:AB652)</f>
        <v>699634307</v>
      </c>
      <c r="AE652" s="641"/>
      <c r="AF652" s="641"/>
      <c r="AG652" s="641"/>
      <c r="AH652" s="641"/>
      <c r="AI652" s="641"/>
      <c r="AJ652" s="256" t="str">
        <f t="shared" si="63"/>
        <v/>
      </c>
      <c r="AK652" s="284">
        <f t="shared" si="63"/>
        <v>0</v>
      </c>
      <c r="AL652" s="208" t="str">
        <f>"As at "&amp;'[4]Khai bao'!$D$19</f>
        <v>As at 01/01/2014</v>
      </c>
      <c r="AM652" s="208"/>
      <c r="AN652" s="208"/>
      <c r="AO652" s="208"/>
      <c r="AP652" s="208"/>
      <c r="AQ652" s="208"/>
      <c r="AR652" s="208"/>
      <c r="AS652" s="208"/>
      <c r="AT652" s="189"/>
      <c r="AU652" s="189"/>
      <c r="AV652" s="189"/>
      <c r="AW652" s="189"/>
      <c r="AX652" s="189"/>
      <c r="AY652" s="641">
        <f>AY635-AY644</f>
        <v>0</v>
      </c>
      <c r="AZ652" s="641"/>
      <c r="BA652" s="641"/>
      <c r="BB652" s="641"/>
      <c r="BC652" s="641"/>
      <c r="BD652" s="641"/>
      <c r="BE652" s="189"/>
      <c r="BF652" s="641">
        <f>BF635-BF644</f>
        <v>699634307</v>
      </c>
      <c r="BG652" s="641"/>
      <c r="BH652" s="641"/>
      <c r="BI652" s="641"/>
      <c r="BJ652" s="641"/>
      <c r="BK652" s="641"/>
      <c r="BM652" s="641">
        <f>SUM(AV652:BK652)</f>
        <v>699634307</v>
      </c>
      <c r="BN652" s="641"/>
      <c r="BO652" s="641"/>
      <c r="BP652" s="641"/>
      <c r="BQ652" s="641"/>
      <c r="BR652" s="641"/>
      <c r="BS652" s="193"/>
      <c r="BY652" s="156">
        <f>BY642</f>
        <v>1</v>
      </c>
      <c r="BZ652" s="156">
        <f t="shared" si="68"/>
        <v>0</v>
      </c>
      <c r="CB652" s="155">
        <f>[4]CDKT!T116</f>
        <v>699634307</v>
      </c>
      <c r="CC652" s="155"/>
      <c r="CD652" s="155">
        <f>CB652-AD652</f>
        <v>0</v>
      </c>
      <c r="CE652" s="155"/>
    </row>
    <row r="653" spans="1:94" s="96" customFormat="1" ht="15" customHeight="1" thickBot="1">
      <c r="A653" s="147" t="str">
        <f>IF(B653&lt;&gt;"",SUBTOTAL(103,$B$8:B653)-SUBTOTAL(103,$B$9:$B$50)-SUBTOTAL(103,$B$52:$B$345),"")</f>
        <v/>
      </c>
      <c r="B653" s="88"/>
      <c r="C653" s="88" t="str">
        <f>"Tại ngày "&amp;'[4]Khai bao'!$C$15</f>
        <v>Tại ngày 30/06/2016</v>
      </c>
      <c r="D653" s="115"/>
      <c r="E653" s="115"/>
      <c r="F653" s="115"/>
      <c r="G653" s="115"/>
      <c r="H653" s="115"/>
      <c r="I653" s="115"/>
      <c r="J653" s="115"/>
      <c r="K653" s="271"/>
      <c r="L653" s="271"/>
      <c r="M653" s="271"/>
      <c r="N653" s="271"/>
      <c r="O653" s="271"/>
      <c r="P653" s="698">
        <f>P642-P650</f>
        <v>0</v>
      </c>
      <c r="Q653" s="698"/>
      <c r="R653" s="698"/>
      <c r="S653" s="698"/>
      <c r="T653" s="698"/>
      <c r="U653" s="698"/>
      <c r="V653" s="271"/>
      <c r="W653" s="653">
        <f>W642-W650</f>
        <v>439647781</v>
      </c>
      <c r="X653" s="653"/>
      <c r="Y653" s="653"/>
      <c r="Z653" s="653"/>
      <c r="AA653" s="653"/>
      <c r="AB653" s="653"/>
      <c r="AC653" s="271"/>
      <c r="AD653" s="653">
        <f>SUM(P653:AB653)</f>
        <v>439647781</v>
      </c>
      <c r="AE653" s="653"/>
      <c r="AF653" s="653"/>
      <c r="AG653" s="653"/>
      <c r="AH653" s="653"/>
      <c r="AI653" s="653"/>
      <c r="AJ653" s="147" t="str">
        <f t="shared" si="63"/>
        <v/>
      </c>
      <c r="AK653" s="245">
        <f t="shared" si="63"/>
        <v>0</v>
      </c>
      <c r="AL653" s="115" t="str">
        <f>"As at "&amp;'[4]Khai bao'!$D$15</f>
        <v>As at 31/12/2014</v>
      </c>
      <c r="AM653" s="115"/>
      <c r="AN653" s="115"/>
      <c r="AO653" s="115"/>
      <c r="AP653" s="115"/>
      <c r="AQ653" s="115"/>
      <c r="AR653" s="115"/>
      <c r="AS653" s="115"/>
      <c r="AT653" s="271"/>
      <c r="AU653" s="271"/>
      <c r="AV653" s="271"/>
      <c r="AW653" s="271"/>
      <c r="AX653" s="271"/>
      <c r="AY653" s="653">
        <f>AY642-AY650</f>
        <v>0</v>
      </c>
      <c r="AZ653" s="653"/>
      <c r="BA653" s="653"/>
      <c r="BB653" s="653"/>
      <c r="BC653" s="653"/>
      <c r="BD653" s="653"/>
      <c r="BE653" s="271"/>
      <c r="BF653" s="653">
        <f>BF642-BF650</f>
        <v>439647781</v>
      </c>
      <c r="BG653" s="653"/>
      <c r="BH653" s="653"/>
      <c r="BI653" s="653"/>
      <c r="BJ653" s="653"/>
      <c r="BK653" s="653"/>
      <c r="BL653" s="271"/>
      <c r="BM653" s="653">
        <f>SUM(AV653:BK653)</f>
        <v>439647781</v>
      </c>
      <c r="BN653" s="653"/>
      <c r="BO653" s="653"/>
      <c r="BP653" s="653"/>
      <c r="BQ653" s="653"/>
      <c r="BR653" s="653"/>
      <c r="BS653" s="154"/>
      <c r="BT653" s="155"/>
      <c r="BU653" s="155"/>
      <c r="BV653" s="155"/>
      <c r="BW653" s="155"/>
      <c r="BX653" s="156"/>
      <c r="BY653" s="156">
        <f>BY642</f>
        <v>1</v>
      </c>
      <c r="BZ653" s="156">
        <f t="shared" si="68"/>
        <v>0</v>
      </c>
      <c r="CA653" s="156"/>
      <c r="CB653" s="252"/>
      <c r="CC653" s="252"/>
      <c r="CD653" s="252"/>
      <c r="CE653" s="252"/>
      <c r="CG653" s="272"/>
      <c r="CH653" s="272"/>
      <c r="CI653" s="272"/>
      <c r="CJ653" s="272"/>
      <c r="CK653" s="272"/>
      <c r="CL653" s="272"/>
      <c r="CM653" s="272"/>
      <c r="CN653" s="272"/>
      <c r="CO653" s="272"/>
      <c r="CP653" s="272"/>
    </row>
    <row r="654" spans="1:94" ht="15" hidden="1" customHeight="1" thickTop="1" thickBot="1">
      <c r="A654" s="147" t="str">
        <f>IF(B654&lt;&gt;"",SUBTOTAL(103,$B$8:B654)-SUBTOTAL(103,$B$9:$B$50)-SUBTOTAL(103,$B$52:$B$345),"")</f>
        <v/>
      </c>
      <c r="C654" s="88" t="s">
        <v>1342</v>
      </c>
      <c r="D654" s="107"/>
      <c r="E654" s="107"/>
      <c r="F654" s="107"/>
      <c r="G654" s="107"/>
      <c r="H654" s="107"/>
      <c r="I654" s="107"/>
      <c r="J654" s="107"/>
      <c r="K654" s="107"/>
      <c r="M654" s="107"/>
      <c r="N654" s="107"/>
      <c r="O654" s="107"/>
      <c r="P654" s="700">
        <v>0</v>
      </c>
      <c r="Q654" s="700"/>
      <c r="R654" s="700"/>
      <c r="S654" s="700"/>
      <c r="T654" s="700"/>
      <c r="U654" s="700"/>
      <c r="V654" s="271"/>
      <c r="W654" s="653">
        <v>0</v>
      </c>
      <c r="X654" s="653"/>
      <c r="Y654" s="653"/>
      <c r="Z654" s="653"/>
      <c r="AA654" s="653"/>
      <c r="AB654" s="653"/>
      <c r="AC654" s="271"/>
      <c r="AD654" s="653">
        <v>0</v>
      </c>
      <c r="AE654" s="653"/>
      <c r="AF654" s="653"/>
      <c r="AG654" s="653"/>
      <c r="AH654" s="653"/>
      <c r="AI654" s="653"/>
      <c r="AJ654" s="147" t="str">
        <f>A654</f>
        <v/>
      </c>
      <c r="AK654" s="245">
        <f>B654</f>
        <v>0</v>
      </c>
      <c r="AL654" s="102" t="s">
        <v>1295</v>
      </c>
      <c r="AM654" s="107"/>
      <c r="AN654" s="107"/>
      <c r="AO654" s="107"/>
      <c r="AP654" s="107"/>
      <c r="AQ654" s="107"/>
      <c r="AR654" s="107"/>
      <c r="AS654" s="107"/>
      <c r="AT654" s="107"/>
      <c r="AV654" s="107"/>
      <c r="AW654" s="107"/>
      <c r="AX654" s="107"/>
      <c r="AY654" s="107"/>
      <c r="AZ654" s="107"/>
      <c r="BA654" s="107"/>
      <c r="BB654" s="107"/>
      <c r="BC654" s="107"/>
      <c r="BD654" s="107"/>
      <c r="BE654" s="107"/>
      <c r="BY654" s="156">
        <f>IF(SUM(C654:AI654)=0,0,1)</f>
        <v>0</v>
      </c>
      <c r="BZ654" s="156">
        <f>IF(ISNONTEXT(C654:D654),0,SUM(C654:AI654)-SUM(AL654:BR654))</f>
        <v>0</v>
      </c>
    </row>
    <row r="655" spans="1:94" ht="15" customHeight="1" thickTop="1">
      <c r="A655" s="147" t="str">
        <f>IF(B655&lt;&gt;"",SUBTOTAL(103,$B$8:B655)-SUBTOTAL(103,$B$9:$B$50)-SUBTOTAL(103,$B$52:$B$345),"")</f>
        <v/>
      </c>
      <c r="C655" s="102"/>
      <c r="D655" s="107"/>
      <c r="E655" s="107"/>
      <c r="F655" s="107"/>
      <c r="G655" s="107"/>
      <c r="H655" s="107"/>
      <c r="I655" s="107"/>
      <c r="J655" s="107"/>
      <c r="K655" s="107"/>
      <c r="M655" s="107"/>
      <c r="N655" s="107"/>
      <c r="O655" s="107"/>
      <c r="P655" s="107"/>
      <c r="Q655" s="107"/>
      <c r="R655" s="107"/>
      <c r="S655" s="107"/>
      <c r="T655" s="107"/>
      <c r="U655" s="107"/>
      <c r="V655" s="107"/>
      <c r="AJ655" s="147" t="str">
        <f>A655</f>
        <v/>
      </c>
      <c r="AK655" s="245">
        <f>B655</f>
        <v>0</v>
      </c>
      <c r="AL655" s="102" t="s">
        <v>1295</v>
      </c>
      <c r="AM655" s="107"/>
      <c r="AN655" s="107"/>
      <c r="AO655" s="107"/>
      <c r="AP655" s="107"/>
      <c r="AQ655" s="107"/>
      <c r="AR655" s="107"/>
      <c r="AS655" s="107"/>
      <c r="AT655" s="107"/>
      <c r="AV655" s="107"/>
      <c r="AW655" s="107"/>
      <c r="AX655" s="107"/>
      <c r="AY655" s="107"/>
      <c r="AZ655" s="107"/>
      <c r="BA655" s="107"/>
      <c r="BB655" s="107"/>
      <c r="BC655" s="107"/>
      <c r="BD655" s="107"/>
      <c r="BE655" s="107"/>
      <c r="BY655" s="156">
        <f>BY656</f>
        <v>1</v>
      </c>
      <c r="BZ655" s="156">
        <f>IF(ISNONTEXT(C655:D655),0,SUM(C655:AI655)-SUM(AL655:BR655))</f>
        <v>0</v>
      </c>
    </row>
    <row r="656" spans="1:94" ht="15" customHeight="1">
      <c r="A656" s="147" t="str">
        <f>IF(B656&lt;&gt;"",SUBTOTAL(103,$B$8:B656)-SUBTOTAL(103,$B$9:$B$50)-SUBTOTAL(103,$B$52:$B$345),"")</f>
        <v/>
      </c>
      <c r="C656" s="102" t="s">
        <v>1343</v>
      </c>
      <c r="D656" s="107"/>
      <c r="E656" s="107"/>
      <c r="F656" s="107"/>
      <c r="G656" s="107"/>
      <c r="H656" s="107"/>
      <c r="I656" s="107"/>
      <c r="J656" s="107"/>
      <c r="K656" s="107"/>
      <c r="M656" s="107"/>
      <c r="N656" s="107"/>
      <c r="O656" s="107"/>
      <c r="P656" s="107"/>
      <c r="Q656" s="107"/>
      <c r="R656" s="107"/>
      <c r="S656" s="107"/>
      <c r="T656" s="107"/>
      <c r="U656" s="107"/>
      <c r="V656" s="107"/>
      <c r="AJ656" s="147" t="str">
        <f t="shared" si="63"/>
        <v/>
      </c>
      <c r="AK656" s="245">
        <f t="shared" si="63"/>
        <v>0</v>
      </c>
      <c r="AL656" s="102" t="s">
        <v>1295</v>
      </c>
      <c r="AM656" s="107"/>
      <c r="AN656" s="107"/>
      <c r="AO656" s="107"/>
      <c r="AP656" s="107"/>
      <c r="AQ656" s="107"/>
      <c r="AR656" s="107"/>
      <c r="AS656" s="107"/>
      <c r="AT656" s="107"/>
      <c r="AV656" s="107"/>
      <c r="AW656" s="107"/>
      <c r="AX656" s="107"/>
      <c r="AY656" s="107"/>
      <c r="AZ656" s="107"/>
      <c r="BA656" s="107"/>
      <c r="BB656" s="107"/>
      <c r="BC656" s="107"/>
      <c r="BD656" s="107"/>
      <c r="BE656" s="107"/>
      <c r="BY656" s="156">
        <f>SUM(BY657:BY661)</f>
        <v>1</v>
      </c>
      <c r="BZ656" s="156">
        <f t="shared" si="68"/>
        <v>0</v>
      </c>
    </row>
    <row r="657" spans="1:94" ht="15" hidden="1" customHeight="1" outlineLevel="1">
      <c r="A657" s="147" t="str">
        <f>IF(B657&lt;&gt;"",SUBTOTAL(103,$B$8:B657)-SUBTOTAL(103,$B$9:$B$50)-SUBTOTAL(103,$B$52:$B$345),"")</f>
        <v/>
      </c>
      <c r="C657" s="90" t="s">
        <v>781</v>
      </c>
      <c r="D657" s="90" t="str">
        <f>"Giá trị còn lại cuối "&amp;'[4]Khai bao'!$C$23&amp;" của tài sản cố định hữu hình đã dùng thế chấp, cầm cố đảm bảo các khoản vay:"</f>
        <v>Giá trị còn lại cuối kỳ của tài sản cố định hữu hình đã dùng thế chấp, cầm cố đảm bảo các khoản vay:</v>
      </c>
      <c r="E657" s="107"/>
      <c r="F657" s="107"/>
      <c r="G657" s="107"/>
      <c r="H657" s="107"/>
      <c r="I657" s="107"/>
      <c r="J657" s="107"/>
      <c r="K657" s="107"/>
      <c r="L657" s="107"/>
      <c r="M657" s="107"/>
      <c r="N657" s="107"/>
      <c r="O657" s="107"/>
      <c r="P657" s="107"/>
      <c r="Q657" s="107"/>
      <c r="R657" s="107"/>
      <c r="S657" s="107"/>
      <c r="T657" s="107"/>
      <c r="U657" s="107"/>
      <c r="V657" s="107"/>
      <c r="AD657" s="641">
        <v>0</v>
      </c>
      <c r="AE657" s="641"/>
      <c r="AF657" s="641"/>
      <c r="AG657" s="641"/>
      <c r="AH657" s="641"/>
      <c r="AI657" s="641"/>
      <c r="AJ657" s="147" t="str">
        <f t="shared" si="63"/>
        <v/>
      </c>
      <c r="AK657" s="245">
        <f t="shared" si="63"/>
        <v>0</v>
      </c>
      <c r="AL657" s="90" t="s">
        <v>781</v>
      </c>
      <c r="AM657" s="90" t="s">
        <v>1344</v>
      </c>
      <c r="AN657" s="90"/>
      <c r="AO657" s="107"/>
      <c r="AP657" s="107"/>
      <c r="AQ657" s="107"/>
      <c r="AR657" s="107"/>
      <c r="AS657" s="107"/>
      <c r="AT657" s="107"/>
      <c r="AU657" s="107"/>
      <c r="AV657" s="107"/>
      <c r="AW657" s="107"/>
      <c r="AX657" s="107"/>
      <c r="AY657" s="107"/>
      <c r="AZ657" s="107"/>
      <c r="BA657" s="107"/>
      <c r="BB657" s="107"/>
      <c r="BC657" s="107"/>
      <c r="BD657" s="107"/>
      <c r="BE657" s="107"/>
      <c r="BM657" s="641">
        <f>AD657</f>
        <v>0</v>
      </c>
      <c r="BN657" s="641"/>
      <c r="BO657" s="641"/>
      <c r="BP657" s="641"/>
      <c r="BQ657" s="641"/>
      <c r="BR657" s="641"/>
      <c r="BY657" s="156">
        <f>IF(SUM(C657:AI657)=0,0,1)</f>
        <v>0</v>
      </c>
      <c r="BZ657" s="156">
        <f t="shared" si="68"/>
        <v>0</v>
      </c>
    </row>
    <row r="658" spans="1:94" ht="15" customHeight="1" collapsed="1">
      <c r="A658" s="147" t="str">
        <f>IF(B658&lt;&gt;"",SUBTOTAL(103,$B$8:B658)-SUBTOTAL(103,$B$9:$B$50)-SUBTOTAL(103,$B$52:$B$345),"")</f>
        <v/>
      </c>
      <c r="C658" s="90" t="s">
        <v>781</v>
      </c>
      <c r="D658" s="90" t="str">
        <f>"Nguyên giá tài sản cố định cuối "&amp;'[4]Khai bao'!$C$23&amp;" đã khấu hao hết nhưng vẫn còn sử dụng: 1.071.331.647 đồng"</f>
        <v>Nguyên giá tài sản cố định cuối kỳ đã khấu hao hết nhưng vẫn còn sử dụng: 1.071.331.647 đồng</v>
      </c>
      <c r="E658" s="107"/>
      <c r="F658" s="107"/>
      <c r="G658" s="107"/>
      <c r="H658" s="107"/>
      <c r="I658" s="107"/>
      <c r="J658" s="107"/>
      <c r="K658" s="107"/>
      <c r="L658" s="107"/>
      <c r="M658" s="107"/>
      <c r="N658" s="107"/>
      <c r="O658" s="107"/>
      <c r="P658" s="107"/>
      <c r="Q658" s="107"/>
      <c r="R658" s="107"/>
      <c r="S658" s="107"/>
      <c r="T658" s="107"/>
      <c r="U658" s="107"/>
      <c r="V658" s="107"/>
      <c r="AD658" s="194"/>
      <c r="AE658" s="194"/>
      <c r="AF658" s="194"/>
      <c r="AG658" s="194"/>
      <c r="AH658" s="194"/>
      <c r="AI658" s="194"/>
      <c r="AJ658" s="147" t="str">
        <f t="shared" si="63"/>
        <v/>
      </c>
      <c r="AK658" s="245">
        <f t="shared" si="63"/>
        <v>0</v>
      </c>
      <c r="AL658" s="90" t="s">
        <v>781</v>
      </c>
      <c r="AM658" s="90" t="s">
        <v>1345</v>
      </c>
      <c r="AN658" s="90"/>
      <c r="AO658" s="107"/>
      <c r="AP658" s="107"/>
      <c r="AQ658" s="107"/>
      <c r="AR658" s="107"/>
      <c r="AS658" s="107"/>
      <c r="AT658" s="107"/>
      <c r="AU658" s="107"/>
      <c r="AV658" s="107"/>
      <c r="AW658" s="107"/>
      <c r="AX658" s="107"/>
      <c r="AY658" s="107"/>
      <c r="AZ658" s="107"/>
      <c r="BA658" s="107"/>
      <c r="BB658" s="107"/>
      <c r="BC658" s="107"/>
      <c r="BD658" s="107"/>
      <c r="BE658" s="107"/>
      <c r="BM658" s="641">
        <f>AD658</f>
        <v>0</v>
      </c>
      <c r="BN658" s="641"/>
      <c r="BO658" s="641"/>
      <c r="BP658" s="641"/>
      <c r="BQ658" s="641"/>
      <c r="BR658" s="641"/>
      <c r="BY658" s="156">
        <v>1</v>
      </c>
      <c r="BZ658" s="156">
        <f t="shared" si="68"/>
        <v>0</v>
      </c>
    </row>
    <row r="659" spans="1:94" ht="15" hidden="1" customHeight="1" outlineLevel="1">
      <c r="A659" s="147" t="str">
        <f>IF(B659&lt;&gt;"",SUBTOTAL(103,$B$8:B659)-SUBTOTAL(103,$B$9:$B$50)-SUBTOTAL(103,$B$52:$B$345),"")</f>
        <v/>
      </c>
      <c r="C659" s="90" t="s">
        <v>781</v>
      </c>
      <c r="D659" s="90" t="str">
        <f>"Nguyên giá tài sản cố định cuối "&amp;'[4]Khai bao'!$C$23&amp;" chờ thanh lý:"</f>
        <v>Nguyên giá tài sản cố định cuối kỳ chờ thanh lý:</v>
      </c>
      <c r="E659" s="107"/>
      <c r="F659" s="107"/>
      <c r="G659" s="107"/>
      <c r="H659" s="107"/>
      <c r="I659" s="107"/>
      <c r="J659" s="107"/>
      <c r="K659" s="107"/>
      <c r="L659" s="107"/>
      <c r="M659" s="107"/>
      <c r="N659" s="107"/>
      <c r="O659" s="107"/>
      <c r="P659" s="107"/>
      <c r="Q659" s="107"/>
      <c r="R659" s="107"/>
      <c r="S659" s="107"/>
      <c r="T659" s="107"/>
      <c r="U659" s="107"/>
      <c r="V659" s="107"/>
      <c r="AD659" s="641">
        <v>0</v>
      </c>
      <c r="AE659" s="641"/>
      <c r="AF659" s="641"/>
      <c r="AG659" s="641"/>
      <c r="AH659" s="641"/>
      <c r="AI659" s="641"/>
      <c r="AJ659" s="147" t="str">
        <f t="shared" si="63"/>
        <v/>
      </c>
      <c r="AK659" s="245">
        <f t="shared" si="63"/>
        <v>0</v>
      </c>
      <c r="AL659" s="90" t="s">
        <v>781</v>
      </c>
      <c r="AM659" s="90" t="s">
        <v>1346</v>
      </c>
      <c r="AN659" s="90"/>
      <c r="AO659" s="107"/>
      <c r="AP659" s="107"/>
      <c r="AQ659" s="107"/>
      <c r="AR659" s="107"/>
      <c r="AS659" s="107"/>
      <c r="AT659" s="107"/>
      <c r="AU659" s="107"/>
      <c r="AV659" s="107"/>
      <c r="AW659" s="107"/>
      <c r="AX659" s="107"/>
      <c r="AY659" s="107"/>
      <c r="AZ659" s="107"/>
      <c r="BA659" s="107"/>
      <c r="BB659" s="107"/>
      <c r="BC659" s="107"/>
      <c r="BD659" s="107"/>
      <c r="BE659" s="107"/>
      <c r="BM659" s="641">
        <f>AD659</f>
        <v>0</v>
      </c>
      <c r="BN659" s="641"/>
      <c r="BO659" s="641"/>
      <c r="BP659" s="641"/>
      <c r="BQ659" s="641"/>
      <c r="BR659" s="641"/>
      <c r="BY659" s="156">
        <f>IF(SUM(C659:AI659)=0,0,1)</f>
        <v>0</v>
      </c>
      <c r="BZ659" s="156">
        <f t="shared" si="68"/>
        <v>0</v>
      </c>
    </row>
    <row r="660" spans="1:94" ht="15" hidden="1" customHeight="1" outlineLevel="1">
      <c r="A660" s="147" t="str">
        <f>IF(B660&lt;&gt;"",SUBTOTAL(103,$B$8:B660)-SUBTOTAL(103,$B$9:$B$50)-SUBTOTAL(103,$B$52:$B$345),"")</f>
        <v/>
      </c>
      <c r="C660" s="90" t="s">
        <v>781</v>
      </c>
      <c r="D660" s="90" t="s">
        <v>1347</v>
      </c>
      <c r="E660" s="107"/>
      <c r="F660" s="107"/>
      <c r="G660" s="107"/>
      <c r="H660" s="107"/>
      <c r="I660" s="107"/>
      <c r="J660" s="107"/>
      <c r="K660" s="107"/>
      <c r="L660" s="107"/>
      <c r="M660" s="107"/>
      <c r="N660" s="107"/>
      <c r="O660" s="107"/>
      <c r="P660" s="107"/>
      <c r="Q660" s="107"/>
      <c r="R660" s="107"/>
      <c r="S660" s="107"/>
      <c r="T660" s="107"/>
      <c r="U660" s="107"/>
      <c r="V660" s="107"/>
      <c r="AD660" s="641">
        <v>0</v>
      </c>
      <c r="AE660" s="641"/>
      <c r="AF660" s="641"/>
      <c r="AG660" s="641"/>
      <c r="AH660" s="641"/>
      <c r="AI660" s="641"/>
      <c r="AJ660" s="147" t="str">
        <f t="shared" si="63"/>
        <v/>
      </c>
      <c r="AK660" s="245">
        <f t="shared" si="63"/>
        <v>0</v>
      </c>
      <c r="AL660" s="90" t="s">
        <v>781</v>
      </c>
      <c r="AM660" s="90" t="s">
        <v>1348</v>
      </c>
      <c r="AN660" s="90"/>
      <c r="AO660" s="107"/>
      <c r="AP660" s="107"/>
      <c r="AQ660" s="107"/>
      <c r="AR660" s="107"/>
      <c r="AS660" s="107"/>
      <c r="AT660" s="107"/>
      <c r="AU660" s="107"/>
      <c r="AV660" s="107"/>
      <c r="AW660" s="107"/>
      <c r="AX660" s="107"/>
      <c r="AY660" s="107"/>
      <c r="AZ660" s="107"/>
      <c r="BA660" s="107"/>
      <c r="BB660" s="107"/>
      <c r="BC660" s="107"/>
      <c r="BD660" s="107"/>
      <c r="BE660" s="107"/>
      <c r="BM660" s="641">
        <f>AD660</f>
        <v>0</v>
      </c>
      <c r="BN660" s="641"/>
      <c r="BO660" s="641"/>
      <c r="BP660" s="641"/>
      <c r="BQ660" s="641"/>
      <c r="BR660" s="641"/>
      <c r="BY660" s="156">
        <f>IF(SUM(C660:AI660)=0,0,1)</f>
        <v>0</v>
      </c>
      <c r="BZ660" s="156">
        <f t="shared" si="68"/>
        <v>0</v>
      </c>
    </row>
    <row r="661" spans="1:94" ht="15" hidden="1" customHeight="1" outlineLevel="1">
      <c r="A661" s="147" t="str">
        <f>IF(B661&lt;&gt;"",SUBTOTAL(103,$B$8:B661)-SUBTOTAL(103,$B$9:$B$50)-SUBTOTAL(103,$B$52:$B$345),"")</f>
        <v/>
      </c>
      <c r="C661" s="90" t="s">
        <v>781</v>
      </c>
      <c r="D661" s="90" t="s">
        <v>1349</v>
      </c>
      <c r="E661" s="107"/>
      <c r="F661" s="107"/>
      <c r="G661" s="107"/>
      <c r="H661" s="107"/>
      <c r="I661" s="107"/>
      <c r="J661" s="107"/>
      <c r="K661" s="107"/>
      <c r="L661" s="107"/>
      <c r="M661" s="107"/>
      <c r="N661" s="107"/>
      <c r="O661" s="107"/>
      <c r="P661" s="107"/>
      <c r="Q661" s="107"/>
      <c r="R661" s="107"/>
      <c r="S661" s="107"/>
      <c r="T661" s="107"/>
      <c r="U661" s="107"/>
      <c r="V661" s="107"/>
      <c r="AD661" s="641">
        <v>0</v>
      </c>
      <c r="AE661" s="641"/>
      <c r="AF661" s="641"/>
      <c r="AG661" s="641"/>
      <c r="AH661" s="641"/>
      <c r="AI661" s="641"/>
      <c r="AJ661" s="147" t="str">
        <f t="shared" si="63"/>
        <v/>
      </c>
      <c r="AK661" s="245">
        <f t="shared" si="63"/>
        <v>0</v>
      </c>
      <c r="AL661" s="90" t="s">
        <v>781</v>
      </c>
      <c r="AM661" s="90" t="s">
        <v>1350</v>
      </c>
      <c r="AN661" s="90"/>
      <c r="AO661" s="107"/>
      <c r="AP661" s="107"/>
      <c r="AQ661" s="107"/>
      <c r="AR661" s="107"/>
      <c r="AS661" s="107"/>
      <c r="AT661" s="107"/>
      <c r="AU661" s="107"/>
      <c r="AV661" s="107"/>
      <c r="AW661" s="107"/>
      <c r="AX661" s="107"/>
      <c r="AY661" s="107"/>
      <c r="AZ661" s="107"/>
      <c r="BA661" s="107"/>
      <c r="BB661" s="107"/>
      <c r="BC661" s="107"/>
      <c r="BD661" s="107"/>
      <c r="BE661" s="107"/>
      <c r="BM661" s="641">
        <f>AD661</f>
        <v>0</v>
      </c>
      <c r="BN661" s="641"/>
      <c r="BO661" s="641"/>
      <c r="BP661" s="641"/>
      <c r="BQ661" s="641"/>
      <c r="BR661" s="641"/>
      <c r="BY661" s="156">
        <f>IF(SUM(C661:AI661)=0,0,1)</f>
        <v>0</v>
      </c>
      <c r="BZ661" s="156">
        <f t="shared" si="68"/>
        <v>0</v>
      </c>
    </row>
    <row r="662" spans="1:94" ht="15" hidden="1" customHeight="1" collapsed="1">
      <c r="A662" s="147" t="str">
        <f>IF(B662&lt;&gt;"",SUBTOTAL(103,$B$8:B662)-SUBTOTAL(103,$B$9:$B$50)-SUBTOTAL(103,$B$52:$B$345),"")</f>
        <v/>
      </c>
      <c r="D662" s="107"/>
      <c r="E662" s="107"/>
      <c r="F662" s="107"/>
      <c r="G662" s="107"/>
      <c r="H662" s="107"/>
      <c r="I662" s="107"/>
      <c r="J662" s="107"/>
      <c r="K662" s="107"/>
      <c r="L662" s="107"/>
      <c r="M662" s="107"/>
      <c r="N662" s="107"/>
      <c r="O662" s="107"/>
      <c r="P662" s="107"/>
      <c r="Q662" s="107"/>
      <c r="R662" s="107"/>
      <c r="S662" s="107"/>
      <c r="T662" s="107"/>
      <c r="U662" s="107"/>
      <c r="V662" s="107"/>
      <c r="AJ662" s="147" t="str">
        <f t="shared" si="63"/>
        <v/>
      </c>
      <c r="AK662" s="245">
        <f t="shared" si="63"/>
        <v>0</v>
      </c>
      <c r="AM662" s="107"/>
      <c r="AN662" s="107"/>
      <c r="AO662" s="107"/>
      <c r="AP662" s="107"/>
      <c r="AQ662" s="107"/>
      <c r="AR662" s="107"/>
      <c r="AS662" s="107"/>
      <c r="AT662" s="107"/>
      <c r="AU662" s="107"/>
      <c r="AV662" s="107"/>
      <c r="AW662" s="107"/>
      <c r="AX662" s="107"/>
      <c r="AY662" s="107"/>
      <c r="AZ662" s="107"/>
      <c r="BA662" s="107"/>
      <c r="BB662" s="107"/>
      <c r="BC662" s="107"/>
      <c r="BD662" s="107"/>
      <c r="BE662" s="107"/>
      <c r="BY662" s="156">
        <f>BY666</f>
        <v>0</v>
      </c>
      <c r="BZ662" s="156">
        <f t="shared" si="68"/>
        <v>0</v>
      </c>
      <c r="CD662" s="155"/>
      <c r="CE662" s="155"/>
    </row>
    <row r="663" spans="1:94" ht="15" hidden="1" customHeight="1">
      <c r="A663" s="147" t="str">
        <f>IF(B663&lt;&gt;"",SUBTOTAL(103,$B$8:B663)-SUBTOTAL(103,$B$9:$B$50)-SUBTOTAL(103,$B$52:$B$345),"")</f>
        <v/>
      </c>
      <c r="B663" s="88" t="str">
        <f>IF(AND(AD680=0,AD673=0),"",".")</f>
        <v/>
      </c>
      <c r="C663" s="88" t="s">
        <v>1351</v>
      </c>
      <c r="D663" s="107"/>
      <c r="E663" s="107"/>
      <c r="F663" s="107"/>
      <c r="G663" s="107"/>
      <c r="H663" s="107"/>
      <c r="I663" s="107"/>
      <c r="J663" s="107"/>
      <c r="K663" s="107"/>
      <c r="L663" s="107"/>
      <c r="M663" s="107"/>
      <c r="N663" s="107"/>
      <c r="O663" s="107"/>
      <c r="P663" s="107"/>
      <c r="Q663" s="107"/>
      <c r="R663" s="107"/>
      <c r="S663" s="107"/>
      <c r="T663" s="107"/>
      <c r="U663" s="107"/>
      <c r="V663" s="107"/>
      <c r="AI663" s="89"/>
      <c r="AJ663" s="147" t="str">
        <f t="shared" si="63"/>
        <v/>
      </c>
      <c r="AK663" s="245" t="str">
        <f t="shared" si="63"/>
        <v/>
      </c>
      <c r="AL663" s="88" t="s">
        <v>1352</v>
      </c>
      <c r="AM663" s="107"/>
      <c r="AN663" s="107"/>
      <c r="AO663" s="107"/>
      <c r="AP663" s="107"/>
      <c r="AQ663" s="107"/>
      <c r="AR663" s="107"/>
      <c r="AS663" s="107"/>
      <c r="AT663" s="107"/>
      <c r="AU663" s="107"/>
      <c r="AV663" s="107"/>
      <c r="AW663" s="107"/>
      <c r="AX663" s="107"/>
      <c r="AY663" s="107"/>
      <c r="AZ663" s="107"/>
      <c r="BA663" s="107"/>
      <c r="BB663" s="107"/>
      <c r="BC663" s="107"/>
      <c r="BD663" s="107"/>
      <c r="BE663" s="107"/>
      <c r="BR663" s="89"/>
      <c r="BY663" s="156">
        <f>BY666</f>
        <v>0</v>
      </c>
      <c r="BZ663" s="156">
        <f t="shared" si="68"/>
        <v>0</v>
      </c>
      <c r="CD663" s="155"/>
      <c r="CE663" s="155"/>
    </row>
    <row r="664" spans="1:94" ht="15" hidden="1" customHeight="1">
      <c r="A664" s="256" t="str">
        <f>IF(B664&lt;&gt;"",SUBTOTAL(103,$B$8:B664)-SUBTOTAL(103,$B$9:$B$50)-SUBTOTAL(103,$B$52:$B$345),"")</f>
        <v/>
      </c>
      <c r="B664" s="90"/>
      <c r="C664" s="696"/>
      <c r="D664" s="696"/>
      <c r="E664" s="696"/>
      <c r="F664" s="337"/>
      <c r="G664" s="107"/>
      <c r="H664" s="107"/>
      <c r="K664" s="338"/>
      <c r="L664" s="338"/>
      <c r="M664" s="338"/>
      <c r="N664" s="338"/>
      <c r="O664" s="338"/>
      <c r="P664" s="690" t="s">
        <v>1353</v>
      </c>
      <c r="Q664" s="690"/>
      <c r="R664" s="690"/>
      <c r="S664" s="690"/>
      <c r="T664" s="690"/>
      <c r="U664" s="690"/>
      <c r="V664" s="338"/>
      <c r="W664" s="690" t="s">
        <v>806</v>
      </c>
      <c r="X664" s="690"/>
      <c r="Y664" s="690"/>
      <c r="Z664" s="690"/>
      <c r="AA664" s="690"/>
      <c r="AB664" s="690"/>
      <c r="AC664" s="338"/>
      <c r="AD664" s="692" t="s">
        <v>535</v>
      </c>
      <c r="AE664" s="692"/>
      <c r="AF664" s="692"/>
      <c r="AG664" s="692"/>
      <c r="AH664" s="692"/>
      <c r="AI664" s="692"/>
      <c r="AJ664" s="256" t="str">
        <f t="shared" si="63"/>
        <v/>
      </c>
      <c r="AK664" s="284">
        <f t="shared" si="63"/>
        <v>0</v>
      </c>
      <c r="AL664" s="696"/>
      <c r="AM664" s="696"/>
      <c r="AN664" s="696"/>
      <c r="AO664" s="696"/>
      <c r="AP664" s="107"/>
      <c r="AQ664" s="107"/>
      <c r="AT664" s="338"/>
      <c r="AU664" s="338"/>
      <c r="AV664" s="338"/>
      <c r="AW664" s="338"/>
      <c r="AX664" s="338"/>
      <c r="AY664" s="690" t="s">
        <v>935</v>
      </c>
      <c r="AZ664" s="690"/>
      <c r="BA664" s="690"/>
      <c r="BB664" s="690"/>
      <c r="BC664" s="690"/>
      <c r="BD664" s="690"/>
      <c r="BE664" s="338"/>
      <c r="BF664" s="690" t="s">
        <v>1326</v>
      </c>
      <c r="BG664" s="690"/>
      <c r="BH664" s="690"/>
      <c r="BI664" s="690"/>
      <c r="BJ664" s="690"/>
      <c r="BK664" s="690"/>
      <c r="BL664" s="338"/>
      <c r="BM664" s="692" t="s">
        <v>1327</v>
      </c>
      <c r="BN664" s="692"/>
      <c r="BO664" s="692"/>
      <c r="BP664" s="692"/>
      <c r="BQ664" s="692"/>
      <c r="BR664" s="692"/>
      <c r="BS664" s="339"/>
      <c r="BY664" s="156">
        <f>BY666</f>
        <v>0</v>
      </c>
      <c r="BZ664" s="156">
        <f t="shared" si="68"/>
        <v>0</v>
      </c>
      <c r="CB664" s="155"/>
      <c r="CC664" s="155"/>
      <c r="CD664" s="155"/>
      <c r="CE664" s="155"/>
    </row>
    <row r="665" spans="1:94" ht="15" hidden="1" customHeight="1">
      <c r="A665" s="256" t="str">
        <f>IF(B665&lt;&gt;"",SUBTOTAL(103,$B$8:B665)-SUBTOTAL(103,$B$9:$B$50)-SUBTOTAL(103,$B$52:$B$345),"")</f>
        <v/>
      </c>
      <c r="B665" s="90"/>
      <c r="C665" s="696"/>
      <c r="D665" s="696"/>
      <c r="E665" s="696"/>
      <c r="F665" s="337"/>
      <c r="G665" s="107"/>
      <c r="H665" s="107"/>
      <c r="I665" s="338"/>
      <c r="K665" s="338"/>
      <c r="L665" s="338"/>
      <c r="M665" s="338"/>
      <c r="N665" s="338"/>
      <c r="O665" s="338"/>
      <c r="P665" s="691"/>
      <c r="Q665" s="691"/>
      <c r="R665" s="691"/>
      <c r="S665" s="691"/>
      <c r="T665" s="691"/>
      <c r="U665" s="691"/>
      <c r="V665" s="338"/>
      <c r="W665" s="691"/>
      <c r="X665" s="691"/>
      <c r="Y665" s="691"/>
      <c r="Z665" s="691"/>
      <c r="AA665" s="691"/>
      <c r="AB665" s="691"/>
      <c r="AC665" s="338"/>
      <c r="AD665" s="693"/>
      <c r="AE665" s="693"/>
      <c r="AF665" s="693"/>
      <c r="AG665" s="693"/>
      <c r="AH665" s="693"/>
      <c r="AI665" s="693"/>
      <c r="AJ665" s="256" t="str">
        <f t="shared" si="63"/>
        <v/>
      </c>
      <c r="AK665" s="284">
        <f t="shared" si="63"/>
        <v>0</v>
      </c>
      <c r="AL665" s="696"/>
      <c r="AM665" s="696"/>
      <c r="AN665" s="696"/>
      <c r="AO665" s="696"/>
      <c r="AP665" s="107"/>
      <c r="AQ665" s="107"/>
      <c r="AR665" s="338"/>
      <c r="AT665" s="338"/>
      <c r="AU665" s="338"/>
      <c r="AV665" s="338"/>
      <c r="AW665" s="338"/>
      <c r="AX665" s="338"/>
      <c r="AY665" s="691"/>
      <c r="AZ665" s="691"/>
      <c r="BA665" s="691"/>
      <c r="BB665" s="691"/>
      <c r="BC665" s="691"/>
      <c r="BD665" s="691"/>
      <c r="BE665" s="338"/>
      <c r="BF665" s="691"/>
      <c r="BG665" s="691"/>
      <c r="BH665" s="691"/>
      <c r="BI665" s="691"/>
      <c r="BJ665" s="691"/>
      <c r="BK665" s="691"/>
      <c r="BL665" s="338"/>
      <c r="BM665" s="693"/>
      <c r="BN665" s="693"/>
      <c r="BO665" s="693"/>
      <c r="BP665" s="693"/>
      <c r="BQ665" s="693"/>
      <c r="BR665" s="693"/>
      <c r="BS665" s="339"/>
      <c r="BY665" s="156">
        <f>BY666</f>
        <v>0</v>
      </c>
      <c r="BZ665" s="156">
        <f t="shared" si="68"/>
        <v>0</v>
      </c>
      <c r="CB665" s="155"/>
      <c r="CC665" s="155"/>
      <c r="CD665" s="155"/>
      <c r="CE665" s="155"/>
    </row>
    <row r="666" spans="1:94" ht="15" hidden="1" customHeight="1">
      <c r="A666" s="256" t="str">
        <f>IF(B666&lt;&gt;"",SUBTOTAL(103,$B$8:B666)-SUBTOTAL(103,$B$9:$B$50)-SUBTOTAL(103,$B$52:$B$345),"")</f>
        <v/>
      </c>
      <c r="B666" s="90"/>
      <c r="C666" s="208"/>
      <c r="D666" s="208"/>
      <c r="E666" s="208"/>
      <c r="F666" s="208"/>
      <c r="G666" s="208"/>
      <c r="H666" s="208"/>
      <c r="I666" s="208"/>
      <c r="J666" s="208"/>
      <c r="K666" s="189"/>
      <c r="L666" s="189"/>
      <c r="M666" s="189"/>
      <c r="N666" s="189"/>
      <c r="O666" s="189"/>
      <c r="P666" s="641" t="s">
        <v>1133</v>
      </c>
      <c r="Q666" s="641"/>
      <c r="R666" s="641"/>
      <c r="S666" s="641"/>
      <c r="T666" s="641"/>
      <c r="U666" s="641"/>
      <c r="V666" s="189"/>
      <c r="W666" s="641" t="s">
        <v>1133</v>
      </c>
      <c r="X666" s="641"/>
      <c r="Y666" s="641"/>
      <c r="Z666" s="641"/>
      <c r="AA666" s="641"/>
      <c r="AB666" s="641"/>
      <c r="AD666" s="695" t="s">
        <v>1133</v>
      </c>
      <c r="AE666" s="695"/>
      <c r="AF666" s="695"/>
      <c r="AG666" s="695"/>
      <c r="AH666" s="695"/>
      <c r="AI666" s="695"/>
      <c r="AJ666" s="256" t="str">
        <f t="shared" si="63"/>
        <v/>
      </c>
      <c r="AK666" s="284">
        <f t="shared" si="63"/>
        <v>0</v>
      </c>
      <c r="AL666" s="208"/>
      <c r="AM666" s="208"/>
      <c r="AN666" s="208"/>
      <c r="AO666" s="208"/>
      <c r="AP666" s="208"/>
      <c r="AQ666" s="208"/>
      <c r="AR666" s="208"/>
      <c r="AS666" s="208"/>
      <c r="AT666" s="189"/>
      <c r="AU666" s="189"/>
      <c r="AV666" s="189"/>
      <c r="AW666" s="189"/>
      <c r="AX666" s="189"/>
      <c r="AY666" s="641" t="s">
        <v>1133</v>
      </c>
      <c r="AZ666" s="641"/>
      <c r="BA666" s="641"/>
      <c r="BB666" s="641"/>
      <c r="BC666" s="641"/>
      <c r="BD666" s="641"/>
      <c r="BE666" s="189"/>
      <c r="BF666" s="641" t="s">
        <v>1133</v>
      </c>
      <c r="BG666" s="641"/>
      <c r="BH666" s="641"/>
      <c r="BI666" s="641"/>
      <c r="BJ666" s="641"/>
      <c r="BK666" s="641"/>
      <c r="BM666" s="695" t="s">
        <v>1133</v>
      </c>
      <c r="BN666" s="695"/>
      <c r="BO666" s="695"/>
      <c r="BP666" s="695"/>
      <c r="BQ666" s="695"/>
      <c r="BR666" s="695"/>
      <c r="BS666" s="193"/>
      <c r="BY666" s="156">
        <f>SUM(BY667:BY683)</f>
        <v>0</v>
      </c>
      <c r="BZ666" s="156">
        <f t="shared" si="68"/>
        <v>0</v>
      </c>
      <c r="CB666" s="155"/>
      <c r="CC666" s="155"/>
      <c r="CD666" s="155"/>
      <c r="CE666" s="155"/>
    </row>
    <row r="667" spans="1:94" ht="15" hidden="1" customHeight="1">
      <c r="A667" s="333" t="str">
        <f>IF(B667&lt;&gt;"",SUBTOTAL(103,$B$8:B667)-SUBTOTAL(103,$B$9:$B$50)-SUBTOTAL(103,$B$52:$B$345),"")</f>
        <v/>
      </c>
      <c r="C667" s="116" t="s">
        <v>807</v>
      </c>
      <c r="D667" s="333"/>
      <c r="E667" s="340"/>
      <c r="F667" s="340"/>
      <c r="G667" s="107"/>
      <c r="H667" s="107"/>
      <c r="I667" s="107"/>
      <c r="K667" s="107"/>
      <c r="L667" s="107"/>
      <c r="M667" s="107"/>
      <c r="N667" s="107"/>
      <c r="O667" s="107"/>
      <c r="P667" s="342"/>
      <c r="Q667" s="342"/>
      <c r="R667" s="342"/>
      <c r="S667" s="342"/>
      <c r="T667" s="342"/>
      <c r="U667" s="342"/>
      <c r="V667" s="107"/>
      <c r="W667" s="342"/>
      <c r="X667" s="342"/>
      <c r="Y667" s="342"/>
      <c r="Z667" s="342"/>
      <c r="AA667" s="342"/>
      <c r="AB667" s="342"/>
      <c r="AC667" s="107"/>
      <c r="AD667" s="342"/>
      <c r="AE667" s="342"/>
      <c r="AF667" s="342"/>
      <c r="AG667" s="342"/>
      <c r="AH667" s="342"/>
      <c r="AI667" s="342"/>
      <c r="AJ667" s="333" t="str">
        <f t="shared" si="63"/>
        <v/>
      </c>
      <c r="AK667" s="334">
        <f t="shared" si="63"/>
        <v>0</v>
      </c>
      <c r="AL667" s="116" t="s">
        <v>1328</v>
      </c>
      <c r="AM667" s="333"/>
      <c r="AN667" s="333"/>
      <c r="AO667" s="340"/>
      <c r="AP667" s="107"/>
      <c r="AQ667" s="107"/>
      <c r="AR667" s="107"/>
      <c r="AT667" s="107"/>
      <c r="AU667" s="107"/>
      <c r="AV667" s="107"/>
      <c r="AW667" s="107"/>
      <c r="AX667" s="107"/>
      <c r="AY667" s="342"/>
      <c r="AZ667" s="342"/>
      <c r="BA667" s="342"/>
      <c r="BB667" s="342"/>
      <c r="BC667" s="342"/>
      <c r="BD667" s="342"/>
      <c r="BE667" s="107"/>
      <c r="BF667" s="342"/>
      <c r="BG667" s="342"/>
      <c r="BH667" s="342"/>
      <c r="BI667" s="342"/>
      <c r="BJ667" s="342"/>
      <c r="BK667" s="342"/>
      <c r="BL667" s="107"/>
      <c r="BM667" s="342"/>
      <c r="BN667" s="342"/>
      <c r="BO667" s="342"/>
      <c r="BP667" s="342"/>
      <c r="BQ667" s="342"/>
      <c r="BR667" s="342"/>
      <c r="BS667" s="107"/>
      <c r="BY667" s="156">
        <f>SUM(BY668:BY673)</f>
        <v>0</v>
      </c>
      <c r="BZ667" s="156">
        <f t="shared" si="68"/>
        <v>0</v>
      </c>
      <c r="CD667" s="155"/>
      <c r="CE667" s="155"/>
    </row>
    <row r="668" spans="1:94" ht="15" hidden="1" customHeight="1">
      <c r="A668" s="256" t="str">
        <f>IF(B668&lt;&gt;"",SUBTOTAL(103,$B$8:B668)-SUBTOTAL(103,$B$9:$B$50)-SUBTOTAL(103,$B$52:$B$345),"")</f>
        <v/>
      </c>
      <c r="B668" s="90"/>
      <c r="C668" s="90" t="str">
        <f>"Tại ngày "&amp;'[4]Khai bao'!$C$19</f>
        <v>Tại ngày 01/01/2016</v>
      </c>
      <c r="D668" s="208"/>
      <c r="E668" s="208"/>
      <c r="F668" s="208"/>
      <c r="G668" s="208"/>
      <c r="H668" s="208"/>
      <c r="I668" s="208"/>
      <c r="J668" s="208"/>
      <c r="K668" s="189"/>
      <c r="L668" s="189"/>
      <c r="M668" s="189"/>
      <c r="N668" s="189"/>
      <c r="O668" s="189"/>
      <c r="P668" s="641">
        <v>0</v>
      </c>
      <c r="Q668" s="641"/>
      <c r="R668" s="641"/>
      <c r="S668" s="641"/>
      <c r="T668" s="641"/>
      <c r="U668" s="641"/>
      <c r="V668" s="189"/>
      <c r="W668" s="641">
        <v>0</v>
      </c>
      <c r="X668" s="641"/>
      <c r="Y668" s="641"/>
      <c r="Z668" s="641"/>
      <c r="AA668" s="641"/>
      <c r="AB668" s="641"/>
      <c r="AD668" s="641">
        <f>SUM(P668:AB668)</f>
        <v>0</v>
      </c>
      <c r="AE668" s="641"/>
      <c r="AF668" s="641"/>
      <c r="AG668" s="641"/>
      <c r="AH668" s="641"/>
      <c r="AI668" s="641"/>
      <c r="AJ668" s="256" t="str">
        <f t="shared" si="63"/>
        <v/>
      </c>
      <c r="AK668" s="284">
        <f t="shared" si="63"/>
        <v>0</v>
      </c>
      <c r="AL668" s="208" t="str">
        <f>"As at "&amp;'[4]Khai bao'!$D$19</f>
        <v>As at 01/01/2014</v>
      </c>
      <c r="AM668" s="208"/>
      <c r="AN668" s="208"/>
      <c r="AO668" s="208"/>
      <c r="AP668" s="208"/>
      <c r="AQ668" s="208"/>
      <c r="AR668" s="208"/>
      <c r="AS668" s="208"/>
      <c r="AT668" s="189"/>
      <c r="AU668" s="189"/>
      <c r="AV668" s="189"/>
      <c r="AW668" s="189"/>
      <c r="AX668" s="189"/>
      <c r="AY668" s="641">
        <f>P668</f>
        <v>0</v>
      </c>
      <c r="AZ668" s="641"/>
      <c r="BA668" s="641"/>
      <c r="BB668" s="641"/>
      <c r="BC668" s="641"/>
      <c r="BD668" s="641"/>
      <c r="BE668" s="189"/>
      <c r="BF668" s="641">
        <f>W668</f>
        <v>0</v>
      </c>
      <c r="BG668" s="641"/>
      <c r="BH668" s="641"/>
      <c r="BI668" s="641"/>
      <c r="BJ668" s="641"/>
      <c r="BK668" s="641"/>
      <c r="BM668" s="641">
        <f>SUM(AY668:BK668)</f>
        <v>0</v>
      </c>
      <c r="BN668" s="641"/>
      <c r="BO668" s="641"/>
      <c r="BP668" s="641"/>
      <c r="BQ668" s="641"/>
      <c r="BR668" s="641"/>
      <c r="BS668" s="193"/>
      <c r="BY668" s="156">
        <f>SUM(BY669:BY673)</f>
        <v>0</v>
      </c>
      <c r="BZ668" s="156">
        <f t="shared" si="68"/>
        <v>0</v>
      </c>
      <c r="CB668" s="155">
        <f>[4]CDKT!T121</f>
        <v>0</v>
      </c>
      <c r="CC668" s="155"/>
      <c r="CD668" s="155">
        <f>CB668-AD668</f>
        <v>0</v>
      </c>
      <c r="CE668" s="155"/>
    </row>
    <row r="669" spans="1:94" s="99" customFormat="1" ht="15" hidden="1" customHeight="1">
      <c r="A669" s="147" t="str">
        <f>IF(B669&lt;&gt;"",SUBTOTAL(103,$B$8:B669)-SUBTOTAL(103,$B$9:$B$50)-SUBTOTAL(103,$B$52:$B$345),"")</f>
        <v/>
      </c>
      <c r="B669" s="88"/>
      <c r="C669" s="99" t="s">
        <v>1354</v>
      </c>
      <c r="D669" s="343"/>
      <c r="E669" s="344"/>
      <c r="F669" s="344"/>
      <c r="G669" s="107"/>
      <c r="H669" s="107"/>
      <c r="I669" s="89"/>
      <c r="J669" s="89"/>
      <c r="K669" s="189"/>
      <c r="L669" s="189"/>
      <c r="M669" s="189"/>
      <c r="N669" s="189"/>
      <c r="O669" s="189"/>
      <c r="P669" s="641">
        <v>0</v>
      </c>
      <c r="Q669" s="641"/>
      <c r="R669" s="641"/>
      <c r="S669" s="641"/>
      <c r="T669" s="641"/>
      <c r="U669" s="641"/>
      <c r="V669" s="189"/>
      <c r="W669" s="641">
        <v>0</v>
      </c>
      <c r="X669" s="641"/>
      <c r="Y669" s="641"/>
      <c r="Z669" s="641"/>
      <c r="AA669" s="641"/>
      <c r="AB669" s="641"/>
      <c r="AC669" s="189"/>
      <c r="AD669" s="641">
        <f>SUM(P669:AB669)</f>
        <v>0</v>
      </c>
      <c r="AE669" s="641"/>
      <c r="AF669" s="641"/>
      <c r="AG669" s="641"/>
      <c r="AH669" s="641"/>
      <c r="AI669" s="641"/>
      <c r="AJ669" s="147" t="str">
        <f t="shared" si="63"/>
        <v/>
      </c>
      <c r="AK669" s="245">
        <f t="shared" si="63"/>
        <v>0</v>
      </c>
      <c r="AL669" s="99" t="s">
        <v>1355</v>
      </c>
      <c r="AM669" s="343"/>
      <c r="AN669" s="343"/>
      <c r="AO669" s="344"/>
      <c r="AP669" s="107"/>
      <c r="AQ669" s="107"/>
      <c r="AR669" s="89"/>
      <c r="AS669" s="89"/>
      <c r="AT669" s="189"/>
      <c r="AU669" s="189"/>
      <c r="AV669" s="189"/>
      <c r="AW669" s="189"/>
      <c r="AX669" s="189"/>
      <c r="AY669" s="641">
        <f>P669</f>
        <v>0</v>
      </c>
      <c r="AZ669" s="641"/>
      <c r="BA669" s="641"/>
      <c r="BB669" s="641"/>
      <c r="BC669" s="641"/>
      <c r="BD669" s="641"/>
      <c r="BE669" s="189"/>
      <c r="BF669" s="641">
        <f>W669</f>
        <v>0</v>
      </c>
      <c r="BG669" s="641"/>
      <c r="BH669" s="641"/>
      <c r="BI669" s="641"/>
      <c r="BJ669" s="641"/>
      <c r="BK669" s="641"/>
      <c r="BL669" s="189"/>
      <c r="BM669" s="641">
        <f>SUM(AY669:BK669)</f>
        <v>0</v>
      </c>
      <c r="BN669" s="641"/>
      <c r="BO669" s="641"/>
      <c r="BP669" s="641"/>
      <c r="BQ669" s="641"/>
      <c r="BR669" s="641"/>
      <c r="BS669" s="193"/>
      <c r="BT669" s="155"/>
      <c r="BU669" s="155"/>
      <c r="BV669" s="155"/>
      <c r="BW669" s="155"/>
      <c r="BX669" s="156"/>
      <c r="BY669" s="156">
        <f>IF(SUM(C669:AI669)=0,0,1)</f>
        <v>0</v>
      </c>
      <c r="BZ669" s="156">
        <f t="shared" si="68"/>
        <v>0</v>
      </c>
      <c r="CA669" s="156"/>
      <c r="CB669" s="252"/>
      <c r="CC669" s="252"/>
      <c r="CD669" s="155"/>
      <c r="CE669" s="155"/>
      <c r="CG669" s="290"/>
      <c r="CH669" s="290"/>
      <c r="CI669" s="290"/>
      <c r="CJ669" s="290"/>
      <c r="CK669" s="290"/>
      <c r="CL669" s="290"/>
      <c r="CM669" s="290"/>
      <c r="CN669" s="290"/>
      <c r="CO669" s="290"/>
      <c r="CP669" s="290"/>
    </row>
    <row r="670" spans="1:94" s="99" customFormat="1" ht="15" hidden="1" customHeight="1">
      <c r="A670" s="147" t="str">
        <f>IF(B670&lt;&gt;"",SUBTOTAL(103,$B$8:B670)-SUBTOTAL(103,$B$9:$B$50)-SUBTOTAL(103,$B$52:$B$345),"")</f>
        <v/>
      </c>
      <c r="B670" s="88"/>
      <c r="C670" s="99" t="s">
        <v>1332</v>
      </c>
      <c r="D670" s="343"/>
      <c r="E670" s="344"/>
      <c r="F670" s="344"/>
      <c r="G670" s="107"/>
      <c r="H670" s="107"/>
      <c r="I670" s="89"/>
      <c r="J670" s="89"/>
      <c r="K670" s="189"/>
      <c r="L670" s="189"/>
      <c r="M670" s="189"/>
      <c r="N670" s="189"/>
      <c r="O670" s="189"/>
      <c r="P670" s="641">
        <v>0</v>
      </c>
      <c r="Q670" s="641"/>
      <c r="R670" s="641"/>
      <c r="S670" s="641"/>
      <c r="T670" s="641"/>
      <c r="U670" s="641"/>
      <c r="V670" s="189"/>
      <c r="W670" s="641">
        <v>0</v>
      </c>
      <c r="X670" s="641"/>
      <c r="Y670" s="641"/>
      <c r="Z670" s="641"/>
      <c r="AA670" s="641"/>
      <c r="AB670" s="641"/>
      <c r="AC670" s="189"/>
      <c r="AD670" s="641">
        <f>SUM(P670:AB670)</f>
        <v>0</v>
      </c>
      <c r="AE670" s="641"/>
      <c r="AF670" s="641"/>
      <c r="AG670" s="641"/>
      <c r="AH670" s="641"/>
      <c r="AI670" s="641"/>
      <c r="AJ670" s="147" t="str">
        <f t="shared" si="63"/>
        <v/>
      </c>
      <c r="AK670" s="245">
        <f t="shared" si="63"/>
        <v>0</v>
      </c>
      <c r="AL670" s="99" t="s">
        <v>1274</v>
      </c>
      <c r="AM670" s="343"/>
      <c r="AN670" s="343"/>
      <c r="AO670" s="344"/>
      <c r="AP670" s="107"/>
      <c r="AQ670" s="107"/>
      <c r="AR670" s="89"/>
      <c r="AS670" s="89"/>
      <c r="AT670" s="189"/>
      <c r="AU670" s="189"/>
      <c r="AV670" s="189"/>
      <c r="AW670" s="189"/>
      <c r="AX670" s="189"/>
      <c r="AY670" s="641">
        <f>P670</f>
        <v>0</v>
      </c>
      <c r="AZ670" s="641"/>
      <c r="BA670" s="641"/>
      <c r="BB670" s="641"/>
      <c r="BC670" s="641"/>
      <c r="BD670" s="641"/>
      <c r="BE670" s="189"/>
      <c r="BF670" s="641">
        <f>W670</f>
        <v>0</v>
      </c>
      <c r="BG670" s="641"/>
      <c r="BH670" s="641"/>
      <c r="BI670" s="641"/>
      <c r="BJ670" s="641"/>
      <c r="BK670" s="641"/>
      <c r="BL670" s="189"/>
      <c r="BM670" s="641">
        <f>SUM(AY670:BK670)</f>
        <v>0</v>
      </c>
      <c r="BN670" s="641"/>
      <c r="BO670" s="641"/>
      <c r="BP670" s="641"/>
      <c r="BQ670" s="641"/>
      <c r="BR670" s="641"/>
      <c r="BS670" s="193"/>
      <c r="BT670" s="155"/>
      <c r="BU670" s="155"/>
      <c r="BV670" s="155"/>
      <c r="BW670" s="155"/>
      <c r="BX670" s="156"/>
      <c r="BY670" s="156">
        <f>IF(SUM(C670:AI670)=0,0,1)</f>
        <v>0</v>
      </c>
      <c r="BZ670" s="156">
        <f t="shared" si="68"/>
        <v>0</v>
      </c>
      <c r="CA670" s="156"/>
      <c r="CB670" s="252"/>
      <c r="CC670" s="252"/>
      <c r="CD670" s="155"/>
      <c r="CE670" s="155"/>
      <c r="CG670" s="290"/>
      <c r="CH670" s="290"/>
      <c r="CI670" s="290"/>
      <c r="CJ670" s="290"/>
      <c r="CK670" s="290"/>
      <c r="CL670" s="290"/>
      <c r="CM670" s="290"/>
      <c r="CN670" s="290"/>
      <c r="CO670" s="290"/>
      <c r="CP670" s="290"/>
    </row>
    <row r="671" spans="1:94" s="99" customFormat="1" ht="15" hidden="1" customHeight="1">
      <c r="A671" s="147" t="str">
        <f>IF(B671&lt;&gt;"",SUBTOTAL(103,$B$8:B671)-SUBTOTAL(103,$B$9:$B$50)-SUBTOTAL(103,$B$52:$B$345),"")</f>
        <v/>
      </c>
      <c r="B671" s="88"/>
      <c r="C671" s="99" t="s">
        <v>1356</v>
      </c>
      <c r="D671" s="343"/>
      <c r="E671" s="344"/>
      <c r="F671" s="344"/>
      <c r="G671" s="107"/>
      <c r="H671" s="107"/>
      <c r="I671" s="89"/>
      <c r="J671" s="89"/>
      <c r="K671" s="189"/>
      <c r="L671" s="189"/>
      <c r="M671" s="189"/>
      <c r="N671" s="189"/>
      <c r="O671" s="189"/>
      <c r="P671" s="641">
        <v>0</v>
      </c>
      <c r="Q671" s="641"/>
      <c r="R671" s="641"/>
      <c r="S671" s="641"/>
      <c r="T671" s="641"/>
      <c r="U671" s="641"/>
      <c r="V671" s="189"/>
      <c r="W671" s="641">
        <v>0</v>
      </c>
      <c r="X671" s="641"/>
      <c r="Y671" s="641"/>
      <c r="Z671" s="641"/>
      <c r="AA671" s="641"/>
      <c r="AB671" s="641"/>
      <c r="AC671" s="189"/>
      <c r="AD671" s="641">
        <f>SUM(P671:AB671)</f>
        <v>0</v>
      </c>
      <c r="AE671" s="641"/>
      <c r="AF671" s="641"/>
      <c r="AG671" s="641"/>
      <c r="AH671" s="641"/>
      <c r="AI671" s="641"/>
      <c r="AJ671" s="147" t="str">
        <f t="shared" si="63"/>
        <v/>
      </c>
      <c r="AK671" s="245">
        <f t="shared" si="63"/>
        <v>0</v>
      </c>
      <c r="AL671" s="99" t="s">
        <v>1357</v>
      </c>
      <c r="AM671" s="343"/>
      <c r="AN671" s="343"/>
      <c r="AO671" s="344"/>
      <c r="AP671" s="107"/>
      <c r="AQ671" s="107"/>
      <c r="AR671" s="89"/>
      <c r="AS671" s="89"/>
      <c r="AT671" s="189"/>
      <c r="AU671" s="189"/>
      <c r="AV671" s="189"/>
      <c r="AW671" s="189"/>
      <c r="AX671" s="189"/>
      <c r="AY671" s="641">
        <f>P671</f>
        <v>0</v>
      </c>
      <c r="AZ671" s="641"/>
      <c r="BA671" s="641"/>
      <c r="BB671" s="641"/>
      <c r="BC671" s="641"/>
      <c r="BD671" s="641"/>
      <c r="BE671" s="189"/>
      <c r="BF671" s="641">
        <f>W671</f>
        <v>0</v>
      </c>
      <c r="BG671" s="641"/>
      <c r="BH671" s="641"/>
      <c r="BI671" s="641"/>
      <c r="BJ671" s="641"/>
      <c r="BK671" s="641"/>
      <c r="BL671" s="189"/>
      <c r="BM671" s="641">
        <f>SUM(AY671:BK671)</f>
        <v>0</v>
      </c>
      <c r="BN671" s="641"/>
      <c r="BO671" s="641"/>
      <c r="BP671" s="641"/>
      <c r="BQ671" s="641"/>
      <c r="BR671" s="641"/>
      <c r="BS671" s="193"/>
      <c r="BT671" s="155"/>
      <c r="BU671" s="155"/>
      <c r="BV671" s="155"/>
      <c r="BW671" s="155"/>
      <c r="BX671" s="156"/>
      <c r="BY671" s="156">
        <f>IF(SUM(C671:AI671)=0,0,1)</f>
        <v>0</v>
      </c>
      <c r="BZ671" s="156">
        <f t="shared" si="68"/>
        <v>0</v>
      </c>
      <c r="CA671" s="156"/>
      <c r="CB671" s="252"/>
      <c r="CC671" s="252"/>
      <c r="CD671" s="155"/>
      <c r="CE671" s="155"/>
      <c r="CG671" s="290"/>
      <c r="CH671" s="290"/>
      <c r="CI671" s="290"/>
      <c r="CJ671" s="290"/>
      <c r="CK671" s="290"/>
      <c r="CL671" s="290"/>
      <c r="CM671" s="290"/>
      <c r="CN671" s="290"/>
      <c r="CO671" s="290"/>
      <c r="CP671" s="290"/>
    </row>
    <row r="672" spans="1:94" s="99" customFormat="1" ht="15" hidden="1" customHeight="1">
      <c r="A672" s="147" t="str">
        <f>IF(B672&lt;&gt;"",SUBTOTAL(103,$B$8:B672)-SUBTOTAL(103,$B$9:$B$50)-SUBTOTAL(103,$B$52:$B$345),"")</f>
        <v/>
      </c>
      <c r="B672" s="88"/>
      <c r="C672" s="99" t="s">
        <v>1245</v>
      </c>
      <c r="D672" s="343"/>
      <c r="E672" s="344"/>
      <c r="F672" s="344"/>
      <c r="G672" s="107"/>
      <c r="H672" s="107"/>
      <c r="I672" s="89"/>
      <c r="J672" s="89"/>
      <c r="K672" s="189"/>
      <c r="L672" s="189"/>
      <c r="M672" s="189"/>
      <c r="N672" s="189"/>
      <c r="O672" s="189"/>
      <c r="P672" s="641">
        <v>0</v>
      </c>
      <c r="Q672" s="641"/>
      <c r="R672" s="641"/>
      <c r="S672" s="641"/>
      <c r="T672" s="641"/>
      <c r="U672" s="641"/>
      <c r="V672" s="189"/>
      <c r="W672" s="641">
        <v>0</v>
      </c>
      <c r="X672" s="641"/>
      <c r="Y672" s="641"/>
      <c r="Z672" s="641"/>
      <c r="AA672" s="641"/>
      <c r="AB672" s="641"/>
      <c r="AC672" s="189"/>
      <c r="AD672" s="641">
        <f>SUM(P672:AB672)</f>
        <v>0</v>
      </c>
      <c r="AE672" s="641"/>
      <c r="AF672" s="641"/>
      <c r="AG672" s="641"/>
      <c r="AH672" s="641"/>
      <c r="AI672" s="641"/>
      <c r="AJ672" s="147" t="str">
        <f t="shared" si="63"/>
        <v/>
      </c>
      <c r="AK672" s="245">
        <f t="shared" si="63"/>
        <v>0</v>
      </c>
      <c r="AL672" s="99" t="s">
        <v>1274</v>
      </c>
      <c r="AM672" s="343"/>
      <c r="AN672" s="343"/>
      <c r="AO672" s="344"/>
      <c r="AP672" s="107"/>
      <c r="AQ672" s="107"/>
      <c r="AR672" s="89"/>
      <c r="AS672" s="89"/>
      <c r="AT672" s="189"/>
      <c r="AU672" s="189"/>
      <c r="AV672" s="189"/>
      <c r="AW672" s="189"/>
      <c r="AX672" s="189"/>
      <c r="AY672" s="641">
        <f>P672</f>
        <v>0</v>
      </c>
      <c r="AZ672" s="641"/>
      <c r="BA672" s="641"/>
      <c r="BB672" s="641"/>
      <c r="BC672" s="641"/>
      <c r="BD672" s="641"/>
      <c r="BE672" s="189"/>
      <c r="BF672" s="641">
        <f>W672</f>
        <v>0</v>
      </c>
      <c r="BG672" s="641"/>
      <c r="BH672" s="641"/>
      <c r="BI672" s="641"/>
      <c r="BJ672" s="641"/>
      <c r="BK672" s="641"/>
      <c r="BL672" s="189"/>
      <c r="BM672" s="641">
        <f>SUM(AY672:BK672)</f>
        <v>0</v>
      </c>
      <c r="BN672" s="641"/>
      <c r="BO672" s="641"/>
      <c r="BP672" s="641"/>
      <c r="BQ672" s="641"/>
      <c r="BR672" s="641"/>
      <c r="BS672" s="193"/>
      <c r="BT672" s="155"/>
      <c r="BU672" s="155"/>
      <c r="BV672" s="155"/>
      <c r="BW672" s="155"/>
      <c r="BX672" s="156"/>
      <c r="BY672" s="156">
        <f>IF(SUM(C672:AI672)=0,0,1)</f>
        <v>0</v>
      </c>
      <c r="BZ672" s="156">
        <f t="shared" si="68"/>
        <v>0</v>
      </c>
      <c r="CA672" s="156"/>
      <c r="CB672" s="252"/>
      <c r="CC672" s="252"/>
      <c r="CD672" s="155"/>
      <c r="CE672" s="155"/>
      <c r="CG672" s="290"/>
      <c r="CH672" s="290"/>
      <c r="CI672" s="290"/>
      <c r="CJ672" s="290"/>
      <c r="CK672" s="290"/>
      <c r="CL672" s="290"/>
      <c r="CM672" s="290"/>
      <c r="CN672" s="290"/>
      <c r="CO672" s="290"/>
      <c r="CP672" s="290"/>
    </row>
    <row r="673" spans="1:94" s="96" customFormat="1" ht="15" hidden="1" customHeight="1">
      <c r="A673" s="147" t="str">
        <f>IF(B673&lt;&gt;"",SUBTOTAL(103,$B$8:B673)-SUBTOTAL(103,$B$9:$B$50)-SUBTOTAL(103,$B$52:$B$345),"")</f>
        <v/>
      </c>
      <c r="B673" s="88"/>
      <c r="C673" s="88" t="str">
        <f>"Tại ngày "&amp;'[4]Khai bao'!$C$15</f>
        <v>Tại ngày 30/06/2016</v>
      </c>
      <c r="D673" s="115"/>
      <c r="E673" s="115"/>
      <c r="F673" s="115"/>
      <c r="G673" s="115"/>
      <c r="H673" s="115"/>
      <c r="I673" s="115"/>
      <c r="J673" s="115"/>
      <c r="K673" s="115"/>
      <c r="L673" s="115"/>
      <c r="M673" s="115"/>
      <c r="N673" s="115"/>
      <c r="O673" s="115"/>
      <c r="P673" s="699">
        <f>SUBTOTAL(109,P668:U672)</f>
        <v>0</v>
      </c>
      <c r="Q673" s="699"/>
      <c r="R673" s="699"/>
      <c r="S673" s="699"/>
      <c r="T673" s="699"/>
      <c r="U673" s="699"/>
      <c r="V673" s="271"/>
      <c r="W673" s="699">
        <f>SUBTOTAL(109,W668:AB672)</f>
        <v>0</v>
      </c>
      <c r="X673" s="699"/>
      <c r="Y673" s="699"/>
      <c r="Z673" s="699"/>
      <c r="AA673" s="699"/>
      <c r="AB673" s="699"/>
      <c r="AC673" s="271"/>
      <c r="AD673" s="699">
        <f>SUBTOTAL(109,AD668:AI672)</f>
        <v>0</v>
      </c>
      <c r="AE673" s="699"/>
      <c r="AF673" s="699"/>
      <c r="AG673" s="699"/>
      <c r="AH673" s="699"/>
      <c r="AI673" s="699"/>
      <c r="AJ673" s="147" t="str">
        <f t="shared" si="63"/>
        <v/>
      </c>
      <c r="AK673" s="245">
        <f t="shared" si="63"/>
        <v>0</v>
      </c>
      <c r="AL673" s="115" t="str">
        <f>"As at "&amp;'[4]Khai bao'!$D$15</f>
        <v>As at 31/12/2014</v>
      </c>
      <c r="AM673" s="115"/>
      <c r="AN673" s="115"/>
      <c r="AO673" s="115"/>
      <c r="AP673" s="115"/>
      <c r="AQ673" s="115"/>
      <c r="AR673" s="115"/>
      <c r="AS673" s="115"/>
      <c r="AT673" s="115"/>
      <c r="AU673" s="115"/>
      <c r="AV673" s="115"/>
      <c r="AW673" s="115"/>
      <c r="AX673" s="115"/>
      <c r="AY673" s="699">
        <f>SUBTOTAL(109,AY668:BD672)</f>
        <v>0</v>
      </c>
      <c r="AZ673" s="699"/>
      <c r="BA673" s="699"/>
      <c r="BB673" s="699"/>
      <c r="BC673" s="699"/>
      <c r="BD673" s="699"/>
      <c r="BE673" s="271"/>
      <c r="BF673" s="699">
        <f>SUBTOTAL(109,BF668:BK672)</f>
        <v>0</v>
      </c>
      <c r="BG673" s="699"/>
      <c r="BH673" s="699"/>
      <c r="BI673" s="699"/>
      <c r="BJ673" s="699"/>
      <c r="BK673" s="699"/>
      <c r="BL673" s="271"/>
      <c r="BM673" s="699">
        <f>SUBTOTAL(109,BM668:BR672)</f>
        <v>0</v>
      </c>
      <c r="BN673" s="699"/>
      <c r="BO673" s="699"/>
      <c r="BP673" s="699"/>
      <c r="BQ673" s="699"/>
      <c r="BR673" s="699"/>
      <c r="BS673" s="154"/>
      <c r="BT673" s="155"/>
      <c r="BU673" s="155"/>
      <c r="BV673" s="155"/>
      <c r="BW673" s="155"/>
      <c r="BX673" s="156"/>
      <c r="BY673" s="156">
        <f>IF(SUM(C673:AI673)=0,0,1)</f>
        <v>0</v>
      </c>
      <c r="BZ673" s="156">
        <f t="shared" si="68"/>
        <v>0</v>
      </c>
      <c r="CA673" s="156"/>
      <c r="CB673" s="252">
        <f>[4]CDKT!P121</f>
        <v>0</v>
      </c>
      <c r="CC673" s="252"/>
      <c r="CD673" s="252">
        <f>CB673-AD673</f>
        <v>0</v>
      </c>
      <c r="CE673" s="252"/>
      <c r="CG673" s="272"/>
      <c r="CH673" s="272"/>
      <c r="CI673" s="272"/>
      <c r="CJ673" s="272"/>
      <c r="CK673" s="272"/>
      <c r="CL673" s="272"/>
      <c r="CM673" s="272"/>
      <c r="CN673" s="272"/>
      <c r="CO673" s="272"/>
      <c r="CP673" s="272"/>
    </row>
    <row r="674" spans="1:94" ht="15" hidden="1" customHeight="1">
      <c r="A674" s="333" t="str">
        <f>IF(B674&lt;&gt;"",SUBTOTAL(103,$B$8:B674)-SUBTOTAL(103,$B$9:$B$50)-SUBTOTAL(103,$B$52:$B$345),"")</f>
        <v/>
      </c>
      <c r="C674" s="345" t="s">
        <v>1337</v>
      </c>
      <c r="D674" s="333"/>
      <c r="E674" s="340"/>
      <c r="F674" s="340"/>
      <c r="G674" s="107"/>
      <c r="H674" s="107"/>
      <c r="I674" s="107"/>
      <c r="K674" s="271"/>
      <c r="L674" s="271"/>
      <c r="M674" s="271"/>
      <c r="N674" s="271"/>
      <c r="O674" s="271"/>
      <c r="P674" s="342"/>
      <c r="Q674" s="342"/>
      <c r="R674" s="342"/>
      <c r="S674" s="342"/>
      <c r="T674" s="342"/>
      <c r="U674" s="342"/>
      <c r="V674" s="271"/>
      <c r="W674" s="342"/>
      <c r="X674" s="342"/>
      <c r="Y674" s="342"/>
      <c r="Z674" s="342"/>
      <c r="AA674" s="342"/>
      <c r="AB674" s="342"/>
      <c r="AC674" s="271"/>
      <c r="AD674" s="342"/>
      <c r="AE674" s="342"/>
      <c r="AF674" s="342"/>
      <c r="AG674" s="342"/>
      <c r="AH674" s="342"/>
      <c r="AI674" s="342"/>
      <c r="AJ674" s="333" t="str">
        <f t="shared" si="63"/>
        <v/>
      </c>
      <c r="AK674" s="334">
        <f t="shared" si="63"/>
        <v>0</v>
      </c>
      <c r="AL674" s="116" t="s">
        <v>1338</v>
      </c>
      <c r="AM674" s="333"/>
      <c r="AN674" s="333"/>
      <c r="AO674" s="340"/>
      <c r="AP674" s="107"/>
      <c r="AQ674" s="107"/>
      <c r="AR674" s="107"/>
      <c r="AT674" s="271"/>
      <c r="AU674" s="271"/>
      <c r="AV674" s="271"/>
      <c r="AW674" s="271"/>
      <c r="AX674" s="271"/>
      <c r="AY674" s="342"/>
      <c r="AZ674" s="342"/>
      <c r="BA674" s="342"/>
      <c r="BB674" s="342"/>
      <c r="BC674" s="342"/>
      <c r="BD674" s="342"/>
      <c r="BE674" s="271"/>
      <c r="BF674" s="342"/>
      <c r="BG674" s="342"/>
      <c r="BH674" s="342"/>
      <c r="BI674" s="342"/>
      <c r="BJ674" s="342"/>
      <c r="BK674" s="342"/>
      <c r="BL674" s="271"/>
      <c r="BM674" s="342"/>
      <c r="BN674" s="342"/>
      <c r="BO674" s="342"/>
      <c r="BP674" s="342"/>
      <c r="BQ674" s="342"/>
      <c r="BR674" s="342"/>
      <c r="BY674" s="156">
        <f>SUM(BY675:BY680)</f>
        <v>0</v>
      </c>
      <c r="BZ674" s="156">
        <f t="shared" si="68"/>
        <v>0</v>
      </c>
      <c r="CD674" s="155"/>
      <c r="CE674" s="155"/>
    </row>
    <row r="675" spans="1:94" ht="15" hidden="1" customHeight="1">
      <c r="A675" s="256" t="str">
        <f>IF(B675&lt;&gt;"",SUBTOTAL(103,$B$8:B675)-SUBTOTAL(103,$B$9:$B$50)-SUBTOTAL(103,$B$52:$B$345),"")</f>
        <v/>
      </c>
      <c r="B675" s="90"/>
      <c r="C675" s="90" t="str">
        <f>"Tại ngày "&amp;'[4]Khai bao'!$C$19</f>
        <v>Tại ngày 01/01/2016</v>
      </c>
      <c r="D675" s="208"/>
      <c r="E675" s="208"/>
      <c r="F675" s="208"/>
      <c r="G675" s="208"/>
      <c r="H675" s="208"/>
      <c r="I675" s="208"/>
      <c r="J675" s="208"/>
      <c r="K675" s="189"/>
      <c r="L675" s="189"/>
      <c r="M675" s="189"/>
      <c r="N675" s="189"/>
      <c r="O675" s="189"/>
      <c r="P675" s="641">
        <v>0</v>
      </c>
      <c r="Q675" s="641"/>
      <c r="R675" s="641"/>
      <c r="S675" s="641"/>
      <c r="T675" s="641"/>
      <c r="U675" s="641"/>
      <c r="V675" s="189"/>
      <c r="W675" s="641">
        <v>0</v>
      </c>
      <c r="X675" s="641"/>
      <c r="Y675" s="641"/>
      <c r="Z675" s="641"/>
      <c r="AA675" s="641"/>
      <c r="AB675" s="641"/>
      <c r="AD675" s="641">
        <f>SUM(P675:AB675)</f>
        <v>0</v>
      </c>
      <c r="AE675" s="641"/>
      <c r="AF675" s="641"/>
      <c r="AG675" s="641"/>
      <c r="AH675" s="641"/>
      <c r="AI675" s="641"/>
      <c r="AJ675" s="256" t="str">
        <f t="shared" si="63"/>
        <v/>
      </c>
      <c r="AK675" s="284">
        <f t="shared" si="63"/>
        <v>0</v>
      </c>
      <c r="AL675" s="208" t="str">
        <f>"As at "&amp;'[4]Khai bao'!$D$19</f>
        <v>As at 01/01/2014</v>
      </c>
      <c r="AM675" s="208"/>
      <c r="AN675" s="208"/>
      <c r="AO675" s="208"/>
      <c r="AP675" s="208"/>
      <c r="AQ675" s="208"/>
      <c r="AR675" s="208"/>
      <c r="AS675" s="208"/>
      <c r="AT675" s="189"/>
      <c r="AU675" s="189"/>
      <c r="AV675" s="189"/>
      <c r="AW675" s="189"/>
      <c r="AX675" s="189"/>
      <c r="AY675" s="641">
        <f>P675</f>
        <v>0</v>
      </c>
      <c r="AZ675" s="641"/>
      <c r="BA675" s="641"/>
      <c r="BB675" s="641"/>
      <c r="BC675" s="641"/>
      <c r="BD675" s="641"/>
      <c r="BE675" s="189"/>
      <c r="BF675" s="641">
        <f>W675</f>
        <v>0</v>
      </c>
      <c r="BG675" s="641"/>
      <c r="BH675" s="641"/>
      <c r="BI675" s="641"/>
      <c r="BJ675" s="641"/>
      <c r="BK675" s="641"/>
      <c r="BM675" s="641">
        <f>SUM(AY675:BK675)</f>
        <v>0</v>
      </c>
      <c r="BN675" s="641"/>
      <c r="BO675" s="641"/>
      <c r="BP675" s="641"/>
      <c r="BQ675" s="641"/>
      <c r="BR675" s="641"/>
      <c r="BS675" s="193"/>
      <c r="BY675" s="156">
        <f>SUM(BY676:BY680)</f>
        <v>0</v>
      </c>
      <c r="BZ675" s="156">
        <f t="shared" si="68"/>
        <v>0</v>
      </c>
      <c r="CB675" s="155">
        <f>-[4]CDKT!T122</f>
        <v>0</v>
      </c>
      <c r="CC675" s="155"/>
      <c r="CD675" s="155">
        <f>CB675-AD675</f>
        <v>0</v>
      </c>
      <c r="CE675" s="155"/>
    </row>
    <row r="676" spans="1:94" s="99" customFormat="1" ht="15" hidden="1" customHeight="1">
      <c r="A676" s="147" t="str">
        <f>IF(B676&lt;&gt;"",SUBTOTAL(103,$B$8:B676)-SUBTOTAL(103,$B$9:$B$50)-SUBTOTAL(103,$B$52:$B$345),"")</f>
        <v/>
      </c>
      <c r="B676" s="88"/>
      <c r="C676" s="99" t="str">
        <f>"Khấu hao trong "&amp;'[4]Khai bao'!C23</f>
        <v>Khấu hao trong kỳ</v>
      </c>
      <c r="D676" s="343"/>
      <c r="E676" s="257"/>
      <c r="F676" s="257"/>
      <c r="G676" s="107"/>
      <c r="H676" s="107"/>
      <c r="I676" s="89"/>
      <c r="J676" s="89"/>
      <c r="K676" s="189"/>
      <c r="L676" s="189"/>
      <c r="M676" s="189"/>
      <c r="N676" s="189"/>
      <c r="O676" s="189"/>
      <c r="P676" s="641">
        <v>0</v>
      </c>
      <c r="Q676" s="641"/>
      <c r="R676" s="641"/>
      <c r="S676" s="641"/>
      <c r="T676" s="641"/>
      <c r="U676" s="641"/>
      <c r="V676" s="189"/>
      <c r="W676" s="641">
        <v>0</v>
      </c>
      <c r="X676" s="641"/>
      <c r="Y676" s="641"/>
      <c r="Z676" s="641"/>
      <c r="AA676" s="641"/>
      <c r="AB676" s="641"/>
      <c r="AC676" s="189"/>
      <c r="AD676" s="641">
        <f>SUM(P676:AB676)</f>
        <v>0</v>
      </c>
      <c r="AE676" s="641"/>
      <c r="AF676" s="641"/>
      <c r="AG676" s="641"/>
      <c r="AH676" s="641"/>
      <c r="AI676" s="641"/>
      <c r="AJ676" s="147" t="str">
        <f t="shared" si="63"/>
        <v/>
      </c>
      <c r="AK676" s="245">
        <f t="shared" si="63"/>
        <v>0</v>
      </c>
      <c r="AL676" s="99" t="s">
        <v>1339</v>
      </c>
      <c r="AM676" s="343"/>
      <c r="AN676" s="343"/>
      <c r="AO676" s="257"/>
      <c r="AP676" s="107"/>
      <c r="AQ676" s="107"/>
      <c r="AR676" s="89"/>
      <c r="AS676" s="89"/>
      <c r="AT676" s="189"/>
      <c r="AU676" s="189"/>
      <c r="AV676" s="189"/>
      <c r="AW676" s="189"/>
      <c r="AX676" s="189"/>
      <c r="AY676" s="641">
        <f>P676</f>
        <v>0</v>
      </c>
      <c r="AZ676" s="641"/>
      <c r="BA676" s="641"/>
      <c r="BB676" s="641"/>
      <c r="BC676" s="641"/>
      <c r="BD676" s="641"/>
      <c r="BE676" s="189"/>
      <c r="BF676" s="641">
        <f>W676</f>
        <v>0</v>
      </c>
      <c r="BG676" s="641"/>
      <c r="BH676" s="641"/>
      <c r="BI676" s="641"/>
      <c r="BJ676" s="641"/>
      <c r="BK676" s="641"/>
      <c r="BL676" s="189"/>
      <c r="BM676" s="641">
        <f>SUM(AY676:BK676)</f>
        <v>0</v>
      </c>
      <c r="BN676" s="641"/>
      <c r="BO676" s="641"/>
      <c r="BP676" s="641"/>
      <c r="BQ676" s="641"/>
      <c r="BR676" s="641"/>
      <c r="BS676" s="193"/>
      <c r="BT676" s="155"/>
      <c r="BU676" s="155"/>
      <c r="BV676" s="155"/>
      <c r="BW676" s="155"/>
      <c r="BX676" s="156"/>
      <c r="BY676" s="156">
        <f>IF(SUM(C676:AI676)=0,0,1)</f>
        <v>0</v>
      </c>
      <c r="BZ676" s="156">
        <f t="shared" si="68"/>
        <v>0</v>
      </c>
      <c r="CA676" s="156"/>
      <c r="CB676" s="252"/>
      <c r="CC676" s="252"/>
      <c r="CD676" s="155"/>
      <c r="CE676" s="155"/>
      <c r="CG676" s="290"/>
      <c r="CH676" s="290"/>
      <c r="CI676" s="290"/>
      <c r="CJ676" s="290"/>
      <c r="CK676" s="290"/>
      <c r="CL676" s="290"/>
      <c r="CM676" s="290"/>
      <c r="CN676" s="290"/>
      <c r="CO676" s="290"/>
      <c r="CP676" s="290"/>
    </row>
    <row r="677" spans="1:94" s="99" customFormat="1" ht="15" hidden="1" customHeight="1">
      <c r="A677" s="147" t="str">
        <f>IF(B677&lt;&gt;"",SUBTOTAL(103,$B$8:B677)-SUBTOTAL(103,$B$9:$B$50)-SUBTOTAL(103,$B$52:$B$345),"")</f>
        <v/>
      </c>
      <c r="B677" s="88"/>
      <c r="C677" s="99" t="s">
        <v>1332</v>
      </c>
      <c r="D677" s="343"/>
      <c r="E677" s="257"/>
      <c r="F677" s="257"/>
      <c r="G677" s="107"/>
      <c r="H677" s="107"/>
      <c r="I677" s="89"/>
      <c r="J677" s="89"/>
      <c r="K677" s="189"/>
      <c r="L677" s="189"/>
      <c r="M677" s="189"/>
      <c r="N677" s="189"/>
      <c r="O677" s="189"/>
      <c r="P677" s="641">
        <v>0</v>
      </c>
      <c r="Q677" s="641"/>
      <c r="R677" s="641"/>
      <c r="S677" s="641"/>
      <c r="T677" s="641"/>
      <c r="U677" s="641"/>
      <c r="V677" s="189"/>
      <c r="W677" s="641">
        <v>0</v>
      </c>
      <c r="X677" s="641"/>
      <c r="Y677" s="641"/>
      <c r="Z677" s="641"/>
      <c r="AA677" s="641"/>
      <c r="AB677" s="641"/>
      <c r="AC677" s="189"/>
      <c r="AD677" s="641">
        <f>SUM(P677:AB677)</f>
        <v>0</v>
      </c>
      <c r="AE677" s="641"/>
      <c r="AF677" s="641"/>
      <c r="AG677" s="641"/>
      <c r="AH677" s="641"/>
      <c r="AI677" s="641"/>
      <c r="AJ677" s="147" t="str">
        <f t="shared" si="63"/>
        <v/>
      </c>
      <c r="AK677" s="245">
        <f t="shared" si="63"/>
        <v>0</v>
      </c>
      <c r="AL677" s="99" t="s">
        <v>1274</v>
      </c>
      <c r="AM677" s="343"/>
      <c r="AN677" s="343"/>
      <c r="AO677" s="257"/>
      <c r="AP677" s="107"/>
      <c r="AQ677" s="107"/>
      <c r="AR677" s="89"/>
      <c r="AS677" s="89"/>
      <c r="AT677" s="189"/>
      <c r="AU677" s="189"/>
      <c r="AV677" s="189"/>
      <c r="AW677" s="189"/>
      <c r="AX677" s="189"/>
      <c r="AY677" s="641">
        <f>P677</f>
        <v>0</v>
      </c>
      <c r="AZ677" s="641"/>
      <c r="BA677" s="641"/>
      <c r="BB677" s="641"/>
      <c r="BC677" s="641"/>
      <c r="BD677" s="641"/>
      <c r="BE677" s="189"/>
      <c r="BF677" s="641">
        <f>W677</f>
        <v>0</v>
      </c>
      <c r="BG677" s="641"/>
      <c r="BH677" s="641"/>
      <c r="BI677" s="641"/>
      <c r="BJ677" s="641"/>
      <c r="BK677" s="641"/>
      <c r="BL677" s="189"/>
      <c r="BM677" s="641">
        <f>SUM(AY677:BK677)</f>
        <v>0</v>
      </c>
      <c r="BN677" s="641"/>
      <c r="BO677" s="641"/>
      <c r="BP677" s="641"/>
      <c r="BQ677" s="641"/>
      <c r="BR677" s="641"/>
      <c r="BS677" s="193"/>
      <c r="BT677" s="155"/>
      <c r="BU677" s="155"/>
      <c r="BV677" s="155"/>
      <c r="BW677" s="155"/>
      <c r="BX677" s="156"/>
      <c r="BY677" s="156">
        <f>IF(SUM(C677:AI677)=0,0,1)</f>
        <v>0</v>
      </c>
      <c r="BZ677" s="156">
        <f t="shared" si="68"/>
        <v>0</v>
      </c>
      <c r="CA677" s="156"/>
      <c r="CB677" s="252"/>
      <c r="CC677" s="252"/>
      <c r="CD677" s="155"/>
      <c r="CE677" s="155"/>
      <c r="CG677" s="290"/>
      <c r="CH677" s="290"/>
      <c r="CI677" s="290"/>
      <c r="CJ677" s="290"/>
      <c r="CK677" s="290"/>
      <c r="CL677" s="290"/>
      <c r="CM677" s="290"/>
      <c r="CN677" s="290"/>
      <c r="CO677" s="290"/>
      <c r="CP677" s="290"/>
    </row>
    <row r="678" spans="1:94" s="99" customFormat="1" ht="15" hidden="1" customHeight="1">
      <c r="A678" s="147" t="str">
        <f>IF(B678&lt;&gt;"",SUBTOTAL(103,$B$8:B678)-SUBTOTAL(103,$B$9:$B$50)-SUBTOTAL(103,$B$52:$B$345),"")</f>
        <v/>
      </c>
      <c r="B678" s="88"/>
      <c r="C678" s="99" t="s">
        <v>1356</v>
      </c>
      <c r="D678" s="343"/>
      <c r="E678" s="257"/>
      <c r="F678" s="257"/>
      <c r="G678" s="107"/>
      <c r="H678" s="107"/>
      <c r="I678" s="89"/>
      <c r="J678" s="89"/>
      <c r="K678" s="189"/>
      <c r="L678" s="189"/>
      <c r="M678" s="189"/>
      <c r="N678" s="189"/>
      <c r="O678" s="189"/>
      <c r="P678" s="641">
        <v>0</v>
      </c>
      <c r="Q678" s="641"/>
      <c r="R678" s="641"/>
      <c r="S678" s="641"/>
      <c r="T678" s="641"/>
      <c r="U678" s="641"/>
      <c r="V678" s="189"/>
      <c r="W678" s="641">
        <v>0</v>
      </c>
      <c r="X678" s="641"/>
      <c r="Y678" s="641"/>
      <c r="Z678" s="641"/>
      <c r="AA678" s="641"/>
      <c r="AB678" s="641"/>
      <c r="AC678" s="189"/>
      <c r="AD678" s="641">
        <f>SUM(P678:AB678)</f>
        <v>0</v>
      </c>
      <c r="AE678" s="641"/>
      <c r="AF678" s="641"/>
      <c r="AG678" s="641"/>
      <c r="AH678" s="641"/>
      <c r="AI678" s="641"/>
      <c r="AJ678" s="147" t="str">
        <f t="shared" si="63"/>
        <v/>
      </c>
      <c r="AK678" s="245">
        <f t="shared" si="63"/>
        <v>0</v>
      </c>
      <c r="AL678" s="99" t="s">
        <v>1357</v>
      </c>
      <c r="AM678" s="343"/>
      <c r="AN678" s="343"/>
      <c r="AO678" s="257"/>
      <c r="AP678" s="107"/>
      <c r="AQ678" s="107"/>
      <c r="AR678" s="89"/>
      <c r="AS678" s="89"/>
      <c r="AT678" s="189"/>
      <c r="AU678" s="189"/>
      <c r="AV678" s="189"/>
      <c r="AW678" s="189"/>
      <c r="AX678" s="189"/>
      <c r="AY678" s="641">
        <f>P678</f>
        <v>0</v>
      </c>
      <c r="AZ678" s="641"/>
      <c r="BA678" s="641"/>
      <c r="BB678" s="641"/>
      <c r="BC678" s="641"/>
      <c r="BD678" s="641"/>
      <c r="BE678" s="189"/>
      <c r="BF678" s="641">
        <f>W678</f>
        <v>0</v>
      </c>
      <c r="BG678" s="641"/>
      <c r="BH678" s="641"/>
      <c r="BI678" s="641"/>
      <c r="BJ678" s="641"/>
      <c r="BK678" s="641"/>
      <c r="BL678" s="189"/>
      <c r="BM678" s="641">
        <f>SUM(AY678:BK678)</f>
        <v>0</v>
      </c>
      <c r="BN678" s="641"/>
      <c r="BO678" s="641"/>
      <c r="BP678" s="641"/>
      <c r="BQ678" s="641"/>
      <c r="BR678" s="641"/>
      <c r="BS678" s="193"/>
      <c r="BT678" s="155"/>
      <c r="BU678" s="155"/>
      <c r="BV678" s="155"/>
      <c r="BW678" s="155"/>
      <c r="BX678" s="156"/>
      <c r="BY678" s="156">
        <f>IF(SUM(C678:AI678)=0,0,1)</f>
        <v>0</v>
      </c>
      <c r="BZ678" s="156">
        <f t="shared" si="68"/>
        <v>0</v>
      </c>
      <c r="CA678" s="156"/>
      <c r="CB678" s="252"/>
      <c r="CC678" s="252"/>
      <c r="CD678" s="155"/>
      <c r="CE678" s="155"/>
      <c r="CG678" s="290"/>
      <c r="CH678" s="290"/>
      <c r="CI678" s="290"/>
      <c r="CJ678" s="290"/>
      <c r="CK678" s="290"/>
      <c r="CL678" s="290"/>
      <c r="CM678" s="290"/>
      <c r="CN678" s="290"/>
      <c r="CO678" s="290"/>
      <c r="CP678" s="290"/>
    </row>
    <row r="679" spans="1:94" s="99" customFormat="1" ht="15" hidden="1" customHeight="1">
      <c r="A679" s="147" t="str">
        <f>IF(B679&lt;&gt;"",SUBTOTAL(103,$B$8:B679)-SUBTOTAL(103,$B$9:$B$50)-SUBTOTAL(103,$B$52:$B$345),"")</f>
        <v/>
      </c>
      <c r="B679" s="88"/>
      <c r="C679" s="99" t="s">
        <v>1245</v>
      </c>
      <c r="D679" s="343"/>
      <c r="E679" s="257"/>
      <c r="F679" s="257"/>
      <c r="G679" s="107"/>
      <c r="H679" s="107"/>
      <c r="I679" s="89"/>
      <c r="J679" s="89"/>
      <c r="K679" s="189"/>
      <c r="L679" s="189"/>
      <c r="M679" s="189"/>
      <c r="N679" s="189"/>
      <c r="O679" s="189"/>
      <c r="P679" s="641">
        <v>0</v>
      </c>
      <c r="Q679" s="641"/>
      <c r="R679" s="641"/>
      <c r="S679" s="641"/>
      <c r="T679" s="641"/>
      <c r="U679" s="641"/>
      <c r="V679" s="189"/>
      <c r="W679" s="641">
        <v>0</v>
      </c>
      <c r="X679" s="641"/>
      <c r="Y679" s="641"/>
      <c r="Z679" s="641"/>
      <c r="AA679" s="641"/>
      <c r="AB679" s="641"/>
      <c r="AC679" s="189"/>
      <c r="AD679" s="641">
        <f>SUM(P679:AB679)</f>
        <v>0</v>
      </c>
      <c r="AE679" s="641"/>
      <c r="AF679" s="641"/>
      <c r="AG679" s="641"/>
      <c r="AH679" s="641"/>
      <c r="AI679" s="641"/>
      <c r="AJ679" s="147" t="str">
        <f t="shared" si="63"/>
        <v/>
      </c>
      <c r="AK679" s="245">
        <f t="shared" si="63"/>
        <v>0</v>
      </c>
      <c r="AL679" s="99" t="s">
        <v>1274</v>
      </c>
      <c r="AM679" s="343"/>
      <c r="AN679" s="343"/>
      <c r="AO679" s="257"/>
      <c r="AP679" s="107"/>
      <c r="AQ679" s="107"/>
      <c r="AR679" s="89"/>
      <c r="AS679" s="89"/>
      <c r="AT679" s="189"/>
      <c r="AU679" s="189"/>
      <c r="AV679" s="189"/>
      <c r="AW679" s="189"/>
      <c r="AX679" s="189"/>
      <c r="AY679" s="641">
        <f>P679</f>
        <v>0</v>
      </c>
      <c r="AZ679" s="641"/>
      <c r="BA679" s="641"/>
      <c r="BB679" s="641"/>
      <c r="BC679" s="641"/>
      <c r="BD679" s="641"/>
      <c r="BE679" s="189"/>
      <c r="BF679" s="641">
        <f>W679</f>
        <v>0</v>
      </c>
      <c r="BG679" s="641"/>
      <c r="BH679" s="641"/>
      <c r="BI679" s="641"/>
      <c r="BJ679" s="641"/>
      <c r="BK679" s="641"/>
      <c r="BL679" s="189"/>
      <c r="BM679" s="641">
        <f>SUM(AY679:BK679)</f>
        <v>0</v>
      </c>
      <c r="BN679" s="641"/>
      <c r="BO679" s="641"/>
      <c r="BP679" s="641"/>
      <c r="BQ679" s="641"/>
      <c r="BR679" s="641"/>
      <c r="BS679" s="193"/>
      <c r="BT679" s="155"/>
      <c r="BU679" s="155"/>
      <c r="BV679" s="155"/>
      <c r="BW679" s="155"/>
      <c r="BX679" s="156"/>
      <c r="BY679" s="156">
        <f>IF(SUM(C679:AI679)=0,0,1)</f>
        <v>0</v>
      </c>
      <c r="BZ679" s="156">
        <f t="shared" si="68"/>
        <v>0</v>
      </c>
      <c r="CA679" s="156"/>
      <c r="CB679" s="252"/>
      <c r="CC679" s="252"/>
      <c r="CD679" s="155"/>
      <c r="CE679" s="155"/>
      <c r="CG679" s="290"/>
      <c r="CH679" s="290"/>
      <c r="CI679" s="290"/>
      <c r="CJ679" s="290"/>
      <c r="CK679" s="290"/>
      <c r="CL679" s="290"/>
      <c r="CM679" s="290"/>
      <c r="CN679" s="290"/>
      <c r="CO679" s="290"/>
      <c r="CP679" s="290"/>
    </row>
    <row r="680" spans="1:94" s="96" customFormat="1" ht="15" hidden="1" customHeight="1">
      <c r="A680" s="147" t="str">
        <f>IF(B680&lt;&gt;"",SUBTOTAL(103,$B$8:B680)-SUBTOTAL(103,$B$9:$B$50)-SUBTOTAL(103,$B$52:$B$345),"")</f>
        <v/>
      </c>
      <c r="B680" s="88"/>
      <c r="C680" s="88" t="str">
        <f>"Tại ngày "&amp;'[4]Khai bao'!$C$15</f>
        <v>Tại ngày 30/06/2016</v>
      </c>
      <c r="D680" s="115"/>
      <c r="E680" s="115"/>
      <c r="F680" s="115"/>
      <c r="G680" s="115"/>
      <c r="H680" s="115"/>
      <c r="I680" s="115"/>
      <c r="J680" s="115"/>
      <c r="K680" s="115"/>
      <c r="L680" s="115"/>
      <c r="M680" s="115"/>
      <c r="N680" s="115"/>
      <c r="O680" s="115"/>
      <c r="P680" s="699">
        <f>SUBTOTAL(109,P675:U679)</f>
        <v>0</v>
      </c>
      <c r="Q680" s="699"/>
      <c r="R680" s="699"/>
      <c r="S680" s="699"/>
      <c r="T680" s="699"/>
      <c r="U680" s="699"/>
      <c r="V680" s="271"/>
      <c r="W680" s="699">
        <f>SUBTOTAL(109,W675:AB679)</f>
        <v>0</v>
      </c>
      <c r="X680" s="699"/>
      <c r="Y680" s="699"/>
      <c r="Z680" s="699"/>
      <c r="AA680" s="699"/>
      <c r="AB680" s="699"/>
      <c r="AC680" s="271"/>
      <c r="AD680" s="699">
        <f>SUBTOTAL(109,AD675:AI679)</f>
        <v>0</v>
      </c>
      <c r="AE680" s="699"/>
      <c r="AF680" s="699"/>
      <c r="AG680" s="699"/>
      <c r="AH680" s="699"/>
      <c r="AI680" s="699"/>
      <c r="AJ680" s="147" t="str">
        <f t="shared" si="63"/>
        <v/>
      </c>
      <c r="AK680" s="245">
        <f t="shared" si="63"/>
        <v>0</v>
      </c>
      <c r="AL680" s="115" t="str">
        <f>"As at "&amp;'[4]Khai bao'!$D$15</f>
        <v>As at 31/12/2014</v>
      </c>
      <c r="AM680" s="115"/>
      <c r="AN680" s="115"/>
      <c r="AO680" s="115"/>
      <c r="AP680" s="115"/>
      <c r="AQ680" s="115"/>
      <c r="AR680" s="115"/>
      <c r="AS680" s="115"/>
      <c r="AT680" s="115"/>
      <c r="AU680" s="115"/>
      <c r="AV680" s="115"/>
      <c r="AW680" s="115"/>
      <c r="AX680" s="115"/>
      <c r="AY680" s="699">
        <f>SUBTOTAL(109,AY675:BD679)</f>
        <v>0</v>
      </c>
      <c r="AZ680" s="699"/>
      <c r="BA680" s="699"/>
      <c r="BB680" s="699"/>
      <c r="BC680" s="699"/>
      <c r="BD680" s="699"/>
      <c r="BE680" s="271"/>
      <c r="BF680" s="699">
        <f>SUBTOTAL(109,BF675:BK679)</f>
        <v>0</v>
      </c>
      <c r="BG680" s="699"/>
      <c r="BH680" s="699"/>
      <c r="BI680" s="699"/>
      <c r="BJ680" s="699"/>
      <c r="BK680" s="699"/>
      <c r="BL680" s="271"/>
      <c r="BM680" s="699">
        <f>SUBTOTAL(109,BM675:BR679)</f>
        <v>0</v>
      </c>
      <c r="BN680" s="699"/>
      <c r="BO680" s="699"/>
      <c r="BP680" s="699"/>
      <c r="BQ680" s="699"/>
      <c r="BR680" s="699"/>
      <c r="BS680" s="154"/>
      <c r="BT680" s="155"/>
      <c r="BU680" s="155"/>
      <c r="BV680" s="155"/>
      <c r="BW680" s="155"/>
      <c r="BX680" s="156"/>
      <c r="BY680" s="156">
        <f>IF(SUM(C680:AI680)=0,0,1)</f>
        <v>0</v>
      </c>
      <c r="BZ680" s="156">
        <f t="shared" si="68"/>
        <v>0</v>
      </c>
      <c r="CA680" s="156"/>
      <c r="CB680" s="252">
        <f>-[4]CDKT!P122</f>
        <v>0</v>
      </c>
      <c r="CC680" s="252"/>
      <c r="CD680" s="252">
        <f>CB680-AD680</f>
        <v>0</v>
      </c>
      <c r="CE680" s="252"/>
      <c r="CG680" s="272"/>
      <c r="CH680" s="272"/>
      <c r="CI680" s="272"/>
      <c r="CJ680" s="272"/>
      <c r="CK680" s="272"/>
      <c r="CL680" s="272"/>
      <c r="CM680" s="272"/>
      <c r="CN680" s="272"/>
      <c r="CO680" s="272"/>
      <c r="CP680" s="272"/>
    </row>
    <row r="681" spans="1:94" ht="15" hidden="1" customHeight="1">
      <c r="A681" s="333" t="str">
        <f>IF(B681&lt;&gt;"",SUBTOTAL(103,$B$8:B681)-SUBTOTAL(103,$B$9:$B$50)-SUBTOTAL(103,$B$52:$B$345),"")</f>
        <v/>
      </c>
      <c r="C681" s="345" t="s">
        <v>1358</v>
      </c>
      <c r="D681" s="333"/>
      <c r="E681" s="340"/>
      <c r="F681" s="340"/>
      <c r="G681" s="107"/>
      <c r="H681" s="107"/>
      <c r="I681" s="107"/>
      <c r="K681" s="107"/>
      <c r="L681" s="107"/>
      <c r="M681" s="107"/>
      <c r="N681" s="107"/>
      <c r="O681" s="107"/>
      <c r="P681" s="342"/>
      <c r="Q681" s="342"/>
      <c r="R681" s="342"/>
      <c r="S681" s="342"/>
      <c r="T681" s="342"/>
      <c r="U681" s="342"/>
      <c r="V681" s="107"/>
      <c r="W681" s="342"/>
      <c r="X681" s="342"/>
      <c r="Y681" s="342"/>
      <c r="Z681" s="342"/>
      <c r="AA681" s="342"/>
      <c r="AB681" s="342"/>
      <c r="AC681" s="107"/>
      <c r="AD681" s="342"/>
      <c r="AE681" s="342"/>
      <c r="AF681" s="342"/>
      <c r="AG681" s="342"/>
      <c r="AH681" s="342"/>
      <c r="AI681" s="342"/>
      <c r="AJ681" s="333" t="str">
        <f t="shared" si="63"/>
        <v/>
      </c>
      <c r="AK681" s="334">
        <f t="shared" si="63"/>
        <v>0</v>
      </c>
      <c r="AL681" s="116" t="s">
        <v>1341</v>
      </c>
      <c r="AM681" s="333"/>
      <c r="AN681" s="333"/>
      <c r="AO681" s="340"/>
      <c r="AP681" s="107"/>
      <c r="AQ681" s="107"/>
      <c r="AR681" s="107"/>
      <c r="AT681" s="107"/>
      <c r="AU681" s="107"/>
      <c r="AV681" s="107"/>
      <c r="AW681" s="107"/>
      <c r="AX681" s="107"/>
      <c r="AY681" s="342"/>
      <c r="AZ681" s="342"/>
      <c r="BA681" s="342"/>
      <c r="BB681" s="342"/>
      <c r="BC681" s="342"/>
      <c r="BD681" s="342"/>
      <c r="BE681" s="107"/>
      <c r="BF681" s="342"/>
      <c r="BG681" s="342"/>
      <c r="BH681" s="342"/>
      <c r="BI681" s="342"/>
      <c r="BJ681" s="342"/>
      <c r="BK681" s="342"/>
      <c r="BL681" s="107"/>
      <c r="BM681" s="342"/>
      <c r="BN681" s="342"/>
      <c r="BO681" s="342"/>
      <c r="BP681" s="342"/>
      <c r="BQ681" s="342"/>
      <c r="BR681" s="342"/>
      <c r="BY681" s="156">
        <f>SUM(BY682:BY683)</f>
        <v>0</v>
      </c>
      <c r="BZ681" s="156">
        <f t="shared" si="68"/>
        <v>0</v>
      </c>
      <c r="CD681" s="155"/>
      <c r="CE681" s="155"/>
    </row>
    <row r="682" spans="1:94" ht="15" hidden="1" customHeight="1">
      <c r="A682" s="256" t="str">
        <f>IF(B682&lt;&gt;"",SUBTOTAL(103,$B$8:B682)-SUBTOTAL(103,$B$9:$B$50)-SUBTOTAL(103,$B$52:$B$345),"")</f>
        <v/>
      </c>
      <c r="B682" s="90"/>
      <c r="C682" s="90" t="str">
        <f>"Tại ngày "&amp;'[4]Khai bao'!$C$19</f>
        <v>Tại ngày 01/01/2016</v>
      </c>
      <c r="D682" s="208"/>
      <c r="E682" s="208"/>
      <c r="F682" s="208"/>
      <c r="G682" s="208"/>
      <c r="H682" s="208"/>
      <c r="I682" s="208"/>
      <c r="J682" s="208"/>
      <c r="K682" s="189"/>
      <c r="L682" s="189"/>
      <c r="M682" s="189"/>
      <c r="N682" s="189"/>
      <c r="O682" s="189"/>
      <c r="P682" s="641">
        <f>P668-P675</f>
        <v>0</v>
      </c>
      <c r="Q682" s="641"/>
      <c r="R682" s="641"/>
      <c r="S682" s="641"/>
      <c r="T682" s="641"/>
      <c r="U682" s="641"/>
      <c r="V682" s="189"/>
      <c r="W682" s="641">
        <f>W668-W675</f>
        <v>0</v>
      </c>
      <c r="X682" s="641"/>
      <c r="Y682" s="641"/>
      <c r="Z682" s="641"/>
      <c r="AA682" s="641"/>
      <c r="AB682" s="641"/>
      <c r="AD682" s="641">
        <f>SUM(P682:AB682)</f>
        <v>0</v>
      </c>
      <c r="AE682" s="641"/>
      <c r="AF682" s="641"/>
      <c r="AG682" s="641"/>
      <c r="AH682" s="641"/>
      <c r="AI682" s="641"/>
      <c r="AJ682" s="256" t="str">
        <f t="shared" si="63"/>
        <v/>
      </c>
      <c r="AK682" s="284">
        <f t="shared" si="63"/>
        <v>0</v>
      </c>
      <c r="AL682" s="208" t="str">
        <f>"As at "&amp;'[4]Khai bao'!$D$19</f>
        <v>As at 01/01/2014</v>
      </c>
      <c r="AM682" s="208"/>
      <c r="AN682" s="208"/>
      <c r="AO682" s="208"/>
      <c r="AP682" s="208"/>
      <c r="AQ682" s="208"/>
      <c r="AR682" s="208"/>
      <c r="AS682" s="208"/>
      <c r="AT682" s="189"/>
      <c r="AU682" s="189"/>
      <c r="AV682" s="189"/>
      <c r="AW682" s="189"/>
      <c r="AX682" s="189"/>
      <c r="AY682" s="641">
        <f>AY668-AY675</f>
        <v>0</v>
      </c>
      <c r="AZ682" s="641"/>
      <c r="BA682" s="641"/>
      <c r="BB682" s="641"/>
      <c r="BC682" s="641"/>
      <c r="BD682" s="641"/>
      <c r="BE682" s="189"/>
      <c r="BF682" s="641">
        <f>BF668-BF675</f>
        <v>0</v>
      </c>
      <c r="BG682" s="641"/>
      <c r="BH682" s="641"/>
      <c r="BI682" s="641"/>
      <c r="BJ682" s="641"/>
      <c r="BK682" s="641"/>
      <c r="BM682" s="641">
        <f>SUM(AY682:BK682)</f>
        <v>0</v>
      </c>
      <c r="BN682" s="641"/>
      <c r="BO682" s="641"/>
      <c r="BP682" s="641"/>
      <c r="BQ682" s="641"/>
      <c r="BR682" s="641"/>
      <c r="BS682" s="193"/>
      <c r="BY682" s="156">
        <f>BY673</f>
        <v>0</v>
      </c>
      <c r="BZ682" s="156">
        <f t="shared" si="68"/>
        <v>0</v>
      </c>
      <c r="CB682" s="155">
        <f>[4]CDKT!T120</f>
        <v>0</v>
      </c>
      <c r="CC682" s="155"/>
      <c r="CD682" s="155">
        <f>CB682-AD682</f>
        <v>0</v>
      </c>
      <c r="CE682" s="155"/>
    </row>
    <row r="683" spans="1:94" s="96" customFormat="1" ht="15" hidden="1" customHeight="1" thickBot="1">
      <c r="A683" s="147" t="str">
        <f>IF(B683&lt;&gt;"",SUBTOTAL(103,$B$8:B683)-SUBTOTAL(103,$B$9:$B$50)-SUBTOTAL(103,$B$52:$B$345),"")</f>
        <v/>
      </c>
      <c r="B683" s="88"/>
      <c r="C683" s="88" t="str">
        <f>"Tại ngày "&amp;'[4]Khai bao'!$C$15</f>
        <v>Tại ngày 30/06/2016</v>
      </c>
      <c r="D683" s="115"/>
      <c r="E683" s="115"/>
      <c r="F683" s="115"/>
      <c r="G683" s="115"/>
      <c r="H683" s="115"/>
      <c r="I683" s="115"/>
      <c r="J683" s="115"/>
      <c r="K683" s="271"/>
      <c r="L683" s="271"/>
      <c r="M683" s="271"/>
      <c r="N683" s="271"/>
      <c r="O683" s="271"/>
      <c r="P683" s="653">
        <f>P673-P680</f>
        <v>0</v>
      </c>
      <c r="Q683" s="653"/>
      <c r="R683" s="653"/>
      <c r="S683" s="653"/>
      <c r="T683" s="653"/>
      <c r="U683" s="653"/>
      <c r="V683" s="271"/>
      <c r="W683" s="653">
        <f>W673-W680</f>
        <v>0</v>
      </c>
      <c r="X683" s="653"/>
      <c r="Y683" s="653"/>
      <c r="Z683" s="653"/>
      <c r="AA683" s="653"/>
      <c r="AB683" s="653"/>
      <c r="AC683" s="271"/>
      <c r="AD683" s="653">
        <f>SUM(P683:AB683)</f>
        <v>0</v>
      </c>
      <c r="AE683" s="653"/>
      <c r="AF683" s="653"/>
      <c r="AG683" s="653"/>
      <c r="AH683" s="653"/>
      <c r="AI683" s="653"/>
      <c r="AJ683" s="147" t="str">
        <f t="shared" si="63"/>
        <v/>
      </c>
      <c r="AK683" s="245">
        <f t="shared" si="63"/>
        <v>0</v>
      </c>
      <c r="AL683" s="115" t="str">
        <f>"As at "&amp;'[4]Khai bao'!$D$15</f>
        <v>As at 31/12/2014</v>
      </c>
      <c r="AM683" s="115"/>
      <c r="AN683" s="115"/>
      <c r="AO683" s="115"/>
      <c r="AP683" s="115"/>
      <c r="AQ683" s="115"/>
      <c r="AR683" s="115"/>
      <c r="AS683" s="115"/>
      <c r="AT683" s="271"/>
      <c r="AU683" s="271"/>
      <c r="AV683" s="271"/>
      <c r="AW683" s="271"/>
      <c r="AX683" s="271"/>
      <c r="AY683" s="653">
        <f>AY673-AY680</f>
        <v>0</v>
      </c>
      <c r="AZ683" s="653"/>
      <c r="BA683" s="653"/>
      <c r="BB683" s="653"/>
      <c r="BC683" s="653"/>
      <c r="BD683" s="653"/>
      <c r="BE683" s="271"/>
      <c r="BF683" s="653">
        <f>BF673-BF680</f>
        <v>0</v>
      </c>
      <c r="BG683" s="653"/>
      <c r="BH683" s="653"/>
      <c r="BI683" s="653"/>
      <c r="BJ683" s="653"/>
      <c r="BK683" s="653"/>
      <c r="BL683" s="271"/>
      <c r="BM683" s="653">
        <f>SUM(AY683:BK683)</f>
        <v>0</v>
      </c>
      <c r="BN683" s="653"/>
      <c r="BO683" s="653"/>
      <c r="BP683" s="653"/>
      <c r="BQ683" s="653"/>
      <c r="BR683" s="653"/>
      <c r="BS683" s="154"/>
      <c r="BT683" s="155"/>
      <c r="BU683" s="155"/>
      <c r="BV683" s="155"/>
      <c r="BW683" s="155"/>
      <c r="BX683" s="156"/>
      <c r="BY683" s="156">
        <f>BY673</f>
        <v>0</v>
      </c>
      <c r="BZ683" s="156">
        <f t="shared" si="68"/>
        <v>0</v>
      </c>
      <c r="CA683" s="156"/>
      <c r="CB683" s="252">
        <f>[4]CDKT!P120</f>
        <v>0</v>
      </c>
      <c r="CC683" s="252"/>
      <c r="CD683" s="252">
        <f>CB683-AD683</f>
        <v>0</v>
      </c>
      <c r="CE683" s="252"/>
      <c r="CG683" s="272"/>
      <c r="CH683" s="272"/>
      <c r="CI683" s="272"/>
      <c r="CJ683" s="272"/>
      <c r="CK683" s="272"/>
      <c r="CL683" s="272"/>
      <c r="CM683" s="272"/>
      <c r="CN683" s="272"/>
      <c r="CO683" s="272"/>
      <c r="CP683" s="272"/>
    </row>
    <row r="684" spans="1:94" ht="15" hidden="1" customHeight="1" thickTop="1" thickBot="1">
      <c r="A684" s="147" t="str">
        <f>IF(B684&lt;&gt;"",SUBTOTAL(103,$B$8:B684)-SUBTOTAL(103,$B$9:$B$50)-SUBTOTAL(103,$B$52:$B$345),"")</f>
        <v/>
      </c>
      <c r="C684" s="88" t="s">
        <v>1342</v>
      </c>
      <c r="D684" s="107"/>
      <c r="E684" s="107"/>
      <c r="F684" s="107"/>
      <c r="G684" s="107"/>
      <c r="H684" s="107"/>
      <c r="I684" s="107"/>
      <c r="J684" s="107"/>
      <c r="K684" s="107"/>
      <c r="M684" s="107"/>
      <c r="N684" s="107"/>
      <c r="O684" s="107"/>
      <c r="P684" s="653">
        <v>0</v>
      </c>
      <c r="Q684" s="653"/>
      <c r="R684" s="653"/>
      <c r="S684" s="653"/>
      <c r="T684" s="653"/>
      <c r="U684" s="653"/>
      <c r="V684" s="271"/>
      <c r="W684" s="653">
        <v>0</v>
      </c>
      <c r="X684" s="653"/>
      <c r="Y684" s="653"/>
      <c r="Z684" s="653"/>
      <c r="AA684" s="653"/>
      <c r="AB684" s="653"/>
      <c r="AC684" s="271"/>
      <c r="AD684" s="653">
        <v>0</v>
      </c>
      <c r="AE684" s="653"/>
      <c r="AF684" s="653"/>
      <c r="AG684" s="653"/>
      <c r="AH684" s="653"/>
      <c r="AI684" s="653"/>
      <c r="AJ684" s="147" t="str">
        <f>A684</f>
        <v/>
      </c>
      <c r="AK684" s="245">
        <f>B684</f>
        <v>0</v>
      </c>
      <c r="AL684" s="102" t="s">
        <v>1295</v>
      </c>
      <c r="AM684" s="107"/>
      <c r="AN684" s="107"/>
      <c r="AO684" s="107"/>
      <c r="AP684" s="107"/>
      <c r="AQ684" s="107"/>
      <c r="AR684" s="107"/>
      <c r="AS684" s="107"/>
      <c r="AT684" s="107"/>
      <c r="AV684" s="107"/>
      <c r="AW684" s="107"/>
      <c r="AX684" s="107"/>
      <c r="AY684" s="107"/>
      <c r="AZ684" s="107"/>
      <c r="BA684" s="107"/>
      <c r="BB684" s="107"/>
      <c r="BC684" s="107"/>
      <c r="BD684" s="107"/>
      <c r="BE684" s="107"/>
      <c r="BY684" s="156">
        <f>IF(SUM(C684:AI684)=0,0,1)</f>
        <v>0</v>
      </c>
      <c r="BZ684" s="156">
        <f t="shared" si="68"/>
        <v>0</v>
      </c>
    </row>
    <row r="685" spans="1:94" ht="15" hidden="1" customHeight="1" thickTop="1">
      <c r="A685" s="147" t="str">
        <f>IF(B685&lt;&gt;"",SUBTOTAL(103,$B$8:B685)-SUBTOTAL(103,$B$9:$B$50)-SUBTOTAL(103,$B$52:$B$345),"")</f>
        <v/>
      </c>
      <c r="C685" s="102"/>
      <c r="D685" s="107"/>
      <c r="E685" s="107"/>
      <c r="F685" s="107"/>
      <c r="G685" s="107"/>
      <c r="H685" s="107"/>
      <c r="I685" s="107"/>
      <c r="J685" s="107"/>
      <c r="K685" s="107"/>
      <c r="M685" s="107"/>
      <c r="N685" s="107"/>
      <c r="O685" s="107"/>
      <c r="P685" s="107"/>
      <c r="Q685" s="107"/>
      <c r="R685" s="107"/>
      <c r="S685" s="107"/>
      <c r="T685" s="107"/>
      <c r="U685" s="107"/>
      <c r="V685" s="107"/>
      <c r="AJ685" s="147" t="str">
        <f>A685</f>
        <v/>
      </c>
      <c r="AK685" s="245">
        <f>B685</f>
        <v>0</v>
      </c>
      <c r="AL685" s="102" t="s">
        <v>1295</v>
      </c>
      <c r="AM685" s="107"/>
      <c r="AN685" s="107"/>
      <c r="AO685" s="107"/>
      <c r="AP685" s="107"/>
      <c r="AQ685" s="107"/>
      <c r="AR685" s="107"/>
      <c r="AS685" s="107"/>
      <c r="AT685" s="107"/>
      <c r="AV685" s="107"/>
      <c r="AW685" s="107"/>
      <c r="AX685" s="107"/>
      <c r="AY685" s="107"/>
      <c r="AZ685" s="107"/>
      <c r="BA685" s="107"/>
      <c r="BB685" s="107"/>
      <c r="BC685" s="107"/>
      <c r="BD685" s="107"/>
      <c r="BE685" s="107"/>
      <c r="BY685" s="156">
        <f>BY686</f>
        <v>0</v>
      </c>
      <c r="BZ685" s="156">
        <f t="shared" si="68"/>
        <v>0</v>
      </c>
    </row>
    <row r="686" spans="1:94" ht="15" hidden="1" customHeight="1" outlineLevel="1">
      <c r="A686" s="147" t="str">
        <f>IF(B686&lt;&gt;"",SUBTOTAL(103,$B$8:B686)-SUBTOTAL(103,$B$9:$B$50)-SUBTOTAL(103,$B$52:$B$345),"")</f>
        <v/>
      </c>
      <c r="B686" s="90"/>
      <c r="C686" s="346" t="s">
        <v>1343</v>
      </c>
      <c r="D686" s="189"/>
      <c r="E686" s="189"/>
      <c r="F686" s="189"/>
      <c r="G686" s="189"/>
      <c r="H686" s="189"/>
      <c r="I686" s="189"/>
      <c r="J686" s="189"/>
      <c r="K686" s="189"/>
      <c r="L686" s="189"/>
      <c r="M686" s="189"/>
      <c r="N686" s="189"/>
      <c r="O686" s="343"/>
      <c r="P686" s="155"/>
      <c r="Q686" s="155"/>
      <c r="R686" s="155"/>
      <c r="S686" s="155"/>
      <c r="T686" s="155"/>
      <c r="U686" s="155"/>
      <c r="V686" s="342"/>
      <c r="W686" s="155"/>
      <c r="X686" s="155"/>
      <c r="Y686" s="155"/>
      <c r="Z686" s="155"/>
      <c r="AA686" s="155"/>
      <c r="AB686" s="155"/>
      <c r="AC686" s="155"/>
      <c r="AD686" s="155"/>
      <c r="AE686" s="155"/>
      <c r="AF686" s="155"/>
      <c r="AG686" s="155"/>
      <c r="AH686" s="155"/>
      <c r="AI686" s="155"/>
      <c r="AJ686" s="256" t="str">
        <f t="shared" ref="AJ686:AK750" si="79">A686</f>
        <v/>
      </c>
      <c r="AK686" s="284">
        <f t="shared" si="79"/>
        <v>0</v>
      </c>
      <c r="AL686" s="347" t="s">
        <v>1295</v>
      </c>
      <c r="AM686" s="343"/>
      <c r="AN686" s="343"/>
      <c r="AO686" s="343"/>
      <c r="AP686" s="343"/>
      <c r="AQ686" s="343"/>
      <c r="AR686" s="343"/>
      <c r="AS686" s="343"/>
      <c r="AT686" s="343"/>
      <c r="AU686" s="343"/>
      <c r="AV686" s="343"/>
      <c r="AW686" s="343"/>
      <c r="AX686" s="343"/>
      <c r="AY686" s="155"/>
      <c r="AZ686" s="155"/>
      <c r="BA686" s="155"/>
      <c r="BB686" s="155"/>
      <c r="BC686" s="155"/>
      <c r="BD686" s="155"/>
      <c r="BE686" s="342"/>
      <c r="BF686" s="155"/>
      <c r="BG686" s="155"/>
      <c r="BH686" s="155"/>
      <c r="BI686" s="155"/>
      <c r="BJ686" s="155"/>
      <c r="BK686" s="155"/>
      <c r="BL686" s="155"/>
      <c r="BM686" s="155"/>
      <c r="BN686" s="155"/>
      <c r="BO686" s="155"/>
      <c r="BP686" s="155"/>
      <c r="BQ686" s="155"/>
      <c r="BR686" s="155"/>
      <c r="BS686" s="193"/>
      <c r="BY686" s="156">
        <f>SUM(BY687:BY689)</f>
        <v>0</v>
      </c>
      <c r="BZ686" s="156">
        <f t="shared" si="68"/>
        <v>0</v>
      </c>
      <c r="CB686" s="155"/>
      <c r="CC686" s="155"/>
      <c r="CD686" s="155"/>
      <c r="CE686" s="155"/>
    </row>
    <row r="687" spans="1:94" ht="15" hidden="1" customHeight="1" outlineLevel="1">
      <c r="A687" s="147" t="str">
        <f>IF(B687&lt;&gt;"",SUBTOTAL(103,$B$8:B687)-SUBTOTAL(103,$B$9:$B$50)-SUBTOTAL(103,$B$52:$B$345),"")</f>
        <v/>
      </c>
      <c r="B687" s="90"/>
      <c r="C687" s="90" t="s">
        <v>781</v>
      </c>
      <c r="D687" s="90" t="str">
        <f>"Tiền thuê phát sinh thêm được ghi nhận là chi phí trong "&amp;'[4]Khai bao'!C23&amp;":"</f>
        <v>Tiền thuê phát sinh thêm được ghi nhận là chi phí trong kỳ:</v>
      </c>
      <c r="E687" s="189"/>
      <c r="F687" s="189"/>
      <c r="G687" s="189"/>
      <c r="H687" s="189"/>
      <c r="I687" s="189"/>
      <c r="J687" s="189"/>
      <c r="K687" s="189"/>
      <c r="L687" s="189"/>
      <c r="M687" s="189"/>
      <c r="N687" s="189"/>
      <c r="O687" s="343"/>
      <c r="P687" s="193"/>
      <c r="Q687" s="193"/>
      <c r="R687" s="193"/>
      <c r="S687" s="193"/>
      <c r="T687" s="193"/>
      <c r="U687" s="193"/>
      <c r="V687" s="107"/>
      <c r="W687" s="193"/>
      <c r="X687" s="193"/>
      <c r="Y687" s="193"/>
      <c r="Z687" s="193"/>
      <c r="AA687" s="193"/>
      <c r="AB687" s="193"/>
      <c r="AD687" s="641">
        <v>0</v>
      </c>
      <c r="AE687" s="641"/>
      <c r="AF687" s="641"/>
      <c r="AG687" s="641"/>
      <c r="AH687" s="641"/>
      <c r="AI687" s="641"/>
      <c r="AJ687" s="256" t="str">
        <f t="shared" si="79"/>
        <v/>
      </c>
      <c r="AK687" s="284">
        <f t="shared" si="79"/>
        <v>0</v>
      </c>
      <c r="AL687" s="90" t="s">
        <v>781</v>
      </c>
      <c r="AM687" s="343" t="str">
        <f>"Contingent rent subsequently recognized as expenses during the "&amp;'[4]Khai bao'!D23&amp;":"</f>
        <v>Contingent rent subsequently recognized as expenses during the year:</v>
      </c>
      <c r="AN687" s="343"/>
      <c r="AO687" s="343"/>
      <c r="AP687" s="343"/>
      <c r="AQ687" s="343"/>
      <c r="AR687" s="343"/>
      <c r="AS687" s="343"/>
      <c r="AT687" s="343"/>
      <c r="AU687" s="343"/>
      <c r="AV687" s="343"/>
      <c r="AW687" s="343"/>
      <c r="AX687" s="343"/>
      <c r="AY687" s="193"/>
      <c r="AZ687" s="193"/>
      <c r="BA687" s="193"/>
      <c r="BB687" s="193"/>
      <c r="BC687" s="193"/>
      <c r="BD687" s="193"/>
      <c r="BE687" s="107"/>
      <c r="BF687" s="193"/>
      <c r="BG687" s="193"/>
      <c r="BH687" s="193"/>
      <c r="BI687" s="193"/>
      <c r="BJ687" s="193"/>
      <c r="BK687" s="193"/>
      <c r="BM687" s="641">
        <f>AD687</f>
        <v>0</v>
      </c>
      <c r="BN687" s="641"/>
      <c r="BO687" s="641"/>
      <c r="BP687" s="641"/>
      <c r="BQ687" s="641"/>
      <c r="BR687" s="641"/>
      <c r="BS687" s="193"/>
      <c r="BY687" s="156">
        <f>IF(SUM(C687:AI687)=0,0,1)</f>
        <v>0</v>
      </c>
      <c r="BZ687" s="156">
        <f t="shared" si="68"/>
        <v>0</v>
      </c>
      <c r="CB687" s="155"/>
      <c r="CC687" s="155"/>
      <c r="CD687" s="155"/>
      <c r="CE687" s="155"/>
    </row>
    <row r="688" spans="1:94" ht="15" hidden="1" customHeight="1" outlineLevel="1">
      <c r="A688" s="147" t="str">
        <f>IF(B688&lt;&gt;"",SUBTOTAL(103,$B$8:B688)-SUBTOTAL(103,$B$9:$B$50)-SUBTOTAL(103,$B$52:$B$345),"")</f>
        <v/>
      </c>
      <c r="B688" s="90"/>
      <c r="C688" s="90" t="s">
        <v>781</v>
      </c>
      <c r="D688" s="348" t="s">
        <v>1359</v>
      </c>
      <c r="E688" s="189"/>
      <c r="F688" s="189"/>
      <c r="G688" s="189"/>
      <c r="H688" s="189"/>
      <c r="I688" s="189"/>
      <c r="J688" s="189"/>
      <c r="K688" s="189"/>
      <c r="L688" s="189"/>
      <c r="M688" s="189"/>
      <c r="N688" s="189"/>
      <c r="O688" s="343"/>
      <c r="P688" s="193"/>
      <c r="Q688" s="193"/>
      <c r="R688" s="193"/>
      <c r="S688" s="193"/>
      <c r="T688" s="193"/>
      <c r="U688" s="193"/>
      <c r="V688" s="107"/>
      <c r="W688" s="193"/>
      <c r="X688" s="193"/>
      <c r="Y688" s="193"/>
      <c r="Z688" s="193"/>
      <c r="AA688" s="193"/>
      <c r="AB688" s="193"/>
      <c r="AD688" s="641">
        <v>0</v>
      </c>
      <c r="AE688" s="641"/>
      <c r="AF688" s="641"/>
      <c r="AG688" s="641"/>
      <c r="AH688" s="641"/>
      <c r="AI688" s="641"/>
      <c r="AJ688" s="256" t="str">
        <f t="shared" si="79"/>
        <v/>
      </c>
      <c r="AK688" s="284">
        <f t="shared" si="79"/>
        <v>0</v>
      </c>
      <c r="AL688" s="90" t="s">
        <v>781</v>
      </c>
      <c r="AM688" s="343" t="s">
        <v>1360</v>
      </c>
      <c r="AN688" s="343"/>
      <c r="AO688" s="343"/>
      <c r="AP688" s="343"/>
      <c r="AQ688" s="343"/>
      <c r="AR688" s="343"/>
      <c r="AS688" s="343"/>
      <c r="AT688" s="343"/>
      <c r="AU688" s="343"/>
      <c r="AV688" s="343"/>
      <c r="AW688" s="343"/>
      <c r="AX688" s="343"/>
      <c r="AY688" s="193"/>
      <c r="AZ688" s="193"/>
      <c r="BA688" s="193"/>
      <c r="BB688" s="193"/>
      <c r="BC688" s="193"/>
      <c r="BD688" s="193"/>
      <c r="BE688" s="107"/>
      <c r="BF688" s="193"/>
      <c r="BG688" s="193"/>
      <c r="BH688" s="193"/>
      <c r="BI688" s="193"/>
      <c r="BJ688" s="193"/>
      <c r="BK688" s="193"/>
      <c r="BM688" s="641">
        <f>AD688</f>
        <v>0</v>
      </c>
      <c r="BN688" s="641"/>
      <c r="BO688" s="641"/>
      <c r="BP688" s="641"/>
      <c r="BQ688" s="641"/>
      <c r="BR688" s="641"/>
      <c r="BS688" s="193"/>
      <c r="BY688" s="156">
        <f>IF(SUM(C688:AI688)=0,0,1)</f>
        <v>0</v>
      </c>
      <c r="BZ688" s="156">
        <f t="shared" si="68"/>
        <v>0</v>
      </c>
      <c r="CB688" s="155"/>
      <c r="CC688" s="155"/>
      <c r="CD688" s="155"/>
      <c r="CE688" s="155"/>
    </row>
    <row r="689" spans="1:94" ht="15" hidden="1" customHeight="1" outlineLevel="1">
      <c r="A689" s="147" t="str">
        <f>IF(B689&lt;&gt;"",SUBTOTAL(103,$B$8:B689)-SUBTOTAL(103,$B$9:$B$50)-SUBTOTAL(103,$B$52:$B$345),"")</f>
        <v/>
      </c>
      <c r="B689" s="90"/>
      <c r="C689" s="90" t="s">
        <v>781</v>
      </c>
      <c r="D689" s="348" t="s">
        <v>1361</v>
      </c>
      <c r="E689" s="189"/>
      <c r="F689" s="189"/>
      <c r="G689" s="189"/>
      <c r="H689" s="189"/>
      <c r="I689" s="189"/>
      <c r="J689" s="189"/>
      <c r="K689" s="189"/>
      <c r="L689" s="189"/>
      <c r="M689" s="189"/>
      <c r="N689" s="189"/>
      <c r="O689" s="343"/>
      <c r="P689" s="193"/>
      <c r="Q689" s="193"/>
      <c r="R689" s="193"/>
      <c r="S689" s="193"/>
      <c r="T689" s="193"/>
      <c r="U689" s="193"/>
      <c r="V689" s="107"/>
      <c r="W689" s="193"/>
      <c r="X689" s="193"/>
      <c r="Y689" s="193"/>
      <c r="Z689" s="193"/>
      <c r="AA689" s="193"/>
      <c r="AB689" s="193"/>
      <c r="AD689" s="641">
        <v>0</v>
      </c>
      <c r="AE689" s="641"/>
      <c r="AF689" s="641"/>
      <c r="AG689" s="641"/>
      <c r="AH689" s="641"/>
      <c r="AI689" s="641"/>
      <c r="AJ689" s="256" t="str">
        <f t="shared" si="79"/>
        <v/>
      </c>
      <c r="AK689" s="284">
        <f t="shared" si="79"/>
        <v>0</v>
      </c>
      <c r="AL689" s="90" t="s">
        <v>781</v>
      </c>
      <c r="AM689" s="343" t="s">
        <v>1362</v>
      </c>
      <c r="AN689" s="343"/>
      <c r="AO689" s="343"/>
      <c r="AP689" s="343"/>
      <c r="AQ689" s="343"/>
      <c r="AR689" s="343"/>
      <c r="AS689" s="343"/>
      <c r="AT689" s="343"/>
      <c r="AU689" s="343"/>
      <c r="AV689" s="343"/>
      <c r="AW689" s="343"/>
      <c r="AX689" s="343"/>
      <c r="AY689" s="193"/>
      <c r="AZ689" s="193"/>
      <c r="BA689" s="193"/>
      <c r="BB689" s="193"/>
      <c r="BC689" s="193"/>
      <c r="BD689" s="193"/>
      <c r="BE689" s="107"/>
      <c r="BF689" s="193"/>
      <c r="BG689" s="193"/>
      <c r="BH689" s="193"/>
      <c r="BI689" s="193"/>
      <c r="BJ689" s="193"/>
      <c r="BK689" s="193"/>
      <c r="BM689" s="641">
        <f>AD689</f>
        <v>0</v>
      </c>
      <c r="BN689" s="641"/>
      <c r="BO689" s="641"/>
      <c r="BP689" s="641"/>
      <c r="BQ689" s="641"/>
      <c r="BR689" s="641"/>
      <c r="BS689" s="193"/>
      <c r="BY689" s="156">
        <f>IF(SUM(C689:AI689)=0,0,1)</f>
        <v>0</v>
      </c>
      <c r="BZ689" s="156">
        <f t="shared" si="68"/>
        <v>0</v>
      </c>
      <c r="CB689" s="155"/>
      <c r="CC689" s="155"/>
      <c r="CD689" s="155"/>
      <c r="CE689" s="155"/>
    </row>
    <row r="690" spans="1:94" ht="15" customHeight="1" collapsed="1">
      <c r="A690" s="147" t="str">
        <f>IF(B690&lt;&gt;"",SUBTOTAL(103,$B$8:B690)-SUBTOTAL(103,$B$9:$B$50)-SUBTOTAL(103,$B$52:$B$345),"")</f>
        <v/>
      </c>
      <c r="B690" s="90"/>
      <c r="D690" s="107"/>
      <c r="E690" s="107"/>
      <c r="F690" s="107"/>
      <c r="G690" s="107"/>
      <c r="H690" s="107"/>
      <c r="I690" s="107"/>
      <c r="J690" s="107"/>
      <c r="K690" s="107"/>
      <c r="L690" s="107"/>
      <c r="M690" s="107"/>
      <c r="N690" s="107"/>
      <c r="O690" s="107"/>
      <c r="P690" s="107"/>
      <c r="Q690" s="107"/>
      <c r="R690" s="107"/>
      <c r="S690" s="107"/>
      <c r="T690" s="107"/>
      <c r="U690" s="107"/>
      <c r="V690" s="107"/>
      <c r="AJ690" s="256" t="str">
        <f t="shared" si="79"/>
        <v/>
      </c>
      <c r="AK690" s="284">
        <f t="shared" si="79"/>
        <v>0</v>
      </c>
      <c r="AM690" s="107"/>
      <c r="AN690" s="107"/>
      <c r="AO690" s="107"/>
      <c r="AP690" s="107"/>
      <c r="AQ690" s="107"/>
      <c r="AR690" s="107"/>
      <c r="AS690" s="107"/>
      <c r="AT690" s="107"/>
      <c r="AU690" s="107"/>
      <c r="AV690" s="107"/>
      <c r="AW690" s="107"/>
      <c r="AX690" s="107"/>
      <c r="AY690" s="107"/>
      <c r="AZ690" s="107"/>
      <c r="BA690" s="107"/>
      <c r="BB690" s="107"/>
      <c r="BC690" s="107"/>
      <c r="BD690" s="107"/>
      <c r="BE690" s="107"/>
      <c r="BY690" s="156">
        <f>BY694</f>
        <v>16</v>
      </c>
      <c r="BZ690" s="156">
        <f t="shared" si="68"/>
        <v>0</v>
      </c>
      <c r="CB690" s="155"/>
      <c r="CC690" s="155"/>
      <c r="CD690" s="155"/>
      <c r="CE690" s="155"/>
    </row>
    <row r="691" spans="1:94" ht="15" customHeight="1">
      <c r="A691" s="147">
        <f>IF(B691&lt;&gt;"",SUBTOTAL(103,$B$8:B691)-SUBTOTAL(103,$B$9:$B$50)-SUBTOTAL(103,$B$52:$B$345),"")</f>
        <v>13</v>
      </c>
      <c r="B691" s="88" t="str">
        <f>IF(AND(AD701=0,AD708=0),"",".")</f>
        <v>.</v>
      </c>
      <c r="C691" s="88" t="s">
        <v>1363</v>
      </c>
      <c r="D691" s="107"/>
      <c r="E691" s="107"/>
      <c r="F691" s="107"/>
      <c r="G691" s="107"/>
      <c r="H691" s="107"/>
      <c r="I691" s="107"/>
      <c r="J691" s="107"/>
      <c r="K691" s="107"/>
      <c r="L691" s="107"/>
      <c r="M691" s="107"/>
      <c r="N691" s="107"/>
      <c r="O691" s="107"/>
      <c r="P691" s="107"/>
      <c r="Q691" s="107"/>
      <c r="R691" s="107"/>
      <c r="S691" s="107"/>
      <c r="T691" s="107"/>
      <c r="U691" s="107"/>
      <c r="V691" s="107"/>
      <c r="AI691" s="89"/>
      <c r="AJ691" s="147">
        <f t="shared" si="79"/>
        <v>13</v>
      </c>
      <c r="AK691" s="245" t="str">
        <f t="shared" si="79"/>
        <v>.</v>
      </c>
      <c r="AL691" s="88" t="s">
        <v>1364</v>
      </c>
      <c r="AM691" s="107"/>
      <c r="AN691" s="107"/>
      <c r="AO691" s="107"/>
      <c r="AP691" s="107"/>
      <c r="AQ691" s="107"/>
      <c r="AR691" s="107"/>
      <c r="AS691" s="107"/>
      <c r="AT691" s="107"/>
      <c r="AU691" s="107"/>
      <c r="AV691" s="107"/>
      <c r="AW691" s="107"/>
      <c r="AX691" s="107"/>
      <c r="AY691" s="107"/>
      <c r="AZ691" s="107"/>
      <c r="BA691" s="107"/>
      <c r="BB691" s="107"/>
      <c r="BC691" s="107"/>
      <c r="BD691" s="107"/>
      <c r="BE691" s="107"/>
      <c r="BR691" s="89"/>
      <c r="BY691" s="156">
        <f>BY694</f>
        <v>16</v>
      </c>
      <c r="BZ691" s="156">
        <f t="shared" si="68"/>
        <v>0</v>
      </c>
      <c r="CD691" s="155"/>
      <c r="CE691" s="155"/>
    </row>
    <row r="692" spans="1:94" ht="15" customHeight="1">
      <c r="A692" s="256" t="str">
        <f>IF(B692&lt;&gt;"",SUBTOTAL(103,$B$8:B692)-SUBTOTAL(103,$B$9:$B$50)-SUBTOTAL(103,$B$52:$B$345),"")</f>
        <v/>
      </c>
      <c r="B692" s="90"/>
      <c r="C692" s="696"/>
      <c r="D692" s="696"/>
      <c r="E692" s="696"/>
      <c r="F692" s="337"/>
      <c r="G692" s="107"/>
      <c r="H692" s="107"/>
      <c r="K692" s="338"/>
      <c r="L692" s="338"/>
      <c r="M692" s="338"/>
      <c r="N692" s="338"/>
      <c r="O692" s="338"/>
      <c r="P692" s="697" t="s">
        <v>1365</v>
      </c>
      <c r="Q692" s="697"/>
      <c r="R692" s="697"/>
      <c r="S692" s="697"/>
      <c r="T692" s="697"/>
      <c r="U692" s="697"/>
      <c r="V692" s="338"/>
      <c r="W692" s="690" t="s">
        <v>1366</v>
      </c>
      <c r="X692" s="690"/>
      <c r="Y692" s="690"/>
      <c r="Z692" s="690"/>
      <c r="AA692" s="690"/>
      <c r="AB692" s="690"/>
      <c r="AC692" s="338"/>
      <c r="AD692" s="692" t="s">
        <v>535</v>
      </c>
      <c r="AE692" s="692"/>
      <c r="AF692" s="692"/>
      <c r="AG692" s="692"/>
      <c r="AH692" s="692"/>
      <c r="AI692" s="692"/>
      <c r="AJ692" s="256" t="str">
        <f t="shared" si="79"/>
        <v/>
      </c>
      <c r="AK692" s="284">
        <f t="shared" si="79"/>
        <v>0</v>
      </c>
      <c r="AL692" s="696"/>
      <c r="AM692" s="696"/>
      <c r="AN692" s="696"/>
      <c r="AO692" s="696"/>
      <c r="AP692" s="107"/>
      <c r="AQ692" s="107"/>
      <c r="AT692" s="338"/>
      <c r="AU692" s="338"/>
      <c r="AV692" s="338"/>
      <c r="AW692" s="338"/>
      <c r="AX692" s="338"/>
      <c r="AY692" s="701"/>
      <c r="AZ692" s="701"/>
      <c r="BA692" s="701"/>
      <c r="BB692" s="701"/>
      <c r="BC692" s="701"/>
      <c r="BD692" s="701"/>
      <c r="BE692" s="338"/>
      <c r="BF692" s="701"/>
      <c r="BG692" s="701"/>
      <c r="BH692" s="701"/>
      <c r="BI692" s="701"/>
      <c r="BJ692" s="701"/>
      <c r="BK692" s="701"/>
      <c r="BL692" s="338"/>
      <c r="BM692" s="692" t="s">
        <v>1327</v>
      </c>
      <c r="BN692" s="692"/>
      <c r="BO692" s="692"/>
      <c r="BP692" s="692"/>
      <c r="BQ692" s="692"/>
      <c r="BR692" s="692"/>
      <c r="BS692" s="339"/>
      <c r="BY692" s="156">
        <f>BY694</f>
        <v>16</v>
      </c>
      <c r="BZ692" s="156">
        <f t="shared" si="68"/>
        <v>0</v>
      </c>
      <c r="CB692" s="155"/>
      <c r="CC692" s="155"/>
      <c r="CD692" s="155"/>
      <c r="CE692" s="155"/>
    </row>
    <row r="693" spans="1:94" ht="15" customHeight="1">
      <c r="A693" s="256" t="str">
        <f>IF(B693&lt;&gt;"",SUBTOTAL(103,$B$8:B693)-SUBTOTAL(103,$B$9:$B$50)-SUBTOTAL(103,$B$52:$B$345),"")</f>
        <v/>
      </c>
      <c r="B693" s="90"/>
      <c r="C693" s="696"/>
      <c r="D693" s="696"/>
      <c r="E693" s="696"/>
      <c r="F693" s="337"/>
      <c r="G693" s="107"/>
      <c r="H693" s="107"/>
      <c r="I693" s="338"/>
      <c r="K693" s="338"/>
      <c r="L693" s="338"/>
      <c r="M693" s="338"/>
      <c r="N693" s="338"/>
      <c r="O693" s="338"/>
      <c r="P693" s="697"/>
      <c r="Q693" s="697"/>
      <c r="R693" s="697"/>
      <c r="S693" s="697"/>
      <c r="T693" s="697"/>
      <c r="U693" s="697"/>
      <c r="V693" s="338"/>
      <c r="W693" s="691"/>
      <c r="X693" s="691"/>
      <c r="Y693" s="691"/>
      <c r="Z693" s="691"/>
      <c r="AA693" s="691"/>
      <c r="AB693" s="691"/>
      <c r="AC693" s="338"/>
      <c r="AD693" s="693"/>
      <c r="AE693" s="693"/>
      <c r="AF693" s="693"/>
      <c r="AG693" s="693"/>
      <c r="AH693" s="693"/>
      <c r="AI693" s="693"/>
      <c r="AJ693" s="256" t="str">
        <f t="shared" si="79"/>
        <v/>
      </c>
      <c r="AK693" s="284">
        <f t="shared" si="79"/>
        <v>0</v>
      </c>
      <c r="AL693" s="696"/>
      <c r="AM693" s="696"/>
      <c r="AN693" s="696"/>
      <c r="AO693" s="696"/>
      <c r="AP693" s="107"/>
      <c r="AQ693" s="107"/>
      <c r="AR693" s="338"/>
      <c r="AT693" s="338"/>
      <c r="AU693" s="338"/>
      <c r="AV693" s="338"/>
      <c r="AW693" s="338"/>
      <c r="AX693" s="338"/>
      <c r="AY693" s="702"/>
      <c r="AZ693" s="702"/>
      <c r="BA693" s="702"/>
      <c r="BB693" s="702"/>
      <c r="BC693" s="702"/>
      <c r="BD693" s="702"/>
      <c r="BE693" s="338"/>
      <c r="BF693" s="702"/>
      <c r="BG693" s="702"/>
      <c r="BH693" s="702"/>
      <c r="BI693" s="702"/>
      <c r="BJ693" s="702"/>
      <c r="BK693" s="702"/>
      <c r="BL693" s="338"/>
      <c r="BM693" s="693"/>
      <c r="BN693" s="693"/>
      <c r="BO693" s="693"/>
      <c r="BP693" s="693"/>
      <c r="BQ693" s="693"/>
      <c r="BR693" s="693"/>
      <c r="BS693" s="339"/>
      <c r="BY693" s="156">
        <f>BY694</f>
        <v>16</v>
      </c>
      <c r="BZ693" s="156">
        <f t="shared" si="68"/>
        <v>0</v>
      </c>
      <c r="CB693" s="155"/>
      <c r="CC693" s="155"/>
      <c r="CD693" s="155"/>
      <c r="CE693" s="155"/>
    </row>
    <row r="694" spans="1:94" ht="15" customHeight="1">
      <c r="A694" s="256" t="str">
        <f>IF(B694&lt;&gt;"",SUBTOTAL(103,$B$8:B694)-SUBTOTAL(103,$B$9:$B$50)-SUBTOTAL(103,$B$52:$B$345),"")</f>
        <v/>
      </c>
      <c r="B694" s="90"/>
      <c r="C694" s="208"/>
      <c r="D694" s="208"/>
      <c r="E694" s="208"/>
      <c r="F694" s="208"/>
      <c r="G694" s="208"/>
      <c r="H694" s="208"/>
      <c r="I694" s="208"/>
      <c r="J694" s="208"/>
      <c r="K694" s="189"/>
      <c r="L694" s="189"/>
      <c r="M694" s="189"/>
      <c r="N694" s="189"/>
      <c r="O694" s="189"/>
      <c r="P694" s="694" t="s">
        <v>1133</v>
      </c>
      <c r="Q694" s="694"/>
      <c r="R694" s="694"/>
      <c r="S694" s="694"/>
      <c r="T694" s="694"/>
      <c r="U694" s="694"/>
      <c r="V694" s="189"/>
      <c r="W694" s="641" t="s">
        <v>1133</v>
      </c>
      <c r="X694" s="641"/>
      <c r="Y694" s="641"/>
      <c r="Z694" s="641"/>
      <c r="AA694" s="641"/>
      <c r="AB694" s="641"/>
      <c r="AD694" s="695" t="s">
        <v>1133</v>
      </c>
      <c r="AE694" s="695"/>
      <c r="AF694" s="695"/>
      <c r="AG694" s="695"/>
      <c r="AH694" s="695"/>
      <c r="AI694" s="695"/>
      <c r="AJ694" s="256" t="str">
        <f t="shared" si="79"/>
        <v/>
      </c>
      <c r="AK694" s="284">
        <f t="shared" si="79"/>
        <v>0</v>
      </c>
      <c r="AL694" s="208"/>
      <c r="AM694" s="208"/>
      <c r="AN694" s="208"/>
      <c r="AO694" s="208"/>
      <c r="AP694" s="208"/>
      <c r="AQ694" s="208"/>
      <c r="AR694" s="208"/>
      <c r="AS694" s="208"/>
      <c r="AT694" s="189"/>
      <c r="AU694" s="189"/>
      <c r="AV694" s="189"/>
      <c r="AW694" s="189"/>
      <c r="AX694" s="189"/>
      <c r="AY694" s="641" t="s">
        <v>1133</v>
      </c>
      <c r="AZ694" s="641"/>
      <c r="BA694" s="641"/>
      <c r="BB694" s="641"/>
      <c r="BC694" s="641"/>
      <c r="BD694" s="641"/>
      <c r="BE694" s="189"/>
      <c r="BF694" s="641" t="s">
        <v>1133</v>
      </c>
      <c r="BG694" s="641"/>
      <c r="BH694" s="641"/>
      <c r="BI694" s="641"/>
      <c r="BJ694" s="641"/>
      <c r="BK694" s="641"/>
      <c r="BM694" s="695" t="s">
        <v>1133</v>
      </c>
      <c r="BN694" s="695"/>
      <c r="BO694" s="695"/>
      <c r="BP694" s="695"/>
      <c r="BQ694" s="695"/>
      <c r="BR694" s="695"/>
      <c r="BS694" s="193"/>
      <c r="BY694" s="156">
        <f>SUM(BY695:BY711)</f>
        <v>16</v>
      </c>
      <c r="BZ694" s="156">
        <f t="shared" ref="BZ694:BZ757" si="80">IF(ISNONTEXT(C694:D694),0,SUM(C694:AI694)-SUM(AL694:BR694))</f>
        <v>0</v>
      </c>
      <c r="CB694" s="155"/>
      <c r="CC694" s="155"/>
      <c r="CD694" s="155"/>
      <c r="CE694" s="155"/>
    </row>
    <row r="695" spans="1:94" ht="15" customHeight="1">
      <c r="A695" s="333" t="str">
        <f>IF(B695&lt;&gt;"",SUBTOTAL(103,$B$8:B695)-SUBTOTAL(103,$B$9:$B$50)-SUBTOTAL(103,$B$52:$B$345),"")</f>
        <v/>
      </c>
      <c r="C695" s="116" t="s">
        <v>807</v>
      </c>
      <c r="D695" s="333"/>
      <c r="E695" s="340"/>
      <c r="F695" s="340"/>
      <c r="G695" s="107"/>
      <c r="H695" s="107"/>
      <c r="I695" s="107"/>
      <c r="K695" s="107"/>
      <c r="L695" s="107"/>
      <c r="M695" s="107"/>
      <c r="N695" s="107"/>
      <c r="O695" s="107"/>
      <c r="P695" s="341"/>
      <c r="Q695" s="341"/>
      <c r="R695" s="341"/>
      <c r="S695" s="341"/>
      <c r="T695" s="341"/>
      <c r="U695" s="341"/>
      <c r="V695" s="107"/>
      <c r="W695" s="342"/>
      <c r="X695" s="342"/>
      <c r="Y695" s="342"/>
      <c r="Z695" s="342"/>
      <c r="AA695" s="342"/>
      <c r="AB695" s="342"/>
      <c r="AC695" s="107"/>
      <c r="AD695" s="342"/>
      <c r="AE695" s="342"/>
      <c r="AF695" s="342"/>
      <c r="AG695" s="342"/>
      <c r="AH695" s="342"/>
      <c r="AI695" s="342"/>
      <c r="AJ695" s="333" t="str">
        <f t="shared" si="79"/>
        <v/>
      </c>
      <c r="AK695" s="334">
        <f t="shared" si="79"/>
        <v>0</v>
      </c>
      <c r="AL695" s="116" t="s">
        <v>1328</v>
      </c>
      <c r="AM695" s="333"/>
      <c r="AN695" s="333"/>
      <c r="AO695" s="340"/>
      <c r="AP695" s="107"/>
      <c r="AQ695" s="107"/>
      <c r="AR695" s="107"/>
      <c r="AT695" s="107"/>
      <c r="AU695" s="107"/>
      <c r="AV695" s="107"/>
      <c r="AW695" s="107"/>
      <c r="AX695" s="107"/>
      <c r="AY695" s="342"/>
      <c r="AZ695" s="342"/>
      <c r="BA695" s="342"/>
      <c r="BB695" s="342"/>
      <c r="BC695" s="342"/>
      <c r="BD695" s="342"/>
      <c r="BE695" s="107"/>
      <c r="BF695" s="342"/>
      <c r="BG695" s="342"/>
      <c r="BH695" s="342"/>
      <c r="BI695" s="342"/>
      <c r="BJ695" s="342"/>
      <c r="BK695" s="342"/>
      <c r="BL695" s="107"/>
      <c r="BM695" s="342"/>
      <c r="BN695" s="342"/>
      <c r="BO695" s="342"/>
      <c r="BP695" s="342"/>
      <c r="BQ695" s="342"/>
      <c r="BR695" s="342"/>
      <c r="BS695" s="107"/>
      <c r="BY695" s="156">
        <f>SUM(BY696:BY701)</f>
        <v>2</v>
      </c>
      <c r="BZ695" s="156">
        <f t="shared" si="80"/>
        <v>0</v>
      </c>
      <c r="CD695" s="155"/>
      <c r="CE695" s="155"/>
    </row>
    <row r="696" spans="1:94" ht="15" customHeight="1">
      <c r="A696" s="256" t="str">
        <f>IF(B696&lt;&gt;"",SUBTOTAL(103,$B$8:B696)-SUBTOTAL(103,$B$9:$B$50)-SUBTOTAL(103,$B$52:$B$345),"")</f>
        <v/>
      </c>
      <c r="B696" s="90"/>
      <c r="C696" s="90" t="str">
        <f>"Tại ngày "&amp;'[4]Khai bao'!$C$19</f>
        <v>Tại ngày 01/01/2016</v>
      </c>
      <c r="D696" s="208"/>
      <c r="E696" s="208"/>
      <c r="F696" s="208"/>
      <c r="G696" s="208"/>
      <c r="H696" s="208"/>
      <c r="I696" s="208"/>
      <c r="J696" s="208"/>
      <c r="K696" s="189"/>
      <c r="L696" s="189"/>
      <c r="M696" s="189"/>
      <c r="N696" s="189"/>
      <c r="O696" s="189"/>
      <c r="P696" s="694">
        <v>0</v>
      </c>
      <c r="Q696" s="694"/>
      <c r="R696" s="694"/>
      <c r="S696" s="694"/>
      <c r="T696" s="694"/>
      <c r="U696" s="694"/>
      <c r="V696" s="194"/>
      <c r="W696" s="641">
        <v>3596296230</v>
      </c>
      <c r="X696" s="641"/>
      <c r="Y696" s="641"/>
      <c r="Z696" s="641"/>
      <c r="AA696" s="641"/>
      <c r="AB696" s="641"/>
      <c r="AC696" s="194"/>
      <c r="AD696" s="641">
        <f>SUM(P696:AB696)</f>
        <v>3596296230</v>
      </c>
      <c r="AE696" s="641"/>
      <c r="AF696" s="641"/>
      <c r="AG696" s="641"/>
      <c r="AH696" s="641"/>
      <c r="AI696" s="641"/>
      <c r="AJ696" s="256" t="str">
        <f t="shared" si="79"/>
        <v/>
      </c>
      <c r="AK696" s="284">
        <f t="shared" si="79"/>
        <v>0</v>
      </c>
      <c r="AL696" s="208" t="str">
        <f>"As at "&amp;'[4]Khai bao'!$D$19</f>
        <v>As at 01/01/2014</v>
      </c>
      <c r="AM696" s="208"/>
      <c r="AN696" s="208"/>
      <c r="AO696" s="208"/>
      <c r="AP696" s="208"/>
      <c r="AQ696" s="208"/>
      <c r="AR696" s="208"/>
      <c r="AS696" s="208"/>
      <c r="AT696" s="189"/>
      <c r="AU696" s="189"/>
      <c r="AV696" s="189"/>
      <c r="AW696" s="189"/>
      <c r="AX696" s="189"/>
      <c r="AY696" s="641">
        <f>P696</f>
        <v>0</v>
      </c>
      <c r="AZ696" s="641"/>
      <c r="BA696" s="641"/>
      <c r="BB696" s="641"/>
      <c r="BC696" s="641"/>
      <c r="BD696" s="641"/>
      <c r="BE696" s="189"/>
      <c r="BF696" s="641">
        <f>W696</f>
        <v>3596296230</v>
      </c>
      <c r="BG696" s="641"/>
      <c r="BH696" s="641"/>
      <c r="BI696" s="641"/>
      <c r="BJ696" s="641"/>
      <c r="BK696" s="641"/>
      <c r="BM696" s="641">
        <f>SUM(AY696:BK696)</f>
        <v>3596296230</v>
      </c>
      <c r="BN696" s="641"/>
      <c r="BO696" s="641"/>
      <c r="BP696" s="641"/>
      <c r="BQ696" s="641"/>
      <c r="BR696" s="641"/>
      <c r="BS696" s="193"/>
      <c r="BY696" s="156">
        <f>SUM(BY697:BY701)</f>
        <v>1</v>
      </c>
      <c r="BZ696" s="156">
        <f t="shared" si="80"/>
        <v>0</v>
      </c>
      <c r="CB696" s="155">
        <f>[4]CDKT!T125</f>
        <v>3596296230</v>
      </c>
      <c r="CC696" s="155"/>
      <c r="CD696" s="155">
        <f>CB696-AD696</f>
        <v>0</v>
      </c>
      <c r="CE696" s="155"/>
    </row>
    <row r="697" spans="1:94" s="99" customFormat="1" ht="15" hidden="1" customHeight="1">
      <c r="A697" s="147" t="str">
        <f>IF(B697&lt;&gt;"",SUBTOTAL(103,$B$8:B697)-SUBTOTAL(103,$B$9:$B$50)-SUBTOTAL(103,$B$52:$B$345),"")</f>
        <v/>
      </c>
      <c r="B697" s="88"/>
      <c r="C697" s="99" t="str">
        <f>"Mua trong "&amp;'[4]Khai bao'!C23</f>
        <v>Mua trong kỳ</v>
      </c>
      <c r="D697" s="343"/>
      <c r="E697" s="344"/>
      <c r="F697" s="344"/>
      <c r="G697" s="107"/>
      <c r="H697" s="107"/>
      <c r="I697" s="89"/>
      <c r="J697" s="89"/>
      <c r="K697" s="189"/>
      <c r="L697" s="189"/>
      <c r="M697" s="189"/>
      <c r="N697" s="189"/>
      <c r="O697" s="189"/>
      <c r="P697" s="641">
        <v>0</v>
      </c>
      <c r="Q697" s="641"/>
      <c r="R697" s="641"/>
      <c r="S697" s="641"/>
      <c r="T697" s="641"/>
      <c r="U697" s="641"/>
      <c r="V697" s="194"/>
      <c r="W697" s="641">
        <v>0</v>
      </c>
      <c r="X697" s="641"/>
      <c r="Y697" s="641"/>
      <c r="Z697" s="641"/>
      <c r="AA697" s="641"/>
      <c r="AB697" s="641"/>
      <c r="AC697" s="194"/>
      <c r="AD697" s="641">
        <f>SUM(P697:AB697)</f>
        <v>0</v>
      </c>
      <c r="AE697" s="641"/>
      <c r="AF697" s="641"/>
      <c r="AG697" s="641"/>
      <c r="AH697" s="641"/>
      <c r="AI697" s="641"/>
      <c r="AJ697" s="147" t="str">
        <f t="shared" si="79"/>
        <v/>
      </c>
      <c r="AK697" s="245">
        <f t="shared" si="79"/>
        <v>0</v>
      </c>
      <c r="AL697" s="99" t="s">
        <v>1329</v>
      </c>
      <c r="AM697" s="343"/>
      <c r="AN697" s="343"/>
      <c r="AO697" s="344"/>
      <c r="AP697" s="107"/>
      <c r="AQ697" s="107"/>
      <c r="AR697" s="89"/>
      <c r="AS697" s="89"/>
      <c r="AT697" s="189"/>
      <c r="AU697" s="189"/>
      <c r="AV697" s="189"/>
      <c r="AW697" s="189"/>
      <c r="AX697" s="189"/>
      <c r="AY697" s="641">
        <f>P697</f>
        <v>0</v>
      </c>
      <c r="AZ697" s="641"/>
      <c r="BA697" s="641"/>
      <c r="BB697" s="641"/>
      <c r="BC697" s="641"/>
      <c r="BD697" s="641"/>
      <c r="BE697" s="189"/>
      <c r="BF697" s="641">
        <f>W697</f>
        <v>0</v>
      </c>
      <c r="BG697" s="641"/>
      <c r="BH697" s="641"/>
      <c r="BI697" s="641"/>
      <c r="BJ697" s="641"/>
      <c r="BK697" s="641"/>
      <c r="BL697" s="189"/>
      <c r="BM697" s="641">
        <f>SUM(AY697:BK697)</f>
        <v>0</v>
      </c>
      <c r="BN697" s="641"/>
      <c r="BO697" s="641"/>
      <c r="BP697" s="641"/>
      <c r="BQ697" s="641"/>
      <c r="BR697" s="641"/>
      <c r="BS697" s="193"/>
      <c r="BT697" s="155"/>
      <c r="BU697" s="155"/>
      <c r="BV697" s="155"/>
      <c r="BW697" s="155"/>
      <c r="BX697" s="156"/>
      <c r="BY697" s="156">
        <f>IF(SUM(C697:AI697)=0,0,1)</f>
        <v>0</v>
      </c>
      <c r="BZ697" s="156">
        <f t="shared" si="80"/>
        <v>0</v>
      </c>
      <c r="CA697" s="156"/>
      <c r="CB697" s="252"/>
      <c r="CC697" s="252"/>
      <c r="CD697" s="155"/>
      <c r="CE697" s="155"/>
      <c r="CG697" s="290"/>
      <c r="CH697" s="290"/>
      <c r="CI697" s="290"/>
      <c r="CJ697" s="290"/>
      <c r="CK697" s="290"/>
      <c r="CL697" s="290"/>
      <c r="CM697" s="290"/>
      <c r="CN697" s="290"/>
      <c r="CO697" s="290"/>
      <c r="CP697" s="290"/>
    </row>
    <row r="698" spans="1:94" s="99" customFormat="1" ht="15" hidden="1" customHeight="1">
      <c r="A698" s="147" t="str">
        <f>IF(B698&lt;&gt;"",SUBTOTAL(103,$B$8:B698)-SUBTOTAL(103,$B$9:$B$50)-SUBTOTAL(103,$B$52:$B$345),"")</f>
        <v/>
      </c>
      <c r="B698" s="88"/>
      <c r="C698" s="99" t="s">
        <v>1332</v>
      </c>
      <c r="D698" s="343"/>
      <c r="E698" s="344"/>
      <c r="F698" s="344"/>
      <c r="G698" s="107"/>
      <c r="H698" s="107"/>
      <c r="I698" s="89"/>
      <c r="J698" s="89"/>
      <c r="K698" s="189"/>
      <c r="L698" s="189"/>
      <c r="M698" s="189"/>
      <c r="N698" s="189"/>
      <c r="O698" s="189"/>
      <c r="P698" s="641">
        <v>0</v>
      </c>
      <c r="Q698" s="641"/>
      <c r="R698" s="641"/>
      <c r="S698" s="641"/>
      <c r="T698" s="641"/>
      <c r="U698" s="641"/>
      <c r="V698" s="194"/>
      <c r="W698" s="641">
        <v>0</v>
      </c>
      <c r="X698" s="641"/>
      <c r="Y698" s="641"/>
      <c r="Z698" s="641"/>
      <c r="AA698" s="641"/>
      <c r="AB698" s="641"/>
      <c r="AC698" s="194"/>
      <c r="AD698" s="641">
        <f>SUM(P698:AB698)</f>
        <v>0</v>
      </c>
      <c r="AE698" s="641"/>
      <c r="AF698" s="641"/>
      <c r="AG698" s="641"/>
      <c r="AH698" s="641"/>
      <c r="AI698" s="641"/>
      <c r="AJ698" s="147" t="str">
        <f t="shared" si="79"/>
        <v/>
      </c>
      <c r="AK698" s="245">
        <f t="shared" si="79"/>
        <v>0</v>
      </c>
      <c r="AL698" s="99" t="s">
        <v>1274</v>
      </c>
      <c r="AM698" s="343"/>
      <c r="AN698" s="343"/>
      <c r="AO698" s="344"/>
      <c r="AP698" s="107"/>
      <c r="AQ698" s="107"/>
      <c r="AR698" s="89"/>
      <c r="AS698" s="89"/>
      <c r="AT698" s="189"/>
      <c r="AU698" s="189"/>
      <c r="AV698" s="189"/>
      <c r="AW698" s="189"/>
      <c r="AX698" s="189"/>
      <c r="AY698" s="641">
        <f>P698</f>
        <v>0</v>
      </c>
      <c r="AZ698" s="641"/>
      <c r="BA698" s="641"/>
      <c r="BB698" s="641"/>
      <c r="BC698" s="641"/>
      <c r="BD698" s="641"/>
      <c r="BE698" s="189"/>
      <c r="BF698" s="641">
        <f>W698</f>
        <v>0</v>
      </c>
      <c r="BG698" s="641"/>
      <c r="BH698" s="641"/>
      <c r="BI698" s="641"/>
      <c r="BJ698" s="641"/>
      <c r="BK698" s="641"/>
      <c r="BL698" s="189"/>
      <c r="BM698" s="641">
        <f>SUM(AY698:BK698)</f>
        <v>0</v>
      </c>
      <c r="BN698" s="641"/>
      <c r="BO698" s="641"/>
      <c r="BP698" s="641"/>
      <c r="BQ698" s="641"/>
      <c r="BR698" s="641"/>
      <c r="BS698" s="193"/>
      <c r="BT698" s="155"/>
      <c r="BU698" s="155"/>
      <c r="BV698" s="155"/>
      <c r="BW698" s="155"/>
      <c r="BX698" s="156"/>
      <c r="BY698" s="156">
        <f>IF(SUM(C698:AI698)=0,0,1)</f>
        <v>0</v>
      </c>
      <c r="BZ698" s="156">
        <f t="shared" si="80"/>
        <v>0</v>
      </c>
      <c r="CA698" s="156"/>
      <c r="CB698" s="252"/>
      <c r="CC698" s="252"/>
      <c r="CD698" s="155"/>
      <c r="CE698" s="155"/>
      <c r="CG698" s="290"/>
      <c r="CH698" s="290"/>
      <c r="CI698" s="290"/>
      <c r="CJ698" s="290"/>
      <c r="CK698" s="290"/>
      <c r="CL698" s="290"/>
      <c r="CM698" s="290"/>
      <c r="CN698" s="290"/>
      <c r="CO698" s="290"/>
      <c r="CP698" s="290"/>
    </row>
    <row r="699" spans="1:94" s="99" customFormat="1" ht="15" hidden="1" customHeight="1">
      <c r="A699" s="147" t="str">
        <f>IF(B699&lt;&gt;"",SUBTOTAL(103,$B$8:B699)-SUBTOTAL(103,$B$9:$B$50)-SUBTOTAL(103,$B$52:$B$345),"")</f>
        <v/>
      </c>
      <c r="B699" s="88"/>
      <c r="C699" s="99" t="s">
        <v>1335</v>
      </c>
      <c r="D699" s="343"/>
      <c r="E699" s="344"/>
      <c r="F699" s="344"/>
      <c r="G699" s="107"/>
      <c r="H699" s="107"/>
      <c r="I699" s="89"/>
      <c r="J699" s="89"/>
      <c r="K699" s="189"/>
      <c r="L699" s="189"/>
      <c r="M699" s="189"/>
      <c r="N699" s="189"/>
      <c r="O699" s="189"/>
      <c r="P699" s="641">
        <v>0</v>
      </c>
      <c r="Q699" s="641"/>
      <c r="R699" s="641"/>
      <c r="S699" s="641"/>
      <c r="T699" s="641"/>
      <c r="U699" s="641"/>
      <c r="V699" s="194"/>
      <c r="W699" s="641">
        <v>0</v>
      </c>
      <c r="X699" s="641"/>
      <c r="Y699" s="641"/>
      <c r="Z699" s="641"/>
      <c r="AA699" s="641"/>
      <c r="AB699" s="641"/>
      <c r="AC699" s="194"/>
      <c r="AD699" s="641">
        <f>SUM(P699:AB699)</f>
        <v>0</v>
      </c>
      <c r="AE699" s="641"/>
      <c r="AF699" s="641"/>
      <c r="AG699" s="641"/>
      <c r="AH699" s="641"/>
      <c r="AI699" s="641"/>
      <c r="AJ699" s="147" t="str">
        <f t="shared" si="79"/>
        <v/>
      </c>
      <c r="AK699" s="245">
        <f t="shared" si="79"/>
        <v>0</v>
      </c>
      <c r="AL699" s="99" t="s">
        <v>1336</v>
      </c>
      <c r="AM699" s="343"/>
      <c r="AN699" s="343"/>
      <c r="AO699" s="344"/>
      <c r="AP699" s="107"/>
      <c r="AQ699" s="107"/>
      <c r="AR699" s="89"/>
      <c r="AS699" s="89"/>
      <c r="AT699" s="189"/>
      <c r="AU699" s="189"/>
      <c r="AV699" s="189"/>
      <c r="AW699" s="189"/>
      <c r="AX699" s="189"/>
      <c r="AY699" s="641">
        <f>P699</f>
        <v>0</v>
      </c>
      <c r="AZ699" s="641"/>
      <c r="BA699" s="641"/>
      <c r="BB699" s="641"/>
      <c r="BC699" s="641"/>
      <c r="BD699" s="641"/>
      <c r="BE699" s="189"/>
      <c r="BF699" s="641">
        <f>W699</f>
        <v>0</v>
      </c>
      <c r="BG699" s="641"/>
      <c r="BH699" s="641"/>
      <c r="BI699" s="641"/>
      <c r="BJ699" s="641"/>
      <c r="BK699" s="641"/>
      <c r="BL699" s="189"/>
      <c r="BM699" s="641">
        <f>SUM(AY699:BK699)</f>
        <v>0</v>
      </c>
      <c r="BN699" s="641"/>
      <c r="BO699" s="641"/>
      <c r="BP699" s="641"/>
      <c r="BQ699" s="641"/>
      <c r="BR699" s="641"/>
      <c r="BS699" s="193"/>
      <c r="BT699" s="155"/>
      <c r="BU699" s="155"/>
      <c r="BV699" s="155"/>
      <c r="BW699" s="155"/>
      <c r="BX699" s="156"/>
      <c r="BY699" s="156">
        <f>IF(SUM(C699:AI699)=0,0,1)</f>
        <v>0</v>
      </c>
      <c r="BZ699" s="156">
        <f t="shared" si="80"/>
        <v>0</v>
      </c>
      <c r="CA699" s="156"/>
      <c r="CB699" s="252"/>
      <c r="CC699" s="252"/>
      <c r="CD699" s="155"/>
      <c r="CE699" s="155"/>
      <c r="CG699" s="290"/>
      <c r="CH699" s="290"/>
      <c r="CI699" s="290"/>
      <c r="CJ699" s="290"/>
      <c r="CK699" s="290"/>
      <c r="CL699" s="290"/>
      <c r="CM699" s="290"/>
      <c r="CN699" s="290"/>
      <c r="CO699" s="290"/>
      <c r="CP699" s="290"/>
    </row>
    <row r="700" spans="1:94" s="99" customFormat="1" ht="15" hidden="1" customHeight="1">
      <c r="A700" s="147" t="str">
        <f>IF(B700&lt;&gt;"",SUBTOTAL(103,$B$8:B700)-SUBTOTAL(103,$B$9:$B$50)-SUBTOTAL(103,$B$52:$B$345),"")</f>
        <v/>
      </c>
      <c r="B700" s="88"/>
      <c r="C700" s="99" t="s">
        <v>1245</v>
      </c>
      <c r="D700" s="343"/>
      <c r="E700" s="344"/>
      <c r="F700" s="344"/>
      <c r="G700" s="107"/>
      <c r="H700" s="107"/>
      <c r="I700" s="89"/>
      <c r="J700" s="89"/>
      <c r="K700" s="189"/>
      <c r="L700" s="189"/>
      <c r="M700" s="189"/>
      <c r="N700" s="189"/>
      <c r="O700" s="189"/>
      <c r="P700" s="641">
        <v>0</v>
      </c>
      <c r="Q700" s="641"/>
      <c r="R700" s="641"/>
      <c r="S700" s="641"/>
      <c r="T700" s="641"/>
      <c r="U700" s="641"/>
      <c r="V700" s="194"/>
      <c r="W700" s="641">
        <v>0</v>
      </c>
      <c r="X700" s="641"/>
      <c r="Y700" s="641"/>
      <c r="Z700" s="641"/>
      <c r="AA700" s="641"/>
      <c r="AB700" s="641"/>
      <c r="AC700" s="194"/>
      <c r="AD700" s="641">
        <f>SUM(P700:AB700)</f>
        <v>0</v>
      </c>
      <c r="AE700" s="641"/>
      <c r="AF700" s="641"/>
      <c r="AG700" s="641"/>
      <c r="AH700" s="641"/>
      <c r="AI700" s="641"/>
      <c r="AJ700" s="147" t="str">
        <f t="shared" si="79"/>
        <v/>
      </c>
      <c r="AK700" s="245">
        <f t="shared" si="79"/>
        <v>0</v>
      </c>
      <c r="AL700" s="99" t="s">
        <v>1274</v>
      </c>
      <c r="AM700" s="343"/>
      <c r="AN700" s="343"/>
      <c r="AO700" s="344"/>
      <c r="AP700" s="107"/>
      <c r="AQ700" s="107"/>
      <c r="AR700" s="89"/>
      <c r="AS700" s="89"/>
      <c r="AT700" s="189"/>
      <c r="AU700" s="189"/>
      <c r="AV700" s="189"/>
      <c r="AW700" s="189"/>
      <c r="AX700" s="189"/>
      <c r="AY700" s="641">
        <f>P700</f>
        <v>0</v>
      </c>
      <c r="AZ700" s="641"/>
      <c r="BA700" s="641"/>
      <c r="BB700" s="641"/>
      <c r="BC700" s="641"/>
      <c r="BD700" s="641"/>
      <c r="BE700" s="189"/>
      <c r="BF700" s="641">
        <f>W700</f>
        <v>0</v>
      </c>
      <c r="BG700" s="641"/>
      <c r="BH700" s="641"/>
      <c r="BI700" s="641"/>
      <c r="BJ700" s="641"/>
      <c r="BK700" s="641"/>
      <c r="BL700" s="189"/>
      <c r="BM700" s="641">
        <f>SUM(AY700:BK700)</f>
        <v>0</v>
      </c>
      <c r="BN700" s="641"/>
      <c r="BO700" s="641"/>
      <c r="BP700" s="641"/>
      <c r="BQ700" s="641"/>
      <c r="BR700" s="641"/>
      <c r="BS700" s="193"/>
      <c r="BT700" s="155"/>
      <c r="BU700" s="155"/>
      <c r="BV700" s="155"/>
      <c r="BW700" s="155"/>
      <c r="BX700" s="156"/>
      <c r="BY700" s="156">
        <f>IF(SUM(C700:AI700)=0,0,1)</f>
        <v>0</v>
      </c>
      <c r="BZ700" s="156">
        <f t="shared" si="80"/>
        <v>0</v>
      </c>
      <c r="CA700" s="156"/>
      <c r="CB700" s="252"/>
      <c r="CC700" s="252"/>
      <c r="CD700" s="155"/>
      <c r="CE700" s="155"/>
      <c r="CG700" s="290"/>
      <c r="CH700" s="290"/>
      <c r="CI700" s="290"/>
      <c r="CJ700" s="290"/>
      <c r="CK700" s="290"/>
      <c r="CL700" s="290"/>
      <c r="CM700" s="290"/>
      <c r="CN700" s="290"/>
      <c r="CO700" s="290"/>
      <c r="CP700" s="290"/>
    </row>
    <row r="701" spans="1:94" s="96" customFormat="1" ht="15" customHeight="1">
      <c r="A701" s="147" t="str">
        <f>IF(B701&lt;&gt;"",SUBTOTAL(103,$B$8:B701)-SUBTOTAL(103,$B$9:$B$50)-SUBTOTAL(103,$B$52:$B$345),"")</f>
        <v/>
      </c>
      <c r="B701" s="88"/>
      <c r="C701" s="88" t="str">
        <f>"Tại ngày "&amp;'[4]Khai bao'!$C$15</f>
        <v>Tại ngày 30/06/2016</v>
      </c>
      <c r="D701" s="115"/>
      <c r="E701" s="115"/>
      <c r="F701" s="115"/>
      <c r="G701" s="115"/>
      <c r="H701" s="115"/>
      <c r="I701" s="115"/>
      <c r="J701" s="115"/>
      <c r="K701" s="115"/>
      <c r="L701" s="115"/>
      <c r="M701" s="115"/>
      <c r="N701" s="115"/>
      <c r="O701" s="115"/>
      <c r="P701" s="698">
        <f>SUBTOTAL(109,P696:U700)</f>
        <v>0</v>
      </c>
      <c r="Q701" s="698"/>
      <c r="R701" s="698"/>
      <c r="S701" s="698"/>
      <c r="T701" s="698"/>
      <c r="U701" s="698"/>
      <c r="V701" s="246"/>
      <c r="W701" s="699">
        <f>SUBTOTAL(109,W696:AB700)</f>
        <v>3596296230</v>
      </c>
      <c r="X701" s="699"/>
      <c r="Y701" s="699"/>
      <c r="Z701" s="699"/>
      <c r="AA701" s="699"/>
      <c r="AB701" s="699"/>
      <c r="AC701" s="246"/>
      <c r="AD701" s="699">
        <f>SUBTOTAL(109,AD696:AI700)</f>
        <v>3596296230</v>
      </c>
      <c r="AE701" s="699"/>
      <c r="AF701" s="699"/>
      <c r="AG701" s="699"/>
      <c r="AH701" s="699"/>
      <c r="AI701" s="699"/>
      <c r="AJ701" s="147" t="str">
        <f t="shared" si="79"/>
        <v/>
      </c>
      <c r="AK701" s="245">
        <f t="shared" si="79"/>
        <v>0</v>
      </c>
      <c r="AL701" s="115" t="str">
        <f>"As at "&amp;'[4]Khai bao'!$D$15</f>
        <v>As at 31/12/2014</v>
      </c>
      <c r="AM701" s="115"/>
      <c r="AN701" s="115"/>
      <c r="AO701" s="115"/>
      <c r="AP701" s="115"/>
      <c r="AQ701" s="115"/>
      <c r="AR701" s="115"/>
      <c r="AS701" s="115"/>
      <c r="AT701" s="115"/>
      <c r="AU701" s="115"/>
      <c r="AV701" s="115"/>
      <c r="AW701" s="115"/>
      <c r="AX701" s="115"/>
      <c r="AY701" s="699">
        <f>SUBTOTAL(109,AY696:BD700)</f>
        <v>0</v>
      </c>
      <c r="AZ701" s="699"/>
      <c r="BA701" s="699"/>
      <c r="BB701" s="699"/>
      <c r="BC701" s="699"/>
      <c r="BD701" s="699"/>
      <c r="BE701" s="271"/>
      <c r="BF701" s="699">
        <f>SUBTOTAL(109,BF696:BK700)</f>
        <v>3596296230</v>
      </c>
      <c r="BG701" s="699"/>
      <c r="BH701" s="699"/>
      <c r="BI701" s="699"/>
      <c r="BJ701" s="699"/>
      <c r="BK701" s="699"/>
      <c r="BL701" s="271"/>
      <c r="BM701" s="699">
        <f>SUBTOTAL(109,BM696:BR700)</f>
        <v>3596296230</v>
      </c>
      <c r="BN701" s="699"/>
      <c r="BO701" s="699"/>
      <c r="BP701" s="699"/>
      <c r="BQ701" s="699"/>
      <c r="BR701" s="699"/>
      <c r="BS701" s="154"/>
      <c r="BT701" s="155"/>
      <c r="BU701" s="155"/>
      <c r="BV701" s="155"/>
      <c r="BW701" s="155"/>
      <c r="BX701" s="156"/>
      <c r="BY701" s="156">
        <f>IF(SUM(C701:AI701)=0,0,1)</f>
        <v>1</v>
      </c>
      <c r="BZ701" s="156">
        <f t="shared" si="80"/>
        <v>0</v>
      </c>
      <c r="CA701" s="156"/>
      <c r="CB701" s="252">
        <f>[4]CDKT!P125</f>
        <v>3596296230</v>
      </c>
      <c r="CC701" s="252"/>
      <c r="CD701" s="252">
        <f>CB701-AD701</f>
        <v>0</v>
      </c>
      <c r="CE701" s="252"/>
      <c r="CG701" s="272"/>
      <c r="CH701" s="272"/>
      <c r="CI701" s="272"/>
      <c r="CJ701" s="272"/>
      <c r="CK701" s="272"/>
      <c r="CL701" s="272"/>
      <c r="CM701" s="272"/>
      <c r="CN701" s="272"/>
      <c r="CO701" s="272"/>
      <c r="CP701" s="272"/>
    </row>
    <row r="702" spans="1:94" ht="15" customHeight="1">
      <c r="A702" s="333" t="str">
        <f>IF(B702&lt;&gt;"",SUBTOTAL(103,$B$8:B702)-SUBTOTAL(103,$B$9:$B$50)-SUBTOTAL(103,$B$52:$B$345),"")</f>
        <v/>
      </c>
      <c r="C702" s="345" t="s">
        <v>1337</v>
      </c>
      <c r="D702" s="333"/>
      <c r="E702" s="340"/>
      <c r="F702" s="340"/>
      <c r="G702" s="107"/>
      <c r="H702" s="107"/>
      <c r="I702" s="107"/>
      <c r="K702" s="271"/>
      <c r="L702" s="271"/>
      <c r="M702" s="271"/>
      <c r="N702" s="271"/>
      <c r="O702" s="271"/>
      <c r="P702" s="341"/>
      <c r="Q702" s="341"/>
      <c r="R702" s="341"/>
      <c r="S702" s="341"/>
      <c r="T702" s="341"/>
      <c r="U702" s="341"/>
      <c r="V702" s="246"/>
      <c r="W702" s="342"/>
      <c r="X702" s="342"/>
      <c r="Y702" s="342"/>
      <c r="Z702" s="342"/>
      <c r="AA702" s="342"/>
      <c r="AB702" s="342"/>
      <c r="AC702" s="246"/>
      <c r="AD702" s="342"/>
      <c r="AE702" s="342"/>
      <c r="AF702" s="342"/>
      <c r="AG702" s="342"/>
      <c r="AH702" s="342"/>
      <c r="AI702" s="342"/>
      <c r="AJ702" s="333" t="str">
        <f t="shared" si="79"/>
        <v/>
      </c>
      <c r="AK702" s="334">
        <f t="shared" si="79"/>
        <v>0</v>
      </c>
      <c r="AL702" s="116" t="s">
        <v>1338</v>
      </c>
      <c r="AM702" s="333"/>
      <c r="AN702" s="333"/>
      <c r="AO702" s="340"/>
      <c r="AP702" s="107"/>
      <c r="AQ702" s="107"/>
      <c r="AR702" s="107"/>
      <c r="AT702" s="271"/>
      <c r="AU702" s="271"/>
      <c r="AV702" s="271"/>
      <c r="AW702" s="271"/>
      <c r="AX702" s="271"/>
      <c r="AY702" s="342"/>
      <c r="AZ702" s="342"/>
      <c r="BA702" s="342"/>
      <c r="BB702" s="342"/>
      <c r="BC702" s="342"/>
      <c r="BD702" s="342"/>
      <c r="BE702" s="271"/>
      <c r="BF702" s="342"/>
      <c r="BG702" s="342"/>
      <c r="BH702" s="342"/>
      <c r="BI702" s="342"/>
      <c r="BJ702" s="342"/>
      <c r="BK702" s="342"/>
      <c r="BL702" s="271"/>
      <c r="BM702" s="342"/>
      <c r="BN702" s="342"/>
      <c r="BO702" s="342"/>
      <c r="BP702" s="342"/>
      <c r="BQ702" s="342"/>
      <c r="BR702" s="342"/>
      <c r="BY702" s="156">
        <f>SUM(BY703:BY708)</f>
        <v>4</v>
      </c>
      <c r="BZ702" s="156">
        <f t="shared" si="80"/>
        <v>0</v>
      </c>
      <c r="CD702" s="155"/>
      <c r="CE702" s="155"/>
    </row>
    <row r="703" spans="1:94" ht="15" customHeight="1">
      <c r="A703" s="256" t="str">
        <f>IF(B703&lt;&gt;"",SUBTOTAL(103,$B$8:B703)-SUBTOTAL(103,$B$9:$B$50)-SUBTOTAL(103,$B$52:$B$345),"")</f>
        <v/>
      </c>
      <c r="B703" s="90"/>
      <c r="C703" s="90" t="str">
        <f>"Tại ngày "&amp;'[4]Khai bao'!$C$19</f>
        <v>Tại ngày 01/01/2016</v>
      </c>
      <c r="D703" s="208"/>
      <c r="E703" s="208"/>
      <c r="F703" s="208"/>
      <c r="G703" s="208"/>
      <c r="H703" s="208"/>
      <c r="I703" s="208"/>
      <c r="J703" s="208"/>
      <c r="K703" s="189"/>
      <c r="L703" s="189"/>
      <c r="M703" s="189"/>
      <c r="N703" s="189"/>
      <c r="O703" s="189"/>
      <c r="P703" s="694">
        <v>0</v>
      </c>
      <c r="Q703" s="694"/>
      <c r="R703" s="694"/>
      <c r="S703" s="694"/>
      <c r="T703" s="694"/>
      <c r="U703" s="694"/>
      <c r="V703" s="194"/>
      <c r="W703" s="641">
        <v>3176016916</v>
      </c>
      <c r="X703" s="641"/>
      <c r="Y703" s="641"/>
      <c r="Z703" s="641"/>
      <c r="AA703" s="641"/>
      <c r="AB703" s="641"/>
      <c r="AC703" s="194"/>
      <c r="AD703" s="641">
        <f>SUM(P703:AB703)</f>
        <v>3176016916</v>
      </c>
      <c r="AE703" s="641"/>
      <c r="AF703" s="641"/>
      <c r="AG703" s="641"/>
      <c r="AH703" s="641"/>
      <c r="AI703" s="641"/>
      <c r="AJ703" s="256" t="str">
        <f t="shared" si="79"/>
        <v/>
      </c>
      <c r="AK703" s="284">
        <f t="shared" si="79"/>
        <v>0</v>
      </c>
      <c r="AL703" s="208" t="str">
        <f>"As at "&amp;'[4]Khai bao'!$D$19</f>
        <v>As at 01/01/2014</v>
      </c>
      <c r="AM703" s="208"/>
      <c r="AN703" s="208"/>
      <c r="AO703" s="208"/>
      <c r="AP703" s="208"/>
      <c r="AQ703" s="208"/>
      <c r="AR703" s="208"/>
      <c r="AS703" s="208"/>
      <c r="AT703" s="189"/>
      <c r="AU703" s="189"/>
      <c r="AV703" s="189"/>
      <c r="AW703" s="189"/>
      <c r="AX703" s="189"/>
      <c r="AY703" s="641">
        <f>P703</f>
        <v>0</v>
      </c>
      <c r="AZ703" s="641"/>
      <c r="BA703" s="641"/>
      <c r="BB703" s="641"/>
      <c r="BC703" s="641"/>
      <c r="BD703" s="641"/>
      <c r="BE703" s="189"/>
      <c r="BF703" s="641">
        <f>W703</f>
        <v>3176016916</v>
      </c>
      <c r="BG703" s="641"/>
      <c r="BH703" s="641"/>
      <c r="BI703" s="641"/>
      <c r="BJ703" s="641"/>
      <c r="BK703" s="641"/>
      <c r="BM703" s="641">
        <f>SUM(AY703:BK703)</f>
        <v>3176016916</v>
      </c>
      <c r="BN703" s="641"/>
      <c r="BO703" s="641"/>
      <c r="BP703" s="641"/>
      <c r="BQ703" s="641"/>
      <c r="BR703" s="641"/>
      <c r="BS703" s="193"/>
      <c r="BY703" s="156">
        <f>SUM(BY704:BY708)</f>
        <v>2</v>
      </c>
      <c r="BZ703" s="156">
        <f t="shared" si="80"/>
        <v>0</v>
      </c>
      <c r="CB703" s="155">
        <f>-[4]CDKT!T126</f>
        <v>3176016916</v>
      </c>
      <c r="CC703" s="155"/>
      <c r="CD703" s="155">
        <f>CB703-AD703</f>
        <v>0</v>
      </c>
      <c r="CE703" s="155"/>
    </row>
    <row r="704" spans="1:94" s="99" customFormat="1" ht="15" customHeight="1">
      <c r="A704" s="147" t="str">
        <f>IF(B704&lt;&gt;"",SUBTOTAL(103,$B$8:B704)-SUBTOTAL(103,$B$9:$B$50)-SUBTOTAL(103,$B$52:$B$345),"")</f>
        <v/>
      </c>
      <c r="B704" s="88"/>
      <c r="C704" s="99" t="str">
        <f>"Khấu hao trong "&amp;'[4]Khai bao'!C23</f>
        <v>Khấu hao trong kỳ</v>
      </c>
      <c r="D704" s="343"/>
      <c r="E704" s="257"/>
      <c r="F704" s="257"/>
      <c r="G704" s="107"/>
      <c r="H704" s="107"/>
      <c r="I704" s="89"/>
      <c r="J704" s="89"/>
      <c r="K704" s="189"/>
      <c r="L704" s="189"/>
      <c r="M704" s="189"/>
      <c r="N704" s="189"/>
      <c r="O704" s="189"/>
      <c r="P704" s="694">
        <v>0</v>
      </c>
      <c r="Q704" s="694"/>
      <c r="R704" s="694"/>
      <c r="S704" s="694"/>
      <c r="T704" s="694"/>
      <c r="U704" s="694"/>
      <c r="V704" s="194"/>
      <c r="W704" s="641">
        <v>122024754</v>
      </c>
      <c r="X704" s="641"/>
      <c r="Y704" s="641"/>
      <c r="Z704" s="641"/>
      <c r="AA704" s="641"/>
      <c r="AB704" s="641"/>
      <c r="AC704" s="194"/>
      <c r="AD704" s="641">
        <f>SUM(P704:AB704)</f>
        <v>122024754</v>
      </c>
      <c r="AE704" s="641"/>
      <c r="AF704" s="641"/>
      <c r="AG704" s="641"/>
      <c r="AH704" s="641"/>
      <c r="AI704" s="641"/>
      <c r="AJ704" s="147" t="str">
        <f t="shared" si="79"/>
        <v/>
      </c>
      <c r="AK704" s="245">
        <f t="shared" si="79"/>
        <v>0</v>
      </c>
      <c r="AL704" s="99" t="s">
        <v>1339</v>
      </c>
      <c r="AM704" s="343"/>
      <c r="AN704" s="343"/>
      <c r="AO704" s="257"/>
      <c r="AP704" s="107"/>
      <c r="AQ704" s="107"/>
      <c r="AR704" s="89"/>
      <c r="AS704" s="89"/>
      <c r="AT704" s="189"/>
      <c r="AU704" s="189"/>
      <c r="AV704" s="189"/>
      <c r="AW704" s="189"/>
      <c r="AX704" s="189"/>
      <c r="AY704" s="641">
        <f>P704</f>
        <v>0</v>
      </c>
      <c r="AZ704" s="641"/>
      <c r="BA704" s="641"/>
      <c r="BB704" s="641"/>
      <c r="BC704" s="641"/>
      <c r="BD704" s="641"/>
      <c r="BE704" s="189"/>
      <c r="BF704" s="641">
        <f>W704</f>
        <v>122024754</v>
      </c>
      <c r="BG704" s="641"/>
      <c r="BH704" s="641"/>
      <c r="BI704" s="641"/>
      <c r="BJ704" s="641"/>
      <c r="BK704" s="641"/>
      <c r="BL704" s="189"/>
      <c r="BM704" s="641">
        <f>SUM(AY704:BK704)</f>
        <v>122024754</v>
      </c>
      <c r="BN704" s="641"/>
      <c r="BO704" s="641"/>
      <c r="BP704" s="641"/>
      <c r="BQ704" s="641"/>
      <c r="BR704" s="641"/>
      <c r="BS704" s="193"/>
      <c r="BT704" s="155"/>
      <c r="BU704" s="155"/>
      <c r="BV704" s="155"/>
      <c r="BW704" s="155"/>
      <c r="BX704" s="156"/>
      <c r="BY704" s="156">
        <f>IF(SUM(C704:AI704)=0,0,1)</f>
        <v>1</v>
      </c>
      <c r="BZ704" s="156">
        <f t="shared" si="80"/>
        <v>0</v>
      </c>
      <c r="CA704" s="156"/>
      <c r="CB704" s="252"/>
      <c r="CC704" s="252"/>
      <c r="CD704" s="155"/>
      <c r="CE704" s="155"/>
      <c r="CG704" s="290"/>
      <c r="CH704" s="290"/>
      <c r="CI704" s="290"/>
      <c r="CJ704" s="290"/>
      <c r="CK704" s="290"/>
      <c r="CL704" s="290"/>
      <c r="CM704" s="290"/>
      <c r="CN704" s="290"/>
      <c r="CO704" s="290"/>
      <c r="CP704" s="290"/>
    </row>
    <row r="705" spans="1:94" s="99" customFormat="1" ht="15" hidden="1" customHeight="1">
      <c r="A705" s="147" t="str">
        <f>IF(B705&lt;&gt;"",SUBTOTAL(103,$B$8:B705)-SUBTOTAL(103,$B$9:$B$50)-SUBTOTAL(103,$B$52:$B$345),"")</f>
        <v/>
      </c>
      <c r="B705" s="88"/>
      <c r="C705" s="99" t="s">
        <v>1332</v>
      </c>
      <c r="D705" s="343"/>
      <c r="E705" s="257"/>
      <c r="F705" s="257"/>
      <c r="G705" s="107"/>
      <c r="H705" s="107"/>
      <c r="I705" s="89"/>
      <c r="J705" s="89"/>
      <c r="K705" s="189"/>
      <c r="L705" s="189"/>
      <c r="M705" s="189"/>
      <c r="N705" s="189"/>
      <c r="O705" s="189"/>
      <c r="P705" s="641">
        <v>0</v>
      </c>
      <c r="Q705" s="641"/>
      <c r="R705" s="641"/>
      <c r="S705" s="641"/>
      <c r="T705" s="641"/>
      <c r="U705" s="641"/>
      <c r="V705" s="194"/>
      <c r="W705" s="641">
        <v>0</v>
      </c>
      <c r="X705" s="641"/>
      <c r="Y705" s="641"/>
      <c r="Z705" s="641"/>
      <c r="AA705" s="641"/>
      <c r="AB705" s="641"/>
      <c r="AC705" s="194"/>
      <c r="AD705" s="641">
        <f>SUM(P705:AB705)</f>
        <v>0</v>
      </c>
      <c r="AE705" s="641"/>
      <c r="AF705" s="641"/>
      <c r="AG705" s="641"/>
      <c r="AH705" s="641"/>
      <c r="AI705" s="641"/>
      <c r="AJ705" s="147" t="str">
        <f t="shared" si="79"/>
        <v/>
      </c>
      <c r="AK705" s="245">
        <f t="shared" si="79"/>
        <v>0</v>
      </c>
      <c r="AL705" s="99" t="s">
        <v>1274</v>
      </c>
      <c r="AM705" s="343"/>
      <c r="AN705" s="343"/>
      <c r="AO705" s="257"/>
      <c r="AP705" s="107"/>
      <c r="AQ705" s="107"/>
      <c r="AR705" s="89"/>
      <c r="AS705" s="89"/>
      <c r="AT705" s="189"/>
      <c r="AU705" s="189"/>
      <c r="AV705" s="189"/>
      <c r="AW705" s="189"/>
      <c r="AX705" s="189"/>
      <c r="AY705" s="641">
        <f>P705</f>
        <v>0</v>
      </c>
      <c r="AZ705" s="641"/>
      <c r="BA705" s="641"/>
      <c r="BB705" s="641"/>
      <c r="BC705" s="641"/>
      <c r="BD705" s="641"/>
      <c r="BE705" s="189"/>
      <c r="BF705" s="641">
        <f>W705</f>
        <v>0</v>
      </c>
      <c r="BG705" s="641"/>
      <c r="BH705" s="641"/>
      <c r="BI705" s="641"/>
      <c r="BJ705" s="641"/>
      <c r="BK705" s="641"/>
      <c r="BL705" s="189"/>
      <c r="BM705" s="641">
        <f>SUM(AY705:BK705)</f>
        <v>0</v>
      </c>
      <c r="BN705" s="641"/>
      <c r="BO705" s="641"/>
      <c r="BP705" s="641"/>
      <c r="BQ705" s="641"/>
      <c r="BR705" s="641"/>
      <c r="BS705" s="193"/>
      <c r="BT705" s="155"/>
      <c r="BU705" s="155"/>
      <c r="BV705" s="155"/>
      <c r="BW705" s="155"/>
      <c r="BX705" s="156"/>
      <c r="BY705" s="156">
        <f>IF(SUM(C705:AI705)=0,0,1)</f>
        <v>0</v>
      </c>
      <c r="BZ705" s="156">
        <f t="shared" si="80"/>
        <v>0</v>
      </c>
      <c r="CA705" s="156"/>
      <c r="CB705" s="252"/>
      <c r="CC705" s="252"/>
      <c r="CD705" s="155"/>
      <c r="CE705" s="155"/>
      <c r="CG705" s="290"/>
      <c r="CH705" s="290"/>
      <c r="CI705" s="290"/>
      <c r="CJ705" s="290"/>
      <c r="CK705" s="290"/>
      <c r="CL705" s="290"/>
      <c r="CM705" s="290"/>
      <c r="CN705" s="290"/>
      <c r="CO705" s="290"/>
      <c r="CP705" s="290"/>
    </row>
    <row r="706" spans="1:94" s="99" customFormat="1" ht="15" hidden="1" customHeight="1">
      <c r="A706" s="147" t="str">
        <f>IF(B706&lt;&gt;"",SUBTOTAL(103,$B$8:B706)-SUBTOTAL(103,$B$9:$B$50)-SUBTOTAL(103,$B$52:$B$345),"")</f>
        <v/>
      </c>
      <c r="B706" s="88"/>
      <c r="C706" s="99" t="s">
        <v>1335</v>
      </c>
      <c r="D706" s="343"/>
      <c r="E706" s="257"/>
      <c r="F706" s="257"/>
      <c r="G706" s="107"/>
      <c r="H706" s="107"/>
      <c r="I706" s="89"/>
      <c r="J706" s="89"/>
      <c r="K706" s="189"/>
      <c r="L706" s="189"/>
      <c r="M706" s="189"/>
      <c r="N706" s="189"/>
      <c r="O706" s="189"/>
      <c r="P706" s="641">
        <v>0</v>
      </c>
      <c r="Q706" s="641"/>
      <c r="R706" s="641"/>
      <c r="S706" s="641"/>
      <c r="T706" s="641"/>
      <c r="U706" s="641"/>
      <c r="V706" s="194"/>
      <c r="W706" s="641">
        <v>0</v>
      </c>
      <c r="X706" s="641"/>
      <c r="Y706" s="641"/>
      <c r="Z706" s="641"/>
      <c r="AA706" s="641"/>
      <c r="AB706" s="641"/>
      <c r="AC706" s="194"/>
      <c r="AD706" s="641">
        <f>SUM(P706:AB706)</f>
        <v>0</v>
      </c>
      <c r="AE706" s="641"/>
      <c r="AF706" s="641"/>
      <c r="AG706" s="641"/>
      <c r="AH706" s="641"/>
      <c r="AI706" s="641"/>
      <c r="AJ706" s="147" t="str">
        <f t="shared" si="79"/>
        <v/>
      </c>
      <c r="AK706" s="245">
        <f t="shared" si="79"/>
        <v>0</v>
      </c>
      <c r="AL706" s="99" t="s">
        <v>1336</v>
      </c>
      <c r="AM706" s="343"/>
      <c r="AN706" s="343"/>
      <c r="AO706" s="257"/>
      <c r="AP706" s="107"/>
      <c r="AQ706" s="107"/>
      <c r="AR706" s="89"/>
      <c r="AS706" s="89"/>
      <c r="AT706" s="189"/>
      <c r="AU706" s="189"/>
      <c r="AV706" s="189"/>
      <c r="AW706" s="189"/>
      <c r="AX706" s="189"/>
      <c r="AY706" s="641">
        <f>P706</f>
        <v>0</v>
      </c>
      <c r="AZ706" s="641"/>
      <c r="BA706" s="641"/>
      <c r="BB706" s="641"/>
      <c r="BC706" s="641"/>
      <c r="BD706" s="641"/>
      <c r="BE706" s="189"/>
      <c r="BF706" s="641">
        <f>W706</f>
        <v>0</v>
      </c>
      <c r="BG706" s="641"/>
      <c r="BH706" s="641"/>
      <c r="BI706" s="641"/>
      <c r="BJ706" s="641"/>
      <c r="BK706" s="641"/>
      <c r="BL706" s="189"/>
      <c r="BM706" s="641">
        <f>SUM(AY706:BK706)</f>
        <v>0</v>
      </c>
      <c r="BN706" s="641"/>
      <c r="BO706" s="641"/>
      <c r="BP706" s="641"/>
      <c r="BQ706" s="641"/>
      <c r="BR706" s="641"/>
      <c r="BS706" s="193"/>
      <c r="BT706" s="155"/>
      <c r="BU706" s="155"/>
      <c r="BV706" s="155"/>
      <c r="BW706" s="155"/>
      <c r="BX706" s="156"/>
      <c r="BY706" s="156">
        <f>IF(SUM(C706:AI706)=0,0,1)</f>
        <v>0</v>
      </c>
      <c r="BZ706" s="156">
        <f t="shared" si="80"/>
        <v>0</v>
      </c>
      <c r="CA706" s="156"/>
      <c r="CB706" s="252"/>
      <c r="CC706" s="252"/>
      <c r="CD706" s="155"/>
      <c r="CE706" s="155"/>
      <c r="CG706" s="290"/>
      <c r="CH706" s="290"/>
      <c r="CI706" s="290"/>
      <c r="CJ706" s="290"/>
      <c r="CK706" s="290"/>
      <c r="CL706" s="290"/>
      <c r="CM706" s="290"/>
      <c r="CN706" s="290"/>
      <c r="CO706" s="290"/>
      <c r="CP706" s="290"/>
    </row>
    <row r="707" spans="1:94" s="99" customFormat="1" ht="15" hidden="1" customHeight="1">
      <c r="A707" s="147" t="str">
        <f>IF(B707&lt;&gt;"",SUBTOTAL(103,$B$8:B707)-SUBTOTAL(103,$B$9:$B$50)-SUBTOTAL(103,$B$52:$B$345),"")</f>
        <v/>
      </c>
      <c r="B707" s="88"/>
      <c r="C707" s="99" t="s">
        <v>1245</v>
      </c>
      <c r="D707" s="343"/>
      <c r="E707" s="257"/>
      <c r="F707" s="257"/>
      <c r="G707" s="107"/>
      <c r="H707" s="107"/>
      <c r="I707" s="89"/>
      <c r="J707" s="89"/>
      <c r="K707" s="189"/>
      <c r="L707" s="189"/>
      <c r="M707" s="189"/>
      <c r="N707" s="189"/>
      <c r="O707" s="189"/>
      <c r="P707" s="641">
        <v>0</v>
      </c>
      <c r="Q707" s="641"/>
      <c r="R707" s="641"/>
      <c r="S707" s="641"/>
      <c r="T707" s="641"/>
      <c r="U707" s="641"/>
      <c r="V707" s="194"/>
      <c r="W707" s="641">
        <v>0</v>
      </c>
      <c r="X707" s="641"/>
      <c r="Y707" s="641"/>
      <c r="Z707" s="641"/>
      <c r="AA707" s="641"/>
      <c r="AB707" s="641"/>
      <c r="AC707" s="194"/>
      <c r="AD707" s="641">
        <f>SUM(P707:AB707)</f>
        <v>0</v>
      </c>
      <c r="AE707" s="641"/>
      <c r="AF707" s="641"/>
      <c r="AG707" s="641"/>
      <c r="AH707" s="641"/>
      <c r="AI707" s="641"/>
      <c r="AJ707" s="147" t="str">
        <f t="shared" si="79"/>
        <v/>
      </c>
      <c r="AK707" s="245">
        <f t="shared" si="79"/>
        <v>0</v>
      </c>
      <c r="AL707" s="99" t="s">
        <v>1274</v>
      </c>
      <c r="AM707" s="343"/>
      <c r="AN707" s="343"/>
      <c r="AO707" s="257"/>
      <c r="AP707" s="107"/>
      <c r="AQ707" s="107"/>
      <c r="AR707" s="89"/>
      <c r="AS707" s="89"/>
      <c r="AT707" s="189"/>
      <c r="AU707" s="189"/>
      <c r="AV707" s="189"/>
      <c r="AW707" s="189"/>
      <c r="AX707" s="189"/>
      <c r="AY707" s="641">
        <f>P707</f>
        <v>0</v>
      </c>
      <c r="AZ707" s="641"/>
      <c r="BA707" s="641"/>
      <c r="BB707" s="641"/>
      <c r="BC707" s="641"/>
      <c r="BD707" s="641"/>
      <c r="BE707" s="189"/>
      <c r="BF707" s="641">
        <f>W707</f>
        <v>0</v>
      </c>
      <c r="BG707" s="641"/>
      <c r="BH707" s="641"/>
      <c r="BI707" s="641"/>
      <c r="BJ707" s="641"/>
      <c r="BK707" s="641"/>
      <c r="BL707" s="189"/>
      <c r="BM707" s="641">
        <f>SUM(AY707:BK707)</f>
        <v>0</v>
      </c>
      <c r="BN707" s="641"/>
      <c r="BO707" s="641"/>
      <c r="BP707" s="641"/>
      <c r="BQ707" s="641"/>
      <c r="BR707" s="641"/>
      <c r="BS707" s="193"/>
      <c r="BT707" s="155"/>
      <c r="BU707" s="155"/>
      <c r="BV707" s="155"/>
      <c r="BW707" s="155"/>
      <c r="BX707" s="156"/>
      <c r="BY707" s="156">
        <f>IF(SUM(C707:AI707)=0,0,1)</f>
        <v>0</v>
      </c>
      <c r="BZ707" s="156">
        <f t="shared" si="80"/>
        <v>0</v>
      </c>
      <c r="CA707" s="156"/>
      <c r="CB707" s="252"/>
      <c r="CC707" s="252"/>
      <c r="CD707" s="155"/>
      <c r="CE707" s="155"/>
      <c r="CG707" s="290"/>
      <c r="CH707" s="290"/>
      <c r="CI707" s="290"/>
      <c r="CJ707" s="290"/>
      <c r="CK707" s="290"/>
      <c r="CL707" s="290"/>
      <c r="CM707" s="290"/>
      <c r="CN707" s="290"/>
      <c r="CO707" s="290"/>
      <c r="CP707" s="290"/>
    </row>
    <row r="708" spans="1:94" s="96" customFormat="1" ht="15" customHeight="1">
      <c r="A708" s="147" t="str">
        <f>IF(B708&lt;&gt;"",SUBTOTAL(103,$B$8:B708)-SUBTOTAL(103,$B$9:$B$50)-SUBTOTAL(103,$B$52:$B$345),"")</f>
        <v/>
      </c>
      <c r="B708" s="88"/>
      <c r="C708" s="88" t="str">
        <f>"Tại ngày "&amp;'[4]Khai bao'!$C$15</f>
        <v>Tại ngày 30/06/2016</v>
      </c>
      <c r="D708" s="115"/>
      <c r="E708" s="115"/>
      <c r="F708" s="115"/>
      <c r="G708" s="115"/>
      <c r="H708" s="115"/>
      <c r="I708" s="115"/>
      <c r="J708" s="115"/>
      <c r="K708" s="115"/>
      <c r="L708" s="115"/>
      <c r="M708" s="115"/>
      <c r="N708" s="115"/>
      <c r="O708" s="115"/>
      <c r="P708" s="698">
        <f>SUBTOTAL(109,P703:U707)</f>
        <v>0</v>
      </c>
      <c r="Q708" s="698"/>
      <c r="R708" s="698"/>
      <c r="S708" s="698"/>
      <c r="T708" s="698"/>
      <c r="U708" s="698"/>
      <c r="V708" s="246"/>
      <c r="W708" s="699">
        <f>SUBTOTAL(109,W703:AB707)</f>
        <v>3298041670</v>
      </c>
      <c r="X708" s="699"/>
      <c r="Y708" s="699"/>
      <c r="Z708" s="699"/>
      <c r="AA708" s="699"/>
      <c r="AB708" s="699"/>
      <c r="AC708" s="246"/>
      <c r="AD708" s="699">
        <f>SUBTOTAL(109,AD703:AI707)</f>
        <v>3298041670</v>
      </c>
      <c r="AE708" s="699"/>
      <c r="AF708" s="699"/>
      <c r="AG708" s="699"/>
      <c r="AH708" s="699"/>
      <c r="AI708" s="699"/>
      <c r="AJ708" s="147" t="str">
        <f t="shared" si="79"/>
        <v/>
      </c>
      <c r="AK708" s="245">
        <f t="shared" si="79"/>
        <v>0</v>
      </c>
      <c r="AL708" s="115" t="str">
        <f>"As at "&amp;'[4]Khai bao'!$D$15</f>
        <v>As at 31/12/2014</v>
      </c>
      <c r="AM708" s="115"/>
      <c r="AN708" s="115"/>
      <c r="AO708" s="115"/>
      <c r="AP708" s="115"/>
      <c r="AQ708" s="115"/>
      <c r="AR708" s="115"/>
      <c r="AS708" s="115"/>
      <c r="AT708" s="115"/>
      <c r="AU708" s="115"/>
      <c r="AV708" s="115"/>
      <c r="AW708" s="115"/>
      <c r="AX708" s="115"/>
      <c r="AY708" s="699">
        <f>SUBTOTAL(109,AY703:BD707)</f>
        <v>0</v>
      </c>
      <c r="AZ708" s="699"/>
      <c r="BA708" s="699"/>
      <c r="BB708" s="699"/>
      <c r="BC708" s="699"/>
      <c r="BD708" s="699"/>
      <c r="BE708" s="271"/>
      <c r="BF708" s="699">
        <f>SUBTOTAL(109,BF703:BK707)</f>
        <v>3298041670</v>
      </c>
      <c r="BG708" s="699"/>
      <c r="BH708" s="699"/>
      <c r="BI708" s="699"/>
      <c r="BJ708" s="699"/>
      <c r="BK708" s="699"/>
      <c r="BL708" s="271"/>
      <c r="BM708" s="699">
        <f>SUBTOTAL(109,BM703:BR707)</f>
        <v>3298041670</v>
      </c>
      <c r="BN708" s="699"/>
      <c r="BO708" s="699"/>
      <c r="BP708" s="699"/>
      <c r="BQ708" s="699"/>
      <c r="BR708" s="699"/>
      <c r="BS708" s="154"/>
      <c r="BT708" s="155"/>
      <c r="BU708" s="155"/>
      <c r="BV708" s="155"/>
      <c r="BW708" s="155"/>
      <c r="BX708" s="156"/>
      <c r="BY708" s="156">
        <f>IF(SUM(C708:AI708)=0,0,1)</f>
        <v>1</v>
      </c>
      <c r="BZ708" s="156">
        <f t="shared" si="80"/>
        <v>0</v>
      </c>
      <c r="CA708" s="156"/>
      <c r="CB708" s="252">
        <f>-[4]CDKT!P126</f>
        <v>3298041670</v>
      </c>
      <c r="CC708" s="252"/>
      <c r="CD708" s="252">
        <f>CB708-AD708</f>
        <v>0</v>
      </c>
      <c r="CE708" s="252"/>
      <c r="CG708" s="272"/>
      <c r="CH708" s="272"/>
      <c r="CI708" s="272"/>
      <c r="CJ708" s="272"/>
      <c r="CK708" s="272"/>
      <c r="CL708" s="272"/>
      <c r="CM708" s="272"/>
      <c r="CN708" s="272"/>
      <c r="CO708" s="272"/>
      <c r="CP708" s="272"/>
    </row>
    <row r="709" spans="1:94" ht="15" customHeight="1">
      <c r="A709" s="333" t="str">
        <f>IF(B709&lt;&gt;"",SUBTOTAL(103,$B$8:B709)-SUBTOTAL(103,$B$9:$B$50)-SUBTOTAL(103,$B$52:$B$345),"")</f>
        <v/>
      </c>
      <c r="C709" s="345" t="s">
        <v>1367</v>
      </c>
      <c r="D709" s="333"/>
      <c r="E709" s="340"/>
      <c r="F709" s="340"/>
      <c r="G709" s="107"/>
      <c r="H709" s="107"/>
      <c r="I709" s="107"/>
      <c r="K709" s="107"/>
      <c r="L709" s="107"/>
      <c r="M709" s="107"/>
      <c r="N709" s="107"/>
      <c r="O709" s="107"/>
      <c r="P709" s="341"/>
      <c r="Q709" s="341"/>
      <c r="R709" s="341"/>
      <c r="S709" s="341"/>
      <c r="T709" s="341"/>
      <c r="U709" s="341"/>
      <c r="V709" s="349"/>
      <c r="W709" s="342"/>
      <c r="X709" s="342"/>
      <c r="Y709" s="342"/>
      <c r="Z709" s="342"/>
      <c r="AA709" s="342"/>
      <c r="AB709" s="342"/>
      <c r="AC709" s="349"/>
      <c r="AD709" s="342"/>
      <c r="AE709" s="342"/>
      <c r="AF709" s="342"/>
      <c r="AG709" s="342"/>
      <c r="AH709" s="342"/>
      <c r="AI709" s="342"/>
      <c r="AJ709" s="333" t="str">
        <f t="shared" si="79"/>
        <v/>
      </c>
      <c r="AK709" s="334">
        <f t="shared" si="79"/>
        <v>0</v>
      </c>
      <c r="AL709" s="116" t="s">
        <v>1341</v>
      </c>
      <c r="AM709" s="333"/>
      <c r="AN709" s="333"/>
      <c r="AO709" s="340"/>
      <c r="AP709" s="107"/>
      <c r="AQ709" s="107"/>
      <c r="AR709" s="107"/>
      <c r="AT709" s="107"/>
      <c r="AU709" s="107"/>
      <c r="AV709" s="107"/>
      <c r="AW709" s="107"/>
      <c r="AX709" s="107"/>
      <c r="AY709" s="342"/>
      <c r="AZ709" s="342"/>
      <c r="BA709" s="342"/>
      <c r="BB709" s="342"/>
      <c r="BC709" s="342"/>
      <c r="BD709" s="342"/>
      <c r="BE709" s="107"/>
      <c r="BF709" s="342"/>
      <c r="BG709" s="342"/>
      <c r="BH709" s="342"/>
      <c r="BI709" s="342"/>
      <c r="BJ709" s="342"/>
      <c r="BK709" s="342"/>
      <c r="BL709" s="107"/>
      <c r="BM709" s="342"/>
      <c r="BN709" s="342"/>
      <c r="BO709" s="342"/>
      <c r="BP709" s="342"/>
      <c r="BQ709" s="342"/>
      <c r="BR709" s="342"/>
      <c r="BY709" s="156">
        <f>SUM(BY710:BY711)</f>
        <v>2</v>
      </c>
      <c r="BZ709" s="156">
        <f t="shared" si="80"/>
        <v>0</v>
      </c>
      <c r="CD709" s="155"/>
      <c r="CE709" s="155"/>
    </row>
    <row r="710" spans="1:94" ht="15" customHeight="1">
      <c r="A710" s="256" t="str">
        <f>IF(B710&lt;&gt;"",SUBTOTAL(103,$B$8:B710)-SUBTOTAL(103,$B$9:$B$50)-SUBTOTAL(103,$B$52:$B$345),"")</f>
        <v/>
      </c>
      <c r="B710" s="90"/>
      <c r="C710" s="90" t="str">
        <f>"Tại ngày "&amp;'[4]Khai bao'!$C$19</f>
        <v>Tại ngày 01/01/2016</v>
      </c>
      <c r="D710" s="208"/>
      <c r="E710" s="208"/>
      <c r="F710" s="208"/>
      <c r="G710" s="208"/>
      <c r="H710" s="208"/>
      <c r="I710" s="208"/>
      <c r="J710" s="208"/>
      <c r="K710" s="189"/>
      <c r="L710" s="189"/>
      <c r="M710" s="189"/>
      <c r="N710" s="189"/>
      <c r="O710" s="189"/>
      <c r="P710" s="694">
        <f>P696-P703</f>
        <v>0</v>
      </c>
      <c r="Q710" s="694"/>
      <c r="R710" s="694"/>
      <c r="S710" s="694"/>
      <c r="T710" s="694"/>
      <c r="U710" s="694"/>
      <c r="V710" s="194"/>
      <c r="W710" s="641">
        <f>W696-W703</f>
        <v>420279314</v>
      </c>
      <c r="X710" s="641"/>
      <c r="Y710" s="641"/>
      <c r="Z710" s="641"/>
      <c r="AA710" s="641"/>
      <c r="AB710" s="641"/>
      <c r="AC710" s="194"/>
      <c r="AD710" s="641">
        <f>SUM(P710:AB710)</f>
        <v>420279314</v>
      </c>
      <c r="AE710" s="641"/>
      <c r="AF710" s="641"/>
      <c r="AG710" s="641"/>
      <c r="AH710" s="641"/>
      <c r="AI710" s="641"/>
      <c r="AJ710" s="256" t="str">
        <f t="shared" si="79"/>
        <v/>
      </c>
      <c r="AK710" s="284">
        <f t="shared" si="79"/>
        <v>0</v>
      </c>
      <c r="AL710" s="208" t="str">
        <f>"As at "&amp;'[4]Khai bao'!$D$19</f>
        <v>As at 01/01/2014</v>
      </c>
      <c r="AM710" s="208"/>
      <c r="AN710" s="208"/>
      <c r="AO710" s="208"/>
      <c r="AP710" s="208"/>
      <c r="AQ710" s="208"/>
      <c r="AR710" s="208"/>
      <c r="AS710" s="208"/>
      <c r="AT710" s="189"/>
      <c r="AU710" s="189"/>
      <c r="AV710" s="189"/>
      <c r="AW710" s="189"/>
      <c r="AX710" s="189"/>
      <c r="AY710" s="641">
        <f>AY696-AY703</f>
        <v>0</v>
      </c>
      <c r="AZ710" s="641"/>
      <c r="BA710" s="641"/>
      <c r="BB710" s="641"/>
      <c r="BC710" s="641"/>
      <c r="BD710" s="641"/>
      <c r="BE710" s="189"/>
      <c r="BF710" s="641">
        <f>BF696-BF703</f>
        <v>420279314</v>
      </c>
      <c r="BG710" s="641"/>
      <c r="BH710" s="641"/>
      <c r="BI710" s="641"/>
      <c r="BJ710" s="641"/>
      <c r="BK710" s="641"/>
      <c r="BM710" s="641">
        <f>SUM(AY710:BK710)</f>
        <v>420279314</v>
      </c>
      <c r="BN710" s="641"/>
      <c r="BO710" s="641"/>
      <c r="BP710" s="641"/>
      <c r="BQ710" s="641"/>
      <c r="BR710" s="641"/>
      <c r="BS710" s="193"/>
      <c r="BY710" s="156">
        <f>BY701</f>
        <v>1</v>
      </c>
      <c r="BZ710" s="156">
        <f t="shared" si="80"/>
        <v>0</v>
      </c>
      <c r="CB710" s="155">
        <f>[4]CDKT!T124</f>
        <v>420279314</v>
      </c>
      <c r="CC710" s="155"/>
      <c r="CD710" s="155">
        <f>CB710-AD710</f>
        <v>0</v>
      </c>
      <c r="CE710" s="155"/>
    </row>
    <row r="711" spans="1:94" s="96" customFormat="1" ht="15" customHeight="1" thickBot="1">
      <c r="A711" s="147" t="str">
        <f>IF(B711&lt;&gt;"",SUBTOTAL(103,$B$8:B711)-SUBTOTAL(103,$B$9:$B$50)-SUBTOTAL(103,$B$52:$B$345),"")</f>
        <v/>
      </c>
      <c r="B711" s="88"/>
      <c r="C711" s="88" t="str">
        <f>"Tại ngày "&amp;'[4]Khai bao'!$C$15</f>
        <v>Tại ngày 30/06/2016</v>
      </c>
      <c r="D711" s="115"/>
      <c r="E711" s="115"/>
      <c r="F711" s="115"/>
      <c r="G711" s="115"/>
      <c r="H711" s="115"/>
      <c r="I711" s="115"/>
      <c r="J711" s="115"/>
      <c r="K711" s="271"/>
      <c r="L711" s="271"/>
      <c r="M711" s="271"/>
      <c r="N711" s="271"/>
      <c r="O711" s="271"/>
      <c r="P711" s="698">
        <f>P701-P708</f>
        <v>0</v>
      </c>
      <c r="Q711" s="698"/>
      <c r="R711" s="698"/>
      <c r="S711" s="698"/>
      <c r="T711" s="698"/>
      <c r="U711" s="698"/>
      <c r="V711" s="246"/>
      <c r="W711" s="653">
        <f>W701-W708</f>
        <v>298254560</v>
      </c>
      <c r="X711" s="653"/>
      <c r="Y711" s="653"/>
      <c r="Z711" s="653"/>
      <c r="AA711" s="653"/>
      <c r="AB711" s="653"/>
      <c r="AC711" s="246"/>
      <c r="AD711" s="653">
        <f>SUM(P711:AB711)</f>
        <v>298254560</v>
      </c>
      <c r="AE711" s="653"/>
      <c r="AF711" s="653"/>
      <c r="AG711" s="653"/>
      <c r="AH711" s="653"/>
      <c r="AI711" s="653"/>
      <c r="AJ711" s="147" t="str">
        <f t="shared" si="79"/>
        <v/>
      </c>
      <c r="AK711" s="245">
        <f t="shared" si="79"/>
        <v>0</v>
      </c>
      <c r="AL711" s="115" t="str">
        <f>"As at "&amp;'[4]Khai bao'!$D$15</f>
        <v>As at 31/12/2014</v>
      </c>
      <c r="AM711" s="115"/>
      <c r="AN711" s="115"/>
      <c r="AO711" s="115"/>
      <c r="AP711" s="115"/>
      <c r="AQ711" s="115"/>
      <c r="AR711" s="115"/>
      <c r="AS711" s="115"/>
      <c r="AT711" s="271"/>
      <c r="AU711" s="271"/>
      <c r="AV711" s="271"/>
      <c r="AW711" s="271"/>
      <c r="AX711" s="271"/>
      <c r="AY711" s="653">
        <f>AY701-AY708</f>
        <v>0</v>
      </c>
      <c r="AZ711" s="653"/>
      <c r="BA711" s="653"/>
      <c r="BB711" s="653"/>
      <c r="BC711" s="653"/>
      <c r="BD711" s="653"/>
      <c r="BE711" s="271"/>
      <c r="BF711" s="653">
        <f>BF701-BF708</f>
        <v>298254560</v>
      </c>
      <c r="BG711" s="653"/>
      <c r="BH711" s="653"/>
      <c r="BI711" s="653"/>
      <c r="BJ711" s="653"/>
      <c r="BK711" s="653"/>
      <c r="BL711" s="271"/>
      <c r="BM711" s="653">
        <f>SUM(AY711:BK711)</f>
        <v>298254560</v>
      </c>
      <c r="BN711" s="653"/>
      <c r="BO711" s="653"/>
      <c r="BP711" s="653"/>
      <c r="BQ711" s="653"/>
      <c r="BR711" s="653"/>
      <c r="BS711" s="154"/>
      <c r="BT711" s="155"/>
      <c r="BU711" s="155"/>
      <c r="BV711" s="155"/>
      <c r="BW711" s="155"/>
      <c r="BX711" s="156"/>
      <c r="BY711" s="156">
        <f>BY701</f>
        <v>1</v>
      </c>
      <c r="BZ711" s="156">
        <f t="shared" si="80"/>
        <v>0</v>
      </c>
      <c r="CA711" s="156"/>
      <c r="CB711" s="252">
        <f>[4]CDKT!P124</f>
        <v>298254560</v>
      </c>
      <c r="CC711" s="252"/>
      <c r="CD711" s="252">
        <f>CB711-AD711</f>
        <v>0</v>
      </c>
      <c r="CE711" s="252"/>
      <c r="CG711" s="272"/>
      <c r="CH711" s="272"/>
      <c r="CI711" s="272"/>
      <c r="CJ711" s="272"/>
      <c r="CK711" s="272"/>
      <c r="CL711" s="272"/>
      <c r="CM711" s="272"/>
      <c r="CN711" s="272"/>
      <c r="CO711" s="272"/>
      <c r="CP711" s="272"/>
    </row>
    <row r="712" spans="1:94" ht="15" hidden="1" customHeight="1" thickTop="1" thickBot="1">
      <c r="A712" s="147" t="str">
        <f>IF(B712&lt;&gt;"",SUBTOTAL(103,$B$8:B712)-SUBTOTAL(103,$B$9:$B$50)-SUBTOTAL(103,$B$52:$B$345),"")</f>
        <v/>
      </c>
      <c r="C712" s="88" t="s">
        <v>1342</v>
      </c>
      <c r="D712" s="107"/>
      <c r="E712" s="107"/>
      <c r="F712" s="107"/>
      <c r="G712" s="107"/>
      <c r="H712" s="107"/>
      <c r="I712" s="107"/>
      <c r="J712" s="107"/>
      <c r="K712" s="107"/>
      <c r="M712" s="107"/>
      <c r="N712" s="107"/>
      <c r="O712" s="107"/>
      <c r="P712" s="700">
        <v>0</v>
      </c>
      <c r="Q712" s="700"/>
      <c r="R712" s="700"/>
      <c r="S712" s="700"/>
      <c r="T712" s="700"/>
      <c r="U712" s="700"/>
      <c r="V712" s="271"/>
      <c r="W712" s="653">
        <v>0</v>
      </c>
      <c r="X712" s="653"/>
      <c r="Y712" s="653"/>
      <c r="Z712" s="653"/>
      <c r="AA712" s="653"/>
      <c r="AB712" s="653"/>
      <c r="AC712" s="271"/>
      <c r="AD712" s="653">
        <v>0</v>
      </c>
      <c r="AE712" s="653"/>
      <c r="AF712" s="653"/>
      <c r="AG712" s="653"/>
      <c r="AH712" s="653"/>
      <c r="AI712" s="653"/>
      <c r="AJ712" s="147" t="str">
        <f t="shared" si="79"/>
        <v/>
      </c>
      <c r="AK712" s="245">
        <f t="shared" si="79"/>
        <v>0</v>
      </c>
      <c r="AL712" s="102" t="s">
        <v>1295</v>
      </c>
      <c r="AM712" s="107"/>
      <c r="AN712" s="107"/>
      <c r="AO712" s="107"/>
      <c r="AP712" s="107"/>
      <c r="AQ712" s="107"/>
      <c r="AR712" s="107"/>
      <c r="AS712" s="107"/>
      <c r="AT712" s="107"/>
      <c r="AV712" s="107"/>
      <c r="AW712" s="107"/>
      <c r="AX712" s="107"/>
      <c r="AY712" s="107"/>
      <c r="AZ712" s="107"/>
      <c r="BA712" s="107"/>
      <c r="BB712" s="107"/>
      <c r="BC712" s="107"/>
      <c r="BD712" s="107"/>
      <c r="BE712" s="107"/>
      <c r="BY712" s="156">
        <f>IF(SUM(C712:AI712)=0,0,1)</f>
        <v>0</v>
      </c>
      <c r="BZ712" s="156">
        <f t="shared" si="80"/>
        <v>0</v>
      </c>
    </row>
    <row r="713" spans="1:94" s="96" customFormat="1" ht="15" hidden="1" customHeight="1" thickTop="1">
      <c r="A713" s="147" t="str">
        <f>IF(B713&lt;&gt;"",SUBTOTAL(103,$B$8:B713)-SUBTOTAL(103,$B$9:$B$50)-SUBTOTAL(103,$B$52:$B$345),"")</f>
        <v/>
      </c>
      <c r="B713" s="88"/>
      <c r="C713" s="116"/>
      <c r="D713" s="116"/>
      <c r="E713" s="116"/>
      <c r="F713" s="116"/>
      <c r="G713" s="116"/>
      <c r="H713" s="116"/>
      <c r="I713" s="154"/>
      <c r="J713" s="154"/>
      <c r="K713" s="154"/>
      <c r="L713" s="154"/>
      <c r="M713" s="154"/>
      <c r="N713" s="154"/>
      <c r="O713" s="116"/>
      <c r="P713" s="154"/>
      <c r="Q713" s="154"/>
      <c r="R713" s="154"/>
      <c r="S713" s="154"/>
      <c r="T713" s="154"/>
      <c r="U713" s="154"/>
      <c r="V713" s="111"/>
      <c r="W713" s="154"/>
      <c r="X713" s="154"/>
      <c r="Y713" s="154"/>
      <c r="Z713" s="154"/>
      <c r="AA713" s="154"/>
      <c r="AB713" s="154"/>
      <c r="AC713" s="271"/>
      <c r="AD713" s="154"/>
      <c r="AE713" s="154"/>
      <c r="AF713" s="154"/>
      <c r="AG713" s="154"/>
      <c r="AH713" s="154"/>
      <c r="AI713" s="154"/>
      <c r="AJ713" s="147" t="str">
        <f t="shared" si="79"/>
        <v/>
      </c>
      <c r="AK713" s="245">
        <f t="shared" si="79"/>
        <v>0</v>
      </c>
      <c r="AL713" s="116"/>
      <c r="AM713" s="116"/>
      <c r="AN713" s="116"/>
      <c r="AO713" s="116"/>
      <c r="AP713" s="116"/>
      <c r="AQ713" s="116"/>
      <c r="AR713" s="154"/>
      <c r="AS713" s="154"/>
      <c r="AT713" s="154"/>
      <c r="AU713" s="154"/>
      <c r="AV713" s="154"/>
      <c r="AW713" s="154"/>
      <c r="AX713" s="116"/>
      <c r="AY713" s="154"/>
      <c r="AZ713" s="154"/>
      <c r="BA713" s="154"/>
      <c r="BB713" s="154"/>
      <c r="BC713" s="154"/>
      <c r="BD713" s="154"/>
      <c r="BE713" s="111"/>
      <c r="BF713" s="154"/>
      <c r="BG713" s="154"/>
      <c r="BH713" s="154"/>
      <c r="BI713" s="154"/>
      <c r="BJ713" s="154"/>
      <c r="BK713" s="154"/>
      <c r="BL713" s="271"/>
      <c r="BM713" s="154"/>
      <c r="BN713" s="154"/>
      <c r="BO713" s="154"/>
      <c r="BP713" s="154"/>
      <c r="BQ713" s="154"/>
      <c r="BR713" s="154"/>
      <c r="BS713" s="154"/>
      <c r="BT713" s="155"/>
      <c r="BU713" s="155"/>
      <c r="BV713" s="155"/>
      <c r="BW713" s="155"/>
      <c r="BX713" s="156"/>
      <c r="BY713" s="156">
        <f>BY714</f>
        <v>0</v>
      </c>
      <c r="BZ713" s="156">
        <f t="shared" si="80"/>
        <v>0</v>
      </c>
      <c r="CA713" s="156"/>
      <c r="CB713" s="252"/>
      <c r="CC713" s="252"/>
      <c r="CD713" s="252"/>
      <c r="CE713" s="252"/>
      <c r="CG713" s="272"/>
      <c r="CH713" s="272"/>
      <c r="CI713" s="272"/>
      <c r="CJ713" s="272"/>
      <c r="CK713" s="272"/>
      <c r="CL713" s="272"/>
      <c r="CM713" s="272"/>
      <c r="CN713" s="272"/>
      <c r="CO713" s="272"/>
      <c r="CP713" s="272"/>
    </row>
    <row r="714" spans="1:94" ht="15" hidden="1" customHeight="1">
      <c r="A714" s="147" t="str">
        <f>IF(B714&lt;&gt;"",SUBTOTAL(103,$B$8:B714)-SUBTOTAL(103,$B$9:$B$50)-SUBTOTAL(103,$B$52:$B$345),"")</f>
        <v/>
      </c>
      <c r="B714" s="88" t="str">
        <f>IF(AND(W737=0,AD737=0),"",".")</f>
        <v/>
      </c>
      <c r="C714" s="261" t="s">
        <v>808</v>
      </c>
      <c r="D714" s="107"/>
      <c r="E714" s="107"/>
      <c r="F714" s="107"/>
      <c r="G714" s="107"/>
      <c r="H714" s="107"/>
      <c r="I714" s="107"/>
      <c r="J714" s="107"/>
      <c r="K714" s="107"/>
      <c r="L714" s="107"/>
      <c r="M714" s="107"/>
      <c r="N714" s="107"/>
      <c r="O714" s="107"/>
      <c r="P714" s="107"/>
      <c r="Q714" s="107"/>
      <c r="R714" s="107"/>
      <c r="S714" s="107"/>
      <c r="T714" s="107"/>
      <c r="U714" s="107"/>
      <c r="V714" s="107"/>
      <c r="AJ714" s="147" t="str">
        <f t="shared" si="79"/>
        <v/>
      </c>
      <c r="AK714" s="245" t="str">
        <f t="shared" si="79"/>
        <v/>
      </c>
      <c r="AL714" s="261" t="s">
        <v>1368</v>
      </c>
      <c r="AM714" s="107"/>
      <c r="AN714" s="107"/>
      <c r="AO714" s="107"/>
      <c r="AP714" s="107"/>
      <c r="AQ714" s="107"/>
      <c r="AR714" s="107"/>
      <c r="AS714" s="107"/>
      <c r="AT714" s="107"/>
      <c r="AU714" s="107"/>
      <c r="AV714" s="107"/>
      <c r="AW714" s="107"/>
      <c r="AX714" s="107"/>
      <c r="AY714" s="107"/>
      <c r="AZ714" s="107"/>
      <c r="BA714" s="107"/>
      <c r="BB714" s="107"/>
      <c r="BC714" s="107"/>
      <c r="BD714" s="107"/>
      <c r="BE714" s="107"/>
      <c r="BY714" s="156">
        <f>BY716+BY726</f>
        <v>0</v>
      </c>
      <c r="BZ714" s="156">
        <f t="shared" si="80"/>
        <v>0</v>
      </c>
    </row>
    <row r="715" spans="1:94" ht="27" hidden="1" customHeight="1">
      <c r="A715" s="278" t="str">
        <f>IF(B715&lt;&gt;"",SUBTOTAL(103,$B$8:B715)-SUBTOTAL(103,$B$9:$B$50)-SUBTOTAL(103,$B$52:$B$345),"")</f>
        <v/>
      </c>
      <c r="D715" s="100"/>
      <c r="E715" s="100"/>
      <c r="F715" s="100"/>
      <c r="G715" s="100"/>
      <c r="H715" s="100"/>
      <c r="I715" s="100"/>
      <c r="J715" s="100"/>
      <c r="K715" s="100"/>
      <c r="L715" s="100"/>
      <c r="M715" s="100"/>
      <c r="N715" s="100"/>
      <c r="O715" s="100"/>
      <c r="P715" s="100"/>
      <c r="Q715" s="100"/>
      <c r="R715" s="100"/>
      <c r="S715" s="100"/>
      <c r="T715" s="100"/>
      <c r="W715" s="650" t="str">
        <f>[4]KQKD!$P$9</f>
        <v>6 tháng đầu năm 2016</v>
      </c>
      <c r="X715" s="649"/>
      <c r="Y715" s="649"/>
      <c r="Z715" s="649"/>
      <c r="AA715" s="649"/>
      <c r="AB715" s="649"/>
      <c r="AC715" s="277"/>
      <c r="AD715" s="650" t="str">
        <f>[4]KQKD!$T$9</f>
        <v>6 tháng đầu năm 2015</v>
      </c>
      <c r="AE715" s="649"/>
      <c r="AF715" s="649"/>
      <c r="AG715" s="649"/>
      <c r="AH715" s="649"/>
      <c r="AI715" s="649"/>
      <c r="AJ715" s="278" t="str">
        <f t="shared" si="79"/>
        <v/>
      </c>
      <c r="AK715" s="278">
        <f t="shared" si="79"/>
        <v>0</v>
      </c>
      <c r="AM715" s="100"/>
      <c r="AN715" s="100"/>
      <c r="AO715" s="100"/>
      <c r="AP715" s="100"/>
      <c r="AQ715" s="100"/>
      <c r="AR715" s="100"/>
      <c r="AS715" s="100"/>
      <c r="AT715" s="100"/>
      <c r="AU715" s="100"/>
      <c r="AV715" s="100"/>
      <c r="AW715" s="100"/>
      <c r="AX715" s="100"/>
      <c r="AY715" s="100"/>
      <c r="AZ715" s="100"/>
      <c r="BA715" s="100"/>
      <c r="BB715" s="100"/>
      <c r="BC715" s="100"/>
      <c r="BF715" s="650" t="e">
        <f>#REF!</f>
        <v>#REF!</v>
      </c>
      <c r="BG715" s="649"/>
      <c r="BH715" s="649"/>
      <c r="BI715" s="649"/>
      <c r="BJ715" s="649"/>
      <c r="BK715" s="649"/>
      <c r="BL715" s="277"/>
      <c r="BM715" s="650" t="e">
        <f>#REF!</f>
        <v>#REF!</v>
      </c>
      <c r="BN715" s="649"/>
      <c r="BO715" s="649"/>
      <c r="BP715" s="649"/>
      <c r="BQ715" s="649"/>
      <c r="BR715" s="649"/>
      <c r="BS715" s="279"/>
      <c r="BT715" s="280" t="str">
        <f>[4]CDKT!K$9</f>
        <v>Hội sở</v>
      </c>
      <c r="BU715" s="280" t="str">
        <f>[4]CDKT!L$9</f>
        <v>CN Hà Nội</v>
      </c>
      <c r="BV715" s="280" t="str">
        <f>[4]CDKT!M$9</f>
        <v>CN Hồ Chí Minh</v>
      </c>
      <c r="BW715" s="280" t="str">
        <f>[4]CDKT!O$9</f>
        <v>Điều chỉnh</v>
      </c>
      <c r="BY715" s="156">
        <f>BY716</f>
        <v>0</v>
      </c>
      <c r="BZ715" s="156">
        <f t="shared" si="80"/>
        <v>0</v>
      </c>
    </row>
    <row r="716" spans="1:94" ht="15" hidden="1" customHeight="1">
      <c r="A716" s="278" t="str">
        <f>IF(B716&lt;&gt;"",SUBTOTAL(103,$B$8:B716)-SUBTOTAL(103,$B$9:$B$50)-SUBTOTAL(103,$B$52:$B$345),"")</f>
        <v/>
      </c>
      <c r="D716" s="100"/>
      <c r="E716" s="100"/>
      <c r="F716" s="100"/>
      <c r="G716" s="100"/>
      <c r="H716" s="100"/>
      <c r="I716" s="100"/>
      <c r="J716" s="100"/>
      <c r="K716" s="100"/>
      <c r="L716" s="100"/>
      <c r="M716" s="100"/>
      <c r="N716" s="100"/>
      <c r="O716" s="100"/>
      <c r="P716" s="100"/>
      <c r="Q716" s="100"/>
      <c r="R716" s="100"/>
      <c r="S716" s="100"/>
      <c r="T716" s="100"/>
      <c r="W716" s="651" t="str">
        <f>[4]CDKT!$P$10</f>
        <v>VND</v>
      </c>
      <c r="X716" s="651"/>
      <c r="Y716" s="651"/>
      <c r="Z716" s="651"/>
      <c r="AA716" s="651"/>
      <c r="AB716" s="651"/>
      <c r="AC716" s="277"/>
      <c r="AD716" s="651" t="str">
        <f>[4]CDKT!$T$10</f>
        <v>VND</v>
      </c>
      <c r="AE716" s="651"/>
      <c r="AF716" s="651"/>
      <c r="AG716" s="651"/>
      <c r="AH716" s="651"/>
      <c r="AI716" s="651"/>
      <c r="AJ716" s="278" t="str">
        <f t="shared" si="79"/>
        <v/>
      </c>
      <c r="AK716" s="278">
        <f t="shared" si="79"/>
        <v>0</v>
      </c>
      <c r="AM716" s="100"/>
      <c r="AN716" s="100"/>
      <c r="AO716" s="100"/>
      <c r="AP716" s="100"/>
      <c r="AQ716" s="100"/>
      <c r="AR716" s="100"/>
      <c r="AS716" s="100"/>
      <c r="AT716" s="100"/>
      <c r="AU716" s="100"/>
      <c r="AV716" s="100"/>
      <c r="AW716" s="100"/>
      <c r="AX716" s="100"/>
      <c r="AY716" s="100"/>
      <c r="AZ716" s="100"/>
      <c r="BA716" s="100"/>
      <c r="BB716" s="100"/>
      <c r="BC716" s="100"/>
      <c r="BF716" s="651" t="e">
        <f>#REF!</f>
        <v>#REF!</v>
      </c>
      <c r="BG716" s="651"/>
      <c r="BH716" s="651"/>
      <c r="BI716" s="651"/>
      <c r="BJ716" s="651"/>
      <c r="BK716" s="651"/>
      <c r="BL716" s="277"/>
      <c r="BM716" s="651" t="e">
        <f>#REF!</f>
        <v>#REF!</v>
      </c>
      <c r="BN716" s="651"/>
      <c r="BO716" s="651"/>
      <c r="BP716" s="651"/>
      <c r="BQ716" s="651"/>
      <c r="BR716" s="651"/>
      <c r="BS716" s="279"/>
      <c r="BT716" s="155" t="s">
        <v>1133</v>
      </c>
      <c r="BU716" s="155" t="s">
        <v>1133</v>
      </c>
      <c r="BV716" s="155" t="s">
        <v>1133</v>
      </c>
      <c r="BW716" s="155" t="s">
        <v>1133</v>
      </c>
      <c r="BY716" s="156">
        <f>SUM(BY717:BY722)</f>
        <v>0</v>
      </c>
      <c r="BZ716" s="156">
        <f t="shared" si="80"/>
        <v>0</v>
      </c>
    </row>
    <row r="717" spans="1:94" ht="15" hidden="1" customHeight="1">
      <c r="A717" s="147" t="str">
        <f>IF(B717&lt;&gt;"",SUBTOTAL(103,$B$8:B717)-SUBTOTAL(103,$B$9:$B$50)-SUBTOTAL(103,$B$52:$B$345),"")</f>
        <v/>
      </c>
      <c r="B717" s="90"/>
      <c r="C717" s="90" t="str">
        <f>"Tại ngày "&amp;LEFT('[4]Khai bao'!$C$19,5)</f>
        <v>Tại ngày 01/01</v>
      </c>
      <c r="D717" s="113"/>
      <c r="E717" s="107"/>
      <c r="F717" s="107"/>
      <c r="G717" s="107"/>
      <c r="H717" s="107"/>
      <c r="I717" s="107"/>
      <c r="J717" s="107"/>
      <c r="K717" s="114"/>
      <c r="L717" s="114"/>
      <c r="M717" s="114"/>
      <c r="N717" s="114"/>
      <c r="O717" s="114"/>
      <c r="P717" s="114"/>
      <c r="Q717" s="114"/>
      <c r="R717" s="114"/>
      <c r="S717" s="114"/>
      <c r="T717" s="114"/>
      <c r="U717" s="114"/>
      <c r="V717" s="114"/>
      <c r="W717" s="641">
        <f>SUM(BT717:BW717)</f>
        <v>0</v>
      </c>
      <c r="X717" s="641"/>
      <c r="Y717" s="641"/>
      <c r="Z717" s="641"/>
      <c r="AA717" s="641"/>
      <c r="AB717" s="641"/>
      <c r="AC717" s="155"/>
      <c r="AD717" s="641">
        <v>0</v>
      </c>
      <c r="AE717" s="641"/>
      <c r="AF717" s="641"/>
      <c r="AG717" s="641"/>
      <c r="AH717" s="641"/>
      <c r="AI717" s="641"/>
      <c r="AJ717" s="147" t="str">
        <f t="shared" si="79"/>
        <v/>
      </c>
      <c r="AK717" s="245">
        <f t="shared" si="79"/>
        <v>0</v>
      </c>
      <c r="AL717" s="257" t="str">
        <f>"As at "&amp;LEFT('[4]Khai bao'!$D$19,5)</f>
        <v>As at 01/01</v>
      </c>
      <c r="AM717" s="113"/>
      <c r="AN717" s="113"/>
      <c r="AO717" s="107"/>
      <c r="AP717" s="107"/>
      <c r="AQ717" s="107"/>
      <c r="AR717" s="107"/>
      <c r="AS717" s="107"/>
      <c r="AT717" s="114"/>
      <c r="AU717" s="114"/>
      <c r="AV717" s="114"/>
      <c r="AW717" s="114"/>
      <c r="AX717" s="114"/>
      <c r="AY717" s="114"/>
      <c r="AZ717" s="114"/>
      <c r="BA717" s="114"/>
      <c r="BB717" s="114"/>
      <c r="BC717" s="114"/>
      <c r="BD717" s="114"/>
      <c r="BE717" s="114"/>
      <c r="BF717" s="641">
        <f>W717</f>
        <v>0</v>
      </c>
      <c r="BG717" s="641"/>
      <c r="BH717" s="641"/>
      <c r="BI717" s="641"/>
      <c r="BJ717" s="641"/>
      <c r="BK717" s="641"/>
      <c r="BL717" s="155"/>
      <c r="BM717" s="641">
        <f>AD717</f>
        <v>0</v>
      </c>
      <c r="BN717" s="641"/>
      <c r="BO717" s="641"/>
      <c r="BP717" s="641"/>
      <c r="BQ717" s="641"/>
      <c r="BR717" s="641"/>
      <c r="BT717" s="155">
        <v>0</v>
      </c>
      <c r="BU717" s="155">
        <v>0</v>
      </c>
      <c r="BV717" s="155">
        <v>0</v>
      </c>
      <c r="BW717" s="155">
        <v>0</v>
      </c>
      <c r="BY717" s="156">
        <f>BY722</f>
        <v>0</v>
      </c>
      <c r="BZ717" s="156">
        <f t="shared" si="80"/>
        <v>0</v>
      </c>
      <c r="CB717" s="155"/>
      <c r="CC717" s="155"/>
      <c r="CD717" s="155"/>
      <c r="CE717" s="195"/>
    </row>
    <row r="718" spans="1:94" ht="15" hidden="1" customHeight="1">
      <c r="A718" s="147" t="str">
        <f>IF(B718&lt;&gt;"",SUBTOTAL(103,$B$8:B718)-SUBTOTAL(103,$B$9:$B$50)-SUBTOTAL(103,$B$52:$B$345),"")</f>
        <v/>
      </c>
      <c r="C718" s="315" t="str">
        <f>"Tăng trong "&amp;'[4]Khai bao'!$C$23</f>
        <v>Tăng trong kỳ</v>
      </c>
      <c r="D718" s="107"/>
      <c r="E718" s="107"/>
      <c r="F718" s="107"/>
      <c r="G718" s="107"/>
      <c r="H718" s="107"/>
      <c r="I718" s="107"/>
      <c r="J718" s="107"/>
      <c r="K718" s="107"/>
      <c r="L718" s="107"/>
      <c r="M718" s="107"/>
      <c r="N718" s="107"/>
      <c r="O718" s="107"/>
      <c r="P718" s="107"/>
      <c r="Q718" s="107"/>
      <c r="R718" s="107"/>
      <c r="S718" s="107"/>
      <c r="T718" s="107"/>
      <c r="U718" s="107"/>
      <c r="V718" s="107"/>
      <c r="W718" s="641">
        <f>SUM(BT718:BW718)</f>
        <v>0</v>
      </c>
      <c r="X718" s="641"/>
      <c r="Y718" s="641"/>
      <c r="Z718" s="641"/>
      <c r="AA718" s="641"/>
      <c r="AB718" s="641"/>
      <c r="AC718" s="155"/>
      <c r="AD718" s="641">
        <v>0</v>
      </c>
      <c r="AE718" s="641"/>
      <c r="AF718" s="641"/>
      <c r="AG718" s="641"/>
      <c r="AH718" s="641"/>
      <c r="AI718" s="641"/>
      <c r="AJ718" s="147" t="str">
        <f t="shared" si="79"/>
        <v/>
      </c>
      <c r="AK718" s="245">
        <f t="shared" si="79"/>
        <v>0</v>
      </c>
      <c r="AL718" s="262" t="str">
        <f>"Increase in the "&amp;'[4]Khai bao'!$D$23</f>
        <v>Increase in the year</v>
      </c>
      <c r="AM718" s="107"/>
      <c r="AN718" s="107"/>
      <c r="AO718" s="107"/>
      <c r="AP718" s="107"/>
      <c r="AQ718" s="107"/>
      <c r="AR718" s="107"/>
      <c r="AS718" s="107"/>
      <c r="AT718" s="107"/>
      <c r="AU718" s="107"/>
      <c r="AV718" s="107"/>
      <c r="AW718" s="107"/>
      <c r="AX718" s="107"/>
      <c r="AY718" s="107"/>
      <c r="AZ718" s="107"/>
      <c r="BA718" s="107"/>
      <c r="BB718" s="107"/>
      <c r="BC718" s="107"/>
      <c r="BD718" s="107"/>
      <c r="BE718" s="107"/>
      <c r="BF718" s="641">
        <f>W718</f>
        <v>0</v>
      </c>
      <c r="BG718" s="641"/>
      <c r="BH718" s="641"/>
      <c r="BI718" s="641"/>
      <c r="BJ718" s="641"/>
      <c r="BK718" s="641"/>
      <c r="BL718" s="155"/>
      <c r="BM718" s="641">
        <f>AD718</f>
        <v>0</v>
      </c>
      <c r="BN718" s="641"/>
      <c r="BO718" s="641"/>
      <c r="BP718" s="641"/>
      <c r="BQ718" s="641"/>
      <c r="BR718" s="641"/>
      <c r="BS718" s="193"/>
      <c r="BT718" s="155">
        <v>0</v>
      </c>
      <c r="BU718" s="155">
        <v>0</v>
      </c>
      <c r="BV718" s="155">
        <v>0</v>
      </c>
      <c r="BW718" s="155">
        <v>0</v>
      </c>
      <c r="BY718" s="156">
        <f>IF(SUM(C718:AI718)=0,0,1)</f>
        <v>0</v>
      </c>
      <c r="BZ718" s="156">
        <f t="shared" si="80"/>
        <v>0</v>
      </c>
      <c r="CB718" s="195"/>
      <c r="CD718" s="155"/>
      <c r="CE718" s="155"/>
    </row>
    <row r="719" spans="1:94" ht="15" hidden="1" customHeight="1">
      <c r="A719" s="147" t="str">
        <f>IF(B719&lt;&gt;"",SUBTOTAL(103,$B$8:B719)-SUBTOTAL(103,$B$9:$B$50)-SUBTOTAL(103,$B$52:$B$345),"")</f>
        <v/>
      </c>
      <c r="C719" s="312" t="s">
        <v>1369</v>
      </c>
      <c r="D719" s="107"/>
      <c r="E719" s="107"/>
      <c r="F719" s="107"/>
      <c r="G719" s="107"/>
      <c r="H719" s="107"/>
      <c r="I719" s="107"/>
      <c r="J719" s="107"/>
      <c r="K719" s="107"/>
      <c r="L719" s="107"/>
      <c r="M719" s="107"/>
      <c r="N719" s="107"/>
      <c r="O719" s="107"/>
      <c r="P719" s="107"/>
      <c r="Q719" s="107"/>
      <c r="R719" s="107"/>
      <c r="S719" s="107"/>
      <c r="T719" s="107"/>
      <c r="U719" s="107"/>
      <c r="V719" s="107"/>
      <c r="W719" s="641">
        <f>SUM(BT719:BW719)</f>
        <v>0</v>
      </c>
      <c r="X719" s="641"/>
      <c r="Y719" s="641"/>
      <c r="Z719" s="641"/>
      <c r="AA719" s="641"/>
      <c r="AB719" s="641"/>
      <c r="AC719" s="155"/>
      <c r="AD719" s="641">
        <v>0</v>
      </c>
      <c r="AE719" s="641"/>
      <c r="AF719" s="641"/>
      <c r="AG719" s="641"/>
      <c r="AH719" s="641"/>
      <c r="AI719" s="641"/>
      <c r="AJ719" s="147" t="str">
        <f t="shared" si="79"/>
        <v/>
      </c>
      <c r="AK719" s="245">
        <f t="shared" si="79"/>
        <v>0</v>
      </c>
      <c r="AL719" s="262" t="s">
        <v>1370</v>
      </c>
      <c r="AM719" s="107"/>
      <c r="AN719" s="107"/>
      <c r="AO719" s="107"/>
      <c r="AP719" s="107"/>
      <c r="AQ719" s="107"/>
      <c r="AR719" s="107"/>
      <c r="AS719" s="107"/>
      <c r="AT719" s="107"/>
      <c r="AU719" s="107"/>
      <c r="AV719" s="107"/>
      <c r="AW719" s="107"/>
      <c r="AX719" s="107"/>
      <c r="AY719" s="107"/>
      <c r="AZ719" s="107"/>
      <c r="BA719" s="107"/>
      <c r="BB719" s="107"/>
      <c r="BC719" s="107"/>
      <c r="BD719" s="107"/>
      <c r="BE719" s="107"/>
      <c r="BF719" s="641">
        <f>W719</f>
        <v>0</v>
      </c>
      <c r="BG719" s="641"/>
      <c r="BH719" s="641"/>
      <c r="BI719" s="641"/>
      <c r="BJ719" s="641"/>
      <c r="BK719" s="641"/>
      <c r="BL719" s="155"/>
      <c r="BM719" s="641">
        <f>AD719</f>
        <v>0</v>
      </c>
      <c r="BN719" s="641"/>
      <c r="BO719" s="641"/>
      <c r="BP719" s="641"/>
      <c r="BQ719" s="641"/>
      <c r="BR719" s="641"/>
      <c r="BS719" s="193"/>
      <c r="BT719" s="155">
        <v>0</v>
      </c>
      <c r="BU719" s="155">
        <v>0</v>
      </c>
      <c r="BV719" s="155">
        <v>0</v>
      </c>
      <c r="BW719" s="155">
        <v>0</v>
      </c>
      <c r="BY719" s="156">
        <f>IF(SUM(C719:AI719)=0,0,1)</f>
        <v>0</v>
      </c>
      <c r="BZ719" s="156">
        <f t="shared" si="80"/>
        <v>0</v>
      </c>
      <c r="CB719" s="195"/>
      <c r="CD719" s="155"/>
      <c r="CE719" s="155"/>
    </row>
    <row r="720" spans="1:94" ht="15" hidden="1" customHeight="1">
      <c r="A720" s="147" t="str">
        <f>IF(B720&lt;&gt;"",SUBTOTAL(103,$B$8:B720)-SUBTOTAL(103,$B$9:$B$50)-SUBTOTAL(103,$B$52:$B$345),"")</f>
        <v/>
      </c>
      <c r="C720" s="262" t="s">
        <v>1245</v>
      </c>
      <c r="D720" s="107"/>
      <c r="E720" s="107"/>
      <c r="F720" s="107"/>
      <c r="G720" s="107"/>
      <c r="H720" s="107"/>
      <c r="I720" s="107"/>
      <c r="J720" s="107"/>
      <c r="K720" s="107"/>
      <c r="L720" s="107"/>
      <c r="M720" s="107"/>
      <c r="N720" s="107"/>
      <c r="O720" s="107"/>
      <c r="P720" s="107"/>
      <c r="Q720" s="107"/>
      <c r="R720" s="107"/>
      <c r="S720" s="107"/>
      <c r="T720" s="107"/>
      <c r="U720" s="107"/>
      <c r="V720" s="107"/>
      <c r="W720" s="641">
        <f>SUM(BT720:BW720)</f>
        <v>0</v>
      </c>
      <c r="X720" s="641"/>
      <c r="Y720" s="641"/>
      <c r="Z720" s="641"/>
      <c r="AA720" s="641"/>
      <c r="AB720" s="641"/>
      <c r="AC720" s="155"/>
      <c r="AD720" s="641">
        <v>0</v>
      </c>
      <c r="AE720" s="641"/>
      <c r="AF720" s="641"/>
      <c r="AG720" s="641"/>
      <c r="AH720" s="641"/>
      <c r="AI720" s="641"/>
      <c r="AJ720" s="147" t="str">
        <f t="shared" si="79"/>
        <v/>
      </c>
      <c r="AK720" s="245">
        <f t="shared" si="79"/>
        <v>0</v>
      </c>
      <c r="AL720" s="262" t="s">
        <v>1246</v>
      </c>
      <c r="AM720" s="107"/>
      <c r="AN720" s="107"/>
      <c r="AO720" s="107"/>
      <c r="AP720" s="107"/>
      <c r="AQ720" s="107"/>
      <c r="AR720" s="107"/>
      <c r="AS720" s="107"/>
      <c r="AT720" s="107"/>
      <c r="AU720" s="107"/>
      <c r="AV720" s="107"/>
      <c r="AW720" s="107"/>
      <c r="AX720" s="107"/>
      <c r="AY720" s="107"/>
      <c r="AZ720" s="107"/>
      <c r="BA720" s="107"/>
      <c r="BB720" s="107"/>
      <c r="BC720" s="107"/>
      <c r="BD720" s="107"/>
      <c r="BE720" s="107"/>
      <c r="BF720" s="641">
        <f>W720</f>
        <v>0</v>
      </c>
      <c r="BG720" s="641"/>
      <c r="BH720" s="641"/>
      <c r="BI720" s="641"/>
      <c r="BJ720" s="641"/>
      <c r="BK720" s="641"/>
      <c r="BL720" s="155"/>
      <c r="BM720" s="641">
        <f>AD720</f>
        <v>0</v>
      </c>
      <c r="BN720" s="641"/>
      <c r="BO720" s="641"/>
      <c r="BP720" s="641"/>
      <c r="BQ720" s="641"/>
      <c r="BR720" s="641"/>
      <c r="BS720" s="193"/>
      <c r="BT720" s="155">
        <v>0</v>
      </c>
      <c r="BU720" s="155">
        <v>0</v>
      </c>
      <c r="BV720" s="155">
        <v>0</v>
      </c>
      <c r="BW720" s="155">
        <v>0</v>
      </c>
      <c r="BY720" s="156">
        <f>IF(SUM(C720:AI720)=0,0,1)</f>
        <v>0</v>
      </c>
      <c r="BZ720" s="156">
        <f t="shared" si="80"/>
        <v>0</v>
      </c>
      <c r="CB720" s="195"/>
      <c r="CD720" s="155"/>
      <c r="CE720" s="155"/>
    </row>
    <row r="721" spans="1:94" ht="15" hidden="1" customHeight="1">
      <c r="A721" s="147" t="str">
        <f>IF(B721&lt;&gt;"",SUBTOTAL(103,$B$8:B721)-SUBTOTAL(103,$B$9:$B$50)-SUBTOTAL(103,$B$52:$B$345),"")</f>
        <v/>
      </c>
      <c r="C721" s="262"/>
      <c r="D721" s="107"/>
      <c r="E721" s="107"/>
      <c r="F721" s="107"/>
      <c r="G721" s="107"/>
      <c r="H721" s="107"/>
      <c r="I721" s="107"/>
      <c r="J721" s="107"/>
      <c r="K721" s="107"/>
      <c r="L721" s="107"/>
      <c r="M721" s="107"/>
      <c r="N721" s="107"/>
      <c r="O721" s="107"/>
      <c r="P721" s="107"/>
      <c r="Q721" s="107"/>
      <c r="R721" s="107"/>
      <c r="S721" s="107"/>
      <c r="T721" s="107"/>
      <c r="U721" s="107"/>
      <c r="V721" s="107"/>
      <c r="W721" s="155"/>
      <c r="X721" s="155"/>
      <c r="Y721" s="155"/>
      <c r="Z721" s="155"/>
      <c r="AA721" s="155"/>
      <c r="AB721" s="155"/>
      <c r="AC721" s="155"/>
      <c r="AD721" s="155"/>
      <c r="AE721" s="155"/>
      <c r="AF721" s="155"/>
      <c r="AG721" s="155"/>
      <c r="AH721" s="155"/>
      <c r="AI721" s="155"/>
      <c r="AJ721" s="147" t="str">
        <f t="shared" si="79"/>
        <v/>
      </c>
      <c r="AK721" s="245">
        <f t="shared" si="79"/>
        <v>0</v>
      </c>
      <c r="AL721" s="262"/>
      <c r="AM721" s="107"/>
      <c r="AN721" s="107"/>
      <c r="AO721" s="107"/>
      <c r="AP721" s="107"/>
      <c r="AQ721" s="107"/>
      <c r="AR721" s="107"/>
      <c r="AS721" s="107"/>
      <c r="AT721" s="107"/>
      <c r="AU721" s="107"/>
      <c r="AV721" s="107"/>
      <c r="AW721" s="107"/>
      <c r="AX721" s="107"/>
      <c r="AY721" s="107"/>
      <c r="AZ721" s="107"/>
      <c r="BA721" s="107"/>
      <c r="BB721" s="107"/>
      <c r="BC721" s="107"/>
      <c r="BD721" s="107"/>
      <c r="BE721" s="107"/>
      <c r="BF721" s="155"/>
      <c r="BG721" s="155"/>
      <c r="BH721" s="155"/>
      <c r="BI721" s="155"/>
      <c r="BJ721" s="155"/>
      <c r="BK721" s="155"/>
      <c r="BL721" s="155"/>
      <c r="BM721" s="155"/>
      <c r="BN721" s="155"/>
      <c r="BO721" s="155"/>
      <c r="BP721" s="155"/>
      <c r="BQ721" s="155"/>
      <c r="BR721" s="155"/>
      <c r="BS721" s="193"/>
      <c r="BY721" s="156">
        <f>BY722</f>
        <v>0</v>
      </c>
      <c r="BZ721" s="156">
        <f t="shared" si="80"/>
        <v>0</v>
      </c>
      <c r="CB721" s="195"/>
      <c r="CD721" s="155"/>
      <c r="CE721" s="155"/>
    </row>
    <row r="722" spans="1:94" s="96" customFormat="1" ht="15" hidden="1" customHeight="1" thickBot="1">
      <c r="A722" s="147" t="str">
        <f>IF(B722&lt;&gt;"",SUBTOTAL(103,$B$8:B722)-SUBTOTAL(103,$B$9:$B$50)-SUBTOTAL(103,$B$52:$B$345),"")</f>
        <v/>
      </c>
      <c r="B722" s="88"/>
      <c r="C722" s="270" t="str">
        <f>"Tại ngày "&amp;LEFT('[4]Khai bao'!$C$15,5)</f>
        <v>Tại ngày 30/06</v>
      </c>
      <c r="D722" s="110"/>
      <c r="E722" s="111"/>
      <c r="F722" s="111"/>
      <c r="G722" s="111"/>
      <c r="H722" s="111"/>
      <c r="I722" s="111"/>
      <c r="J722" s="111"/>
      <c r="K722" s="112"/>
      <c r="L722" s="112"/>
      <c r="M722" s="112"/>
      <c r="N722" s="112"/>
      <c r="O722" s="112"/>
      <c r="P722" s="112"/>
      <c r="Q722" s="112"/>
      <c r="R722" s="112"/>
      <c r="S722" s="112"/>
      <c r="T722" s="112"/>
      <c r="U722" s="112"/>
      <c r="V722" s="112"/>
      <c r="W722" s="653">
        <f>SUBTOTAL(9,W717:AB721)</f>
        <v>0</v>
      </c>
      <c r="X722" s="653"/>
      <c r="Y722" s="653"/>
      <c r="Z722" s="653"/>
      <c r="AA722" s="653"/>
      <c r="AB722" s="653"/>
      <c r="AC722" s="252"/>
      <c r="AD722" s="653">
        <f>SUBTOTAL(9,AD717:AI721)</f>
        <v>0</v>
      </c>
      <c r="AE722" s="653"/>
      <c r="AF722" s="653"/>
      <c r="AG722" s="653"/>
      <c r="AH722" s="653"/>
      <c r="AI722" s="653"/>
      <c r="AJ722" s="147" t="str">
        <f t="shared" si="79"/>
        <v/>
      </c>
      <c r="AK722" s="245">
        <f t="shared" si="79"/>
        <v>0</v>
      </c>
      <c r="AL722" s="270" t="str">
        <f>"As at "&amp;LEFT('[4]Khai bao'!$D$15,5)</f>
        <v>As at 31/12</v>
      </c>
      <c r="AM722" s="110"/>
      <c r="AN722" s="111"/>
      <c r="AO722" s="111"/>
      <c r="AP722" s="111"/>
      <c r="AQ722" s="111"/>
      <c r="AR722" s="111"/>
      <c r="AS722" s="111"/>
      <c r="AT722" s="112"/>
      <c r="AU722" s="112"/>
      <c r="AV722" s="112"/>
      <c r="AW722" s="112"/>
      <c r="AX722" s="112"/>
      <c r="AY722" s="112"/>
      <c r="AZ722" s="112"/>
      <c r="BA722" s="112"/>
      <c r="BB722" s="112"/>
      <c r="BC722" s="112"/>
      <c r="BD722" s="112"/>
      <c r="BE722" s="112"/>
      <c r="BF722" s="653">
        <f>SUBTOTAL(9,BF717:BK721)</f>
        <v>0</v>
      </c>
      <c r="BG722" s="653"/>
      <c r="BH722" s="653"/>
      <c r="BI722" s="653"/>
      <c r="BJ722" s="653"/>
      <c r="BK722" s="653"/>
      <c r="BL722" s="252"/>
      <c r="BM722" s="653">
        <f>SUBTOTAL(9,BM717:BR721)</f>
        <v>0</v>
      </c>
      <c r="BN722" s="653"/>
      <c r="BO722" s="653"/>
      <c r="BP722" s="653"/>
      <c r="BQ722" s="653"/>
      <c r="BR722" s="653"/>
      <c r="BS722" s="271"/>
      <c r="BT722" s="285">
        <f>SUBTOTAL(109,BT717:BT721)</f>
        <v>0</v>
      </c>
      <c r="BU722" s="285">
        <f>SUBTOTAL(109,BU717:BU721)</f>
        <v>0</v>
      </c>
      <c r="BV722" s="285">
        <f>SUBTOTAL(109,BV717:BV721)</f>
        <v>0</v>
      </c>
      <c r="BW722" s="285">
        <f>SUBTOTAL(109,BW717:BW721)</f>
        <v>0</v>
      </c>
      <c r="BX722" s="156"/>
      <c r="BY722" s="156">
        <f>IF(SUM(C722:AI722)=0,0,1)</f>
        <v>0</v>
      </c>
      <c r="BZ722" s="156">
        <f t="shared" si="80"/>
        <v>0</v>
      </c>
      <c r="CA722" s="156"/>
      <c r="CB722" s="252">
        <f>[4]CDKT!P134</f>
        <v>0</v>
      </c>
      <c r="CC722" s="252">
        <f>[4]CDKT!T134</f>
        <v>0</v>
      </c>
      <c r="CD722" s="252">
        <f>W722-CB722</f>
        <v>0</v>
      </c>
      <c r="CE722" s="252">
        <f>AD722-CC722</f>
        <v>0</v>
      </c>
      <c r="CG722" s="272"/>
      <c r="CH722" s="272"/>
      <c r="CI722" s="272"/>
      <c r="CJ722" s="272"/>
      <c r="CK722" s="272"/>
      <c r="CL722" s="272"/>
      <c r="CM722" s="272"/>
      <c r="CN722" s="272"/>
      <c r="CO722" s="272"/>
      <c r="CP722" s="272"/>
    </row>
    <row r="723" spans="1:94" s="96" customFormat="1" ht="15" hidden="1" customHeight="1" thickTop="1">
      <c r="A723" s="147" t="str">
        <f>IF(B723&lt;&gt;"",SUBTOTAL(103,$B$8:B723)-SUBTOTAL(103,$B$9:$B$50)-SUBTOTAL(103,$B$52:$B$345),"")</f>
        <v/>
      </c>
      <c r="B723" s="88"/>
      <c r="C723" s="261"/>
      <c r="D723" s="124"/>
      <c r="E723" s="111"/>
      <c r="F723" s="111"/>
      <c r="G723" s="111"/>
      <c r="H723" s="111"/>
      <c r="I723" s="111"/>
      <c r="J723" s="111"/>
      <c r="K723" s="126"/>
      <c r="L723" s="126"/>
      <c r="M723" s="126"/>
      <c r="N723" s="126"/>
      <c r="O723" s="126"/>
      <c r="P723" s="126"/>
      <c r="Q723" s="126"/>
      <c r="R723" s="126"/>
      <c r="S723" s="126"/>
      <c r="T723" s="126"/>
      <c r="U723" s="126"/>
      <c r="V723" s="126"/>
      <c r="W723" s="252"/>
      <c r="X723" s="252"/>
      <c r="Y723" s="252"/>
      <c r="Z723" s="252"/>
      <c r="AA723" s="252"/>
      <c r="AB723" s="252"/>
      <c r="AC723" s="252"/>
      <c r="AD723" s="252"/>
      <c r="AE723" s="252"/>
      <c r="AF723" s="252"/>
      <c r="AG723" s="252"/>
      <c r="AH723" s="252"/>
      <c r="AI723" s="252"/>
      <c r="AJ723" s="147" t="str">
        <f t="shared" si="79"/>
        <v/>
      </c>
      <c r="AK723" s="245">
        <f t="shared" si="79"/>
        <v>0</v>
      </c>
      <c r="AL723" s="261"/>
      <c r="AM723" s="124"/>
      <c r="AN723" s="124"/>
      <c r="AO723" s="111"/>
      <c r="AP723" s="111"/>
      <c r="AQ723" s="111"/>
      <c r="AR723" s="111"/>
      <c r="AS723" s="111"/>
      <c r="AT723" s="126"/>
      <c r="AU723" s="126"/>
      <c r="AV723" s="126"/>
      <c r="AW723" s="126"/>
      <c r="AX723" s="126"/>
      <c r="AY723" s="126"/>
      <c r="AZ723" s="126"/>
      <c r="BA723" s="126"/>
      <c r="BB723" s="126"/>
      <c r="BC723" s="126"/>
      <c r="BD723" s="126"/>
      <c r="BE723" s="126"/>
      <c r="BF723" s="252"/>
      <c r="BG723" s="252"/>
      <c r="BH723" s="252"/>
      <c r="BI723" s="252"/>
      <c r="BJ723" s="252"/>
      <c r="BK723" s="252"/>
      <c r="BL723" s="252"/>
      <c r="BM723" s="252"/>
      <c r="BN723" s="252"/>
      <c r="BO723" s="252"/>
      <c r="BP723" s="252"/>
      <c r="BQ723" s="252"/>
      <c r="BR723" s="252"/>
      <c r="BS723" s="271"/>
      <c r="BT723" s="155">
        <f>BT722-[4]CDKT!K134</f>
        <v>0</v>
      </c>
      <c r="BU723" s="155">
        <f>BU722-[4]CDKT!L134</f>
        <v>0</v>
      </c>
      <c r="BV723" s="155">
        <f>BV722-[4]CDKT!M134</f>
        <v>0</v>
      </c>
      <c r="BW723" s="155">
        <f>BW722-[4]CDKT!O134</f>
        <v>0</v>
      </c>
      <c r="BX723" s="156"/>
      <c r="BY723" s="156">
        <f>BY726</f>
        <v>0</v>
      </c>
      <c r="BZ723" s="156">
        <f t="shared" si="80"/>
        <v>0</v>
      </c>
      <c r="CA723" s="156"/>
      <c r="CB723" s="252"/>
      <c r="CC723" s="252"/>
      <c r="CD723" s="252"/>
      <c r="CE723" s="252"/>
      <c r="CG723" s="272"/>
      <c r="CH723" s="272"/>
      <c r="CI723" s="272"/>
      <c r="CJ723" s="272"/>
      <c r="CK723" s="272"/>
      <c r="CL723" s="272"/>
      <c r="CM723" s="272"/>
      <c r="CN723" s="272"/>
      <c r="CO723" s="272"/>
      <c r="CP723" s="272"/>
    </row>
    <row r="724" spans="1:94" s="96" customFormat="1" ht="15" hidden="1" customHeight="1">
      <c r="A724" s="147" t="str">
        <f>IF(B724&lt;&gt;"",SUBTOTAL(103,$B$8:B724)-SUBTOTAL(103,$B$9:$B$50)-SUBTOTAL(103,$B$52:$B$345),"")</f>
        <v/>
      </c>
      <c r="B724" s="88"/>
      <c r="C724" s="261" t="str">
        <f>"Trong đó chi tiết số dư cuối "&amp;'[4]Khai bao'!$C$23&amp;" bao gồm:"</f>
        <v>Trong đó chi tiết số dư cuối kỳ bao gồm:</v>
      </c>
      <c r="D724" s="124"/>
      <c r="E724" s="111"/>
      <c r="F724" s="111"/>
      <c r="G724" s="111"/>
      <c r="H724" s="111"/>
      <c r="I724" s="111"/>
      <c r="J724" s="111"/>
      <c r="K724" s="126"/>
      <c r="L724" s="126"/>
      <c r="M724" s="126"/>
      <c r="N724" s="126"/>
      <c r="O724" s="126"/>
      <c r="P724" s="126"/>
      <c r="Q724" s="126"/>
      <c r="R724" s="126"/>
      <c r="S724" s="126"/>
      <c r="T724" s="126"/>
      <c r="U724" s="126"/>
      <c r="V724" s="126"/>
      <c r="W724" s="252"/>
      <c r="X724" s="252"/>
      <c r="Y724" s="252"/>
      <c r="Z724" s="252"/>
      <c r="AA724" s="252"/>
      <c r="AB724" s="252"/>
      <c r="AC724" s="252"/>
      <c r="AD724" s="252"/>
      <c r="AE724" s="252"/>
      <c r="AF724" s="252"/>
      <c r="AG724" s="252"/>
      <c r="AH724" s="252"/>
      <c r="AI724" s="252"/>
      <c r="AJ724" s="147" t="str">
        <f t="shared" si="79"/>
        <v/>
      </c>
      <c r="AK724" s="245">
        <f t="shared" si="79"/>
        <v>0</v>
      </c>
      <c r="AL724" s="261" t="s">
        <v>1371</v>
      </c>
      <c r="AM724" s="124"/>
      <c r="AN724" s="124"/>
      <c r="AO724" s="111"/>
      <c r="AP724" s="111"/>
      <c r="AQ724" s="111"/>
      <c r="AR724" s="111"/>
      <c r="AS724" s="111"/>
      <c r="AT724" s="126"/>
      <c r="AU724" s="126"/>
      <c r="AV724" s="126"/>
      <c r="AW724" s="126"/>
      <c r="AX724" s="126"/>
      <c r="AY724" s="126"/>
      <c r="AZ724" s="126"/>
      <c r="BA724" s="126"/>
      <c r="BB724" s="126"/>
      <c r="BC724" s="126"/>
      <c r="BD724" s="126"/>
      <c r="BE724" s="126"/>
      <c r="BF724" s="252"/>
      <c r="BG724" s="252"/>
      <c r="BH724" s="252"/>
      <c r="BI724" s="252"/>
      <c r="BJ724" s="252"/>
      <c r="BK724" s="252"/>
      <c r="BL724" s="252"/>
      <c r="BM724" s="252"/>
      <c r="BN724" s="252"/>
      <c r="BO724" s="252"/>
      <c r="BP724" s="252"/>
      <c r="BQ724" s="252"/>
      <c r="BR724" s="252"/>
      <c r="BS724" s="271"/>
      <c r="BT724" s="155"/>
      <c r="BU724" s="155"/>
      <c r="BV724" s="155"/>
      <c r="BW724" s="155"/>
      <c r="BX724" s="156"/>
      <c r="BY724" s="156">
        <f>BY726</f>
        <v>0</v>
      </c>
      <c r="BZ724" s="156"/>
      <c r="CA724" s="156"/>
      <c r="CB724" s="252"/>
      <c r="CC724" s="252"/>
      <c r="CD724" s="252"/>
      <c r="CE724" s="252"/>
      <c r="CG724" s="272"/>
      <c r="CH724" s="272"/>
      <c r="CI724" s="272"/>
      <c r="CJ724" s="272"/>
      <c r="CK724" s="272"/>
      <c r="CL724" s="272"/>
      <c r="CM724" s="272"/>
      <c r="CN724" s="272"/>
      <c r="CO724" s="272"/>
      <c r="CP724" s="272"/>
    </row>
    <row r="725" spans="1:94" ht="15" hidden="1" customHeight="1">
      <c r="A725" s="278" t="str">
        <f>IF(B725&lt;&gt;"",SUBTOTAL(103,$B$8:B725)-SUBTOTAL(103,$B$9:$B$50)-SUBTOTAL(103,$B$52:$B$345),"")</f>
        <v/>
      </c>
      <c r="D725" s="100"/>
      <c r="E725" s="100"/>
      <c r="F725" s="100"/>
      <c r="G725" s="100"/>
      <c r="H725" s="100"/>
      <c r="I725" s="100"/>
      <c r="J725" s="100"/>
      <c r="K725" s="100"/>
      <c r="L725" s="100"/>
      <c r="M725" s="100"/>
      <c r="N725" s="100"/>
      <c r="O725" s="100"/>
      <c r="P725" s="100"/>
      <c r="Q725" s="100"/>
      <c r="R725" s="100"/>
      <c r="S725" s="100"/>
      <c r="T725" s="100"/>
      <c r="W725" s="648" t="str">
        <f>[4]CDKT!$P$9</f>
        <v>30/06/2016</v>
      </c>
      <c r="X725" s="649"/>
      <c r="Y725" s="649"/>
      <c r="Z725" s="649"/>
      <c r="AA725" s="649"/>
      <c r="AB725" s="649"/>
      <c r="AC725" s="277"/>
      <c r="AD725" s="648" t="str">
        <f>[4]CDKT!$T$9</f>
        <v>01/01/2016</v>
      </c>
      <c r="AE725" s="649"/>
      <c r="AF725" s="649"/>
      <c r="AG725" s="649"/>
      <c r="AH725" s="649"/>
      <c r="AI725" s="649"/>
      <c r="AJ725" s="278" t="str">
        <f t="shared" si="79"/>
        <v/>
      </c>
      <c r="AK725" s="278">
        <f t="shared" si="79"/>
        <v>0</v>
      </c>
      <c r="AM725" s="100"/>
      <c r="AN725" s="100"/>
      <c r="AO725" s="100"/>
      <c r="AP725" s="100"/>
      <c r="AQ725" s="100"/>
      <c r="AR725" s="100"/>
      <c r="AS725" s="100"/>
      <c r="AT725" s="100"/>
      <c r="AU725" s="100"/>
      <c r="AV725" s="100"/>
      <c r="AW725" s="100"/>
      <c r="AX725" s="100"/>
      <c r="AY725" s="100"/>
      <c r="AZ725" s="100"/>
      <c r="BA725" s="100"/>
      <c r="BB725" s="100"/>
      <c r="BC725" s="100"/>
      <c r="BF725" s="650" t="e">
        <f>#REF!</f>
        <v>#REF!</v>
      </c>
      <c r="BG725" s="649"/>
      <c r="BH725" s="649"/>
      <c r="BI725" s="649"/>
      <c r="BJ725" s="649"/>
      <c r="BK725" s="649"/>
      <c r="BL725" s="277"/>
      <c r="BM725" s="650" t="e">
        <f>#REF!</f>
        <v>#REF!</v>
      </c>
      <c r="BN725" s="649"/>
      <c r="BO725" s="649"/>
      <c r="BP725" s="649"/>
      <c r="BQ725" s="649"/>
      <c r="BR725" s="649"/>
      <c r="BS725" s="279"/>
      <c r="BT725" s="280" t="str">
        <f>[4]CDKT!K$9</f>
        <v>Hội sở</v>
      </c>
      <c r="BU725" s="280" t="str">
        <f>[4]CDKT!L$9</f>
        <v>CN Hà Nội</v>
      </c>
      <c r="BV725" s="280" t="str">
        <f>[4]CDKT!M$9</f>
        <v>CN Hồ Chí Minh</v>
      </c>
      <c r="BW725" s="280" t="str">
        <f>[4]CDKT!O$9</f>
        <v>Điều chỉnh</v>
      </c>
      <c r="BY725" s="156">
        <f>BY726</f>
        <v>0</v>
      </c>
      <c r="BZ725" s="156">
        <f t="shared" si="80"/>
        <v>0</v>
      </c>
    </row>
    <row r="726" spans="1:94" ht="15" hidden="1" customHeight="1">
      <c r="A726" s="278" t="str">
        <f>IF(B726&lt;&gt;"",SUBTOTAL(103,$B$8:B726)-SUBTOTAL(103,$B$9:$B$50)-SUBTOTAL(103,$B$52:$B$345),"")</f>
        <v/>
      </c>
      <c r="W726" s="651" t="str">
        <f>[4]CDKT!$P$10</f>
        <v>VND</v>
      </c>
      <c r="X726" s="651"/>
      <c r="Y726" s="651"/>
      <c r="Z726" s="651"/>
      <c r="AA726" s="651"/>
      <c r="AB726" s="651"/>
      <c r="AC726" s="277"/>
      <c r="AD726" s="651" t="str">
        <f>[4]CDKT!$T$10</f>
        <v>VND</v>
      </c>
      <c r="AE726" s="651"/>
      <c r="AF726" s="651"/>
      <c r="AG726" s="651"/>
      <c r="AH726" s="651"/>
      <c r="AI726" s="651"/>
      <c r="AJ726" s="278" t="str">
        <f t="shared" si="79"/>
        <v/>
      </c>
      <c r="AK726" s="278">
        <f t="shared" si="79"/>
        <v>0</v>
      </c>
      <c r="BF726" s="651" t="e">
        <f>#REF!</f>
        <v>#REF!</v>
      </c>
      <c r="BG726" s="651"/>
      <c r="BH726" s="651"/>
      <c r="BI726" s="651"/>
      <c r="BJ726" s="651"/>
      <c r="BK726" s="651"/>
      <c r="BL726" s="277"/>
      <c r="BM726" s="651" t="e">
        <f>#REF!</f>
        <v>#REF!</v>
      </c>
      <c r="BN726" s="651"/>
      <c r="BO726" s="651"/>
      <c r="BP726" s="651"/>
      <c r="BQ726" s="651"/>
      <c r="BR726" s="651"/>
      <c r="BS726" s="279"/>
      <c r="BT726" s="155" t="s">
        <v>1133</v>
      </c>
      <c r="BU726" s="155" t="s">
        <v>1133</v>
      </c>
      <c r="BV726" s="155" t="s">
        <v>1133</v>
      </c>
      <c r="BW726" s="155" t="s">
        <v>1133</v>
      </c>
      <c r="BY726" s="156">
        <f>SUM(BY727:BY737)</f>
        <v>0</v>
      </c>
      <c r="BZ726" s="156">
        <f t="shared" si="80"/>
        <v>0</v>
      </c>
    </row>
    <row r="727" spans="1:94" s="105" customFormat="1" ht="15" hidden="1" customHeight="1">
      <c r="A727" s="147" t="str">
        <f>IF(B727&lt;&gt;"",SUBTOTAL(103,$B$8:B727)-SUBTOTAL(103,$B$9:$B$50)-SUBTOTAL(103,$B$52:$B$345),"")</f>
        <v/>
      </c>
      <c r="B727" s="88"/>
      <c r="C727" s="350" t="s">
        <v>1372</v>
      </c>
      <c r="D727" s="111"/>
      <c r="E727" s="111"/>
      <c r="F727" s="111"/>
      <c r="G727" s="111"/>
      <c r="H727" s="111"/>
      <c r="I727" s="111"/>
      <c r="J727" s="111"/>
      <c r="K727" s="111"/>
      <c r="L727" s="111"/>
      <c r="M727" s="111"/>
      <c r="N727" s="111"/>
      <c r="O727" s="111"/>
      <c r="P727" s="111"/>
      <c r="Q727" s="111"/>
      <c r="R727" s="111"/>
      <c r="S727" s="111"/>
      <c r="T727" s="111"/>
      <c r="U727" s="111"/>
      <c r="V727" s="111"/>
      <c r="W727" s="695">
        <f>SUBTOTAL(109,W728:AB729)</f>
        <v>0</v>
      </c>
      <c r="X727" s="695"/>
      <c r="Y727" s="695"/>
      <c r="Z727" s="695"/>
      <c r="AA727" s="695"/>
      <c r="AB727" s="695"/>
      <c r="AC727" s="252"/>
      <c r="AD727" s="695">
        <f>SUBTOTAL(109,AD728:AI729)</f>
        <v>0</v>
      </c>
      <c r="AE727" s="695"/>
      <c r="AF727" s="695"/>
      <c r="AG727" s="695"/>
      <c r="AH727" s="695"/>
      <c r="AI727" s="695"/>
      <c r="AJ727" s="147" t="str">
        <f t="shared" si="79"/>
        <v/>
      </c>
      <c r="AK727" s="245">
        <f t="shared" si="79"/>
        <v>0</v>
      </c>
      <c r="AL727" s="350" t="s">
        <v>1373</v>
      </c>
      <c r="AM727" s="111"/>
      <c r="AN727" s="111"/>
      <c r="AO727" s="111"/>
      <c r="AP727" s="111"/>
      <c r="AQ727" s="111"/>
      <c r="AR727" s="111"/>
      <c r="AS727" s="111"/>
      <c r="AT727" s="111"/>
      <c r="AU727" s="111"/>
      <c r="AV727" s="111"/>
      <c r="AW727" s="111"/>
      <c r="AX727" s="111"/>
      <c r="AY727" s="111"/>
      <c r="AZ727" s="111"/>
      <c r="BA727" s="111"/>
      <c r="BB727" s="111"/>
      <c r="BC727" s="111"/>
      <c r="BD727" s="111"/>
      <c r="BE727" s="111"/>
      <c r="BF727" s="703">
        <f>SUBTOTAL(109,BF728:BK729)</f>
        <v>0</v>
      </c>
      <c r="BG727" s="703"/>
      <c r="BH727" s="703"/>
      <c r="BI727" s="703"/>
      <c r="BJ727" s="703"/>
      <c r="BK727" s="703"/>
      <c r="BL727" s="246"/>
      <c r="BM727" s="703">
        <f>SUBTOTAL(109,BM728:BR729)</f>
        <v>0</v>
      </c>
      <c r="BN727" s="703"/>
      <c r="BO727" s="703"/>
      <c r="BP727" s="703"/>
      <c r="BQ727" s="703"/>
      <c r="BR727" s="703"/>
      <c r="BS727" s="271"/>
      <c r="BT727" s="155">
        <f>SUBTOTAL(109,BT728:BT729)</f>
        <v>0</v>
      </c>
      <c r="BU727" s="155">
        <f>SUBTOTAL(109,BU728:BU729)</f>
        <v>0</v>
      </c>
      <c r="BV727" s="155">
        <f>SUBTOTAL(109,BV728:BV729)</f>
        <v>0</v>
      </c>
      <c r="BW727" s="155">
        <f>SUBTOTAL(109,BW728:BW729)</f>
        <v>0</v>
      </c>
      <c r="BX727" s="156"/>
      <c r="BY727" s="156">
        <f t="shared" ref="BY727:BY735" si="81">IF(SUM(C727:AI727)=0,0,1)</f>
        <v>0</v>
      </c>
      <c r="BZ727" s="156">
        <f t="shared" si="80"/>
        <v>0</v>
      </c>
      <c r="CA727" s="156"/>
      <c r="CB727" s="252"/>
      <c r="CC727" s="252"/>
      <c r="CD727" s="252"/>
      <c r="CE727" s="252"/>
      <c r="CG727" s="291"/>
      <c r="CH727" s="291"/>
      <c r="CI727" s="291"/>
      <c r="CJ727" s="291"/>
      <c r="CK727" s="291"/>
      <c r="CL727" s="291"/>
      <c r="CM727" s="291"/>
      <c r="CN727" s="291"/>
      <c r="CO727" s="291"/>
      <c r="CP727" s="291"/>
    </row>
    <row r="728" spans="1:94" ht="15" hidden="1" customHeight="1">
      <c r="A728" s="147" t="str">
        <f>IF(B728&lt;&gt;"",SUBTOTAL(103,$B$8:B728)-SUBTOTAL(103,$B$9:$B$50)-SUBTOTAL(103,$B$52:$B$345),"")</f>
        <v/>
      </c>
      <c r="C728" s="281" t="s">
        <v>1374</v>
      </c>
      <c r="E728" s="107"/>
      <c r="F728" s="107"/>
      <c r="G728" s="107"/>
      <c r="H728" s="107"/>
      <c r="I728" s="107"/>
      <c r="J728" s="107"/>
      <c r="K728" s="107"/>
      <c r="L728" s="107"/>
      <c r="M728" s="107"/>
      <c r="N728" s="107"/>
      <c r="O728" s="107"/>
      <c r="P728" s="107"/>
      <c r="Q728" s="107"/>
      <c r="R728" s="107"/>
      <c r="S728" s="107"/>
      <c r="T728" s="107"/>
      <c r="U728" s="107"/>
      <c r="V728" s="107"/>
      <c r="W728" s="641">
        <f>SUM(BT728:BW728)</f>
        <v>0</v>
      </c>
      <c r="X728" s="641"/>
      <c r="Y728" s="641"/>
      <c r="Z728" s="641"/>
      <c r="AA728" s="641"/>
      <c r="AB728" s="641"/>
      <c r="AC728" s="155"/>
      <c r="AD728" s="641">
        <v>0</v>
      </c>
      <c r="AE728" s="641"/>
      <c r="AF728" s="641"/>
      <c r="AG728" s="641"/>
      <c r="AH728" s="641"/>
      <c r="AI728" s="641"/>
      <c r="AJ728" s="147" t="str">
        <f t="shared" si="79"/>
        <v/>
      </c>
      <c r="AK728" s="245">
        <f t="shared" si="79"/>
        <v>0</v>
      </c>
      <c r="AL728" s="89" t="s">
        <v>1375</v>
      </c>
      <c r="AM728" s="281"/>
      <c r="AN728" s="281"/>
      <c r="AO728" s="107"/>
      <c r="AP728" s="107"/>
      <c r="AQ728" s="107"/>
      <c r="AR728" s="107"/>
      <c r="AS728" s="107"/>
      <c r="AT728" s="107"/>
      <c r="AU728" s="107"/>
      <c r="AV728" s="107"/>
      <c r="AW728" s="107"/>
      <c r="AX728" s="107"/>
      <c r="AY728" s="107"/>
      <c r="AZ728" s="107"/>
      <c r="BA728" s="107"/>
      <c r="BB728" s="107"/>
      <c r="BC728" s="107"/>
      <c r="BD728" s="107"/>
      <c r="BE728" s="107"/>
      <c r="BF728" s="676">
        <f t="shared" ref="BF728:BF735" si="82">W728</f>
        <v>0</v>
      </c>
      <c r="BG728" s="676"/>
      <c r="BH728" s="676"/>
      <c r="BI728" s="676"/>
      <c r="BJ728" s="676"/>
      <c r="BK728" s="676"/>
      <c r="BL728" s="194"/>
      <c r="BM728" s="676">
        <f t="shared" ref="BM728:BM735" si="83">AD728</f>
        <v>0</v>
      </c>
      <c r="BN728" s="676"/>
      <c r="BO728" s="676"/>
      <c r="BP728" s="676"/>
      <c r="BQ728" s="676"/>
      <c r="BR728" s="676"/>
      <c r="BT728" s="155">
        <v>0</v>
      </c>
      <c r="BU728" s="155">
        <v>0</v>
      </c>
      <c r="BV728" s="155">
        <v>0</v>
      </c>
      <c r="BW728" s="155">
        <v>0</v>
      </c>
      <c r="BY728" s="156">
        <f t="shared" si="81"/>
        <v>0</v>
      </c>
      <c r="BZ728" s="156">
        <f t="shared" si="80"/>
        <v>0</v>
      </c>
    </row>
    <row r="729" spans="1:94" ht="15" hidden="1" customHeight="1">
      <c r="A729" s="147" t="str">
        <f>IF(B729&lt;&gt;"",SUBTOTAL(103,$B$8:B729)-SUBTOTAL(103,$B$9:$B$50)-SUBTOTAL(103,$B$52:$B$345),"")</f>
        <v/>
      </c>
      <c r="C729" s="281" t="s">
        <v>1374</v>
      </c>
      <c r="E729" s="107"/>
      <c r="F729" s="107"/>
      <c r="G729" s="107"/>
      <c r="H729" s="107"/>
      <c r="I729" s="107"/>
      <c r="J729" s="107"/>
      <c r="K729" s="107"/>
      <c r="L729" s="107"/>
      <c r="M729" s="107"/>
      <c r="N729" s="107"/>
      <c r="O729" s="107"/>
      <c r="P729" s="107"/>
      <c r="Q729" s="107"/>
      <c r="R729" s="107"/>
      <c r="S729" s="107"/>
      <c r="T729" s="107"/>
      <c r="U729" s="107"/>
      <c r="V729" s="107"/>
      <c r="W729" s="641">
        <f>SUM(BT729:BW729)</f>
        <v>0</v>
      </c>
      <c r="X729" s="641"/>
      <c r="Y729" s="641"/>
      <c r="Z729" s="641"/>
      <c r="AA729" s="641"/>
      <c r="AB729" s="641"/>
      <c r="AC729" s="155"/>
      <c r="AD729" s="641">
        <v>0</v>
      </c>
      <c r="AE729" s="641"/>
      <c r="AF729" s="641"/>
      <c r="AG729" s="641"/>
      <c r="AH729" s="641"/>
      <c r="AI729" s="641"/>
      <c r="AJ729" s="147" t="str">
        <f t="shared" si="79"/>
        <v/>
      </c>
      <c r="AK729" s="245">
        <f t="shared" si="79"/>
        <v>0</v>
      </c>
      <c r="AL729" s="89" t="s">
        <v>1375</v>
      </c>
      <c r="AM729" s="351"/>
      <c r="AN729" s="351"/>
      <c r="AO729" s="107"/>
      <c r="AP729" s="107"/>
      <c r="AQ729" s="107"/>
      <c r="AR729" s="107"/>
      <c r="AS729" s="107"/>
      <c r="AT729" s="107"/>
      <c r="AU729" s="107"/>
      <c r="AV729" s="107"/>
      <c r="AW729" s="107"/>
      <c r="AX729" s="107"/>
      <c r="AY729" s="107"/>
      <c r="AZ729" s="107"/>
      <c r="BA729" s="107"/>
      <c r="BB729" s="107"/>
      <c r="BC729" s="107"/>
      <c r="BD729" s="107"/>
      <c r="BE729" s="107"/>
      <c r="BF729" s="676">
        <f t="shared" si="82"/>
        <v>0</v>
      </c>
      <c r="BG729" s="676"/>
      <c r="BH729" s="676"/>
      <c r="BI729" s="676"/>
      <c r="BJ729" s="676"/>
      <c r="BK729" s="676"/>
      <c r="BL729" s="194"/>
      <c r="BM729" s="676">
        <f t="shared" si="83"/>
        <v>0</v>
      </c>
      <c r="BN729" s="676"/>
      <c r="BO729" s="676"/>
      <c r="BP729" s="676"/>
      <c r="BQ729" s="676"/>
      <c r="BR729" s="676"/>
      <c r="BT729" s="155">
        <v>0</v>
      </c>
      <c r="BU729" s="155">
        <v>0</v>
      </c>
      <c r="BV729" s="155">
        <v>0</v>
      </c>
      <c r="BW729" s="155">
        <v>0</v>
      </c>
      <c r="BY729" s="156">
        <f t="shared" si="81"/>
        <v>0</v>
      </c>
      <c r="BZ729" s="156">
        <f t="shared" si="80"/>
        <v>0</v>
      </c>
    </row>
    <row r="730" spans="1:94" s="105" customFormat="1" ht="15" hidden="1" customHeight="1">
      <c r="A730" s="147" t="str">
        <f>IF(B730&lt;&gt;"",SUBTOTAL(103,$B$8:B730)-SUBTOTAL(103,$B$9:$B$50)-SUBTOTAL(103,$B$52:$B$345),"")</f>
        <v/>
      </c>
      <c r="B730" s="88"/>
      <c r="C730" s="350" t="s">
        <v>1376</v>
      </c>
      <c r="D730" s="111"/>
      <c r="E730" s="111"/>
      <c r="F730" s="111"/>
      <c r="G730" s="111"/>
      <c r="H730" s="111"/>
      <c r="I730" s="111"/>
      <c r="J730" s="111"/>
      <c r="K730" s="111"/>
      <c r="L730" s="111"/>
      <c r="M730" s="111"/>
      <c r="N730" s="111"/>
      <c r="O730" s="111"/>
      <c r="P730" s="111"/>
      <c r="Q730" s="111"/>
      <c r="R730" s="111"/>
      <c r="S730" s="111"/>
      <c r="T730" s="111"/>
      <c r="U730" s="111"/>
      <c r="V730" s="111"/>
      <c r="W730" s="695">
        <f>SUBTOTAL(109,W731:AB732)</f>
        <v>0</v>
      </c>
      <c r="X730" s="695"/>
      <c r="Y730" s="695"/>
      <c r="Z730" s="695"/>
      <c r="AA730" s="695"/>
      <c r="AB730" s="695"/>
      <c r="AC730" s="252"/>
      <c r="AD730" s="695">
        <f>SUBTOTAL(109,AD731:AI732)</f>
        <v>0</v>
      </c>
      <c r="AE730" s="695"/>
      <c r="AF730" s="695"/>
      <c r="AG730" s="695"/>
      <c r="AH730" s="695"/>
      <c r="AI730" s="695"/>
      <c r="AJ730" s="147" t="str">
        <f t="shared" si="79"/>
        <v/>
      </c>
      <c r="AK730" s="245">
        <f t="shared" si="79"/>
        <v>0</v>
      </c>
      <c r="AL730" s="350" t="s">
        <v>1377</v>
      </c>
      <c r="AM730" s="111"/>
      <c r="AN730" s="111"/>
      <c r="AO730" s="111"/>
      <c r="AP730" s="111"/>
      <c r="AQ730" s="111"/>
      <c r="AR730" s="111"/>
      <c r="AS730" s="111"/>
      <c r="AT730" s="111"/>
      <c r="AU730" s="111"/>
      <c r="AV730" s="111"/>
      <c r="AW730" s="111"/>
      <c r="AX730" s="111"/>
      <c r="AY730" s="111"/>
      <c r="AZ730" s="111"/>
      <c r="BA730" s="111"/>
      <c r="BB730" s="111"/>
      <c r="BC730" s="111"/>
      <c r="BD730" s="111"/>
      <c r="BE730" s="111"/>
      <c r="BF730" s="703">
        <f>SUBTOTAL(109,BF731:BK732)</f>
        <v>0</v>
      </c>
      <c r="BG730" s="703"/>
      <c r="BH730" s="703"/>
      <c r="BI730" s="703"/>
      <c r="BJ730" s="703"/>
      <c r="BK730" s="703"/>
      <c r="BL730" s="246"/>
      <c r="BM730" s="703">
        <f>SUBTOTAL(109,BM731:BR732)</f>
        <v>0</v>
      </c>
      <c r="BN730" s="703"/>
      <c r="BO730" s="703"/>
      <c r="BP730" s="703"/>
      <c r="BQ730" s="703"/>
      <c r="BR730" s="703"/>
      <c r="BS730" s="271"/>
      <c r="BT730" s="155">
        <f>SUBTOTAL(109,BT731:BT732)</f>
        <v>0</v>
      </c>
      <c r="BU730" s="155">
        <f>SUBTOTAL(109,BU731:BU732)</f>
        <v>0</v>
      </c>
      <c r="BV730" s="155">
        <f>SUBTOTAL(109,BV731:BV732)</f>
        <v>0</v>
      </c>
      <c r="BW730" s="155">
        <f>SUBTOTAL(109,BW731:BW732)</f>
        <v>0</v>
      </c>
      <c r="BX730" s="156"/>
      <c r="BY730" s="156">
        <f t="shared" si="81"/>
        <v>0</v>
      </c>
      <c r="BZ730" s="156">
        <f t="shared" si="80"/>
        <v>0</v>
      </c>
      <c r="CA730" s="156"/>
      <c r="CB730" s="252"/>
      <c r="CC730" s="252"/>
      <c r="CD730" s="252"/>
      <c r="CE730" s="252"/>
      <c r="CG730" s="291"/>
      <c r="CH730" s="291"/>
      <c r="CI730" s="291"/>
      <c r="CJ730" s="291"/>
      <c r="CK730" s="291"/>
      <c r="CL730" s="291"/>
      <c r="CM730" s="291"/>
      <c r="CN730" s="291"/>
      <c r="CO730" s="291"/>
      <c r="CP730" s="291"/>
    </row>
    <row r="731" spans="1:94" ht="15" hidden="1" customHeight="1">
      <c r="A731" s="147" t="str">
        <f>IF(B731&lt;&gt;"",SUBTOTAL(103,$B$8:B731)-SUBTOTAL(103,$B$9:$B$50)-SUBTOTAL(103,$B$52:$B$345),"")</f>
        <v/>
      </c>
      <c r="C731" s="281" t="s">
        <v>1378</v>
      </c>
      <c r="E731" s="107"/>
      <c r="F731" s="107"/>
      <c r="G731" s="107"/>
      <c r="H731" s="107"/>
      <c r="I731" s="107"/>
      <c r="J731" s="107"/>
      <c r="K731" s="107"/>
      <c r="L731" s="107"/>
      <c r="M731" s="107"/>
      <c r="N731" s="107"/>
      <c r="O731" s="107"/>
      <c r="P731" s="107"/>
      <c r="Q731" s="107"/>
      <c r="R731" s="107"/>
      <c r="S731" s="107"/>
      <c r="T731" s="107"/>
      <c r="U731" s="107"/>
      <c r="V731" s="107"/>
      <c r="W731" s="641">
        <f>SUM(BT731:BW731)</f>
        <v>0</v>
      </c>
      <c r="X731" s="641"/>
      <c r="Y731" s="641"/>
      <c r="Z731" s="641"/>
      <c r="AA731" s="641"/>
      <c r="AB731" s="641"/>
      <c r="AC731" s="155"/>
      <c r="AD731" s="641">
        <v>0</v>
      </c>
      <c r="AE731" s="641"/>
      <c r="AF731" s="641"/>
      <c r="AG731" s="641"/>
      <c r="AH731" s="641"/>
      <c r="AI731" s="641"/>
      <c r="AJ731" s="147" t="str">
        <f t="shared" si="79"/>
        <v/>
      </c>
      <c r="AK731" s="245">
        <f t="shared" si="79"/>
        <v>0</v>
      </c>
      <c r="AL731" s="89" t="s">
        <v>1375</v>
      </c>
      <c r="AM731" s="351"/>
      <c r="AN731" s="351"/>
      <c r="AO731" s="107"/>
      <c r="AP731" s="107"/>
      <c r="AQ731" s="107"/>
      <c r="AR731" s="107"/>
      <c r="AS731" s="107"/>
      <c r="AT731" s="107"/>
      <c r="AU731" s="107"/>
      <c r="AV731" s="107"/>
      <c r="AW731" s="107"/>
      <c r="AX731" s="107"/>
      <c r="AY731" s="107"/>
      <c r="AZ731" s="107"/>
      <c r="BA731" s="107"/>
      <c r="BB731" s="107"/>
      <c r="BC731" s="107"/>
      <c r="BD731" s="107"/>
      <c r="BE731" s="107"/>
      <c r="BF731" s="676">
        <f>W731</f>
        <v>0</v>
      </c>
      <c r="BG731" s="676"/>
      <c r="BH731" s="676"/>
      <c r="BI731" s="676"/>
      <c r="BJ731" s="676"/>
      <c r="BK731" s="676"/>
      <c r="BL731" s="194"/>
      <c r="BM731" s="676">
        <f>AD731</f>
        <v>0</v>
      </c>
      <c r="BN731" s="676"/>
      <c r="BO731" s="676"/>
      <c r="BP731" s="676"/>
      <c r="BQ731" s="676"/>
      <c r="BR731" s="676"/>
      <c r="BT731" s="155">
        <v>0</v>
      </c>
      <c r="BU731" s="155">
        <v>0</v>
      </c>
      <c r="BV731" s="155">
        <v>0</v>
      </c>
      <c r="BW731" s="155">
        <v>0</v>
      </c>
      <c r="BY731" s="156">
        <f t="shared" si="81"/>
        <v>0</v>
      </c>
      <c r="BZ731" s="156">
        <f t="shared" si="80"/>
        <v>0</v>
      </c>
    </row>
    <row r="732" spans="1:94" ht="15" hidden="1" customHeight="1">
      <c r="A732" s="147" t="str">
        <f>IF(B732&lt;&gt;"",SUBTOTAL(103,$B$8:B732)-SUBTOTAL(103,$B$9:$B$50)-SUBTOTAL(103,$B$52:$B$345),"")</f>
        <v/>
      </c>
      <c r="C732" s="281" t="s">
        <v>1378</v>
      </c>
      <c r="E732" s="107"/>
      <c r="F732" s="107"/>
      <c r="G732" s="107"/>
      <c r="H732" s="107"/>
      <c r="I732" s="107"/>
      <c r="J732" s="107"/>
      <c r="K732" s="107"/>
      <c r="L732" s="107"/>
      <c r="M732" s="107"/>
      <c r="N732" s="107"/>
      <c r="O732" s="107"/>
      <c r="P732" s="107"/>
      <c r="Q732" s="107"/>
      <c r="R732" s="107"/>
      <c r="S732" s="107"/>
      <c r="T732" s="107"/>
      <c r="U732" s="107"/>
      <c r="V732" s="107"/>
      <c r="W732" s="641">
        <f>SUM(BT732:BW732)</f>
        <v>0</v>
      </c>
      <c r="X732" s="641"/>
      <c r="Y732" s="641"/>
      <c r="Z732" s="641"/>
      <c r="AA732" s="641"/>
      <c r="AB732" s="641"/>
      <c r="AC732" s="155"/>
      <c r="AD732" s="641">
        <v>0</v>
      </c>
      <c r="AE732" s="641"/>
      <c r="AF732" s="641"/>
      <c r="AG732" s="641"/>
      <c r="AH732" s="641"/>
      <c r="AI732" s="641"/>
      <c r="AJ732" s="147" t="str">
        <f t="shared" si="79"/>
        <v/>
      </c>
      <c r="AK732" s="245">
        <f t="shared" si="79"/>
        <v>0</v>
      </c>
      <c r="AL732" s="89" t="s">
        <v>1375</v>
      </c>
      <c r="AM732" s="351"/>
      <c r="AN732" s="351"/>
      <c r="AO732" s="107"/>
      <c r="AP732" s="107"/>
      <c r="AQ732" s="107"/>
      <c r="AR732" s="107"/>
      <c r="AS732" s="107"/>
      <c r="AT732" s="107"/>
      <c r="AU732" s="107"/>
      <c r="AV732" s="107"/>
      <c r="AW732" s="107"/>
      <c r="AX732" s="107"/>
      <c r="AY732" s="107"/>
      <c r="AZ732" s="107"/>
      <c r="BA732" s="107"/>
      <c r="BB732" s="107"/>
      <c r="BC732" s="107"/>
      <c r="BD732" s="107"/>
      <c r="BE732" s="107"/>
      <c r="BF732" s="676">
        <f>W732</f>
        <v>0</v>
      </c>
      <c r="BG732" s="676"/>
      <c r="BH732" s="676"/>
      <c r="BI732" s="676"/>
      <c r="BJ732" s="676"/>
      <c r="BK732" s="676"/>
      <c r="BL732" s="194"/>
      <c r="BM732" s="676">
        <f>AD732</f>
        <v>0</v>
      </c>
      <c r="BN732" s="676"/>
      <c r="BO732" s="676"/>
      <c r="BP732" s="676"/>
      <c r="BQ732" s="676"/>
      <c r="BR732" s="676"/>
      <c r="BT732" s="155">
        <v>0</v>
      </c>
      <c r="BU732" s="155">
        <v>0</v>
      </c>
      <c r="BV732" s="155">
        <v>0</v>
      </c>
      <c r="BW732" s="155">
        <v>0</v>
      </c>
      <c r="BY732" s="156">
        <f t="shared" si="81"/>
        <v>0</v>
      </c>
      <c r="BZ732" s="156">
        <f t="shared" si="80"/>
        <v>0</v>
      </c>
    </row>
    <row r="733" spans="1:94" s="105" customFormat="1" ht="15" hidden="1" customHeight="1">
      <c r="A733" s="147" t="str">
        <f>IF(B733&lt;&gt;"",SUBTOTAL(103,$B$8:B733)-SUBTOTAL(103,$B$9:$B$50)-SUBTOTAL(103,$B$52:$B$345),"")</f>
        <v/>
      </c>
      <c r="B733" s="88"/>
      <c r="C733" s="350" t="s">
        <v>1379</v>
      </c>
      <c r="D733" s="111"/>
      <c r="E733" s="111"/>
      <c r="F733" s="111"/>
      <c r="G733" s="111"/>
      <c r="H733" s="111"/>
      <c r="I733" s="111"/>
      <c r="J733" s="111"/>
      <c r="K733" s="111"/>
      <c r="L733" s="111"/>
      <c r="M733" s="111"/>
      <c r="N733" s="111"/>
      <c r="O733" s="111"/>
      <c r="P733" s="111"/>
      <c r="Q733" s="111"/>
      <c r="R733" s="111"/>
      <c r="S733" s="111"/>
      <c r="T733" s="111"/>
      <c r="U733" s="111"/>
      <c r="V733" s="111"/>
      <c r="W733" s="695">
        <f>SUBTOTAL(109,W734:AB735)</f>
        <v>0</v>
      </c>
      <c r="X733" s="695"/>
      <c r="Y733" s="695"/>
      <c r="Z733" s="695"/>
      <c r="AA733" s="695"/>
      <c r="AB733" s="695"/>
      <c r="AC733" s="252"/>
      <c r="AD733" s="695">
        <f>SUBTOTAL(109,AD734:AI735)</f>
        <v>0</v>
      </c>
      <c r="AE733" s="695"/>
      <c r="AF733" s="695"/>
      <c r="AG733" s="695"/>
      <c r="AH733" s="695"/>
      <c r="AI733" s="695"/>
      <c r="AJ733" s="147" t="str">
        <f t="shared" si="79"/>
        <v/>
      </c>
      <c r="AK733" s="245">
        <f t="shared" si="79"/>
        <v>0</v>
      </c>
      <c r="AL733" s="350" t="s">
        <v>1380</v>
      </c>
      <c r="AM733" s="111"/>
      <c r="AN733" s="111"/>
      <c r="AO733" s="111"/>
      <c r="AP733" s="111"/>
      <c r="AQ733" s="111"/>
      <c r="AR733" s="111"/>
      <c r="AS733" s="111"/>
      <c r="AT733" s="111"/>
      <c r="AU733" s="111"/>
      <c r="AV733" s="111"/>
      <c r="AW733" s="111"/>
      <c r="AX733" s="111"/>
      <c r="AY733" s="111"/>
      <c r="AZ733" s="111"/>
      <c r="BA733" s="111"/>
      <c r="BB733" s="111"/>
      <c r="BC733" s="111"/>
      <c r="BD733" s="111"/>
      <c r="BE733" s="111"/>
      <c r="BF733" s="703">
        <f>SUBTOTAL(109,BF734:BK735)</f>
        <v>0</v>
      </c>
      <c r="BG733" s="703"/>
      <c r="BH733" s="703"/>
      <c r="BI733" s="703"/>
      <c r="BJ733" s="703"/>
      <c r="BK733" s="703"/>
      <c r="BL733" s="246"/>
      <c r="BM733" s="703">
        <f>SUBTOTAL(109,BM734:BR735)</f>
        <v>0</v>
      </c>
      <c r="BN733" s="703"/>
      <c r="BO733" s="703"/>
      <c r="BP733" s="703"/>
      <c r="BQ733" s="703"/>
      <c r="BR733" s="703"/>
      <c r="BS733" s="271"/>
      <c r="BT733" s="155">
        <f>SUBTOTAL(109,BT734:BT735)</f>
        <v>0</v>
      </c>
      <c r="BU733" s="155">
        <f>SUBTOTAL(109,BU734:BU735)</f>
        <v>0</v>
      </c>
      <c r="BV733" s="155">
        <f>SUBTOTAL(109,BV734:BV735)</f>
        <v>0</v>
      </c>
      <c r="BW733" s="155">
        <f>SUBTOTAL(109,BW734:BW735)</f>
        <v>0</v>
      </c>
      <c r="BX733" s="156"/>
      <c r="BY733" s="156">
        <f t="shared" si="81"/>
        <v>0</v>
      </c>
      <c r="BZ733" s="156">
        <f t="shared" si="80"/>
        <v>0</v>
      </c>
      <c r="CA733" s="156"/>
      <c r="CB733" s="252"/>
      <c r="CC733" s="252"/>
      <c r="CD733" s="252"/>
      <c r="CE733" s="252"/>
      <c r="CG733" s="291"/>
      <c r="CH733" s="291"/>
      <c r="CI733" s="291"/>
      <c r="CJ733" s="291"/>
      <c r="CK733" s="291"/>
      <c r="CL733" s="291"/>
      <c r="CM733" s="291"/>
      <c r="CN733" s="291"/>
      <c r="CO733" s="291"/>
      <c r="CP733" s="291"/>
    </row>
    <row r="734" spans="1:94" ht="15" hidden="1" customHeight="1">
      <c r="A734" s="147" t="str">
        <f>IF(B734&lt;&gt;"",SUBTOTAL(103,$B$8:B734)-SUBTOTAL(103,$B$9:$B$50)-SUBTOTAL(103,$B$52:$B$345),"")</f>
        <v/>
      </c>
      <c r="C734" s="281" t="s">
        <v>1378</v>
      </c>
      <c r="E734" s="107"/>
      <c r="F734" s="107"/>
      <c r="G734" s="107"/>
      <c r="H734" s="107"/>
      <c r="I734" s="107"/>
      <c r="J734" s="107"/>
      <c r="K734" s="107"/>
      <c r="L734" s="107"/>
      <c r="M734" s="107"/>
      <c r="N734" s="107"/>
      <c r="O734" s="107"/>
      <c r="P734" s="107"/>
      <c r="Q734" s="107"/>
      <c r="R734" s="107"/>
      <c r="S734" s="107"/>
      <c r="T734" s="107"/>
      <c r="U734" s="107"/>
      <c r="V734" s="107"/>
      <c r="W734" s="641">
        <f>SUM(BT734:BW734)</f>
        <v>0</v>
      </c>
      <c r="X734" s="641"/>
      <c r="Y734" s="641"/>
      <c r="Z734" s="641"/>
      <c r="AA734" s="641"/>
      <c r="AB734" s="641"/>
      <c r="AC734" s="155"/>
      <c r="AD734" s="641">
        <v>0</v>
      </c>
      <c r="AE734" s="641"/>
      <c r="AF734" s="641"/>
      <c r="AG734" s="641"/>
      <c r="AH734" s="641"/>
      <c r="AI734" s="641"/>
      <c r="AJ734" s="147" t="str">
        <f t="shared" si="79"/>
        <v/>
      </c>
      <c r="AK734" s="245">
        <f t="shared" si="79"/>
        <v>0</v>
      </c>
      <c r="AL734" s="89" t="s">
        <v>1375</v>
      </c>
      <c r="AM734" s="351"/>
      <c r="AN734" s="351"/>
      <c r="AO734" s="107"/>
      <c r="AP734" s="107"/>
      <c r="AQ734" s="107"/>
      <c r="AR734" s="107"/>
      <c r="AS734" s="107"/>
      <c r="AT734" s="107"/>
      <c r="AU734" s="107"/>
      <c r="AV734" s="107"/>
      <c r="AW734" s="107"/>
      <c r="AX734" s="107"/>
      <c r="AY734" s="107"/>
      <c r="AZ734" s="107"/>
      <c r="BA734" s="107"/>
      <c r="BB734" s="107"/>
      <c r="BC734" s="107"/>
      <c r="BD734" s="107"/>
      <c r="BE734" s="107"/>
      <c r="BF734" s="676">
        <f t="shared" si="82"/>
        <v>0</v>
      </c>
      <c r="BG734" s="676"/>
      <c r="BH734" s="676"/>
      <c r="BI734" s="676"/>
      <c r="BJ734" s="676"/>
      <c r="BK734" s="676"/>
      <c r="BL734" s="194"/>
      <c r="BM734" s="676">
        <f t="shared" si="83"/>
        <v>0</v>
      </c>
      <c r="BN734" s="676"/>
      <c r="BO734" s="676"/>
      <c r="BP734" s="676"/>
      <c r="BQ734" s="676"/>
      <c r="BR734" s="676"/>
      <c r="BT734" s="155">
        <v>0</v>
      </c>
      <c r="BU734" s="155">
        <v>0</v>
      </c>
      <c r="BV734" s="155">
        <v>0</v>
      </c>
      <c r="BW734" s="155">
        <v>0</v>
      </c>
      <c r="BY734" s="156">
        <f t="shared" si="81"/>
        <v>0</v>
      </c>
      <c r="BZ734" s="156">
        <f t="shared" si="80"/>
        <v>0</v>
      </c>
    </row>
    <row r="735" spans="1:94" ht="15" hidden="1" customHeight="1">
      <c r="A735" s="147" t="str">
        <f>IF(B735&lt;&gt;"",SUBTOTAL(103,$B$8:B735)-SUBTOTAL(103,$B$9:$B$50)-SUBTOTAL(103,$B$52:$B$345),"")</f>
        <v/>
      </c>
      <c r="C735" s="281" t="s">
        <v>1378</v>
      </c>
      <c r="E735" s="107"/>
      <c r="F735" s="107"/>
      <c r="G735" s="107"/>
      <c r="H735" s="107"/>
      <c r="I735" s="107"/>
      <c r="J735" s="107"/>
      <c r="K735" s="107"/>
      <c r="L735" s="107"/>
      <c r="M735" s="107"/>
      <c r="N735" s="107"/>
      <c r="O735" s="107"/>
      <c r="P735" s="107"/>
      <c r="Q735" s="107"/>
      <c r="R735" s="107"/>
      <c r="S735" s="107"/>
      <c r="T735" s="107"/>
      <c r="U735" s="107"/>
      <c r="V735" s="107"/>
      <c r="W735" s="641">
        <f>SUM(BT735:BW735)</f>
        <v>0</v>
      </c>
      <c r="X735" s="641"/>
      <c r="Y735" s="641"/>
      <c r="Z735" s="641"/>
      <c r="AA735" s="641"/>
      <c r="AB735" s="641"/>
      <c r="AC735" s="155"/>
      <c r="AD735" s="641">
        <v>0</v>
      </c>
      <c r="AE735" s="641"/>
      <c r="AF735" s="641"/>
      <c r="AG735" s="641"/>
      <c r="AH735" s="641"/>
      <c r="AI735" s="641"/>
      <c r="AJ735" s="147" t="str">
        <f t="shared" si="79"/>
        <v/>
      </c>
      <c r="AK735" s="245">
        <f t="shared" si="79"/>
        <v>0</v>
      </c>
      <c r="AL735" s="89" t="s">
        <v>1375</v>
      </c>
      <c r="AM735" s="351"/>
      <c r="AN735" s="351"/>
      <c r="AO735" s="107"/>
      <c r="AP735" s="107"/>
      <c r="AQ735" s="107"/>
      <c r="AR735" s="107"/>
      <c r="AS735" s="107"/>
      <c r="AT735" s="107"/>
      <c r="AU735" s="107"/>
      <c r="AV735" s="107"/>
      <c r="AW735" s="107"/>
      <c r="AX735" s="107"/>
      <c r="AY735" s="107"/>
      <c r="AZ735" s="107"/>
      <c r="BA735" s="107"/>
      <c r="BB735" s="107"/>
      <c r="BC735" s="107"/>
      <c r="BD735" s="107"/>
      <c r="BE735" s="107"/>
      <c r="BF735" s="676">
        <f t="shared" si="82"/>
        <v>0</v>
      </c>
      <c r="BG735" s="676"/>
      <c r="BH735" s="676"/>
      <c r="BI735" s="676"/>
      <c r="BJ735" s="676"/>
      <c r="BK735" s="676"/>
      <c r="BL735" s="194"/>
      <c r="BM735" s="676">
        <f t="shared" si="83"/>
        <v>0</v>
      </c>
      <c r="BN735" s="676"/>
      <c r="BO735" s="676"/>
      <c r="BP735" s="676"/>
      <c r="BQ735" s="676"/>
      <c r="BR735" s="676"/>
      <c r="BT735" s="155">
        <v>0</v>
      </c>
      <c r="BU735" s="155">
        <v>0</v>
      </c>
      <c r="BV735" s="155">
        <v>0</v>
      </c>
      <c r="BW735" s="155">
        <v>0</v>
      </c>
      <c r="BY735" s="156">
        <f t="shared" si="81"/>
        <v>0</v>
      </c>
      <c r="BZ735" s="156">
        <f t="shared" si="80"/>
        <v>0</v>
      </c>
    </row>
    <row r="736" spans="1:94" ht="15" hidden="1" customHeight="1">
      <c r="A736" s="147" t="str">
        <f>IF(B736&lt;&gt;"",SUBTOTAL(103,$B$8:B736)-SUBTOTAL(103,$B$9:$B$50)-SUBTOTAL(103,$B$52:$B$345),"")</f>
        <v/>
      </c>
      <c r="C736" s="281"/>
      <c r="D736" s="107"/>
      <c r="E736" s="107"/>
      <c r="F736" s="107"/>
      <c r="G736" s="107"/>
      <c r="H736" s="107"/>
      <c r="I736" s="107"/>
      <c r="J736" s="107"/>
      <c r="K736" s="107"/>
      <c r="L736" s="107"/>
      <c r="M736" s="107"/>
      <c r="N736" s="107"/>
      <c r="O736" s="107"/>
      <c r="P736" s="107"/>
      <c r="Q736" s="107"/>
      <c r="R736" s="107"/>
      <c r="S736" s="107"/>
      <c r="T736" s="107"/>
      <c r="U736" s="107"/>
      <c r="V736" s="107"/>
      <c r="W736" s="280"/>
      <c r="X736" s="280"/>
      <c r="Y736" s="280"/>
      <c r="Z736" s="280"/>
      <c r="AA736" s="280"/>
      <c r="AB736" s="280"/>
      <c r="AC736" s="155"/>
      <c r="AD736" s="280"/>
      <c r="AE736" s="280"/>
      <c r="AF736" s="280"/>
      <c r="AG736" s="280"/>
      <c r="AH736" s="280"/>
      <c r="AI736" s="280"/>
      <c r="AJ736" s="147" t="str">
        <f t="shared" si="79"/>
        <v/>
      </c>
      <c r="AK736" s="245">
        <f t="shared" si="79"/>
        <v>0</v>
      </c>
      <c r="AL736" s="281"/>
      <c r="AM736" s="107"/>
      <c r="AN736" s="107"/>
      <c r="AO736" s="107"/>
      <c r="AP736" s="107"/>
      <c r="AQ736" s="107"/>
      <c r="AR736" s="107"/>
      <c r="AS736" s="107"/>
      <c r="AT736" s="107"/>
      <c r="AU736" s="107"/>
      <c r="AV736" s="107"/>
      <c r="AW736" s="107"/>
      <c r="AX736" s="107"/>
      <c r="AY736" s="107"/>
      <c r="AZ736" s="107"/>
      <c r="BA736" s="107"/>
      <c r="BB736" s="107"/>
      <c r="BC736" s="107"/>
      <c r="BD736" s="107"/>
      <c r="BE736" s="107"/>
      <c r="BF736" s="352"/>
      <c r="BG736" s="352"/>
      <c r="BH736" s="352"/>
      <c r="BI736" s="352"/>
      <c r="BJ736" s="352"/>
      <c r="BK736" s="352"/>
      <c r="BL736" s="194"/>
      <c r="BM736" s="352"/>
      <c r="BN736" s="352"/>
      <c r="BO736" s="352"/>
      <c r="BP736" s="352"/>
      <c r="BQ736" s="352"/>
      <c r="BR736" s="352"/>
      <c r="BY736" s="156">
        <f>BY737</f>
        <v>0</v>
      </c>
      <c r="BZ736" s="156">
        <f t="shared" si="80"/>
        <v>0</v>
      </c>
    </row>
    <row r="737" spans="1:94" s="96" customFormat="1" ht="15" hidden="1" customHeight="1" thickBot="1">
      <c r="A737" s="147" t="str">
        <f>IF(B737&lt;&gt;"",SUBTOTAL(103,$B$8:B737)-SUBTOTAL(103,$B$9:$B$50)-SUBTOTAL(103,$B$52:$B$345),"")</f>
        <v/>
      </c>
      <c r="B737" s="88"/>
      <c r="C737" s="270"/>
      <c r="D737" s="110"/>
      <c r="E737" s="111"/>
      <c r="F737" s="111"/>
      <c r="G737" s="111"/>
      <c r="H737" s="111"/>
      <c r="I737" s="111"/>
      <c r="J737" s="111"/>
      <c r="K737" s="112"/>
      <c r="L737" s="112"/>
      <c r="M737" s="112"/>
      <c r="N737" s="112"/>
      <c r="O737" s="112"/>
      <c r="P737" s="112"/>
      <c r="Q737" s="112"/>
      <c r="R737" s="112"/>
      <c r="S737" s="112"/>
      <c r="T737" s="112"/>
      <c r="U737" s="112"/>
      <c r="V737" s="112"/>
      <c r="W737" s="653">
        <f>SUBTOTAL(109,W727:AB736)</f>
        <v>0</v>
      </c>
      <c r="X737" s="653"/>
      <c r="Y737" s="653"/>
      <c r="Z737" s="653"/>
      <c r="AA737" s="653"/>
      <c r="AB737" s="653"/>
      <c r="AC737" s="252"/>
      <c r="AD737" s="653">
        <f>SUBTOTAL(109,AD727:AI736)</f>
        <v>0</v>
      </c>
      <c r="AE737" s="653"/>
      <c r="AF737" s="653"/>
      <c r="AG737" s="653"/>
      <c r="AH737" s="653"/>
      <c r="AI737" s="653"/>
      <c r="AJ737" s="147" t="str">
        <f t="shared" si="79"/>
        <v/>
      </c>
      <c r="AK737" s="245">
        <f t="shared" si="79"/>
        <v>0</v>
      </c>
      <c r="AL737" s="270"/>
      <c r="AM737" s="110"/>
      <c r="AN737" s="111"/>
      <c r="AO737" s="111"/>
      <c r="AP737" s="111"/>
      <c r="AQ737" s="111"/>
      <c r="AR737" s="111"/>
      <c r="AS737" s="111"/>
      <c r="AT737" s="112"/>
      <c r="AU737" s="112"/>
      <c r="AV737" s="112"/>
      <c r="AW737" s="112"/>
      <c r="AX737" s="112"/>
      <c r="AY737" s="112"/>
      <c r="AZ737" s="112"/>
      <c r="BA737" s="112"/>
      <c r="BB737" s="112"/>
      <c r="BC737" s="112"/>
      <c r="BD737" s="112"/>
      <c r="BE737" s="112"/>
      <c r="BF737" s="653">
        <f>SUBTOTAL(109,BF727:BK736)</f>
        <v>0</v>
      </c>
      <c r="BG737" s="653"/>
      <c r="BH737" s="653"/>
      <c r="BI737" s="653"/>
      <c r="BJ737" s="653"/>
      <c r="BK737" s="653"/>
      <c r="BL737" s="252"/>
      <c r="BM737" s="653">
        <f>SUBTOTAL(109,BM727:BR736)</f>
        <v>0</v>
      </c>
      <c r="BN737" s="653"/>
      <c r="BO737" s="653"/>
      <c r="BP737" s="653"/>
      <c r="BQ737" s="653"/>
      <c r="BR737" s="653"/>
      <c r="BS737" s="271"/>
      <c r="BT737" s="285">
        <f>SUBTOTAL(109,BT727:BT736)</f>
        <v>0</v>
      </c>
      <c r="BU737" s="285">
        <f>SUBTOTAL(109,BU727:BU736)</f>
        <v>0</v>
      </c>
      <c r="BV737" s="285">
        <f>SUBTOTAL(109,BV727:BV736)</f>
        <v>0</v>
      </c>
      <c r="BW737" s="285">
        <f>SUBTOTAL(109,BW727:BW736)</f>
        <v>0</v>
      </c>
      <c r="BX737" s="156"/>
      <c r="BY737" s="156">
        <f>IF(SUM(C737:AI737)=0,0,1)</f>
        <v>0</v>
      </c>
      <c r="BZ737" s="156">
        <f t="shared" si="80"/>
        <v>0</v>
      </c>
      <c r="CA737" s="156"/>
      <c r="CB737" s="252">
        <f>[4]CDKT!P134</f>
        <v>0</v>
      </c>
      <c r="CC737" s="252">
        <f>[4]CDKT!T134</f>
        <v>0</v>
      </c>
      <c r="CD737" s="252">
        <f>W737-CB737</f>
        <v>0</v>
      </c>
      <c r="CE737" s="252">
        <f>AD737-CC737</f>
        <v>0</v>
      </c>
      <c r="CG737" s="272"/>
      <c r="CH737" s="272"/>
      <c r="CI737" s="272"/>
      <c r="CJ737" s="272"/>
      <c r="CK737" s="272"/>
      <c r="CL737" s="272"/>
      <c r="CM737" s="272"/>
      <c r="CN737" s="272"/>
      <c r="CO737" s="272"/>
      <c r="CP737" s="272"/>
    </row>
    <row r="738" spans="1:94" s="96" customFormat="1" ht="15" hidden="1" customHeight="1" thickTop="1">
      <c r="A738" s="147" t="str">
        <f>IF(B738&lt;&gt;"",SUBTOTAL(103,$B$8:B738)-SUBTOTAL(103,$B$9:$B$50)-SUBTOTAL(103,$B$52:$B$345),"")</f>
        <v/>
      </c>
      <c r="B738" s="88"/>
      <c r="C738" s="270"/>
      <c r="D738" s="111"/>
      <c r="E738" s="111"/>
      <c r="F738" s="111"/>
      <c r="G738" s="111"/>
      <c r="H738" s="111"/>
      <c r="I738" s="111"/>
      <c r="J738" s="111"/>
      <c r="K738" s="111"/>
      <c r="L738" s="111"/>
      <c r="M738" s="111"/>
      <c r="N738" s="111"/>
      <c r="O738" s="111"/>
      <c r="P738" s="111"/>
      <c r="Q738" s="111"/>
      <c r="R738" s="111"/>
      <c r="S738" s="111"/>
      <c r="T738" s="111"/>
      <c r="U738" s="111"/>
      <c r="V738" s="111"/>
      <c r="W738" s="271"/>
      <c r="X738" s="271"/>
      <c r="Y738" s="271"/>
      <c r="Z738" s="271"/>
      <c r="AA738" s="271"/>
      <c r="AB738" s="271"/>
      <c r="AC738" s="271"/>
      <c r="AD738" s="271"/>
      <c r="AE738" s="271"/>
      <c r="AF738" s="271"/>
      <c r="AG738" s="271"/>
      <c r="AH738" s="271"/>
      <c r="AI738" s="271"/>
      <c r="AJ738" s="147" t="str">
        <f t="shared" si="79"/>
        <v/>
      </c>
      <c r="AK738" s="245">
        <f t="shared" si="79"/>
        <v>0</v>
      </c>
      <c r="AL738" s="270"/>
      <c r="AM738" s="111"/>
      <c r="AN738" s="111"/>
      <c r="AO738" s="111"/>
      <c r="AP738" s="111"/>
      <c r="AQ738" s="111"/>
      <c r="AR738" s="111"/>
      <c r="AS738" s="111"/>
      <c r="AT738" s="111"/>
      <c r="AU738" s="111"/>
      <c r="AV738" s="111"/>
      <c r="AW738" s="111"/>
      <c r="AX738" s="111"/>
      <c r="AY738" s="111"/>
      <c r="AZ738" s="111"/>
      <c r="BA738" s="111"/>
      <c r="BB738" s="111"/>
      <c r="BC738" s="111"/>
      <c r="BD738" s="111"/>
      <c r="BE738" s="111"/>
      <c r="BF738" s="252"/>
      <c r="BG738" s="252"/>
      <c r="BH738" s="252"/>
      <c r="BI738" s="252"/>
      <c r="BJ738" s="252"/>
      <c r="BK738" s="252"/>
      <c r="BL738" s="252"/>
      <c r="BM738" s="252"/>
      <c r="BN738" s="252"/>
      <c r="BO738" s="252"/>
      <c r="BP738" s="252"/>
      <c r="BQ738" s="252"/>
      <c r="BR738" s="252"/>
      <c r="BS738" s="271"/>
      <c r="BT738" s="155">
        <f>BT737-[4]CDKT!K134</f>
        <v>0</v>
      </c>
      <c r="BU738" s="155">
        <f>BU737-[4]CDKT!L134</f>
        <v>0</v>
      </c>
      <c r="BV738" s="155">
        <f>BV737-[4]CDKT!M134</f>
        <v>0</v>
      </c>
      <c r="BW738" s="155">
        <f>BW737-[4]CDKT!O134</f>
        <v>0</v>
      </c>
      <c r="BX738" s="156"/>
      <c r="BY738" s="156">
        <f>BY742</f>
        <v>0</v>
      </c>
      <c r="BZ738" s="156">
        <f t="shared" si="80"/>
        <v>0</v>
      </c>
      <c r="CA738" s="156"/>
      <c r="CB738" s="252"/>
      <c r="CC738" s="252"/>
      <c r="CD738" s="252"/>
      <c r="CE738" s="252"/>
      <c r="CG738" s="272"/>
      <c r="CH738" s="272"/>
      <c r="CI738" s="272"/>
      <c r="CJ738" s="272"/>
      <c r="CK738" s="272"/>
      <c r="CL738" s="272"/>
      <c r="CM738" s="272"/>
      <c r="CN738" s="272"/>
      <c r="CO738" s="272"/>
      <c r="CP738" s="272"/>
    </row>
    <row r="739" spans="1:94" ht="15" hidden="1" customHeight="1">
      <c r="A739" s="147" t="str">
        <f>IF(B739&lt;&gt;"",SUBTOTAL(103,$B$8:B739)-SUBTOTAL(103,$B$9:$B$50)-SUBTOTAL(103,$B$52:$B$345),"")</f>
        <v/>
      </c>
      <c r="B739" s="88" t="str">
        <f>IF(AND(AD744=0,AD751=0),"",".")</f>
        <v/>
      </c>
      <c r="C739" s="88" t="s">
        <v>1381</v>
      </c>
      <c r="D739" s="107"/>
      <c r="E739" s="107"/>
      <c r="F739" s="107"/>
      <c r="G739" s="107"/>
      <c r="H739" s="107"/>
      <c r="I739" s="107"/>
      <c r="J739" s="107"/>
      <c r="K739" s="107"/>
      <c r="L739" s="107"/>
      <c r="M739" s="107"/>
      <c r="N739" s="107"/>
      <c r="O739" s="107"/>
      <c r="P739" s="107"/>
      <c r="Q739" s="107"/>
      <c r="R739" s="107"/>
      <c r="S739" s="107"/>
      <c r="T739" s="107"/>
      <c r="U739" s="107"/>
      <c r="V739" s="107"/>
      <c r="AI739" s="89"/>
      <c r="AJ739" s="147" t="str">
        <f t="shared" si="79"/>
        <v/>
      </c>
      <c r="AK739" s="245" t="str">
        <f t="shared" si="79"/>
        <v/>
      </c>
      <c r="AL739" s="88" t="s">
        <v>1382</v>
      </c>
      <c r="AM739" s="107"/>
      <c r="AN739" s="107"/>
      <c r="AO739" s="107"/>
      <c r="AP739" s="107"/>
      <c r="AQ739" s="107"/>
      <c r="AR739" s="107"/>
      <c r="AS739" s="107"/>
      <c r="AT739" s="107"/>
      <c r="AU739" s="107"/>
      <c r="AV739" s="107"/>
      <c r="AW739" s="107"/>
      <c r="AX739" s="107"/>
      <c r="AY739" s="107"/>
      <c r="AZ739" s="107"/>
      <c r="BA739" s="107"/>
      <c r="BB739" s="107"/>
      <c r="BC739" s="107"/>
      <c r="BD739" s="107"/>
      <c r="BE739" s="107"/>
      <c r="BR739" s="89"/>
      <c r="BY739" s="156">
        <f>BY742</f>
        <v>0</v>
      </c>
      <c r="BZ739" s="156">
        <f t="shared" si="80"/>
        <v>0</v>
      </c>
      <c r="CD739" s="155"/>
      <c r="CE739" s="155"/>
    </row>
    <row r="740" spans="1:94" ht="15" hidden="1" customHeight="1">
      <c r="A740" s="256" t="str">
        <f>IF(B740&lt;&gt;"",SUBTOTAL(103,$B$8:B740)-SUBTOTAL(103,$B$9:$B$50)-SUBTOTAL(103,$B$52:$B$345),"")</f>
        <v/>
      </c>
      <c r="B740" s="90"/>
      <c r="C740" s="696"/>
      <c r="D740" s="696"/>
      <c r="E740" s="696"/>
      <c r="F740" s="337"/>
      <c r="G740" s="107"/>
      <c r="H740" s="107"/>
      <c r="K740" s="338"/>
      <c r="L740" s="338"/>
      <c r="M740" s="338"/>
      <c r="N740" s="338"/>
      <c r="O740" s="338"/>
      <c r="P740" s="690" t="s">
        <v>1383</v>
      </c>
      <c r="Q740" s="690"/>
      <c r="R740" s="690"/>
      <c r="S740" s="690"/>
      <c r="T740" s="690"/>
      <c r="U740" s="690"/>
      <c r="V740" s="338"/>
      <c r="W740" s="690" t="s">
        <v>970</v>
      </c>
      <c r="X740" s="690"/>
      <c r="Y740" s="690"/>
      <c r="Z740" s="690"/>
      <c r="AA740" s="690"/>
      <c r="AB740" s="690"/>
      <c r="AC740" s="338"/>
      <c r="AD740" s="692" t="s">
        <v>535</v>
      </c>
      <c r="AE740" s="692"/>
      <c r="AF740" s="692"/>
      <c r="AG740" s="692"/>
      <c r="AH740" s="692"/>
      <c r="AI740" s="692"/>
      <c r="AJ740" s="256" t="str">
        <f t="shared" si="79"/>
        <v/>
      </c>
      <c r="AK740" s="284">
        <f t="shared" si="79"/>
        <v>0</v>
      </c>
      <c r="AL740" s="696"/>
      <c r="AM740" s="696"/>
      <c r="AN740" s="696"/>
      <c r="AO740" s="696"/>
      <c r="AP740" s="107"/>
      <c r="AQ740" s="107"/>
      <c r="AT740" s="338"/>
      <c r="AU740" s="338"/>
      <c r="AV740" s="338"/>
      <c r="AW740" s="338"/>
      <c r="AX740" s="338"/>
      <c r="AY740" s="690" t="s">
        <v>974</v>
      </c>
      <c r="AZ740" s="690"/>
      <c r="BA740" s="690"/>
      <c r="BB740" s="690"/>
      <c r="BC740" s="690"/>
      <c r="BD740" s="690"/>
      <c r="BE740" s="338"/>
      <c r="BF740" s="690" t="s">
        <v>972</v>
      </c>
      <c r="BG740" s="690"/>
      <c r="BH740" s="690"/>
      <c r="BI740" s="690"/>
      <c r="BJ740" s="690"/>
      <c r="BK740" s="690"/>
      <c r="BL740" s="338"/>
      <c r="BM740" s="692" t="s">
        <v>1327</v>
      </c>
      <c r="BN740" s="692"/>
      <c r="BO740" s="692"/>
      <c r="BP740" s="692"/>
      <c r="BQ740" s="692"/>
      <c r="BR740" s="692"/>
      <c r="BS740" s="339"/>
      <c r="BY740" s="156">
        <f>BY742</f>
        <v>0</v>
      </c>
      <c r="BZ740" s="156">
        <f t="shared" si="80"/>
        <v>0</v>
      </c>
      <c r="CB740" s="155"/>
      <c r="CC740" s="155"/>
      <c r="CD740" s="155"/>
      <c r="CE740" s="155"/>
    </row>
    <row r="741" spans="1:94" ht="15" hidden="1" customHeight="1">
      <c r="A741" s="256" t="str">
        <f>IF(B741&lt;&gt;"",SUBTOTAL(103,$B$8:B741)-SUBTOTAL(103,$B$9:$B$50)-SUBTOTAL(103,$B$52:$B$345),"")</f>
        <v/>
      </c>
      <c r="B741" s="90"/>
      <c r="C741" s="696"/>
      <c r="D741" s="696"/>
      <c r="E741" s="696"/>
      <c r="F741" s="337"/>
      <c r="G741" s="107"/>
      <c r="H741" s="107"/>
      <c r="I741" s="338"/>
      <c r="K741" s="338"/>
      <c r="L741" s="338"/>
      <c r="M741" s="338"/>
      <c r="N741" s="338"/>
      <c r="O741" s="338"/>
      <c r="P741" s="691"/>
      <c r="Q741" s="691"/>
      <c r="R741" s="691"/>
      <c r="S741" s="691"/>
      <c r="T741" s="691"/>
      <c r="U741" s="691"/>
      <c r="V741" s="338"/>
      <c r="W741" s="691"/>
      <c r="X741" s="691"/>
      <c r="Y741" s="691"/>
      <c r="Z741" s="691"/>
      <c r="AA741" s="691"/>
      <c r="AB741" s="691"/>
      <c r="AC741" s="338"/>
      <c r="AD741" s="693"/>
      <c r="AE741" s="693"/>
      <c r="AF741" s="693"/>
      <c r="AG741" s="693"/>
      <c r="AH741" s="693"/>
      <c r="AI741" s="693"/>
      <c r="AJ741" s="256" t="str">
        <f t="shared" si="79"/>
        <v/>
      </c>
      <c r="AK741" s="284">
        <f t="shared" si="79"/>
        <v>0</v>
      </c>
      <c r="AL741" s="696"/>
      <c r="AM741" s="696"/>
      <c r="AN741" s="696"/>
      <c r="AO741" s="696"/>
      <c r="AP741" s="107"/>
      <c r="AQ741" s="107"/>
      <c r="AR741" s="338"/>
      <c r="AT741" s="338"/>
      <c r="AU741" s="338"/>
      <c r="AV741" s="338"/>
      <c r="AW741" s="338"/>
      <c r="AX741" s="338"/>
      <c r="AY741" s="691"/>
      <c r="AZ741" s="691"/>
      <c r="BA741" s="691"/>
      <c r="BB741" s="691"/>
      <c r="BC741" s="691"/>
      <c r="BD741" s="691"/>
      <c r="BE741" s="338"/>
      <c r="BF741" s="691"/>
      <c r="BG741" s="691"/>
      <c r="BH741" s="691"/>
      <c r="BI741" s="691"/>
      <c r="BJ741" s="691"/>
      <c r="BK741" s="691"/>
      <c r="BL741" s="338"/>
      <c r="BM741" s="693"/>
      <c r="BN741" s="693"/>
      <c r="BO741" s="693"/>
      <c r="BP741" s="693"/>
      <c r="BQ741" s="693"/>
      <c r="BR741" s="693"/>
      <c r="BS741" s="339"/>
      <c r="BY741" s="156">
        <f>BY742</f>
        <v>0</v>
      </c>
      <c r="BZ741" s="156">
        <f t="shared" si="80"/>
        <v>0</v>
      </c>
      <c r="CB741" s="155"/>
      <c r="CC741" s="155"/>
      <c r="CD741" s="155"/>
      <c r="CE741" s="155"/>
    </row>
    <row r="742" spans="1:94" ht="15" hidden="1" customHeight="1">
      <c r="A742" s="256" t="str">
        <f>IF(B742&lt;&gt;"",SUBTOTAL(103,$B$8:B742)-SUBTOTAL(103,$B$9:$B$50)-SUBTOTAL(103,$B$52:$B$345),"")</f>
        <v/>
      </c>
      <c r="B742" s="90"/>
      <c r="C742" s="208"/>
      <c r="D742" s="208"/>
      <c r="E742" s="208"/>
      <c r="F742" s="208"/>
      <c r="G742" s="208"/>
      <c r="H742" s="208"/>
      <c r="I742" s="208"/>
      <c r="J742" s="208"/>
      <c r="K742" s="189"/>
      <c r="L742" s="189"/>
      <c r="M742" s="189"/>
      <c r="N742" s="189"/>
      <c r="O742" s="189"/>
      <c r="P742" s="641" t="s">
        <v>1133</v>
      </c>
      <c r="Q742" s="641"/>
      <c r="R742" s="641"/>
      <c r="S742" s="641"/>
      <c r="T742" s="641"/>
      <c r="U742" s="641"/>
      <c r="V742" s="189"/>
      <c r="W742" s="641" t="s">
        <v>1133</v>
      </c>
      <c r="X742" s="641"/>
      <c r="Y742" s="641"/>
      <c r="Z742" s="641"/>
      <c r="AA742" s="641"/>
      <c r="AB742" s="641"/>
      <c r="AD742" s="695" t="s">
        <v>1133</v>
      </c>
      <c r="AE742" s="695"/>
      <c r="AF742" s="695"/>
      <c r="AG742" s="695"/>
      <c r="AH742" s="695"/>
      <c r="AI742" s="695"/>
      <c r="AJ742" s="256" t="str">
        <f t="shared" si="79"/>
        <v/>
      </c>
      <c r="AK742" s="284">
        <f t="shared" si="79"/>
        <v>0</v>
      </c>
      <c r="AL742" s="208"/>
      <c r="AM742" s="208"/>
      <c r="AN742" s="208"/>
      <c r="AO742" s="208"/>
      <c r="AP742" s="208"/>
      <c r="AQ742" s="208"/>
      <c r="AR742" s="208"/>
      <c r="AS742" s="208"/>
      <c r="AT742" s="189"/>
      <c r="AU742" s="189"/>
      <c r="AV742" s="189"/>
      <c r="AW742" s="189"/>
      <c r="AX742" s="189"/>
      <c r="AY742" s="641" t="s">
        <v>1133</v>
      </c>
      <c r="AZ742" s="641"/>
      <c r="BA742" s="641"/>
      <c r="BB742" s="641"/>
      <c r="BC742" s="641"/>
      <c r="BD742" s="641"/>
      <c r="BE742" s="189"/>
      <c r="BF742" s="641" t="s">
        <v>1133</v>
      </c>
      <c r="BG742" s="641"/>
      <c r="BH742" s="641"/>
      <c r="BI742" s="641"/>
      <c r="BJ742" s="641"/>
      <c r="BK742" s="641"/>
      <c r="BM742" s="695" t="s">
        <v>1133</v>
      </c>
      <c r="BN742" s="695"/>
      <c r="BO742" s="695"/>
      <c r="BP742" s="695"/>
      <c r="BQ742" s="695"/>
      <c r="BR742" s="695"/>
      <c r="BS742" s="193"/>
      <c r="BY742" s="156">
        <f>SUM(BY743:BY759)</f>
        <v>0</v>
      </c>
      <c r="BZ742" s="156">
        <f t="shared" si="80"/>
        <v>0</v>
      </c>
      <c r="CB742" s="155"/>
      <c r="CC742" s="155"/>
      <c r="CD742" s="155"/>
      <c r="CE742" s="155"/>
    </row>
    <row r="743" spans="1:94" ht="15" hidden="1" customHeight="1">
      <c r="A743" s="333" t="str">
        <f>IF(B743&lt;&gt;"",SUBTOTAL(103,$B$8:B743)-SUBTOTAL(103,$B$9:$B$50)-SUBTOTAL(103,$B$52:$B$345),"")</f>
        <v/>
      </c>
      <c r="C743" s="116" t="s">
        <v>807</v>
      </c>
      <c r="D743" s="333"/>
      <c r="E743" s="340"/>
      <c r="F743" s="340"/>
      <c r="G743" s="107"/>
      <c r="H743" s="107"/>
      <c r="I743" s="107"/>
      <c r="K743" s="107"/>
      <c r="L743" s="107"/>
      <c r="M743" s="107"/>
      <c r="N743" s="107"/>
      <c r="O743" s="107"/>
      <c r="P743" s="342"/>
      <c r="Q743" s="342"/>
      <c r="R743" s="342"/>
      <c r="S743" s="342"/>
      <c r="T743" s="342"/>
      <c r="U743" s="342"/>
      <c r="V743" s="107"/>
      <c r="W743" s="342"/>
      <c r="X743" s="342"/>
      <c r="Y743" s="342"/>
      <c r="Z743" s="342"/>
      <c r="AA743" s="342"/>
      <c r="AB743" s="342"/>
      <c r="AC743" s="107"/>
      <c r="AD743" s="342"/>
      <c r="AE743" s="342"/>
      <c r="AF743" s="342"/>
      <c r="AG743" s="342"/>
      <c r="AH743" s="342"/>
      <c r="AI743" s="342"/>
      <c r="AJ743" s="333" t="str">
        <f t="shared" si="79"/>
        <v/>
      </c>
      <c r="AK743" s="334">
        <f t="shared" si="79"/>
        <v>0</v>
      </c>
      <c r="AL743" s="116" t="s">
        <v>1328</v>
      </c>
      <c r="AM743" s="333"/>
      <c r="AN743" s="333"/>
      <c r="AO743" s="340"/>
      <c r="AP743" s="107"/>
      <c r="AQ743" s="107"/>
      <c r="AR743" s="107"/>
      <c r="AT743" s="107"/>
      <c r="AU743" s="107"/>
      <c r="AV743" s="107"/>
      <c r="AW743" s="107"/>
      <c r="AX743" s="107"/>
      <c r="AY743" s="342"/>
      <c r="AZ743" s="342"/>
      <c r="BA743" s="342"/>
      <c r="BB743" s="342"/>
      <c r="BC743" s="342"/>
      <c r="BD743" s="342"/>
      <c r="BE743" s="107"/>
      <c r="BF743" s="342"/>
      <c r="BG743" s="342"/>
      <c r="BH743" s="342"/>
      <c r="BI743" s="342"/>
      <c r="BJ743" s="342"/>
      <c r="BK743" s="342"/>
      <c r="BL743" s="107"/>
      <c r="BM743" s="342"/>
      <c r="BN743" s="342"/>
      <c r="BO743" s="342"/>
      <c r="BP743" s="342"/>
      <c r="BQ743" s="342"/>
      <c r="BR743" s="342"/>
      <c r="BS743" s="107"/>
      <c r="BY743" s="156">
        <f>SUM(BY744:BY749)</f>
        <v>0</v>
      </c>
      <c r="BZ743" s="156">
        <f t="shared" si="80"/>
        <v>0</v>
      </c>
      <c r="CD743" s="155"/>
      <c r="CE743" s="155"/>
    </row>
    <row r="744" spans="1:94" ht="15" hidden="1" customHeight="1">
      <c r="A744" s="256" t="str">
        <f>IF(B744&lt;&gt;"",SUBTOTAL(103,$B$8:B744)-SUBTOTAL(103,$B$9:$B$50)-SUBTOTAL(103,$B$52:$B$345),"")</f>
        <v/>
      </c>
      <c r="B744" s="90"/>
      <c r="C744" s="208" t="str">
        <f>"Tại ngày "&amp;'[4]Khai bao'!$C$19</f>
        <v>Tại ngày 01/01/2016</v>
      </c>
      <c r="D744" s="208"/>
      <c r="E744" s="208"/>
      <c r="F744" s="208"/>
      <c r="G744" s="208"/>
      <c r="H744" s="208"/>
      <c r="I744" s="208"/>
      <c r="J744" s="208"/>
      <c r="K744" s="189"/>
      <c r="L744" s="189"/>
      <c r="M744" s="189"/>
      <c r="N744" s="189"/>
      <c r="O744" s="189"/>
      <c r="P744" s="641">
        <v>0</v>
      </c>
      <c r="Q744" s="641"/>
      <c r="R744" s="641"/>
      <c r="S744" s="641"/>
      <c r="T744" s="641"/>
      <c r="U744" s="641"/>
      <c r="V744" s="189"/>
      <c r="W744" s="641">
        <v>0</v>
      </c>
      <c r="X744" s="641"/>
      <c r="Y744" s="641"/>
      <c r="Z744" s="641"/>
      <c r="AA744" s="641"/>
      <c r="AB744" s="641"/>
      <c r="AD744" s="641">
        <f>SUM(P744:AB744)</f>
        <v>0</v>
      </c>
      <c r="AE744" s="641"/>
      <c r="AF744" s="641"/>
      <c r="AG744" s="641"/>
      <c r="AH744" s="641"/>
      <c r="AI744" s="641"/>
      <c r="AJ744" s="256" t="str">
        <f t="shared" si="79"/>
        <v/>
      </c>
      <c r="AK744" s="284">
        <f t="shared" si="79"/>
        <v>0</v>
      </c>
      <c r="AL744" s="208" t="str">
        <f>"As at "&amp;'[4]Khai bao'!$D$19</f>
        <v>As at 01/01/2014</v>
      </c>
      <c r="AM744" s="208"/>
      <c r="AN744" s="208"/>
      <c r="AO744" s="208"/>
      <c r="AP744" s="208"/>
      <c r="AQ744" s="208"/>
      <c r="AR744" s="208"/>
      <c r="AS744" s="208"/>
      <c r="AT744" s="189"/>
      <c r="AU744" s="189"/>
      <c r="AV744" s="189"/>
      <c r="AW744" s="189"/>
      <c r="AX744" s="189"/>
      <c r="AY744" s="641">
        <f>P744</f>
        <v>0</v>
      </c>
      <c r="AZ744" s="641"/>
      <c r="BA744" s="641"/>
      <c r="BB744" s="641"/>
      <c r="BC744" s="641"/>
      <c r="BD744" s="641"/>
      <c r="BE744" s="189"/>
      <c r="BF744" s="641">
        <f>W744</f>
        <v>0</v>
      </c>
      <c r="BG744" s="641"/>
      <c r="BH744" s="641"/>
      <c r="BI744" s="641"/>
      <c r="BJ744" s="641"/>
      <c r="BK744" s="641"/>
      <c r="BM744" s="641">
        <f>SUM(AY744:BK744)</f>
        <v>0</v>
      </c>
      <c r="BN744" s="641"/>
      <c r="BO744" s="641"/>
      <c r="BP744" s="641"/>
      <c r="BQ744" s="641"/>
      <c r="BR744" s="641"/>
      <c r="BS744" s="193"/>
      <c r="BY744" s="156">
        <f>SUM(BY745:BY749)</f>
        <v>0</v>
      </c>
      <c r="BZ744" s="156">
        <f t="shared" si="80"/>
        <v>0</v>
      </c>
      <c r="CB744" s="155">
        <f>[4]CDKT!T130</f>
        <v>0</v>
      </c>
      <c r="CC744" s="155"/>
      <c r="CD744" s="155">
        <f>CB744-AD744</f>
        <v>0</v>
      </c>
      <c r="CE744" s="155"/>
    </row>
    <row r="745" spans="1:94" s="99" customFormat="1" ht="15" hidden="1" customHeight="1">
      <c r="A745" s="147" t="str">
        <f>IF(B745&lt;&gt;"",SUBTOTAL(103,$B$8:B745)-SUBTOTAL(103,$B$9:$B$50)-SUBTOTAL(103,$B$52:$B$345),"")</f>
        <v/>
      </c>
      <c r="B745" s="88"/>
      <c r="C745" s="99" t="str">
        <f>"Mua trong "&amp;'[4]Khai bao'!C23</f>
        <v>Mua trong kỳ</v>
      </c>
      <c r="D745" s="343"/>
      <c r="E745" s="344"/>
      <c r="F745" s="344"/>
      <c r="G745" s="107"/>
      <c r="H745" s="107"/>
      <c r="I745" s="89"/>
      <c r="J745" s="89"/>
      <c r="K745" s="189"/>
      <c r="L745" s="189"/>
      <c r="M745" s="189"/>
      <c r="N745" s="189"/>
      <c r="O745" s="189"/>
      <c r="P745" s="641">
        <v>0</v>
      </c>
      <c r="Q745" s="641"/>
      <c r="R745" s="641"/>
      <c r="S745" s="641"/>
      <c r="T745" s="641"/>
      <c r="U745" s="641"/>
      <c r="V745" s="189"/>
      <c r="W745" s="641">
        <v>0</v>
      </c>
      <c r="X745" s="641"/>
      <c r="Y745" s="641"/>
      <c r="Z745" s="641"/>
      <c r="AA745" s="641"/>
      <c r="AB745" s="641"/>
      <c r="AC745" s="189"/>
      <c r="AD745" s="641">
        <f>SUM(P745:AB745)</f>
        <v>0</v>
      </c>
      <c r="AE745" s="641"/>
      <c r="AF745" s="641"/>
      <c r="AG745" s="641"/>
      <c r="AH745" s="641"/>
      <c r="AI745" s="641"/>
      <c r="AJ745" s="147" t="str">
        <f t="shared" si="79"/>
        <v/>
      </c>
      <c r="AK745" s="245">
        <f t="shared" si="79"/>
        <v>0</v>
      </c>
      <c r="AL745" s="99" t="s">
        <v>1329</v>
      </c>
      <c r="AM745" s="343"/>
      <c r="AN745" s="343"/>
      <c r="AO745" s="344"/>
      <c r="AP745" s="107"/>
      <c r="AQ745" s="107"/>
      <c r="AR745" s="89"/>
      <c r="AS745" s="89"/>
      <c r="AT745" s="189"/>
      <c r="AU745" s="189"/>
      <c r="AV745" s="189"/>
      <c r="AW745" s="189"/>
      <c r="AX745" s="189"/>
      <c r="AY745" s="641">
        <f>P745</f>
        <v>0</v>
      </c>
      <c r="AZ745" s="641"/>
      <c r="BA745" s="641"/>
      <c r="BB745" s="641"/>
      <c r="BC745" s="641"/>
      <c r="BD745" s="641"/>
      <c r="BE745" s="189"/>
      <c r="BF745" s="641">
        <f>W745</f>
        <v>0</v>
      </c>
      <c r="BG745" s="641"/>
      <c r="BH745" s="641"/>
      <c r="BI745" s="641"/>
      <c r="BJ745" s="641"/>
      <c r="BK745" s="641"/>
      <c r="BL745" s="189"/>
      <c r="BM745" s="641">
        <f>SUM(AY745:BK745)</f>
        <v>0</v>
      </c>
      <c r="BN745" s="641"/>
      <c r="BO745" s="641"/>
      <c r="BP745" s="641"/>
      <c r="BQ745" s="641"/>
      <c r="BR745" s="641"/>
      <c r="BS745" s="193"/>
      <c r="BT745" s="155"/>
      <c r="BU745" s="155"/>
      <c r="BV745" s="155"/>
      <c r="BW745" s="155"/>
      <c r="BX745" s="156"/>
      <c r="BY745" s="156">
        <f>IF(SUM(C745:AI745)=0,0,1)</f>
        <v>0</v>
      </c>
      <c r="BZ745" s="156">
        <f t="shared" si="80"/>
        <v>0</v>
      </c>
      <c r="CA745" s="156"/>
      <c r="CB745" s="252"/>
      <c r="CC745" s="252"/>
      <c r="CD745" s="155"/>
      <c r="CE745" s="155"/>
      <c r="CG745" s="290"/>
      <c r="CH745" s="290"/>
      <c r="CI745" s="290"/>
      <c r="CJ745" s="290"/>
      <c r="CK745" s="290"/>
      <c r="CL745" s="290"/>
      <c r="CM745" s="290"/>
      <c r="CN745" s="290"/>
      <c r="CO745" s="290"/>
      <c r="CP745" s="290"/>
    </row>
    <row r="746" spans="1:94" s="99" customFormat="1" ht="15" hidden="1" customHeight="1">
      <c r="A746" s="147" t="str">
        <f>IF(B746&lt;&gt;"",SUBTOTAL(103,$B$8:B746)-SUBTOTAL(103,$B$9:$B$50)-SUBTOTAL(103,$B$52:$B$345),"")</f>
        <v/>
      </c>
      <c r="B746" s="88"/>
      <c r="C746" s="99" t="s">
        <v>1332</v>
      </c>
      <c r="D746" s="343"/>
      <c r="E746" s="344"/>
      <c r="F746" s="344"/>
      <c r="G746" s="107"/>
      <c r="H746" s="107"/>
      <c r="I746" s="89"/>
      <c r="J746" s="89"/>
      <c r="K746" s="189"/>
      <c r="L746" s="189"/>
      <c r="M746" s="189"/>
      <c r="N746" s="189"/>
      <c r="O746" s="189"/>
      <c r="P746" s="641">
        <v>0</v>
      </c>
      <c r="Q746" s="641"/>
      <c r="R746" s="641"/>
      <c r="S746" s="641"/>
      <c r="T746" s="641"/>
      <c r="U746" s="641"/>
      <c r="V746" s="189"/>
      <c r="W746" s="641">
        <v>0</v>
      </c>
      <c r="X746" s="641"/>
      <c r="Y746" s="641"/>
      <c r="Z746" s="641"/>
      <c r="AA746" s="641"/>
      <c r="AB746" s="641"/>
      <c r="AC746" s="189"/>
      <c r="AD746" s="641">
        <f>SUM(P746:AB746)</f>
        <v>0</v>
      </c>
      <c r="AE746" s="641"/>
      <c r="AF746" s="641"/>
      <c r="AG746" s="641"/>
      <c r="AH746" s="641"/>
      <c r="AI746" s="641"/>
      <c r="AJ746" s="147" t="str">
        <f t="shared" si="79"/>
        <v/>
      </c>
      <c r="AK746" s="245">
        <f t="shared" si="79"/>
        <v>0</v>
      </c>
      <c r="AL746" s="99" t="s">
        <v>1274</v>
      </c>
      <c r="AM746" s="343"/>
      <c r="AN746" s="343"/>
      <c r="AO746" s="344"/>
      <c r="AP746" s="107"/>
      <c r="AQ746" s="107"/>
      <c r="AR746" s="89"/>
      <c r="AS746" s="89"/>
      <c r="AT746" s="189"/>
      <c r="AU746" s="189"/>
      <c r="AV746" s="189"/>
      <c r="AW746" s="189"/>
      <c r="AX746" s="189"/>
      <c r="AY746" s="641">
        <f>P746</f>
        <v>0</v>
      </c>
      <c r="AZ746" s="641"/>
      <c r="BA746" s="641"/>
      <c r="BB746" s="641"/>
      <c r="BC746" s="641"/>
      <c r="BD746" s="641"/>
      <c r="BE746" s="189"/>
      <c r="BF746" s="641">
        <f>W746</f>
        <v>0</v>
      </c>
      <c r="BG746" s="641"/>
      <c r="BH746" s="641"/>
      <c r="BI746" s="641"/>
      <c r="BJ746" s="641"/>
      <c r="BK746" s="641"/>
      <c r="BL746" s="189"/>
      <c r="BM746" s="641">
        <f>SUM(AY746:BK746)</f>
        <v>0</v>
      </c>
      <c r="BN746" s="641"/>
      <c r="BO746" s="641"/>
      <c r="BP746" s="641"/>
      <c r="BQ746" s="641"/>
      <c r="BR746" s="641"/>
      <c r="BS746" s="193"/>
      <c r="BT746" s="155"/>
      <c r="BU746" s="155"/>
      <c r="BV746" s="155"/>
      <c r="BW746" s="155"/>
      <c r="BX746" s="156"/>
      <c r="BY746" s="156">
        <f>IF(SUM(C746:AI746)=0,0,1)</f>
        <v>0</v>
      </c>
      <c r="BZ746" s="156">
        <f t="shared" si="80"/>
        <v>0</v>
      </c>
      <c r="CA746" s="156"/>
      <c r="CB746" s="252"/>
      <c r="CC746" s="252"/>
      <c r="CD746" s="155"/>
      <c r="CE746" s="155"/>
      <c r="CG746" s="290"/>
      <c r="CH746" s="290"/>
      <c r="CI746" s="290"/>
      <c r="CJ746" s="290"/>
      <c r="CK746" s="290"/>
      <c r="CL746" s="290"/>
      <c r="CM746" s="290"/>
      <c r="CN746" s="290"/>
      <c r="CO746" s="290"/>
      <c r="CP746" s="290"/>
    </row>
    <row r="747" spans="1:94" s="99" customFormat="1" ht="15" hidden="1" customHeight="1">
      <c r="A747" s="147" t="str">
        <f>IF(B747&lt;&gt;"",SUBTOTAL(103,$B$8:B747)-SUBTOTAL(103,$B$9:$B$50)-SUBTOTAL(103,$B$52:$B$345),"")</f>
        <v/>
      </c>
      <c r="B747" s="88"/>
      <c r="C747" s="99" t="s">
        <v>1335</v>
      </c>
      <c r="D747" s="343"/>
      <c r="E747" s="344"/>
      <c r="F747" s="344"/>
      <c r="G747" s="107"/>
      <c r="H747" s="107"/>
      <c r="I747" s="89"/>
      <c r="J747" s="89"/>
      <c r="K747" s="189"/>
      <c r="L747" s="189"/>
      <c r="M747" s="189"/>
      <c r="N747" s="189"/>
      <c r="O747" s="189"/>
      <c r="P747" s="641">
        <v>0</v>
      </c>
      <c r="Q747" s="641"/>
      <c r="R747" s="641"/>
      <c r="S747" s="641"/>
      <c r="T747" s="641"/>
      <c r="U747" s="641"/>
      <c r="V747" s="189"/>
      <c r="W747" s="641">
        <v>0</v>
      </c>
      <c r="X747" s="641"/>
      <c r="Y747" s="641"/>
      <c r="Z747" s="641"/>
      <c r="AA747" s="641"/>
      <c r="AB747" s="641"/>
      <c r="AC747" s="189"/>
      <c r="AD747" s="641">
        <f>SUM(P747:AB747)</f>
        <v>0</v>
      </c>
      <c r="AE747" s="641"/>
      <c r="AF747" s="641"/>
      <c r="AG747" s="641"/>
      <c r="AH747" s="641"/>
      <c r="AI747" s="641"/>
      <c r="AJ747" s="147" t="str">
        <f t="shared" si="79"/>
        <v/>
      </c>
      <c r="AK747" s="245">
        <f t="shared" si="79"/>
        <v>0</v>
      </c>
      <c r="AL747" s="99" t="s">
        <v>1336</v>
      </c>
      <c r="AM747" s="343"/>
      <c r="AN747" s="343"/>
      <c r="AO747" s="344"/>
      <c r="AP747" s="107"/>
      <c r="AQ747" s="107"/>
      <c r="AR747" s="89"/>
      <c r="AS747" s="89"/>
      <c r="AT747" s="189"/>
      <c r="AU747" s="189"/>
      <c r="AV747" s="189"/>
      <c r="AW747" s="189"/>
      <c r="AX747" s="189"/>
      <c r="AY747" s="641">
        <f>P747</f>
        <v>0</v>
      </c>
      <c r="AZ747" s="641"/>
      <c r="BA747" s="641"/>
      <c r="BB747" s="641"/>
      <c r="BC747" s="641"/>
      <c r="BD747" s="641"/>
      <c r="BE747" s="189"/>
      <c r="BF747" s="641">
        <f>W747</f>
        <v>0</v>
      </c>
      <c r="BG747" s="641"/>
      <c r="BH747" s="641"/>
      <c r="BI747" s="641"/>
      <c r="BJ747" s="641"/>
      <c r="BK747" s="641"/>
      <c r="BL747" s="189"/>
      <c r="BM747" s="641">
        <f>SUM(AY747:BK747)</f>
        <v>0</v>
      </c>
      <c r="BN747" s="641"/>
      <c r="BO747" s="641"/>
      <c r="BP747" s="641"/>
      <c r="BQ747" s="641"/>
      <c r="BR747" s="641"/>
      <c r="BS747" s="193"/>
      <c r="BT747" s="155"/>
      <c r="BU747" s="155"/>
      <c r="BV747" s="155"/>
      <c r="BW747" s="155"/>
      <c r="BX747" s="156"/>
      <c r="BY747" s="156">
        <f>IF(SUM(C747:AI747)=0,0,1)</f>
        <v>0</v>
      </c>
      <c r="BZ747" s="156">
        <f t="shared" si="80"/>
        <v>0</v>
      </c>
      <c r="CA747" s="156"/>
      <c r="CB747" s="252"/>
      <c r="CC747" s="252"/>
      <c r="CD747" s="155"/>
      <c r="CE747" s="155"/>
      <c r="CG747" s="290"/>
      <c r="CH747" s="290"/>
      <c r="CI747" s="290"/>
      <c r="CJ747" s="290"/>
      <c r="CK747" s="290"/>
      <c r="CL747" s="290"/>
      <c r="CM747" s="290"/>
      <c r="CN747" s="290"/>
      <c r="CO747" s="290"/>
      <c r="CP747" s="290"/>
    </row>
    <row r="748" spans="1:94" s="99" customFormat="1" ht="15" hidden="1" customHeight="1">
      <c r="A748" s="147" t="str">
        <f>IF(B748&lt;&gt;"",SUBTOTAL(103,$B$8:B748)-SUBTOTAL(103,$B$9:$B$50)-SUBTOTAL(103,$B$52:$B$345),"")</f>
        <v/>
      </c>
      <c r="B748" s="88"/>
      <c r="C748" s="99" t="s">
        <v>1245</v>
      </c>
      <c r="D748" s="343"/>
      <c r="E748" s="344"/>
      <c r="F748" s="344"/>
      <c r="G748" s="107"/>
      <c r="H748" s="107"/>
      <c r="I748" s="89"/>
      <c r="J748" s="89"/>
      <c r="K748" s="189"/>
      <c r="L748" s="189"/>
      <c r="M748" s="189"/>
      <c r="N748" s="189"/>
      <c r="O748" s="189"/>
      <c r="P748" s="641">
        <v>0</v>
      </c>
      <c r="Q748" s="641"/>
      <c r="R748" s="641"/>
      <c r="S748" s="641"/>
      <c r="T748" s="641"/>
      <c r="U748" s="641"/>
      <c r="V748" s="189"/>
      <c r="W748" s="641">
        <v>0</v>
      </c>
      <c r="X748" s="641"/>
      <c r="Y748" s="641"/>
      <c r="Z748" s="641"/>
      <c r="AA748" s="641"/>
      <c r="AB748" s="641"/>
      <c r="AC748" s="189"/>
      <c r="AD748" s="641">
        <f>SUM(P748:AB748)</f>
        <v>0</v>
      </c>
      <c r="AE748" s="641"/>
      <c r="AF748" s="641"/>
      <c r="AG748" s="641"/>
      <c r="AH748" s="641"/>
      <c r="AI748" s="641"/>
      <c r="AJ748" s="147" t="str">
        <f t="shared" si="79"/>
        <v/>
      </c>
      <c r="AK748" s="245">
        <f t="shared" si="79"/>
        <v>0</v>
      </c>
      <c r="AL748" s="99" t="s">
        <v>1274</v>
      </c>
      <c r="AM748" s="343"/>
      <c r="AN748" s="343"/>
      <c r="AO748" s="344"/>
      <c r="AP748" s="107"/>
      <c r="AQ748" s="107"/>
      <c r="AR748" s="89"/>
      <c r="AS748" s="89"/>
      <c r="AT748" s="189"/>
      <c r="AU748" s="189"/>
      <c r="AV748" s="189"/>
      <c r="AW748" s="189"/>
      <c r="AX748" s="189"/>
      <c r="AY748" s="641">
        <f>P748</f>
        <v>0</v>
      </c>
      <c r="AZ748" s="641"/>
      <c r="BA748" s="641"/>
      <c r="BB748" s="641"/>
      <c r="BC748" s="641"/>
      <c r="BD748" s="641"/>
      <c r="BE748" s="189"/>
      <c r="BF748" s="641">
        <f>W748</f>
        <v>0</v>
      </c>
      <c r="BG748" s="641"/>
      <c r="BH748" s="641"/>
      <c r="BI748" s="641"/>
      <c r="BJ748" s="641"/>
      <c r="BK748" s="641"/>
      <c r="BL748" s="189"/>
      <c r="BM748" s="641">
        <f>SUM(AY748:BK748)</f>
        <v>0</v>
      </c>
      <c r="BN748" s="641"/>
      <c r="BO748" s="641"/>
      <c r="BP748" s="641"/>
      <c r="BQ748" s="641"/>
      <c r="BR748" s="641"/>
      <c r="BS748" s="193"/>
      <c r="BT748" s="155"/>
      <c r="BU748" s="155"/>
      <c r="BV748" s="155"/>
      <c r="BW748" s="155"/>
      <c r="BX748" s="156"/>
      <c r="BY748" s="156">
        <f>IF(SUM(C748:AI748)=0,0,1)</f>
        <v>0</v>
      </c>
      <c r="BZ748" s="156">
        <f t="shared" si="80"/>
        <v>0</v>
      </c>
      <c r="CA748" s="156"/>
      <c r="CB748" s="252"/>
      <c r="CC748" s="252"/>
      <c r="CD748" s="155"/>
      <c r="CE748" s="155"/>
      <c r="CG748" s="290"/>
      <c r="CH748" s="290"/>
      <c r="CI748" s="290"/>
      <c r="CJ748" s="290"/>
      <c r="CK748" s="290"/>
      <c r="CL748" s="290"/>
      <c r="CM748" s="290"/>
      <c r="CN748" s="290"/>
      <c r="CO748" s="290"/>
      <c r="CP748" s="290"/>
    </row>
    <row r="749" spans="1:94" s="96" customFormat="1" ht="15" hidden="1" customHeight="1">
      <c r="A749" s="147" t="str">
        <f>IF(B749&lt;&gt;"",SUBTOTAL(103,$B$8:B749)-SUBTOTAL(103,$B$9:$B$50)-SUBTOTAL(103,$B$52:$B$345),"")</f>
        <v/>
      </c>
      <c r="B749" s="88"/>
      <c r="C749" s="115" t="str">
        <f>"Tại ngày "&amp;'[4]Khai bao'!$C$15</f>
        <v>Tại ngày 30/06/2016</v>
      </c>
      <c r="D749" s="115"/>
      <c r="E749" s="115"/>
      <c r="F749" s="115"/>
      <c r="G749" s="115"/>
      <c r="H749" s="115"/>
      <c r="I749" s="115"/>
      <c r="J749" s="115"/>
      <c r="K749" s="115"/>
      <c r="L749" s="115"/>
      <c r="M749" s="115"/>
      <c r="N749" s="115"/>
      <c r="O749" s="115"/>
      <c r="P749" s="699">
        <f>SUBTOTAL(109,P744:U748)</f>
        <v>0</v>
      </c>
      <c r="Q749" s="699"/>
      <c r="R749" s="699"/>
      <c r="S749" s="699"/>
      <c r="T749" s="699"/>
      <c r="U749" s="699"/>
      <c r="V749" s="271"/>
      <c r="W749" s="699">
        <f>SUBTOTAL(109,W744:AB748)</f>
        <v>0</v>
      </c>
      <c r="X749" s="699"/>
      <c r="Y749" s="699"/>
      <c r="Z749" s="699"/>
      <c r="AA749" s="699"/>
      <c r="AB749" s="699"/>
      <c r="AC749" s="271"/>
      <c r="AD749" s="699">
        <f>SUBTOTAL(109,AD744:AI748)</f>
        <v>0</v>
      </c>
      <c r="AE749" s="699"/>
      <c r="AF749" s="699"/>
      <c r="AG749" s="699"/>
      <c r="AH749" s="699"/>
      <c r="AI749" s="699"/>
      <c r="AJ749" s="147" t="str">
        <f t="shared" si="79"/>
        <v/>
      </c>
      <c r="AK749" s="245">
        <f t="shared" si="79"/>
        <v>0</v>
      </c>
      <c r="AL749" s="115" t="str">
        <f>"As at "&amp;'[4]Khai bao'!$D$15</f>
        <v>As at 31/12/2014</v>
      </c>
      <c r="AM749" s="115"/>
      <c r="AN749" s="115"/>
      <c r="AO749" s="115"/>
      <c r="AP749" s="115"/>
      <c r="AQ749" s="115"/>
      <c r="AR749" s="115"/>
      <c r="AS749" s="115"/>
      <c r="AT749" s="115"/>
      <c r="AU749" s="115"/>
      <c r="AV749" s="115"/>
      <c r="AW749" s="115"/>
      <c r="AX749" s="115"/>
      <c r="AY749" s="699">
        <f>SUBTOTAL(109,AY744:BD748)</f>
        <v>0</v>
      </c>
      <c r="AZ749" s="699"/>
      <c r="BA749" s="699"/>
      <c r="BB749" s="699"/>
      <c r="BC749" s="699"/>
      <c r="BD749" s="699"/>
      <c r="BE749" s="271"/>
      <c r="BF749" s="699">
        <f>SUBTOTAL(109,BF744:BK748)</f>
        <v>0</v>
      </c>
      <c r="BG749" s="699"/>
      <c r="BH749" s="699"/>
      <c r="BI749" s="699"/>
      <c r="BJ749" s="699"/>
      <c r="BK749" s="699"/>
      <c r="BL749" s="271"/>
      <c r="BM749" s="699">
        <f>SUBTOTAL(109,BM744:BR748)</f>
        <v>0</v>
      </c>
      <c r="BN749" s="699"/>
      <c r="BO749" s="699"/>
      <c r="BP749" s="699"/>
      <c r="BQ749" s="699"/>
      <c r="BR749" s="699"/>
      <c r="BS749" s="154"/>
      <c r="BT749" s="155"/>
      <c r="BU749" s="155"/>
      <c r="BV749" s="155"/>
      <c r="BW749" s="155"/>
      <c r="BX749" s="156"/>
      <c r="BY749" s="156">
        <f>IF(SUM(C749:AI749)=0,0,1)</f>
        <v>0</v>
      </c>
      <c r="BZ749" s="156">
        <f t="shared" si="80"/>
        <v>0</v>
      </c>
      <c r="CA749" s="156"/>
      <c r="CB749" s="252">
        <f>[4]CDKT!P130</f>
        <v>0</v>
      </c>
      <c r="CC749" s="252"/>
      <c r="CD749" s="252">
        <f>CB749-AD749</f>
        <v>0</v>
      </c>
      <c r="CE749" s="252"/>
      <c r="CG749" s="272"/>
      <c r="CH749" s="272"/>
      <c r="CI749" s="272"/>
      <c r="CJ749" s="272"/>
      <c r="CK749" s="272"/>
      <c r="CL749" s="272"/>
      <c r="CM749" s="272"/>
      <c r="CN749" s="272"/>
      <c r="CO749" s="272"/>
      <c r="CP749" s="272"/>
    </row>
    <row r="750" spans="1:94" ht="15" hidden="1" customHeight="1">
      <c r="A750" s="333" t="str">
        <f>IF(B750&lt;&gt;"",SUBTOTAL(103,$B$8:B750)-SUBTOTAL(103,$B$9:$B$50)-SUBTOTAL(103,$B$52:$B$345),"")</f>
        <v/>
      </c>
      <c r="C750" s="116" t="s">
        <v>1337</v>
      </c>
      <c r="D750" s="333"/>
      <c r="E750" s="340"/>
      <c r="F750" s="340"/>
      <c r="G750" s="107"/>
      <c r="H750" s="107"/>
      <c r="I750" s="107"/>
      <c r="K750" s="271"/>
      <c r="L750" s="271"/>
      <c r="M750" s="271"/>
      <c r="N750" s="271"/>
      <c r="O750" s="271"/>
      <c r="P750" s="342"/>
      <c r="Q750" s="342"/>
      <c r="R750" s="342"/>
      <c r="S750" s="342"/>
      <c r="T750" s="342"/>
      <c r="U750" s="342"/>
      <c r="V750" s="271"/>
      <c r="W750" s="342"/>
      <c r="X750" s="342"/>
      <c r="Y750" s="342"/>
      <c r="Z750" s="342"/>
      <c r="AA750" s="342"/>
      <c r="AB750" s="342"/>
      <c r="AC750" s="271"/>
      <c r="AD750" s="342"/>
      <c r="AE750" s="342"/>
      <c r="AF750" s="342"/>
      <c r="AG750" s="342"/>
      <c r="AH750" s="342"/>
      <c r="AI750" s="342"/>
      <c r="AJ750" s="333" t="str">
        <f t="shared" si="79"/>
        <v/>
      </c>
      <c r="AK750" s="334">
        <f t="shared" si="79"/>
        <v>0</v>
      </c>
      <c r="AL750" s="116" t="s">
        <v>1338</v>
      </c>
      <c r="AM750" s="333"/>
      <c r="AN750" s="333"/>
      <c r="AO750" s="340"/>
      <c r="AP750" s="107"/>
      <c r="AQ750" s="107"/>
      <c r="AR750" s="107"/>
      <c r="AT750" s="271"/>
      <c r="AU750" s="271"/>
      <c r="AV750" s="271"/>
      <c r="AW750" s="271"/>
      <c r="AX750" s="271"/>
      <c r="AY750" s="342"/>
      <c r="AZ750" s="342"/>
      <c r="BA750" s="342"/>
      <c r="BB750" s="342"/>
      <c r="BC750" s="342"/>
      <c r="BD750" s="342"/>
      <c r="BE750" s="271"/>
      <c r="BF750" s="342"/>
      <c r="BG750" s="342"/>
      <c r="BH750" s="342"/>
      <c r="BI750" s="342"/>
      <c r="BJ750" s="342"/>
      <c r="BK750" s="342"/>
      <c r="BL750" s="271"/>
      <c r="BM750" s="342"/>
      <c r="BN750" s="342"/>
      <c r="BO750" s="342"/>
      <c r="BP750" s="342"/>
      <c r="BQ750" s="342"/>
      <c r="BR750" s="342"/>
      <c r="BY750" s="156">
        <f>SUM(BY751:BY756)</f>
        <v>0</v>
      </c>
      <c r="BZ750" s="156">
        <f t="shared" si="80"/>
        <v>0</v>
      </c>
      <c r="CD750" s="155"/>
      <c r="CE750" s="155"/>
    </row>
    <row r="751" spans="1:94" ht="15" hidden="1" customHeight="1">
      <c r="A751" s="256" t="str">
        <f>IF(B751&lt;&gt;"",SUBTOTAL(103,$B$8:B751)-SUBTOTAL(103,$B$9:$B$50)-SUBTOTAL(103,$B$52:$B$345),"")</f>
        <v/>
      </c>
      <c r="B751" s="90"/>
      <c r="C751" s="208" t="str">
        <f>"Tại ngày "&amp;'[4]Khai bao'!$C$19</f>
        <v>Tại ngày 01/01/2016</v>
      </c>
      <c r="D751" s="208"/>
      <c r="E751" s="208"/>
      <c r="F751" s="208"/>
      <c r="G751" s="208"/>
      <c r="H751" s="208"/>
      <c r="I751" s="208"/>
      <c r="J751" s="208"/>
      <c r="K751" s="189"/>
      <c r="L751" s="189"/>
      <c r="M751" s="189"/>
      <c r="N751" s="189"/>
      <c r="O751" s="189"/>
      <c r="P751" s="641">
        <v>0</v>
      </c>
      <c r="Q751" s="641"/>
      <c r="R751" s="641"/>
      <c r="S751" s="641"/>
      <c r="T751" s="641"/>
      <c r="U751" s="641"/>
      <c r="V751" s="189"/>
      <c r="W751" s="641">
        <v>0</v>
      </c>
      <c r="X751" s="641"/>
      <c r="Y751" s="641"/>
      <c r="Z751" s="641"/>
      <c r="AA751" s="641"/>
      <c r="AB751" s="641"/>
      <c r="AD751" s="641">
        <f>SUM(P751:AB751)</f>
        <v>0</v>
      </c>
      <c r="AE751" s="641"/>
      <c r="AF751" s="641"/>
      <c r="AG751" s="641"/>
      <c r="AH751" s="641"/>
      <c r="AI751" s="641"/>
      <c r="AJ751" s="256" t="str">
        <f t="shared" ref="AJ751:AK759" si="84">A751</f>
        <v/>
      </c>
      <c r="AK751" s="284">
        <f t="shared" si="84"/>
        <v>0</v>
      </c>
      <c r="AL751" s="208" t="str">
        <f>"As at "&amp;'[4]Khai bao'!$D$19</f>
        <v>As at 01/01/2014</v>
      </c>
      <c r="AM751" s="208"/>
      <c r="AN751" s="208"/>
      <c r="AO751" s="208"/>
      <c r="AP751" s="208"/>
      <c r="AQ751" s="208"/>
      <c r="AR751" s="208"/>
      <c r="AS751" s="208"/>
      <c r="AT751" s="189"/>
      <c r="AU751" s="189"/>
      <c r="AV751" s="189"/>
      <c r="AW751" s="189"/>
      <c r="AX751" s="189"/>
      <c r="AY751" s="641">
        <f>P751</f>
        <v>0</v>
      </c>
      <c r="AZ751" s="641"/>
      <c r="BA751" s="641"/>
      <c r="BB751" s="641"/>
      <c r="BC751" s="641"/>
      <c r="BD751" s="641"/>
      <c r="BE751" s="189"/>
      <c r="BF751" s="641">
        <f>W751</f>
        <v>0</v>
      </c>
      <c r="BG751" s="641"/>
      <c r="BH751" s="641"/>
      <c r="BI751" s="641"/>
      <c r="BJ751" s="641"/>
      <c r="BK751" s="641"/>
      <c r="BM751" s="641">
        <f>SUM(AY751:BK751)</f>
        <v>0</v>
      </c>
      <c r="BN751" s="641"/>
      <c r="BO751" s="641"/>
      <c r="BP751" s="641"/>
      <c r="BQ751" s="641"/>
      <c r="BR751" s="641"/>
      <c r="BS751" s="193"/>
      <c r="BY751" s="156">
        <f>SUM(BY752:BY756)</f>
        <v>0</v>
      </c>
      <c r="BZ751" s="156">
        <f t="shared" si="80"/>
        <v>0</v>
      </c>
      <c r="CB751" s="155">
        <f>-[4]CDKT!T131</f>
        <v>0</v>
      </c>
      <c r="CC751" s="155"/>
      <c r="CD751" s="155">
        <f>CB751-AD751</f>
        <v>0</v>
      </c>
      <c r="CE751" s="155"/>
    </row>
    <row r="752" spans="1:94" s="99" customFormat="1" ht="15" hidden="1" customHeight="1">
      <c r="A752" s="147" t="str">
        <f>IF(B752&lt;&gt;"",SUBTOTAL(103,$B$8:B752)-SUBTOTAL(103,$B$9:$B$50)-SUBTOTAL(103,$B$52:$B$345),"")</f>
        <v/>
      </c>
      <c r="B752" s="88"/>
      <c r="C752" s="99" t="str">
        <f>"Khấu hao trong "&amp;'[4]Khai bao'!C23</f>
        <v>Khấu hao trong kỳ</v>
      </c>
      <c r="D752" s="343"/>
      <c r="E752" s="257"/>
      <c r="F752" s="257"/>
      <c r="G752" s="107"/>
      <c r="H752" s="107"/>
      <c r="I752" s="89"/>
      <c r="J752" s="89"/>
      <c r="K752" s="189"/>
      <c r="L752" s="189"/>
      <c r="M752" s="189"/>
      <c r="N752" s="189"/>
      <c r="O752" s="189"/>
      <c r="P752" s="641">
        <v>0</v>
      </c>
      <c r="Q752" s="641"/>
      <c r="R752" s="641"/>
      <c r="S752" s="641"/>
      <c r="T752" s="641"/>
      <c r="U752" s="641"/>
      <c r="V752" s="189"/>
      <c r="W752" s="641">
        <v>0</v>
      </c>
      <c r="X752" s="641"/>
      <c r="Y752" s="641"/>
      <c r="Z752" s="641"/>
      <c r="AA752" s="641"/>
      <c r="AB752" s="641"/>
      <c r="AC752" s="189"/>
      <c r="AD752" s="641">
        <f>SUM(P752:AB752)</f>
        <v>0</v>
      </c>
      <c r="AE752" s="641"/>
      <c r="AF752" s="641"/>
      <c r="AG752" s="641"/>
      <c r="AH752" s="641"/>
      <c r="AI752" s="641"/>
      <c r="AJ752" s="147" t="str">
        <f t="shared" si="84"/>
        <v/>
      </c>
      <c r="AK752" s="245">
        <f t="shared" si="84"/>
        <v>0</v>
      </c>
      <c r="AL752" s="99" t="s">
        <v>1339</v>
      </c>
      <c r="AM752" s="343"/>
      <c r="AN752" s="343"/>
      <c r="AO752" s="257"/>
      <c r="AP752" s="107"/>
      <c r="AQ752" s="107"/>
      <c r="AR752" s="89"/>
      <c r="AS752" s="89"/>
      <c r="AT752" s="189"/>
      <c r="AU752" s="189"/>
      <c r="AV752" s="189"/>
      <c r="AW752" s="189"/>
      <c r="AX752" s="189"/>
      <c r="AY752" s="641">
        <f>P752</f>
        <v>0</v>
      </c>
      <c r="AZ752" s="641"/>
      <c r="BA752" s="641"/>
      <c r="BB752" s="641"/>
      <c r="BC752" s="641"/>
      <c r="BD752" s="641"/>
      <c r="BE752" s="189"/>
      <c r="BF752" s="641">
        <f>W752</f>
        <v>0</v>
      </c>
      <c r="BG752" s="641"/>
      <c r="BH752" s="641"/>
      <c r="BI752" s="641"/>
      <c r="BJ752" s="641"/>
      <c r="BK752" s="641"/>
      <c r="BL752" s="189"/>
      <c r="BM752" s="641">
        <f>SUM(AY752:BK752)</f>
        <v>0</v>
      </c>
      <c r="BN752" s="641"/>
      <c r="BO752" s="641"/>
      <c r="BP752" s="641"/>
      <c r="BQ752" s="641"/>
      <c r="BR752" s="641"/>
      <c r="BS752" s="193"/>
      <c r="BT752" s="155"/>
      <c r="BU752" s="155"/>
      <c r="BV752" s="155"/>
      <c r="BW752" s="155"/>
      <c r="BX752" s="156"/>
      <c r="BY752" s="156">
        <f>IF(SUM(C752:AI752)=0,0,1)</f>
        <v>0</v>
      </c>
      <c r="BZ752" s="156">
        <f t="shared" si="80"/>
        <v>0</v>
      </c>
      <c r="CA752" s="156"/>
      <c r="CB752" s="252"/>
      <c r="CC752" s="252"/>
      <c r="CD752" s="155"/>
      <c r="CE752" s="155"/>
      <c r="CG752" s="290"/>
      <c r="CH752" s="290"/>
      <c r="CI752" s="290"/>
      <c r="CJ752" s="290"/>
      <c r="CK752" s="290"/>
      <c r="CL752" s="290"/>
      <c r="CM752" s="290"/>
      <c r="CN752" s="290"/>
      <c r="CO752" s="290"/>
      <c r="CP752" s="290"/>
    </row>
    <row r="753" spans="1:94" s="99" customFormat="1" ht="15" hidden="1" customHeight="1">
      <c r="A753" s="147" t="str">
        <f>IF(B753&lt;&gt;"",SUBTOTAL(103,$B$8:B753)-SUBTOTAL(103,$B$9:$B$50)-SUBTOTAL(103,$B$52:$B$345),"")</f>
        <v/>
      </c>
      <c r="B753" s="88"/>
      <c r="C753" s="99" t="s">
        <v>1332</v>
      </c>
      <c r="D753" s="343"/>
      <c r="E753" s="257"/>
      <c r="F753" s="257"/>
      <c r="G753" s="107"/>
      <c r="H753" s="107"/>
      <c r="I753" s="89"/>
      <c r="J753" s="89"/>
      <c r="K753" s="189"/>
      <c r="L753" s="189"/>
      <c r="M753" s="189"/>
      <c r="N753" s="189"/>
      <c r="O753" s="189"/>
      <c r="P753" s="641">
        <v>0</v>
      </c>
      <c r="Q753" s="641"/>
      <c r="R753" s="641"/>
      <c r="S753" s="641"/>
      <c r="T753" s="641"/>
      <c r="U753" s="641"/>
      <c r="V753" s="189"/>
      <c r="W753" s="641">
        <v>0</v>
      </c>
      <c r="X753" s="641"/>
      <c r="Y753" s="641"/>
      <c r="Z753" s="641"/>
      <c r="AA753" s="641"/>
      <c r="AB753" s="641"/>
      <c r="AC753" s="189"/>
      <c r="AD753" s="641">
        <f>SUM(P753:AB753)</f>
        <v>0</v>
      </c>
      <c r="AE753" s="641"/>
      <c r="AF753" s="641"/>
      <c r="AG753" s="641"/>
      <c r="AH753" s="641"/>
      <c r="AI753" s="641"/>
      <c r="AJ753" s="147" t="str">
        <f t="shared" si="84"/>
        <v/>
      </c>
      <c r="AK753" s="245">
        <f t="shared" si="84"/>
        <v>0</v>
      </c>
      <c r="AL753" s="99" t="s">
        <v>1274</v>
      </c>
      <c r="AM753" s="343"/>
      <c r="AN753" s="343"/>
      <c r="AO753" s="257"/>
      <c r="AP753" s="107"/>
      <c r="AQ753" s="107"/>
      <c r="AR753" s="89"/>
      <c r="AS753" s="89"/>
      <c r="AT753" s="189"/>
      <c r="AU753" s="189"/>
      <c r="AV753" s="189"/>
      <c r="AW753" s="189"/>
      <c r="AX753" s="189"/>
      <c r="AY753" s="641">
        <f>P753</f>
        <v>0</v>
      </c>
      <c r="AZ753" s="641"/>
      <c r="BA753" s="641"/>
      <c r="BB753" s="641"/>
      <c r="BC753" s="641"/>
      <c r="BD753" s="641"/>
      <c r="BE753" s="189"/>
      <c r="BF753" s="641">
        <f>W753</f>
        <v>0</v>
      </c>
      <c r="BG753" s="641"/>
      <c r="BH753" s="641"/>
      <c r="BI753" s="641"/>
      <c r="BJ753" s="641"/>
      <c r="BK753" s="641"/>
      <c r="BL753" s="189"/>
      <c r="BM753" s="641">
        <f>SUM(AY753:BK753)</f>
        <v>0</v>
      </c>
      <c r="BN753" s="641"/>
      <c r="BO753" s="641"/>
      <c r="BP753" s="641"/>
      <c r="BQ753" s="641"/>
      <c r="BR753" s="641"/>
      <c r="BS753" s="193"/>
      <c r="BT753" s="155"/>
      <c r="BU753" s="155"/>
      <c r="BV753" s="155"/>
      <c r="BW753" s="155"/>
      <c r="BX753" s="156"/>
      <c r="BY753" s="156">
        <f>IF(SUM(C753:AI753)=0,0,1)</f>
        <v>0</v>
      </c>
      <c r="BZ753" s="156">
        <f t="shared" si="80"/>
        <v>0</v>
      </c>
      <c r="CA753" s="156"/>
      <c r="CB753" s="252"/>
      <c r="CC753" s="252"/>
      <c r="CD753" s="155"/>
      <c r="CE753" s="155"/>
      <c r="CG753" s="290"/>
      <c r="CH753" s="290"/>
      <c r="CI753" s="290"/>
      <c r="CJ753" s="290"/>
      <c r="CK753" s="290"/>
      <c r="CL753" s="290"/>
      <c r="CM753" s="290"/>
      <c r="CN753" s="290"/>
      <c r="CO753" s="290"/>
      <c r="CP753" s="290"/>
    </row>
    <row r="754" spans="1:94" s="99" customFormat="1" ht="15" hidden="1" customHeight="1">
      <c r="A754" s="147" t="str">
        <f>IF(B754&lt;&gt;"",SUBTOTAL(103,$B$8:B754)-SUBTOTAL(103,$B$9:$B$50)-SUBTOTAL(103,$B$52:$B$345),"")</f>
        <v/>
      </c>
      <c r="B754" s="88"/>
      <c r="C754" s="99" t="s">
        <v>1335</v>
      </c>
      <c r="D754" s="343"/>
      <c r="E754" s="257"/>
      <c r="F754" s="257"/>
      <c r="G754" s="107"/>
      <c r="H754" s="107"/>
      <c r="I754" s="89"/>
      <c r="J754" s="89"/>
      <c r="K754" s="189"/>
      <c r="L754" s="189"/>
      <c r="M754" s="189"/>
      <c r="N754" s="189"/>
      <c r="O754" s="189"/>
      <c r="P754" s="641">
        <v>0</v>
      </c>
      <c r="Q754" s="641"/>
      <c r="R754" s="641"/>
      <c r="S754" s="641"/>
      <c r="T754" s="641"/>
      <c r="U754" s="641"/>
      <c r="V754" s="189"/>
      <c r="W754" s="641">
        <v>0</v>
      </c>
      <c r="X754" s="641"/>
      <c r="Y754" s="641"/>
      <c r="Z754" s="641"/>
      <c r="AA754" s="641"/>
      <c r="AB754" s="641"/>
      <c r="AC754" s="189"/>
      <c r="AD754" s="641">
        <f>SUM(P754:AB754)</f>
        <v>0</v>
      </c>
      <c r="AE754" s="641"/>
      <c r="AF754" s="641"/>
      <c r="AG754" s="641"/>
      <c r="AH754" s="641"/>
      <c r="AI754" s="641"/>
      <c r="AJ754" s="147" t="str">
        <f t="shared" si="84"/>
        <v/>
      </c>
      <c r="AK754" s="245">
        <f t="shared" si="84"/>
        <v>0</v>
      </c>
      <c r="AL754" s="99" t="s">
        <v>1336</v>
      </c>
      <c r="AM754" s="343"/>
      <c r="AN754" s="343"/>
      <c r="AO754" s="257"/>
      <c r="AP754" s="107"/>
      <c r="AQ754" s="107"/>
      <c r="AR754" s="89"/>
      <c r="AS754" s="89"/>
      <c r="AT754" s="189"/>
      <c r="AU754" s="189"/>
      <c r="AV754" s="189"/>
      <c r="AW754" s="189"/>
      <c r="AX754" s="189"/>
      <c r="AY754" s="641">
        <f>P754</f>
        <v>0</v>
      </c>
      <c r="AZ754" s="641"/>
      <c r="BA754" s="641"/>
      <c r="BB754" s="641"/>
      <c r="BC754" s="641"/>
      <c r="BD754" s="641"/>
      <c r="BE754" s="189"/>
      <c r="BF754" s="641">
        <f>W754</f>
        <v>0</v>
      </c>
      <c r="BG754" s="641"/>
      <c r="BH754" s="641"/>
      <c r="BI754" s="641"/>
      <c r="BJ754" s="641"/>
      <c r="BK754" s="641"/>
      <c r="BL754" s="189"/>
      <c r="BM754" s="641">
        <f>SUM(AY754:BK754)</f>
        <v>0</v>
      </c>
      <c r="BN754" s="641"/>
      <c r="BO754" s="641"/>
      <c r="BP754" s="641"/>
      <c r="BQ754" s="641"/>
      <c r="BR754" s="641"/>
      <c r="BS754" s="193"/>
      <c r="BT754" s="155"/>
      <c r="BU754" s="155"/>
      <c r="BV754" s="155"/>
      <c r="BW754" s="155"/>
      <c r="BX754" s="156"/>
      <c r="BY754" s="156">
        <f>IF(SUM(C754:AI754)=0,0,1)</f>
        <v>0</v>
      </c>
      <c r="BZ754" s="156">
        <f t="shared" si="80"/>
        <v>0</v>
      </c>
      <c r="CA754" s="156"/>
      <c r="CB754" s="252"/>
      <c r="CC754" s="252"/>
      <c r="CD754" s="155"/>
      <c r="CE754" s="155"/>
      <c r="CG754" s="290"/>
      <c r="CH754" s="290"/>
      <c r="CI754" s="290"/>
      <c r="CJ754" s="290"/>
      <c r="CK754" s="290"/>
      <c r="CL754" s="290"/>
      <c r="CM754" s="290"/>
      <c r="CN754" s="290"/>
      <c r="CO754" s="290"/>
      <c r="CP754" s="290"/>
    </row>
    <row r="755" spans="1:94" s="99" customFormat="1" ht="15" hidden="1" customHeight="1">
      <c r="A755" s="147" t="str">
        <f>IF(B755&lt;&gt;"",SUBTOTAL(103,$B$8:B755)-SUBTOTAL(103,$B$9:$B$50)-SUBTOTAL(103,$B$52:$B$345),"")</f>
        <v/>
      </c>
      <c r="B755" s="88"/>
      <c r="C755" s="99" t="s">
        <v>1245</v>
      </c>
      <c r="D755" s="343"/>
      <c r="E755" s="257"/>
      <c r="F755" s="257"/>
      <c r="G755" s="107"/>
      <c r="H755" s="107"/>
      <c r="I755" s="89"/>
      <c r="J755" s="89"/>
      <c r="K755" s="189"/>
      <c r="L755" s="189"/>
      <c r="M755" s="189"/>
      <c r="N755" s="189"/>
      <c r="O755" s="189"/>
      <c r="P755" s="641">
        <v>0</v>
      </c>
      <c r="Q755" s="641"/>
      <c r="R755" s="641"/>
      <c r="S755" s="641"/>
      <c r="T755" s="641"/>
      <c r="U755" s="641"/>
      <c r="V755" s="189"/>
      <c r="W755" s="641">
        <v>0</v>
      </c>
      <c r="X755" s="641"/>
      <c r="Y755" s="641"/>
      <c r="Z755" s="641"/>
      <c r="AA755" s="641"/>
      <c r="AB755" s="641"/>
      <c r="AC755" s="189"/>
      <c r="AD755" s="641">
        <f>SUM(P755:AB755)</f>
        <v>0</v>
      </c>
      <c r="AE755" s="641"/>
      <c r="AF755" s="641"/>
      <c r="AG755" s="641"/>
      <c r="AH755" s="641"/>
      <c r="AI755" s="641"/>
      <c r="AJ755" s="147" t="str">
        <f t="shared" si="84"/>
        <v/>
      </c>
      <c r="AK755" s="245">
        <f t="shared" si="84"/>
        <v>0</v>
      </c>
      <c r="AL755" s="99" t="s">
        <v>1274</v>
      </c>
      <c r="AM755" s="343"/>
      <c r="AN755" s="343"/>
      <c r="AO755" s="257"/>
      <c r="AP755" s="107"/>
      <c r="AQ755" s="107"/>
      <c r="AR755" s="89"/>
      <c r="AS755" s="89"/>
      <c r="AT755" s="189"/>
      <c r="AU755" s="189"/>
      <c r="AV755" s="189"/>
      <c r="AW755" s="189"/>
      <c r="AX755" s="189"/>
      <c r="AY755" s="641">
        <f>P755</f>
        <v>0</v>
      </c>
      <c r="AZ755" s="641"/>
      <c r="BA755" s="641"/>
      <c r="BB755" s="641"/>
      <c r="BC755" s="641"/>
      <c r="BD755" s="641"/>
      <c r="BE755" s="189"/>
      <c r="BF755" s="641">
        <f>W755</f>
        <v>0</v>
      </c>
      <c r="BG755" s="641"/>
      <c r="BH755" s="641"/>
      <c r="BI755" s="641"/>
      <c r="BJ755" s="641"/>
      <c r="BK755" s="641"/>
      <c r="BL755" s="189"/>
      <c r="BM755" s="641">
        <f>SUM(AY755:BK755)</f>
        <v>0</v>
      </c>
      <c r="BN755" s="641"/>
      <c r="BO755" s="641"/>
      <c r="BP755" s="641"/>
      <c r="BQ755" s="641"/>
      <c r="BR755" s="641"/>
      <c r="BS755" s="193"/>
      <c r="BT755" s="155"/>
      <c r="BU755" s="155"/>
      <c r="BV755" s="155"/>
      <c r="BW755" s="155"/>
      <c r="BX755" s="156"/>
      <c r="BY755" s="156">
        <f>IF(SUM(C755:AI755)=0,0,1)</f>
        <v>0</v>
      </c>
      <c r="BZ755" s="156">
        <f t="shared" si="80"/>
        <v>0</v>
      </c>
      <c r="CA755" s="156"/>
      <c r="CB755" s="252"/>
      <c r="CC755" s="252"/>
      <c r="CD755" s="155"/>
      <c r="CE755" s="155"/>
      <c r="CG755" s="290"/>
      <c r="CH755" s="290"/>
      <c r="CI755" s="290"/>
      <c r="CJ755" s="290"/>
      <c r="CK755" s="290"/>
      <c r="CL755" s="290"/>
      <c r="CM755" s="290"/>
      <c r="CN755" s="290"/>
      <c r="CO755" s="290"/>
      <c r="CP755" s="290"/>
    </row>
    <row r="756" spans="1:94" s="96" customFormat="1" ht="15" hidden="1" customHeight="1">
      <c r="A756" s="147" t="str">
        <f>IF(B756&lt;&gt;"",SUBTOTAL(103,$B$8:B756)-SUBTOTAL(103,$B$9:$B$50)-SUBTOTAL(103,$B$52:$B$345),"")</f>
        <v/>
      </c>
      <c r="B756" s="88"/>
      <c r="C756" s="115" t="str">
        <f>"Tại ngày "&amp;'[4]Khai bao'!$C$15</f>
        <v>Tại ngày 30/06/2016</v>
      </c>
      <c r="D756" s="115"/>
      <c r="E756" s="115"/>
      <c r="F756" s="115"/>
      <c r="G756" s="115"/>
      <c r="H756" s="115"/>
      <c r="I756" s="115"/>
      <c r="J756" s="115"/>
      <c r="K756" s="115"/>
      <c r="L756" s="115"/>
      <c r="M756" s="115"/>
      <c r="N756" s="115"/>
      <c r="O756" s="115"/>
      <c r="P756" s="699">
        <f>SUBTOTAL(109,P751:U755)</f>
        <v>0</v>
      </c>
      <c r="Q756" s="699"/>
      <c r="R756" s="699"/>
      <c r="S756" s="699"/>
      <c r="T756" s="699"/>
      <c r="U756" s="699"/>
      <c r="V756" s="271"/>
      <c r="W756" s="699">
        <f>SUBTOTAL(109,W751:AB755)</f>
        <v>0</v>
      </c>
      <c r="X756" s="699"/>
      <c r="Y756" s="699"/>
      <c r="Z756" s="699"/>
      <c r="AA756" s="699"/>
      <c r="AB756" s="699"/>
      <c r="AC756" s="271"/>
      <c r="AD756" s="699">
        <f>SUBTOTAL(109,AD751:AI755)</f>
        <v>0</v>
      </c>
      <c r="AE756" s="699"/>
      <c r="AF756" s="699"/>
      <c r="AG756" s="699"/>
      <c r="AH756" s="699"/>
      <c r="AI756" s="699"/>
      <c r="AJ756" s="147" t="str">
        <f t="shared" si="84"/>
        <v/>
      </c>
      <c r="AK756" s="245">
        <f t="shared" si="84"/>
        <v>0</v>
      </c>
      <c r="AL756" s="115" t="str">
        <f>"As at "&amp;'[4]Khai bao'!$D$15</f>
        <v>As at 31/12/2014</v>
      </c>
      <c r="AM756" s="115"/>
      <c r="AN756" s="115"/>
      <c r="AO756" s="115"/>
      <c r="AP756" s="115"/>
      <c r="AQ756" s="115"/>
      <c r="AR756" s="115"/>
      <c r="AS756" s="115"/>
      <c r="AT756" s="115"/>
      <c r="AU756" s="115"/>
      <c r="AV756" s="115"/>
      <c r="AW756" s="115"/>
      <c r="AX756" s="115"/>
      <c r="AY756" s="699">
        <f>SUBTOTAL(109,AY751:BD755)</f>
        <v>0</v>
      </c>
      <c r="AZ756" s="699"/>
      <c r="BA756" s="699"/>
      <c r="BB756" s="699"/>
      <c r="BC756" s="699"/>
      <c r="BD756" s="699"/>
      <c r="BE756" s="271"/>
      <c r="BF756" s="699">
        <f>SUBTOTAL(109,BF751:BK755)</f>
        <v>0</v>
      </c>
      <c r="BG756" s="699"/>
      <c r="BH756" s="699"/>
      <c r="BI756" s="699"/>
      <c r="BJ756" s="699"/>
      <c r="BK756" s="699"/>
      <c r="BL756" s="271"/>
      <c r="BM756" s="699">
        <f>SUBTOTAL(109,BM751:BR755)</f>
        <v>0</v>
      </c>
      <c r="BN756" s="699"/>
      <c r="BO756" s="699"/>
      <c r="BP756" s="699"/>
      <c r="BQ756" s="699"/>
      <c r="BR756" s="699"/>
      <c r="BS756" s="154"/>
      <c r="BT756" s="155"/>
      <c r="BU756" s="155"/>
      <c r="BV756" s="155"/>
      <c r="BW756" s="155"/>
      <c r="BX756" s="156"/>
      <c r="BY756" s="156">
        <f>IF(SUM(C756:AI756)=0,0,1)</f>
        <v>0</v>
      </c>
      <c r="BZ756" s="156">
        <f t="shared" si="80"/>
        <v>0</v>
      </c>
      <c r="CA756" s="156"/>
      <c r="CB756" s="252">
        <f>-[4]CDKT!P131</f>
        <v>0</v>
      </c>
      <c r="CC756" s="252"/>
      <c r="CD756" s="252">
        <f>CB756-AD756</f>
        <v>0</v>
      </c>
      <c r="CE756" s="252"/>
      <c r="CG756" s="272"/>
      <c r="CH756" s="272"/>
      <c r="CI756" s="272"/>
      <c r="CJ756" s="272"/>
      <c r="CK756" s="272"/>
      <c r="CL756" s="272"/>
      <c r="CM756" s="272"/>
      <c r="CN756" s="272"/>
      <c r="CO756" s="272"/>
      <c r="CP756" s="272"/>
    </row>
    <row r="757" spans="1:94" ht="15" hidden="1" customHeight="1">
      <c r="A757" s="333" t="str">
        <f>IF(B757&lt;&gt;"",SUBTOTAL(103,$B$8:B757)-SUBTOTAL(103,$B$9:$B$50)-SUBTOTAL(103,$B$52:$B$345),"")</f>
        <v/>
      </c>
      <c r="C757" s="116" t="s">
        <v>1384</v>
      </c>
      <c r="D757" s="333"/>
      <c r="E757" s="340"/>
      <c r="F757" s="340"/>
      <c r="G757" s="107"/>
      <c r="H757" s="107"/>
      <c r="I757" s="107"/>
      <c r="K757" s="107"/>
      <c r="L757" s="107"/>
      <c r="M757" s="107"/>
      <c r="N757" s="107"/>
      <c r="O757" s="107"/>
      <c r="P757" s="342"/>
      <c r="Q757" s="342"/>
      <c r="R757" s="342"/>
      <c r="S757" s="342"/>
      <c r="T757" s="342"/>
      <c r="U757" s="342"/>
      <c r="V757" s="107"/>
      <c r="W757" s="342"/>
      <c r="X757" s="342"/>
      <c r="Y757" s="342"/>
      <c r="Z757" s="342"/>
      <c r="AA757" s="342"/>
      <c r="AB757" s="342"/>
      <c r="AC757" s="107"/>
      <c r="AD757" s="342"/>
      <c r="AE757" s="342"/>
      <c r="AF757" s="342"/>
      <c r="AG757" s="342"/>
      <c r="AH757" s="342"/>
      <c r="AI757" s="342"/>
      <c r="AJ757" s="333" t="str">
        <f t="shared" si="84"/>
        <v/>
      </c>
      <c r="AK757" s="334">
        <f t="shared" si="84"/>
        <v>0</v>
      </c>
      <c r="AL757" s="116" t="s">
        <v>1341</v>
      </c>
      <c r="AM757" s="333"/>
      <c r="AN757" s="333"/>
      <c r="AO757" s="340"/>
      <c r="AP757" s="107"/>
      <c r="AQ757" s="107"/>
      <c r="AR757" s="107"/>
      <c r="AT757" s="107"/>
      <c r="AU757" s="107"/>
      <c r="AV757" s="107"/>
      <c r="AW757" s="107"/>
      <c r="AX757" s="107"/>
      <c r="AY757" s="342"/>
      <c r="AZ757" s="342"/>
      <c r="BA757" s="342"/>
      <c r="BB757" s="342"/>
      <c r="BC757" s="342"/>
      <c r="BD757" s="342"/>
      <c r="BE757" s="107"/>
      <c r="BF757" s="342"/>
      <c r="BG757" s="342"/>
      <c r="BH757" s="342"/>
      <c r="BI757" s="342"/>
      <c r="BJ757" s="342"/>
      <c r="BK757" s="342"/>
      <c r="BL757" s="107"/>
      <c r="BM757" s="342"/>
      <c r="BN757" s="342"/>
      <c r="BO757" s="342"/>
      <c r="BP757" s="342"/>
      <c r="BQ757" s="342"/>
      <c r="BR757" s="342"/>
      <c r="BY757" s="156">
        <f>SUM(BY758:BY759)</f>
        <v>0</v>
      </c>
      <c r="BZ757" s="156">
        <f t="shared" si="80"/>
        <v>0</v>
      </c>
      <c r="CD757" s="155"/>
      <c r="CE757" s="155"/>
    </row>
    <row r="758" spans="1:94" ht="15" hidden="1" customHeight="1">
      <c r="A758" s="256" t="str">
        <f>IF(B758&lt;&gt;"",SUBTOTAL(103,$B$8:B758)-SUBTOTAL(103,$B$9:$B$50)-SUBTOTAL(103,$B$52:$B$345),"")</f>
        <v/>
      </c>
      <c r="B758" s="90"/>
      <c r="C758" s="208" t="str">
        <f>"Tại ngày "&amp;'[4]Khai bao'!$C$19</f>
        <v>Tại ngày 01/01/2016</v>
      </c>
      <c r="D758" s="208"/>
      <c r="E758" s="208"/>
      <c r="F758" s="208"/>
      <c r="G758" s="208"/>
      <c r="H758" s="208"/>
      <c r="I758" s="208"/>
      <c r="J758" s="208"/>
      <c r="K758" s="189"/>
      <c r="L758" s="189"/>
      <c r="M758" s="189"/>
      <c r="N758" s="189"/>
      <c r="O758" s="189"/>
      <c r="P758" s="641">
        <f>P744-P751</f>
        <v>0</v>
      </c>
      <c r="Q758" s="641"/>
      <c r="R758" s="641"/>
      <c r="S758" s="641"/>
      <c r="T758" s="641"/>
      <c r="U758" s="641"/>
      <c r="V758" s="189"/>
      <c r="W758" s="641">
        <f>W744-W751</f>
        <v>0</v>
      </c>
      <c r="X758" s="641"/>
      <c r="Y758" s="641"/>
      <c r="Z758" s="641"/>
      <c r="AA758" s="641"/>
      <c r="AB758" s="641"/>
      <c r="AD758" s="641">
        <f>SUM(P758:AB758)</f>
        <v>0</v>
      </c>
      <c r="AE758" s="641"/>
      <c r="AF758" s="641"/>
      <c r="AG758" s="641"/>
      <c r="AH758" s="641"/>
      <c r="AI758" s="641"/>
      <c r="AJ758" s="256" t="str">
        <f t="shared" si="84"/>
        <v/>
      </c>
      <c r="AK758" s="284">
        <f t="shared" si="84"/>
        <v>0</v>
      </c>
      <c r="AL758" s="208" t="str">
        <f>"As at "&amp;'[4]Khai bao'!$D$19</f>
        <v>As at 01/01/2014</v>
      </c>
      <c r="AM758" s="208"/>
      <c r="AN758" s="208"/>
      <c r="AO758" s="208"/>
      <c r="AP758" s="208"/>
      <c r="AQ758" s="208"/>
      <c r="AR758" s="208"/>
      <c r="AS758" s="208"/>
      <c r="AT758" s="189"/>
      <c r="AU758" s="189"/>
      <c r="AV758" s="189"/>
      <c r="AW758" s="189"/>
      <c r="AX758" s="189"/>
      <c r="AY758" s="641">
        <f>AY744-AY751</f>
        <v>0</v>
      </c>
      <c r="AZ758" s="641"/>
      <c r="BA758" s="641"/>
      <c r="BB758" s="641"/>
      <c r="BC758" s="641"/>
      <c r="BD758" s="641"/>
      <c r="BE758" s="189"/>
      <c r="BF758" s="641">
        <f>BF744-BF751</f>
        <v>0</v>
      </c>
      <c r="BG758" s="641"/>
      <c r="BH758" s="641"/>
      <c r="BI758" s="641"/>
      <c r="BJ758" s="641"/>
      <c r="BK758" s="641"/>
      <c r="BM758" s="641">
        <f>SUM(AY758:BK758)</f>
        <v>0</v>
      </c>
      <c r="BN758" s="641"/>
      <c r="BO758" s="641"/>
      <c r="BP758" s="641"/>
      <c r="BQ758" s="641"/>
      <c r="BR758" s="641"/>
      <c r="BS758" s="193"/>
      <c r="BY758" s="156">
        <f>BY749</f>
        <v>0</v>
      </c>
      <c r="BZ758" s="156">
        <f>IF(ISNONTEXT(C758:D758),0,SUM(C758:AI758)-SUM(AL758:BR758))</f>
        <v>0</v>
      </c>
      <c r="CB758" s="155">
        <f>[4]CDKT!T129</f>
        <v>0</v>
      </c>
      <c r="CC758" s="155"/>
      <c r="CD758" s="155">
        <f>CB758-AD758</f>
        <v>0</v>
      </c>
      <c r="CE758" s="155"/>
    </row>
    <row r="759" spans="1:94" s="96" customFormat="1" ht="15" hidden="1" customHeight="1" thickBot="1">
      <c r="A759" s="147" t="str">
        <f>IF(B759&lt;&gt;"",SUBTOTAL(103,$B$8:B759)-SUBTOTAL(103,$B$9:$B$50)-SUBTOTAL(103,$B$52:$B$345),"")</f>
        <v/>
      </c>
      <c r="B759" s="88"/>
      <c r="C759" s="88" t="str">
        <f>"Tại ngày "&amp;'[4]Khai bao'!$C$15</f>
        <v>Tại ngày 30/06/2016</v>
      </c>
      <c r="D759" s="115"/>
      <c r="E759" s="115"/>
      <c r="F759" s="115"/>
      <c r="G759" s="115"/>
      <c r="H759" s="115"/>
      <c r="I759" s="115"/>
      <c r="J759" s="115"/>
      <c r="K759" s="271"/>
      <c r="L759" s="271"/>
      <c r="M759" s="271"/>
      <c r="N759" s="271"/>
      <c r="O759" s="271"/>
      <c r="P759" s="653">
        <f>P749-P756</f>
        <v>0</v>
      </c>
      <c r="Q759" s="653"/>
      <c r="R759" s="653"/>
      <c r="S759" s="653"/>
      <c r="T759" s="653"/>
      <c r="U759" s="653"/>
      <c r="V759" s="271"/>
      <c r="W759" s="653">
        <f>W749-W756</f>
        <v>0</v>
      </c>
      <c r="X759" s="653"/>
      <c r="Y759" s="653"/>
      <c r="Z759" s="653"/>
      <c r="AA759" s="653"/>
      <c r="AB759" s="653"/>
      <c r="AC759" s="271"/>
      <c r="AD759" s="653">
        <f>SUM(P759:AB759)</f>
        <v>0</v>
      </c>
      <c r="AE759" s="653"/>
      <c r="AF759" s="653"/>
      <c r="AG759" s="653"/>
      <c r="AH759" s="653"/>
      <c r="AI759" s="653"/>
      <c r="AJ759" s="147" t="str">
        <f t="shared" si="84"/>
        <v/>
      </c>
      <c r="AK759" s="245">
        <f t="shared" si="84"/>
        <v>0</v>
      </c>
      <c r="AL759" s="88" t="str">
        <f>"As at "&amp;'[4]Khai bao'!$D$15</f>
        <v>As at 31/12/2014</v>
      </c>
      <c r="AM759" s="115"/>
      <c r="AN759" s="115"/>
      <c r="AO759" s="115"/>
      <c r="AP759" s="115"/>
      <c r="AQ759" s="115"/>
      <c r="AR759" s="115"/>
      <c r="AS759" s="115"/>
      <c r="AT759" s="271"/>
      <c r="AU759" s="271"/>
      <c r="AV759" s="271"/>
      <c r="AW759" s="271"/>
      <c r="AX759" s="271"/>
      <c r="AY759" s="653">
        <f>AY749-AY756</f>
        <v>0</v>
      </c>
      <c r="AZ759" s="653"/>
      <c r="BA759" s="653"/>
      <c r="BB759" s="653"/>
      <c r="BC759" s="653"/>
      <c r="BD759" s="653"/>
      <c r="BE759" s="271"/>
      <c r="BF759" s="653">
        <f>BF749-BF756</f>
        <v>0</v>
      </c>
      <c r="BG759" s="653"/>
      <c r="BH759" s="653"/>
      <c r="BI759" s="653"/>
      <c r="BJ759" s="653"/>
      <c r="BK759" s="653"/>
      <c r="BL759" s="271"/>
      <c r="BM759" s="653">
        <f>SUM(AY759:BK759)</f>
        <v>0</v>
      </c>
      <c r="BN759" s="653"/>
      <c r="BO759" s="653"/>
      <c r="BP759" s="653"/>
      <c r="BQ759" s="653"/>
      <c r="BR759" s="653"/>
      <c r="BS759" s="154"/>
      <c r="BT759" s="155"/>
      <c r="BU759" s="155"/>
      <c r="BV759" s="155"/>
      <c r="BW759" s="155"/>
      <c r="BX759" s="156"/>
      <c r="BY759" s="156">
        <f>BY749</f>
        <v>0</v>
      </c>
      <c r="BZ759" s="156">
        <f>IF(ISNONTEXT(C759:D759),0,SUM(C759:AI759)-SUM(AL759:BR759))</f>
        <v>0</v>
      </c>
      <c r="CA759" s="156"/>
      <c r="CB759" s="252">
        <f>[4]CDKT!P129</f>
        <v>0</v>
      </c>
      <c r="CC759" s="252"/>
      <c r="CD759" s="252">
        <f>CB759-AD759</f>
        <v>0</v>
      </c>
      <c r="CE759" s="252"/>
      <c r="CG759" s="272"/>
      <c r="CH759" s="272"/>
      <c r="CI759" s="272"/>
      <c r="CJ759" s="272"/>
      <c r="CK759" s="272"/>
      <c r="CL759" s="272"/>
      <c r="CM759" s="272"/>
      <c r="CN759" s="272"/>
      <c r="CO759" s="272"/>
      <c r="CP759" s="272"/>
    </row>
    <row r="760" spans="1:94" s="96" customFormat="1" ht="15" hidden="1" customHeight="1" thickTop="1" thickBot="1">
      <c r="A760" s="147" t="str">
        <f>IF(B760&lt;&gt;"",SUBTOTAL(103,$B$8:B760)-SUBTOTAL(103,$B$9:$B$50)-SUBTOTAL(103,$B$52:$B$345),"")</f>
        <v/>
      </c>
      <c r="B760" s="88"/>
      <c r="C760" s="88" t="s">
        <v>1342</v>
      </c>
      <c r="D760" s="115"/>
      <c r="E760" s="115"/>
      <c r="F760" s="115"/>
      <c r="G760" s="115"/>
      <c r="H760" s="115"/>
      <c r="I760" s="115"/>
      <c r="J760" s="115"/>
      <c r="K760" s="271"/>
      <c r="L760" s="271"/>
      <c r="M760" s="271"/>
      <c r="N760" s="271"/>
      <c r="O760" s="271"/>
      <c r="P760" s="653">
        <v>0</v>
      </c>
      <c r="Q760" s="653"/>
      <c r="R760" s="653"/>
      <c r="S760" s="653"/>
      <c r="T760" s="653"/>
      <c r="U760" s="653"/>
      <c r="V760" s="271"/>
      <c r="W760" s="653">
        <v>0</v>
      </c>
      <c r="X760" s="653"/>
      <c r="Y760" s="653"/>
      <c r="Z760" s="653"/>
      <c r="AA760" s="653"/>
      <c r="AB760" s="653"/>
      <c r="AC760" s="271"/>
      <c r="AD760" s="653">
        <f>SUM(P760:AB760)</f>
        <v>0</v>
      </c>
      <c r="AE760" s="653"/>
      <c r="AF760" s="653"/>
      <c r="AG760" s="653"/>
      <c r="AH760" s="653"/>
      <c r="AI760" s="653"/>
      <c r="AJ760" s="147" t="str">
        <f>A760</f>
        <v/>
      </c>
      <c r="AK760" s="245">
        <f>B760</f>
        <v>0</v>
      </c>
      <c r="AL760" s="88" t="str">
        <f>"As at "&amp;'[4]Khai bao'!$D$15</f>
        <v>As at 31/12/2014</v>
      </c>
      <c r="AM760" s="115"/>
      <c r="AN760" s="115"/>
      <c r="AO760" s="115"/>
      <c r="AP760" s="115"/>
      <c r="AQ760" s="115"/>
      <c r="AR760" s="115"/>
      <c r="AS760" s="115"/>
      <c r="AT760" s="271"/>
      <c r="AU760" s="271"/>
      <c r="AV760" s="271"/>
      <c r="AW760" s="271"/>
      <c r="AX760" s="271"/>
      <c r="AY760" s="653">
        <f>AY750-AY757</f>
        <v>0</v>
      </c>
      <c r="AZ760" s="653"/>
      <c r="BA760" s="653"/>
      <c r="BB760" s="653"/>
      <c r="BC760" s="653"/>
      <c r="BD760" s="653"/>
      <c r="BE760" s="271"/>
      <c r="BF760" s="653">
        <f>BF750-BF757</f>
        <v>0</v>
      </c>
      <c r="BG760" s="653"/>
      <c r="BH760" s="653"/>
      <c r="BI760" s="653"/>
      <c r="BJ760" s="653"/>
      <c r="BK760" s="653"/>
      <c r="BL760" s="271"/>
      <c r="BM760" s="653">
        <f>SUM(AY760:BK760)</f>
        <v>0</v>
      </c>
      <c r="BN760" s="653"/>
      <c r="BO760" s="653"/>
      <c r="BP760" s="653"/>
      <c r="BQ760" s="653"/>
      <c r="BR760" s="653"/>
      <c r="BS760" s="154"/>
      <c r="BT760" s="155"/>
      <c r="BU760" s="155"/>
      <c r="BV760" s="155"/>
      <c r="BW760" s="155"/>
      <c r="BX760" s="156"/>
      <c r="BY760" s="156">
        <f>IF(SUM(C760:AI760)=0,0,1)</f>
        <v>0</v>
      </c>
      <c r="BZ760" s="156">
        <f>IF(ISNONTEXT(C760:D760),0,SUM(C760:AI760)-SUM(AL760:BR760))</f>
        <v>0</v>
      </c>
      <c r="CA760" s="156"/>
      <c r="CB760" s="252"/>
      <c r="CC760" s="252"/>
      <c r="CD760" s="252"/>
      <c r="CE760" s="252"/>
      <c r="CG760" s="272"/>
      <c r="CH760" s="272"/>
      <c r="CI760" s="272"/>
      <c r="CJ760" s="272"/>
      <c r="CK760" s="272"/>
      <c r="CL760" s="272"/>
      <c r="CM760" s="272"/>
      <c r="CN760" s="272"/>
      <c r="CO760" s="272"/>
      <c r="CP760" s="272"/>
    </row>
    <row r="761" spans="1:94" s="96" customFormat="1" ht="15" customHeight="1" thickTop="1">
      <c r="A761" s="147" t="str">
        <f>IF(B761&lt;&gt;"",SUBTOTAL(103,$B$8:B761)-SUBTOTAL(103,$B$9:$B$50)-SUBTOTAL(103,$B$52:$B$345),"")</f>
        <v/>
      </c>
      <c r="B761" s="88"/>
      <c r="C761" s="271"/>
      <c r="D761" s="271"/>
      <c r="E761" s="271"/>
      <c r="F761" s="271"/>
      <c r="G761" s="271"/>
      <c r="H761" s="271"/>
      <c r="I761" s="271"/>
      <c r="J761" s="271"/>
      <c r="K761" s="271"/>
      <c r="L761" s="271"/>
      <c r="M761" s="271"/>
      <c r="N761" s="154"/>
      <c r="O761" s="154"/>
      <c r="P761" s="154"/>
      <c r="Q761" s="154"/>
      <c r="R761" s="154"/>
      <c r="S761" s="154"/>
      <c r="T761" s="154"/>
      <c r="U761" s="154"/>
      <c r="V761" s="335"/>
      <c r="W761" s="119"/>
      <c r="X761" s="154"/>
      <c r="Y761" s="154"/>
      <c r="Z761" s="154"/>
      <c r="AA761" s="154"/>
      <c r="AB761" s="154"/>
      <c r="AC761" s="154"/>
      <c r="AD761" s="154"/>
      <c r="AE761" s="154"/>
      <c r="AF761" s="154"/>
      <c r="AG761" s="154"/>
      <c r="AH761" s="154"/>
      <c r="AI761" s="154"/>
      <c r="AJ761" s="147" t="str">
        <f t="shared" ref="AJ761:AK793" si="85">A761</f>
        <v/>
      </c>
      <c r="AK761" s="245">
        <f t="shared" si="85"/>
        <v>0</v>
      </c>
      <c r="AL761" s="271"/>
      <c r="AM761" s="271"/>
      <c r="AN761" s="271"/>
      <c r="AO761" s="271"/>
      <c r="AP761" s="271"/>
      <c r="AQ761" s="271"/>
      <c r="AR761" s="271"/>
      <c r="AS761" s="271"/>
      <c r="AT761" s="271"/>
      <c r="AU761" s="271"/>
      <c r="AV761" s="271"/>
      <c r="AW761" s="154"/>
      <c r="AX761" s="154"/>
      <c r="AY761" s="154"/>
      <c r="AZ761" s="154"/>
      <c r="BA761" s="154"/>
      <c r="BB761" s="154"/>
      <c r="BC761" s="154"/>
      <c r="BD761" s="154"/>
      <c r="BE761" s="335"/>
      <c r="BF761" s="119"/>
      <c r="BG761" s="154"/>
      <c r="BH761" s="154"/>
      <c r="BI761" s="154"/>
      <c r="BJ761" s="154"/>
      <c r="BK761" s="154"/>
      <c r="BL761" s="154"/>
      <c r="BM761" s="154"/>
      <c r="BN761" s="154"/>
      <c r="BO761" s="154"/>
      <c r="BP761" s="154"/>
      <c r="BQ761" s="154"/>
      <c r="BR761" s="154"/>
      <c r="BS761" s="154"/>
      <c r="BT761" s="246"/>
      <c r="BU761" s="246"/>
      <c r="BV761" s="246"/>
      <c r="BW761" s="246"/>
      <c r="BX761" s="271"/>
      <c r="BY761" s="156">
        <f>BY764</f>
        <v>5</v>
      </c>
      <c r="BZ761" s="156">
        <f t="shared" ref="BZ761:BZ774" si="86">IF(ISNONTEXT(C761:D761),0,SUM(C761:AI761)-SUM(AL761:BR761))</f>
        <v>0</v>
      </c>
      <c r="CA761" s="156"/>
      <c r="CB761" s="325"/>
      <c r="CC761" s="325"/>
      <c r="CD761" s="325"/>
      <c r="CE761" s="325"/>
    </row>
    <row r="762" spans="1:94" ht="15" customHeight="1">
      <c r="A762" s="147">
        <f>IF(B762&lt;&gt;"",SUBTOTAL(103,$B$8:B762)-SUBTOTAL(103,$B$9:$B$50)-SUBTOTAL(103,$B$52:$B$345),"")</f>
        <v>14</v>
      </c>
      <c r="B762" s="88" t="str">
        <f>IF(AND(W769=0,AD769=0),"",".")</f>
        <v>.</v>
      </c>
      <c r="C762" s="261" t="s">
        <v>814</v>
      </c>
      <c r="D762" s="107"/>
      <c r="E762" s="107"/>
      <c r="F762" s="107"/>
      <c r="G762" s="107"/>
      <c r="H762" s="107"/>
      <c r="I762" s="107"/>
      <c r="J762" s="107"/>
      <c r="K762" s="107"/>
      <c r="L762" s="107"/>
      <c r="M762" s="107"/>
      <c r="N762" s="107"/>
      <c r="O762" s="107"/>
      <c r="P762" s="107"/>
      <c r="Q762" s="107"/>
      <c r="R762" s="107"/>
      <c r="S762" s="107"/>
      <c r="T762" s="107"/>
      <c r="U762" s="107"/>
      <c r="V762" s="107"/>
      <c r="AJ762" s="147">
        <f t="shared" si="85"/>
        <v>14</v>
      </c>
      <c r="AK762" s="245" t="str">
        <f t="shared" si="85"/>
        <v>.</v>
      </c>
      <c r="AL762" s="261" t="s">
        <v>1385</v>
      </c>
      <c r="AM762" s="107"/>
      <c r="AN762" s="107"/>
      <c r="AO762" s="107"/>
      <c r="AP762" s="107"/>
      <c r="AQ762" s="107"/>
      <c r="AR762" s="107"/>
      <c r="AS762" s="107"/>
      <c r="AT762" s="107"/>
      <c r="AU762" s="107"/>
      <c r="AV762" s="107"/>
      <c r="AW762" s="107"/>
      <c r="AX762" s="107"/>
      <c r="AY762" s="107"/>
      <c r="AZ762" s="107"/>
      <c r="BA762" s="107"/>
      <c r="BB762" s="107"/>
      <c r="BC762" s="107"/>
      <c r="BD762" s="107"/>
      <c r="BE762" s="107"/>
      <c r="BY762" s="156">
        <f>BY764</f>
        <v>5</v>
      </c>
      <c r="BZ762" s="156">
        <f t="shared" si="86"/>
        <v>0</v>
      </c>
    </row>
    <row r="763" spans="1:94" ht="15" customHeight="1">
      <c r="A763" s="278" t="str">
        <f>IF(B763&lt;&gt;"",SUBTOTAL(103,$B$8:B763)-SUBTOTAL(103,$B$9:$B$50)-SUBTOTAL(103,$B$52:$B$345),"")</f>
        <v/>
      </c>
      <c r="D763" s="100"/>
      <c r="E763" s="100"/>
      <c r="F763" s="100"/>
      <c r="G763" s="100"/>
      <c r="H763" s="100"/>
      <c r="I763" s="100"/>
      <c r="J763" s="100"/>
      <c r="K763" s="100"/>
      <c r="L763" s="100"/>
      <c r="M763" s="100"/>
      <c r="N763" s="100"/>
      <c r="O763" s="100"/>
      <c r="P763" s="100"/>
      <c r="Q763" s="100"/>
      <c r="R763" s="100"/>
      <c r="S763" s="100"/>
      <c r="T763" s="100"/>
      <c r="W763" s="648" t="str">
        <f>[4]CDKT!$P$9</f>
        <v>30/06/2016</v>
      </c>
      <c r="X763" s="649"/>
      <c r="Y763" s="649"/>
      <c r="Z763" s="649"/>
      <c r="AA763" s="649"/>
      <c r="AB763" s="649"/>
      <c r="AC763" s="277"/>
      <c r="AD763" s="648" t="str">
        <f>[4]CDKT!$T$9</f>
        <v>01/01/2016</v>
      </c>
      <c r="AE763" s="649"/>
      <c r="AF763" s="649"/>
      <c r="AG763" s="649"/>
      <c r="AH763" s="649"/>
      <c r="AI763" s="649"/>
      <c r="AJ763" s="278" t="str">
        <f t="shared" si="85"/>
        <v/>
      </c>
      <c r="AK763" s="278">
        <f t="shared" si="85"/>
        <v>0</v>
      </c>
      <c r="AM763" s="100"/>
      <c r="AN763" s="100"/>
      <c r="AO763" s="100"/>
      <c r="AP763" s="100"/>
      <c r="AQ763" s="100"/>
      <c r="AR763" s="100"/>
      <c r="AS763" s="100"/>
      <c r="AT763" s="100"/>
      <c r="AU763" s="100"/>
      <c r="AV763" s="100"/>
      <c r="AW763" s="100"/>
      <c r="AX763" s="100"/>
      <c r="AY763" s="100"/>
      <c r="AZ763" s="100"/>
      <c r="BA763" s="100"/>
      <c r="BB763" s="100"/>
      <c r="BC763" s="100"/>
      <c r="BF763" s="650" t="e">
        <f>#REF!</f>
        <v>#REF!</v>
      </c>
      <c r="BG763" s="649"/>
      <c r="BH763" s="649"/>
      <c r="BI763" s="649"/>
      <c r="BJ763" s="649"/>
      <c r="BK763" s="649"/>
      <c r="BL763" s="277"/>
      <c r="BM763" s="650" t="e">
        <f>#REF!</f>
        <v>#REF!</v>
      </c>
      <c r="BN763" s="649"/>
      <c r="BO763" s="649"/>
      <c r="BP763" s="649"/>
      <c r="BQ763" s="649"/>
      <c r="BR763" s="649"/>
      <c r="BS763" s="279"/>
      <c r="BT763" s="280" t="str">
        <f>[4]CDKT!K$9</f>
        <v>Hội sở</v>
      </c>
      <c r="BU763" s="280" t="str">
        <f>[4]CDKT!L$9</f>
        <v>CN Hà Nội</v>
      </c>
      <c r="BV763" s="280" t="str">
        <f>[4]CDKT!M$9</f>
        <v>CN Hồ Chí Minh</v>
      </c>
      <c r="BW763" s="280" t="str">
        <f>[4]CDKT!O$9</f>
        <v>Điều chỉnh</v>
      </c>
      <c r="BY763" s="156">
        <f>BY764</f>
        <v>5</v>
      </c>
      <c r="BZ763" s="156">
        <f t="shared" si="86"/>
        <v>0</v>
      </c>
    </row>
    <row r="764" spans="1:94" ht="15" customHeight="1">
      <c r="A764" s="278" t="str">
        <f>IF(B764&lt;&gt;"",SUBTOTAL(103,$B$8:B764)-SUBTOTAL(103,$B$9:$B$50)-SUBTOTAL(103,$B$52:$B$345),"")</f>
        <v/>
      </c>
      <c r="C764" s="353"/>
      <c r="D764" s="107"/>
      <c r="E764" s="107"/>
      <c r="F764" s="107"/>
      <c r="G764" s="107"/>
      <c r="H764" s="107"/>
      <c r="I764" s="107"/>
      <c r="J764" s="107"/>
      <c r="K764" s="107"/>
      <c r="L764" s="107"/>
      <c r="M764" s="107"/>
      <c r="N764" s="107"/>
      <c r="O764" s="107"/>
      <c r="P764" s="107"/>
      <c r="Q764" s="107"/>
      <c r="R764" s="107"/>
      <c r="S764" s="107"/>
      <c r="T764" s="107"/>
      <c r="U764" s="107"/>
      <c r="V764" s="107"/>
      <c r="W764" s="627" t="str">
        <f>[4]CDKT!$P$10</f>
        <v>VND</v>
      </c>
      <c r="X764" s="673"/>
      <c r="Y764" s="673"/>
      <c r="Z764" s="673"/>
      <c r="AA764" s="673"/>
      <c r="AB764" s="673"/>
      <c r="AC764" s="277"/>
      <c r="AD764" s="627" t="str">
        <f>[4]CDKT!$T$10</f>
        <v>VND</v>
      </c>
      <c r="AE764" s="673"/>
      <c r="AF764" s="673"/>
      <c r="AG764" s="673"/>
      <c r="AH764" s="673"/>
      <c r="AI764" s="673"/>
      <c r="AJ764" s="278" t="str">
        <f t="shared" si="85"/>
        <v/>
      </c>
      <c r="AK764" s="278">
        <f t="shared" si="85"/>
        <v>0</v>
      </c>
      <c r="AM764" s="107"/>
      <c r="AN764" s="107"/>
      <c r="AO764" s="107"/>
      <c r="AP764" s="107"/>
      <c r="AQ764" s="107"/>
      <c r="AR764" s="107"/>
      <c r="AS764" s="107"/>
      <c r="AT764" s="107"/>
      <c r="AU764" s="107"/>
      <c r="AV764" s="107"/>
      <c r="AW764" s="107"/>
      <c r="AX764" s="107"/>
      <c r="AY764" s="107"/>
      <c r="AZ764" s="107"/>
      <c r="BA764" s="107"/>
      <c r="BB764" s="107"/>
      <c r="BC764" s="107"/>
      <c r="BD764" s="107"/>
      <c r="BE764" s="107"/>
      <c r="BF764" s="627" t="e">
        <f>#REF!</f>
        <v>#REF!</v>
      </c>
      <c r="BG764" s="673"/>
      <c r="BH764" s="673"/>
      <c r="BI764" s="673"/>
      <c r="BJ764" s="673"/>
      <c r="BK764" s="673"/>
      <c r="BL764" s="277"/>
      <c r="BM764" s="627" t="e">
        <f>#REF!</f>
        <v>#REF!</v>
      </c>
      <c r="BN764" s="673"/>
      <c r="BO764" s="673"/>
      <c r="BP764" s="673"/>
      <c r="BQ764" s="673"/>
      <c r="BR764" s="673"/>
      <c r="BS764" s="279"/>
      <c r="BT764" s="155" t="s">
        <v>1133</v>
      </c>
      <c r="BU764" s="155" t="s">
        <v>1133</v>
      </c>
      <c r="BV764" s="155" t="s">
        <v>1133</v>
      </c>
      <c r="BW764" s="155" t="s">
        <v>1133</v>
      </c>
      <c r="BY764" s="156">
        <f>SUM(BY765:BY769)</f>
        <v>5</v>
      </c>
      <c r="BZ764" s="156">
        <f t="shared" si="86"/>
        <v>0</v>
      </c>
    </row>
    <row r="765" spans="1:94" s="99" customFormat="1" ht="15" customHeight="1">
      <c r="A765" s="333" t="str">
        <f>IF(B765&lt;&gt;"",SUBTOTAL(103,$B$8:B765)-SUBTOTAL(103,$B$9:$B$50)-SUBTOTAL(103,$B$52:$B$345),"")</f>
        <v/>
      </c>
      <c r="B765" s="88"/>
      <c r="C765" s="292" t="s">
        <v>815</v>
      </c>
      <c r="D765" s="107"/>
      <c r="E765" s="107"/>
      <c r="F765" s="107"/>
      <c r="G765" s="107"/>
      <c r="H765" s="107"/>
      <c r="I765" s="107"/>
      <c r="J765" s="107"/>
      <c r="K765" s="107"/>
      <c r="L765" s="107"/>
      <c r="M765" s="107"/>
      <c r="N765" s="107"/>
      <c r="O765" s="107"/>
      <c r="P765" s="107"/>
      <c r="Q765" s="107"/>
      <c r="R765" s="107"/>
      <c r="S765" s="107"/>
      <c r="T765" s="107"/>
      <c r="U765" s="107"/>
      <c r="V765" s="107"/>
      <c r="W765" s="641">
        <f>SUM(BT765:BW765)</f>
        <v>120000000</v>
      </c>
      <c r="X765" s="641"/>
      <c r="Y765" s="641"/>
      <c r="Z765" s="641"/>
      <c r="AA765" s="641"/>
      <c r="AB765" s="641"/>
      <c r="AC765" s="155"/>
      <c r="AD765" s="641">
        <v>120000000</v>
      </c>
      <c r="AE765" s="641"/>
      <c r="AF765" s="641"/>
      <c r="AG765" s="641"/>
      <c r="AH765" s="641"/>
      <c r="AI765" s="641"/>
      <c r="AJ765" s="333" t="str">
        <f t="shared" si="85"/>
        <v/>
      </c>
      <c r="AK765" s="334">
        <f t="shared" si="85"/>
        <v>0</v>
      </c>
      <c r="AL765" s="281" t="s">
        <v>1386</v>
      </c>
      <c r="AM765" s="292"/>
      <c r="AN765" s="292"/>
      <c r="AO765" s="107"/>
      <c r="AP765" s="107"/>
      <c r="AQ765" s="107"/>
      <c r="AR765" s="107"/>
      <c r="AS765" s="107"/>
      <c r="AT765" s="107"/>
      <c r="AU765" s="107"/>
      <c r="AV765" s="107"/>
      <c r="AW765" s="107"/>
      <c r="AX765" s="107"/>
      <c r="AY765" s="107"/>
      <c r="AZ765" s="107"/>
      <c r="BA765" s="107"/>
      <c r="BB765" s="107"/>
      <c r="BC765" s="107"/>
      <c r="BD765" s="107"/>
      <c r="BE765" s="107"/>
      <c r="BF765" s="676">
        <f>W765</f>
        <v>120000000</v>
      </c>
      <c r="BG765" s="676"/>
      <c r="BH765" s="676"/>
      <c r="BI765" s="676"/>
      <c r="BJ765" s="676"/>
      <c r="BK765" s="676"/>
      <c r="BL765" s="194"/>
      <c r="BM765" s="676">
        <f>AD765</f>
        <v>120000000</v>
      </c>
      <c r="BN765" s="676"/>
      <c r="BO765" s="676"/>
      <c r="BP765" s="676"/>
      <c r="BQ765" s="676"/>
      <c r="BR765" s="676"/>
      <c r="BS765" s="193"/>
      <c r="BT765" s="155">
        <v>120000000</v>
      </c>
      <c r="BU765" s="155">
        <v>0</v>
      </c>
      <c r="BV765" s="155">
        <v>0</v>
      </c>
      <c r="BW765" s="155">
        <v>0</v>
      </c>
      <c r="BX765" s="156"/>
      <c r="BY765" s="156">
        <f>BY769</f>
        <v>1</v>
      </c>
      <c r="BZ765" s="156">
        <f t="shared" si="86"/>
        <v>0</v>
      </c>
      <c r="CA765" s="156"/>
      <c r="CB765" s="252"/>
      <c r="CC765" s="252"/>
      <c r="CD765" s="252"/>
      <c r="CE765" s="252"/>
      <c r="CG765" s="290"/>
      <c r="CH765" s="290"/>
      <c r="CI765" s="290"/>
      <c r="CJ765" s="290"/>
      <c r="CK765" s="290"/>
      <c r="CL765" s="290"/>
      <c r="CM765" s="290"/>
      <c r="CN765" s="290"/>
      <c r="CO765" s="290"/>
      <c r="CP765" s="290"/>
    </row>
    <row r="766" spans="1:94" s="99" customFormat="1" ht="15" customHeight="1">
      <c r="A766" s="147" t="str">
        <f>IF(B766&lt;&gt;"",SUBTOTAL(103,$B$8:B766)-SUBTOTAL(103,$B$9:$B$50)-SUBTOTAL(103,$B$52:$B$345),"")</f>
        <v/>
      </c>
      <c r="B766" s="88"/>
      <c r="C766" s="292" t="s">
        <v>816</v>
      </c>
      <c r="D766" s="107"/>
      <c r="E766" s="107"/>
      <c r="F766" s="107"/>
      <c r="G766" s="107"/>
      <c r="H766" s="107"/>
      <c r="I766" s="107"/>
      <c r="J766" s="107"/>
      <c r="K766" s="107"/>
      <c r="L766" s="107"/>
      <c r="M766" s="107"/>
      <c r="N766" s="107"/>
      <c r="O766" s="107"/>
      <c r="P766" s="107"/>
      <c r="Q766" s="107"/>
      <c r="R766" s="107"/>
      <c r="S766" s="107"/>
      <c r="T766" s="107"/>
      <c r="U766" s="107"/>
      <c r="V766" s="107"/>
      <c r="W766" s="641">
        <f>SUM(BT766:BW766)</f>
        <v>1089961475</v>
      </c>
      <c r="X766" s="641"/>
      <c r="Y766" s="641"/>
      <c r="Z766" s="641"/>
      <c r="AA766" s="641"/>
      <c r="AB766" s="641"/>
      <c r="AC766" s="155"/>
      <c r="AD766" s="641">
        <v>1089961475</v>
      </c>
      <c r="AE766" s="641"/>
      <c r="AF766" s="641"/>
      <c r="AG766" s="641"/>
      <c r="AH766" s="641"/>
      <c r="AI766" s="641"/>
      <c r="AJ766" s="147" t="str">
        <f t="shared" si="85"/>
        <v/>
      </c>
      <c r="AK766" s="245">
        <f t="shared" si="85"/>
        <v>0</v>
      </c>
      <c r="AL766" s="281" t="s">
        <v>1387</v>
      </c>
      <c r="AM766" s="292"/>
      <c r="AN766" s="292"/>
      <c r="AO766" s="107"/>
      <c r="AP766" s="107"/>
      <c r="AQ766" s="107"/>
      <c r="AR766" s="107"/>
      <c r="AS766" s="107"/>
      <c r="AT766" s="107"/>
      <c r="AU766" s="107"/>
      <c r="AV766" s="107"/>
      <c r="AW766" s="107"/>
      <c r="AX766" s="107"/>
      <c r="AY766" s="107"/>
      <c r="AZ766" s="107"/>
      <c r="BA766" s="107"/>
      <c r="BB766" s="107"/>
      <c r="BC766" s="107"/>
      <c r="BD766" s="107"/>
      <c r="BE766" s="107"/>
      <c r="BF766" s="676">
        <f>W766</f>
        <v>1089961475</v>
      </c>
      <c r="BG766" s="676"/>
      <c r="BH766" s="676"/>
      <c r="BI766" s="676"/>
      <c r="BJ766" s="676"/>
      <c r="BK766" s="676"/>
      <c r="BL766" s="194"/>
      <c r="BM766" s="676">
        <f>AD766</f>
        <v>1089961475</v>
      </c>
      <c r="BN766" s="676"/>
      <c r="BO766" s="676"/>
      <c r="BP766" s="676"/>
      <c r="BQ766" s="676"/>
      <c r="BR766" s="676"/>
      <c r="BS766" s="193"/>
      <c r="BT766" s="155">
        <v>1089961475</v>
      </c>
      <c r="BU766" s="155">
        <v>0</v>
      </c>
      <c r="BV766" s="155">
        <v>0</v>
      </c>
      <c r="BW766" s="155">
        <v>0</v>
      </c>
      <c r="BX766" s="156"/>
      <c r="BY766" s="156">
        <f>IF(SUM(C766:AI766)=0,0,1)</f>
        <v>1</v>
      </c>
      <c r="BZ766" s="156">
        <f t="shared" si="86"/>
        <v>0</v>
      </c>
      <c r="CA766" s="156"/>
      <c r="CB766" s="252"/>
      <c r="CC766" s="252"/>
      <c r="CD766" s="252"/>
      <c r="CE766" s="252"/>
      <c r="CG766" s="290"/>
      <c r="CH766" s="290"/>
      <c r="CI766" s="290"/>
      <c r="CJ766" s="290"/>
      <c r="CK766" s="290"/>
      <c r="CL766" s="290"/>
      <c r="CM766" s="290"/>
      <c r="CN766" s="290"/>
      <c r="CO766" s="290"/>
      <c r="CP766" s="290"/>
    </row>
    <row r="767" spans="1:94" s="99" customFormat="1" ht="15" customHeight="1">
      <c r="A767" s="147" t="str">
        <f>IF(B767&lt;&gt;"",SUBTOTAL(103,$B$8:B767)-SUBTOTAL(103,$B$9:$B$50)-SUBTOTAL(103,$B$52:$B$345),"")</f>
        <v/>
      </c>
      <c r="B767" s="88"/>
      <c r="C767" s="354" t="str">
        <f>"Tiền lãi phân bổ trong "&amp;'[4]Khai bao'!$C$23</f>
        <v>Tiền lãi phân bổ trong kỳ</v>
      </c>
      <c r="D767" s="107"/>
      <c r="E767" s="107"/>
      <c r="F767" s="107"/>
      <c r="G767" s="107"/>
      <c r="H767" s="107"/>
      <c r="I767" s="107"/>
      <c r="J767" s="107"/>
      <c r="K767" s="107"/>
      <c r="L767" s="107"/>
      <c r="M767" s="107"/>
      <c r="N767" s="107"/>
      <c r="O767" s="107"/>
      <c r="P767" s="107"/>
      <c r="Q767" s="107"/>
      <c r="R767" s="107"/>
      <c r="S767" s="107"/>
      <c r="T767" s="107"/>
      <c r="U767" s="107"/>
      <c r="V767" s="107"/>
      <c r="W767" s="641">
        <f>SUM(BT767:BW767)</f>
        <v>558984203</v>
      </c>
      <c r="X767" s="641"/>
      <c r="Y767" s="641"/>
      <c r="Z767" s="641"/>
      <c r="AA767" s="641"/>
      <c r="AB767" s="641"/>
      <c r="AC767" s="155"/>
      <c r="AD767" s="641">
        <v>558984203</v>
      </c>
      <c r="AE767" s="641"/>
      <c r="AF767" s="641"/>
      <c r="AG767" s="641"/>
      <c r="AH767" s="641"/>
      <c r="AI767" s="641"/>
      <c r="AJ767" s="147" t="str">
        <f t="shared" si="85"/>
        <v/>
      </c>
      <c r="AK767" s="245">
        <f t="shared" si="85"/>
        <v>0</v>
      </c>
      <c r="AL767" s="282"/>
      <c r="AM767" s="282"/>
      <c r="AN767" s="282"/>
      <c r="AO767" s="314"/>
      <c r="AP767" s="314"/>
      <c r="AQ767" s="314"/>
      <c r="AR767" s="107"/>
      <c r="AS767" s="107"/>
      <c r="AT767" s="107"/>
      <c r="AU767" s="107"/>
      <c r="AV767" s="107"/>
      <c r="AW767" s="107"/>
      <c r="AX767" s="107"/>
      <c r="AY767" s="107"/>
      <c r="AZ767" s="107"/>
      <c r="BA767" s="107"/>
      <c r="BB767" s="107"/>
      <c r="BC767" s="107"/>
      <c r="BD767" s="107"/>
      <c r="BE767" s="107"/>
      <c r="BF767" s="676">
        <f>W767</f>
        <v>558984203</v>
      </c>
      <c r="BG767" s="676"/>
      <c r="BH767" s="676"/>
      <c r="BI767" s="676"/>
      <c r="BJ767" s="676"/>
      <c r="BK767" s="676"/>
      <c r="BL767" s="194"/>
      <c r="BM767" s="676">
        <f>AD767</f>
        <v>558984203</v>
      </c>
      <c r="BN767" s="676"/>
      <c r="BO767" s="676"/>
      <c r="BP767" s="676"/>
      <c r="BQ767" s="676"/>
      <c r="BR767" s="676"/>
      <c r="BS767" s="193"/>
      <c r="BT767" s="155">
        <v>558984203</v>
      </c>
      <c r="BU767" s="155">
        <v>0</v>
      </c>
      <c r="BV767" s="155">
        <v>0</v>
      </c>
      <c r="BW767" s="155">
        <v>0</v>
      </c>
      <c r="BX767" s="156"/>
      <c r="BY767" s="156">
        <f>IF(SUM(C767:AI767)=0,0,1)</f>
        <v>1</v>
      </c>
      <c r="BZ767" s="156">
        <f t="shared" si="86"/>
        <v>0</v>
      </c>
      <c r="CA767" s="156"/>
      <c r="CB767" s="252"/>
      <c r="CC767" s="252"/>
      <c r="CD767" s="252"/>
      <c r="CE767" s="252"/>
      <c r="CG767" s="290"/>
      <c r="CH767" s="290"/>
      <c r="CI767" s="290"/>
      <c r="CJ767" s="290"/>
      <c r="CK767" s="290"/>
      <c r="CL767" s="290"/>
      <c r="CM767" s="290"/>
      <c r="CN767" s="290"/>
      <c r="CO767" s="290"/>
      <c r="CP767" s="290"/>
    </row>
    <row r="768" spans="1:94" s="99" customFormat="1" ht="15" customHeight="1">
      <c r="A768" s="147" t="str">
        <f>IF(B768&lt;&gt;"",SUBTOTAL(103,$B$8:B768)-SUBTOTAL(103,$B$9:$B$50)-SUBTOTAL(103,$B$52:$B$345),"")</f>
        <v/>
      </c>
      <c r="B768" s="88"/>
      <c r="C768" s="292"/>
      <c r="D768" s="107"/>
      <c r="E768" s="107"/>
      <c r="F768" s="107"/>
      <c r="G768" s="107"/>
      <c r="H768" s="107"/>
      <c r="I768" s="107"/>
      <c r="J768" s="107"/>
      <c r="K768" s="107"/>
      <c r="L768" s="107"/>
      <c r="M768" s="107"/>
      <c r="N768" s="107"/>
      <c r="O768" s="107"/>
      <c r="P768" s="107"/>
      <c r="Q768" s="107"/>
      <c r="R768" s="107"/>
      <c r="S768" s="107"/>
      <c r="T768" s="107"/>
      <c r="U768" s="107"/>
      <c r="V768" s="107"/>
      <c r="W768" s="155"/>
      <c r="X768" s="155"/>
      <c r="Y768" s="155"/>
      <c r="Z768" s="155"/>
      <c r="AA768" s="155"/>
      <c r="AB768" s="155"/>
      <c r="AC768" s="155"/>
      <c r="AD768" s="155"/>
      <c r="AE768" s="155"/>
      <c r="AF768" s="155"/>
      <c r="AG768" s="155"/>
      <c r="AH768" s="155"/>
      <c r="AI768" s="155"/>
      <c r="AJ768" s="147" t="str">
        <f t="shared" si="85"/>
        <v/>
      </c>
      <c r="AK768" s="245">
        <f t="shared" si="85"/>
        <v>0</v>
      </c>
      <c r="AL768" s="281"/>
      <c r="AM768" s="292"/>
      <c r="AN768" s="292"/>
      <c r="AO768" s="107"/>
      <c r="AP768" s="107"/>
      <c r="AQ768" s="107"/>
      <c r="AR768" s="107"/>
      <c r="AS768" s="107"/>
      <c r="AT768" s="107"/>
      <c r="AU768" s="107"/>
      <c r="AV768" s="107"/>
      <c r="AW768" s="107"/>
      <c r="AX768" s="107"/>
      <c r="AY768" s="107"/>
      <c r="AZ768" s="107"/>
      <c r="BA768" s="107"/>
      <c r="BB768" s="107"/>
      <c r="BC768" s="107"/>
      <c r="BD768" s="107"/>
      <c r="BE768" s="107"/>
      <c r="BF768" s="194"/>
      <c r="BG768" s="194"/>
      <c r="BH768" s="194"/>
      <c r="BI768" s="194"/>
      <c r="BJ768" s="194"/>
      <c r="BK768" s="194"/>
      <c r="BL768" s="194"/>
      <c r="BM768" s="194"/>
      <c r="BN768" s="194"/>
      <c r="BO768" s="194"/>
      <c r="BP768" s="194"/>
      <c r="BQ768" s="194"/>
      <c r="BR768" s="194"/>
      <c r="BS768" s="193"/>
      <c r="BT768" s="155"/>
      <c r="BU768" s="155"/>
      <c r="BV768" s="155"/>
      <c r="BW768" s="155"/>
      <c r="BX768" s="156"/>
      <c r="BY768" s="156">
        <f>BY769</f>
        <v>1</v>
      </c>
      <c r="BZ768" s="156">
        <f t="shared" si="86"/>
        <v>0</v>
      </c>
      <c r="CA768" s="156"/>
      <c r="CB768" s="252"/>
      <c r="CC768" s="252"/>
      <c r="CD768" s="252"/>
      <c r="CE768" s="252"/>
      <c r="CG768" s="290"/>
      <c r="CH768" s="290"/>
      <c r="CI768" s="290"/>
      <c r="CJ768" s="290"/>
      <c r="CK768" s="290"/>
      <c r="CL768" s="290"/>
      <c r="CM768" s="290"/>
      <c r="CN768" s="290"/>
      <c r="CO768" s="290"/>
      <c r="CP768" s="290"/>
    </row>
    <row r="769" spans="1:94" s="96" customFormat="1" ht="15" customHeight="1" thickBot="1">
      <c r="A769" s="147" t="str">
        <f>IF(B769&lt;&gt;"",SUBTOTAL(103,$B$8:B769)-SUBTOTAL(103,$B$9:$B$50)-SUBTOTAL(103,$B$52:$B$345),"")</f>
        <v/>
      </c>
      <c r="B769" s="88"/>
      <c r="C769" s="88" t="str">
        <f>"Số dư cuối "&amp;'[4]Khai bao'!$C$23</f>
        <v>Số dư cuối kỳ</v>
      </c>
      <c r="D769" s="110"/>
      <c r="E769" s="111"/>
      <c r="F769" s="111"/>
      <c r="G769" s="111"/>
      <c r="H769" s="111"/>
      <c r="I769" s="111"/>
      <c r="J769" s="111"/>
      <c r="K769" s="112"/>
      <c r="L769" s="112"/>
      <c r="M769" s="112"/>
      <c r="N769" s="112"/>
      <c r="O769" s="112"/>
      <c r="P769" s="112"/>
      <c r="Q769" s="112"/>
      <c r="R769" s="112"/>
      <c r="S769" s="112"/>
      <c r="T769" s="112"/>
      <c r="U769" s="112"/>
      <c r="V769" s="112"/>
      <c r="W769" s="653">
        <f>SUBTOTAL(109,W765:AB768)</f>
        <v>1768945678</v>
      </c>
      <c r="X769" s="653"/>
      <c r="Y769" s="653"/>
      <c r="Z769" s="653"/>
      <c r="AA769" s="653"/>
      <c r="AB769" s="653"/>
      <c r="AC769" s="252"/>
      <c r="AD769" s="653">
        <f>SUBTOTAL(109,AD765:AI768)</f>
        <v>1768945678</v>
      </c>
      <c r="AE769" s="653"/>
      <c r="AF769" s="653"/>
      <c r="AG769" s="653"/>
      <c r="AH769" s="653"/>
      <c r="AI769" s="653"/>
      <c r="AJ769" s="147" t="str">
        <f t="shared" si="85"/>
        <v/>
      </c>
      <c r="AK769" s="245">
        <f t="shared" si="85"/>
        <v>0</v>
      </c>
      <c r="AL769" s="88" t="s">
        <v>1388</v>
      </c>
      <c r="AM769" s="110"/>
      <c r="AN769" s="111"/>
      <c r="AO769" s="111"/>
      <c r="AP769" s="111"/>
      <c r="AQ769" s="111"/>
      <c r="AR769" s="111"/>
      <c r="AS769" s="111"/>
      <c r="AT769" s="112"/>
      <c r="AU769" s="112"/>
      <c r="AV769" s="112"/>
      <c r="AW769" s="112"/>
      <c r="AX769" s="112"/>
      <c r="AY769" s="112"/>
      <c r="AZ769" s="112"/>
      <c r="BA769" s="112"/>
      <c r="BB769" s="112"/>
      <c r="BC769" s="112"/>
      <c r="BD769" s="112"/>
      <c r="BE769" s="112"/>
      <c r="BF769" s="653">
        <f>SUBTOTAL(109,BF765:BK768)</f>
        <v>1768945678</v>
      </c>
      <c r="BG769" s="653"/>
      <c r="BH769" s="653"/>
      <c r="BI769" s="653"/>
      <c r="BJ769" s="653"/>
      <c r="BK769" s="653"/>
      <c r="BL769" s="252"/>
      <c r="BM769" s="653">
        <f>SUBTOTAL(109,BM765:BR768)</f>
        <v>1768945678</v>
      </c>
      <c r="BN769" s="653"/>
      <c r="BO769" s="653"/>
      <c r="BP769" s="653"/>
      <c r="BQ769" s="653"/>
      <c r="BR769" s="653"/>
      <c r="BS769" s="271"/>
      <c r="BT769" s="285">
        <f>SUBTOTAL(109,BT765:BT768)</f>
        <v>1768945678</v>
      </c>
      <c r="BU769" s="285">
        <f>SUBTOTAL(109,BU765:BU768)</f>
        <v>0</v>
      </c>
      <c r="BV769" s="285">
        <f>SUBTOTAL(109,BV765:BV768)</f>
        <v>0</v>
      </c>
      <c r="BW769" s="285">
        <f>SUBTOTAL(109,BW765:BW768)</f>
        <v>0</v>
      </c>
      <c r="BX769" s="156"/>
      <c r="BY769" s="156">
        <f>IF(SUM(C769:AI769)=0,0,1)</f>
        <v>1</v>
      </c>
      <c r="BZ769" s="156">
        <f t="shared" si="86"/>
        <v>0</v>
      </c>
      <c r="CA769" s="156"/>
      <c r="CB769" s="252">
        <f>[4]CDKT!P140</f>
        <v>1768945678</v>
      </c>
      <c r="CC769" s="252">
        <f>[4]CDKT!T140</f>
        <v>1768945678</v>
      </c>
      <c r="CD769" s="252">
        <f>W769-CB769</f>
        <v>0</v>
      </c>
      <c r="CE769" s="252">
        <f>AD769-CC769</f>
        <v>0</v>
      </c>
      <c r="CG769" s="272"/>
      <c r="CH769" s="272"/>
      <c r="CI769" s="272"/>
      <c r="CJ769" s="272"/>
      <c r="CK769" s="272"/>
      <c r="CL769" s="272"/>
      <c r="CM769" s="272"/>
      <c r="CN769" s="272"/>
      <c r="CO769" s="272"/>
      <c r="CP769" s="272"/>
    </row>
    <row r="770" spans="1:94" s="96" customFormat="1" ht="15" hidden="1" customHeight="1" thickTop="1">
      <c r="A770" s="147" t="str">
        <f>IF(B770&lt;&gt;"",SUBTOTAL(103,$B$8:B770)-SUBTOTAL(103,$B$9:$B$50)-SUBTOTAL(103,$B$52:$B$345),"")</f>
        <v/>
      </c>
      <c r="B770" s="88"/>
      <c r="C770" s="270"/>
      <c r="D770" s="111"/>
      <c r="E770" s="111"/>
      <c r="F770" s="111"/>
      <c r="G770" s="111"/>
      <c r="H770" s="111"/>
      <c r="I770" s="111"/>
      <c r="J770" s="111"/>
      <c r="K770" s="111"/>
      <c r="L770" s="111"/>
      <c r="M770" s="111"/>
      <c r="N770" s="111"/>
      <c r="O770" s="111"/>
      <c r="P770" s="111"/>
      <c r="Q770" s="111"/>
      <c r="R770" s="111"/>
      <c r="S770" s="111"/>
      <c r="T770" s="111"/>
      <c r="U770" s="111"/>
      <c r="V770" s="111"/>
      <c r="W770" s="271"/>
      <c r="X770" s="271"/>
      <c r="Y770" s="271"/>
      <c r="Z770" s="271"/>
      <c r="AA770" s="271"/>
      <c r="AB770" s="271"/>
      <c r="AC770" s="271"/>
      <c r="AD770" s="271"/>
      <c r="AE770" s="271"/>
      <c r="AF770" s="271"/>
      <c r="AG770" s="271"/>
      <c r="AH770" s="271"/>
      <c r="AI770" s="271"/>
      <c r="AJ770" s="147" t="str">
        <f t="shared" si="85"/>
        <v/>
      </c>
      <c r="AK770" s="245">
        <f t="shared" si="85"/>
        <v>0</v>
      </c>
      <c r="AL770" s="270"/>
      <c r="AM770" s="111"/>
      <c r="AN770" s="111"/>
      <c r="AO770" s="111"/>
      <c r="AP770" s="111"/>
      <c r="AQ770" s="111"/>
      <c r="AR770" s="111"/>
      <c r="AS770" s="111"/>
      <c r="AT770" s="111"/>
      <c r="AU770" s="111"/>
      <c r="AV770" s="111"/>
      <c r="AW770" s="111"/>
      <c r="AX770" s="111"/>
      <c r="AY770" s="111"/>
      <c r="AZ770" s="111"/>
      <c r="BA770" s="111"/>
      <c r="BB770" s="111"/>
      <c r="BC770" s="111"/>
      <c r="BD770" s="111"/>
      <c r="BE770" s="111"/>
      <c r="BF770" s="271"/>
      <c r="BG770" s="271"/>
      <c r="BH770" s="271"/>
      <c r="BI770" s="271"/>
      <c r="BJ770" s="271"/>
      <c r="BK770" s="271"/>
      <c r="BL770" s="271"/>
      <c r="BM770" s="271"/>
      <c r="BN770" s="271"/>
      <c r="BO770" s="271"/>
      <c r="BP770" s="271"/>
      <c r="BQ770" s="271"/>
      <c r="BR770" s="271"/>
      <c r="BS770" s="271"/>
      <c r="BT770" s="155">
        <f>BT769-[4]CDKT!K140</f>
        <v>0</v>
      </c>
      <c r="BU770" s="155">
        <f>BU769-[4]CDKT!L140</f>
        <v>0</v>
      </c>
      <c r="BV770" s="155">
        <f>BV769-[4]CDKT!M140</f>
        <v>0</v>
      </c>
      <c r="BW770" s="155">
        <f>BW769-[4]CDKT!O140</f>
        <v>0</v>
      </c>
      <c r="BX770" s="156"/>
      <c r="BY770" s="156">
        <f>BY773</f>
        <v>0</v>
      </c>
      <c r="BZ770" s="156">
        <f t="shared" si="86"/>
        <v>0</v>
      </c>
      <c r="CA770" s="156"/>
      <c r="CB770" s="252"/>
      <c r="CC770" s="252"/>
      <c r="CD770" s="252"/>
      <c r="CE770" s="252"/>
      <c r="CG770" s="272"/>
      <c r="CH770" s="272"/>
      <c r="CI770" s="272"/>
      <c r="CJ770" s="272"/>
      <c r="CK770" s="272"/>
      <c r="CL770" s="272"/>
      <c r="CM770" s="272"/>
      <c r="CN770" s="272"/>
      <c r="CO770" s="272"/>
      <c r="CP770" s="272"/>
    </row>
    <row r="771" spans="1:94" ht="15" hidden="1" customHeight="1">
      <c r="A771" s="147" t="str">
        <f>IF(B771&lt;&gt;"",SUBTOTAL(103,$B$8:B771)-SUBTOTAL(103,$B$9:$B$50)-SUBTOTAL(103,$B$52:$B$345),"")</f>
        <v/>
      </c>
      <c r="B771" s="88" t="str">
        <f>IF(AND(I782=0,AD782=0),"",".")</f>
        <v/>
      </c>
      <c r="C771" s="261" t="s">
        <v>817</v>
      </c>
      <c r="D771" s="107"/>
      <c r="E771" s="107"/>
      <c r="F771" s="107"/>
      <c r="G771" s="107"/>
      <c r="H771" s="107"/>
      <c r="I771" s="107"/>
      <c r="J771" s="107"/>
      <c r="K771" s="107"/>
      <c r="L771" s="107"/>
      <c r="M771" s="107"/>
      <c r="N771" s="107"/>
      <c r="O771" s="107"/>
      <c r="P771" s="107"/>
      <c r="Q771" s="107"/>
      <c r="R771" s="107"/>
      <c r="S771" s="107"/>
      <c r="T771" s="107"/>
      <c r="U771" s="107"/>
      <c r="V771" s="107"/>
      <c r="AJ771" s="147" t="str">
        <f t="shared" si="85"/>
        <v/>
      </c>
      <c r="AK771" s="245" t="str">
        <f t="shared" si="85"/>
        <v/>
      </c>
      <c r="AL771" s="261" t="s">
        <v>1389</v>
      </c>
      <c r="AM771" s="107"/>
      <c r="AN771" s="107"/>
      <c r="AO771" s="107"/>
      <c r="AP771" s="107"/>
      <c r="AQ771" s="107"/>
      <c r="AR771" s="107"/>
      <c r="AS771" s="107"/>
      <c r="AT771" s="107"/>
      <c r="AU771" s="107"/>
      <c r="AV771" s="107"/>
      <c r="AW771" s="107"/>
      <c r="AX771" s="107"/>
      <c r="AY771" s="107"/>
      <c r="AZ771" s="107"/>
      <c r="BA771" s="107"/>
      <c r="BB771" s="107"/>
      <c r="BC771" s="107"/>
      <c r="BD771" s="107"/>
      <c r="BE771" s="107"/>
      <c r="BY771" s="156">
        <f>BY773</f>
        <v>0</v>
      </c>
      <c r="BZ771" s="156">
        <f t="shared" si="86"/>
        <v>0</v>
      </c>
    </row>
    <row r="772" spans="1:94" ht="15" hidden="1" customHeight="1">
      <c r="A772" s="278" t="str">
        <f>IF(B772&lt;&gt;"",SUBTOTAL(103,$B$8:B772)-SUBTOTAL(103,$B$9:$B$50)-SUBTOTAL(103,$B$52:$B$345),"")</f>
        <v/>
      </c>
      <c r="D772" s="100"/>
      <c r="E772" s="100"/>
      <c r="F772" s="100"/>
      <c r="G772" s="100"/>
      <c r="H772" s="100"/>
      <c r="I772" s="648" t="str">
        <f>'[4]Khai bao'!$C$19</f>
        <v>01/01/2016</v>
      </c>
      <c r="J772" s="649"/>
      <c r="K772" s="649"/>
      <c r="L772" s="649"/>
      <c r="M772" s="649"/>
      <c r="N772" s="649"/>
      <c r="O772" s="100"/>
      <c r="P772" s="650" t="str">
        <f>"Số vay trong "&amp;'[4]Khai bao'!$C$23</f>
        <v>Số vay trong kỳ</v>
      </c>
      <c r="Q772" s="649"/>
      <c r="R772" s="649"/>
      <c r="S772" s="649"/>
      <c r="T772" s="649"/>
      <c r="U772" s="649"/>
      <c r="W772" s="650" t="str">
        <f>"Số trả trong "&amp;'[4]Khai bao'!$C$23</f>
        <v>Số trả trong kỳ</v>
      </c>
      <c r="X772" s="649"/>
      <c r="Y772" s="649"/>
      <c r="Z772" s="649"/>
      <c r="AA772" s="649"/>
      <c r="AB772" s="649"/>
      <c r="AC772" s="277"/>
      <c r="AD772" s="648" t="str">
        <f>'[4]Khai bao'!$C$15</f>
        <v>30/06/2016</v>
      </c>
      <c r="AE772" s="649"/>
      <c r="AF772" s="649"/>
      <c r="AG772" s="649"/>
      <c r="AH772" s="649"/>
      <c r="AI772" s="649"/>
      <c r="AJ772" s="278" t="str">
        <f t="shared" si="85"/>
        <v/>
      </c>
      <c r="AK772" s="278">
        <f t="shared" si="85"/>
        <v>0</v>
      </c>
      <c r="AM772" s="100"/>
      <c r="AN772" s="100"/>
      <c r="AO772" s="100"/>
      <c r="AP772" s="100"/>
      <c r="AQ772" s="100"/>
      <c r="AR772" s="648" t="str">
        <f>'[4]Khai bao'!$D$19</f>
        <v>01/01/2014</v>
      </c>
      <c r="AS772" s="649"/>
      <c r="AT772" s="649"/>
      <c r="AU772" s="649"/>
      <c r="AV772" s="649"/>
      <c r="AW772" s="649"/>
      <c r="AX772" s="100"/>
      <c r="AY772" s="704" t="str">
        <f>"Increase in the "&amp;'[4]Khai bao'!$D$23</f>
        <v>Increase in the year</v>
      </c>
      <c r="AZ772" s="705"/>
      <c r="BA772" s="705"/>
      <c r="BB772" s="705"/>
      <c r="BC772" s="705"/>
      <c r="BD772" s="705"/>
      <c r="BE772" s="355"/>
      <c r="BF772" s="704" t="str">
        <f>"Decrease in the "&amp;'[4]Khai bao'!$D$23</f>
        <v>Decrease in the year</v>
      </c>
      <c r="BG772" s="705"/>
      <c r="BH772" s="705"/>
      <c r="BI772" s="705"/>
      <c r="BJ772" s="705"/>
      <c r="BK772" s="705"/>
      <c r="BL772" s="277"/>
      <c r="BM772" s="648" t="s">
        <v>1390</v>
      </c>
      <c r="BN772" s="649"/>
      <c r="BO772" s="649"/>
      <c r="BP772" s="649"/>
      <c r="BQ772" s="649"/>
      <c r="BR772" s="649"/>
      <c r="BS772" s="279"/>
      <c r="BY772" s="156">
        <f>BY773</f>
        <v>0</v>
      </c>
      <c r="BZ772" s="156">
        <f t="shared" si="86"/>
        <v>0</v>
      </c>
    </row>
    <row r="773" spans="1:94" ht="15" hidden="1" customHeight="1">
      <c r="A773" s="278" t="str">
        <f>IF(B773&lt;&gt;"",SUBTOTAL(103,$B$8:B773)-SUBTOTAL(103,$B$9:$B$50)-SUBTOTAL(103,$B$52:$B$345),"")</f>
        <v/>
      </c>
      <c r="D773" s="100"/>
      <c r="E773" s="100"/>
      <c r="F773" s="100"/>
      <c r="G773" s="100"/>
      <c r="H773" s="100"/>
      <c r="I773" s="651" t="str">
        <f>[4]CDKT!$P$10</f>
        <v>VND</v>
      </c>
      <c r="J773" s="651"/>
      <c r="K773" s="651"/>
      <c r="L773" s="651"/>
      <c r="M773" s="651"/>
      <c r="N773" s="651"/>
      <c r="O773" s="100"/>
      <c r="P773" s="651" t="str">
        <f>[4]CDKT!$P$10</f>
        <v>VND</v>
      </c>
      <c r="Q773" s="651"/>
      <c r="R773" s="651"/>
      <c r="S773" s="651"/>
      <c r="T773" s="651"/>
      <c r="U773" s="651"/>
      <c r="W773" s="651" t="str">
        <f>[4]CDKT!$P$10</f>
        <v>VND</v>
      </c>
      <c r="X773" s="651"/>
      <c r="Y773" s="651"/>
      <c r="Z773" s="651"/>
      <c r="AA773" s="651"/>
      <c r="AB773" s="651"/>
      <c r="AC773" s="277"/>
      <c r="AD773" s="651" t="str">
        <f>[4]CDKT!$T$10</f>
        <v>VND</v>
      </c>
      <c r="AE773" s="651"/>
      <c r="AF773" s="651"/>
      <c r="AG773" s="651"/>
      <c r="AH773" s="651"/>
      <c r="AI773" s="651"/>
      <c r="AJ773" s="278" t="str">
        <f t="shared" si="85"/>
        <v/>
      </c>
      <c r="AK773" s="278">
        <f t="shared" si="85"/>
        <v>0</v>
      </c>
      <c r="AM773" s="100"/>
      <c r="AN773" s="100"/>
      <c r="AO773" s="100"/>
      <c r="AP773" s="100"/>
      <c r="AQ773" s="100"/>
      <c r="AR773" s="651" t="e">
        <f>#REF!</f>
        <v>#REF!</v>
      </c>
      <c r="AS773" s="651"/>
      <c r="AT773" s="651"/>
      <c r="AU773" s="651"/>
      <c r="AV773" s="651"/>
      <c r="AW773" s="651"/>
      <c r="AX773" s="100"/>
      <c r="AY773" s="651" t="e">
        <f>#REF!</f>
        <v>#REF!</v>
      </c>
      <c r="AZ773" s="651"/>
      <c r="BA773" s="651"/>
      <c r="BB773" s="651"/>
      <c r="BC773" s="651"/>
      <c r="BD773" s="651"/>
      <c r="BF773" s="651" t="e">
        <f>#REF!</f>
        <v>#REF!</v>
      </c>
      <c r="BG773" s="651"/>
      <c r="BH773" s="651"/>
      <c r="BI773" s="651"/>
      <c r="BJ773" s="651"/>
      <c r="BK773" s="651"/>
      <c r="BL773" s="277"/>
      <c r="BM773" s="651" t="e">
        <f>#REF!</f>
        <v>#REF!</v>
      </c>
      <c r="BN773" s="651"/>
      <c r="BO773" s="651"/>
      <c r="BP773" s="651"/>
      <c r="BQ773" s="651"/>
      <c r="BR773" s="651"/>
      <c r="BS773" s="279"/>
      <c r="BY773" s="156">
        <f>SUM(BY774:BY782)</f>
        <v>0</v>
      </c>
      <c r="BZ773" s="156">
        <f t="shared" si="86"/>
        <v>0</v>
      </c>
    </row>
    <row r="774" spans="1:94" s="96" customFormat="1" ht="15" hidden="1" customHeight="1">
      <c r="A774" s="147" t="str">
        <f>IF(B774&lt;&gt;"",SUBTOTAL(103,$B$8:B774)-SUBTOTAL(103,$B$9:$B$50)-SUBTOTAL(103,$B$52:$B$345),"")</f>
        <v/>
      </c>
      <c r="B774" s="88"/>
      <c r="C774" s="356" t="s">
        <v>818</v>
      </c>
      <c r="D774" s="111"/>
      <c r="E774" s="111"/>
      <c r="F774" s="111"/>
      <c r="G774" s="111"/>
      <c r="H774" s="111"/>
      <c r="I774" s="695">
        <f>SUBTOTAL(109,I775:N776)</f>
        <v>0</v>
      </c>
      <c r="J774" s="695"/>
      <c r="K774" s="695"/>
      <c r="L774" s="695"/>
      <c r="M774" s="695"/>
      <c r="N774" s="695"/>
      <c r="O774" s="111"/>
      <c r="P774" s="695">
        <f>SUBTOTAL(109,P775:U776)</f>
        <v>0</v>
      </c>
      <c r="Q774" s="695"/>
      <c r="R774" s="695"/>
      <c r="S774" s="695"/>
      <c r="T774" s="695"/>
      <c r="U774" s="695"/>
      <c r="V774" s="357"/>
      <c r="W774" s="695">
        <f>SUBTOTAL(109,W775:AB776)</f>
        <v>0</v>
      </c>
      <c r="X774" s="695"/>
      <c r="Y774" s="695"/>
      <c r="Z774" s="695"/>
      <c r="AA774" s="695"/>
      <c r="AB774" s="695"/>
      <c r="AC774" s="252"/>
      <c r="AD774" s="695">
        <f>SUBTOTAL(109,AD775:AI776)</f>
        <v>0</v>
      </c>
      <c r="AE774" s="695"/>
      <c r="AF774" s="695"/>
      <c r="AG774" s="695"/>
      <c r="AH774" s="695"/>
      <c r="AI774" s="695"/>
      <c r="AJ774" s="147" t="str">
        <f t="shared" si="85"/>
        <v/>
      </c>
      <c r="AK774" s="245">
        <f t="shared" si="85"/>
        <v>0</v>
      </c>
      <c r="AL774" s="356" t="s">
        <v>1391</v>
      </c>
      <c r="AM774" s="111"/>
      <c r="AN774" s="111"/>
      <c r="AO774" s="111"/>
      <c r="AP774" s="111"/>
      <c r="AQ774" s="111"/>
      <c r="AR774" s="703">
        <f>SUBTOTAL(109,AR775:AW776)</f>
        <v>0</v>
      </c>
      <c r="AS774" s="703"/>
      <c r="AT774" s="703"/>
      <c r="AU774" s="703"/>
      <c r="AV774" s="703"/>
      <c r="AW774" s="703"/>
      <c r="AX774" s="111"/>
      <c r="AY774" s="703">
        <f>SUBTOTAL(109,AY775:BD776)</f>
        <v>0</v>
      </c>
      <c r="AZ774" s="703"/>
      <c r="BA774" s="703"/>
      <c r="BB774" s="703"/>
      <c r="BC774" s="703"/>
      <c r="BD774" s="703"/>
      <c r="BE774" s="111"/>
      <c r="BF774" s="703">
        <f>SUBTOTAL(109,BF775:BK776)</f>
        <v>0</v>
      </c>
      <c r="BG774" s="703"/>
      <c r="BH774" s="703"/>
      <c r="BI774" s="703"/>
      <c r="BJ774" s="703"/>
      <c r="BK774" s="703"/>
      <c r="BL774" s="246"/>
      <c r="BM774" s="703">
        <f>SUBTOTAL(109,BM775:BR776)</f>
        <v>0</v>
      </c>
      <c r="BN774" s="703"/>
      <c r="BO774" s="703"/>
      <c r="BP774" s="703"/>
      <c r="BQ774" s="703"/>
      <c r="BR774" s="703"/>
      <c r="BS774" s="154"/>
      <c r="BT774" s="252"/>
      <c r="BU774" s="252"/>
      <c r="BV774" s="252"/>
      <c r="BW774" s="252"/>
      <c r="BX774" s="156"/>
      <c r="BY774" s="156">
        <f t="shared" ref="BY774:BY780" si="87">IF(SUM(C774:AI774)=0,0,1)</f>
        <v>0</v>
      </c>
      <c r="BZ774" s="156">
        <f t="shared" si="86"/>
        <v>0</v>
      </c>
      <c r="CA774" s="156"/>
      <c r="CB774" s="252"/>
      <c r="CC774" s="252"/>
      <c r="CD774" s="252"/>
      <c r="CE774" s="252"/>
      <c r="CG774" s="272"/>
      <c r="CH774" s="272"/>
      <c r="CI774" s="272"/>
      <c r="CJ774" s="272"/>
      <c r="CK774" s="272"/>
      <c r="CL774" s="272"/>
      <c r="CM774" s="272"/>
      <c r="CN774" s="272"/>
      <c r="CO774" s="272"/>
      <c r="CP774" s="272"/>
    </row>
    <row r="775" spans="1:94" ht="15" hidden="1" customHeight="1">
      <c r="A775" s="147" t="str">
        <f>IF(B775&lt;&gt;"",SUBTOTAL(103,$B$8:B775)-SUBTOTAL(103,$B$9:$B$50)-SUBTOTAL(103,$B$52:$B$345),"")</f>
        <v/>
      </c>
      <c r="C775" s="281" t="s">
        <v>1392</v>
      </c>
      <c r="E775" s="107"/>
      <c r="F775" s="107"/>
      <c r="G775" s="107"/>
      <c r="H775" s="107"/>
      <c r="I775" s="641">
        <v>0</v>
      </c>
      <c r="J775" s="641"/>
      <c r="K775" s="641"/>
      <c r="L775" s="641"/>
      <c r="M775" s="641"/>
      <c r="N775" s="641"/>
      <c r="O775" s="107"/>
      <c r="P775" s="641">
        <v>0</v>
      </c>
      <c r="Q775" s="641"/>
      <c r="R775" s="641"/>
      <c r="S775" s="641"/>
      <c r="T775" s="641"/>
      <c r="U775" s="641"/>
      <c r="W775" s="641">
        <v>0</v>
      </c>
      <c r="X775" s="641"/>
      <c r="Y775" s="641"/>
      <c r="Z775" s="641"/>
      <c r="AA775" s="641"/>
      <c r="AB775" s="641"/>
      <c r="AC775" s="155"/>
      <c r="AD775" s="641">
        <f>SUM(I775:AB775)</f>
        <v>0</v>
      </c>
      <c r="AE775" s="641"/>
      <c r="AF775" s="641"/>
      <c r="AG775" s="641"/>
      <c r="AH775" s="641"/>
      <c r="AI775" s="641"/>
      <c r="AJ775" s="147" t="str">
        <f t="shared" si="85"/>
        <v/>
      </c>
      <c r="AK775" s="245">
        <f t="shared" si="85"/>
        <v>0</v>
      </c>
      <c r="AL775" s="281" t="s">
        <v>1393</v>
      </c>
      <c r="AN775" s="281"/>
      <c r="AO775" s="107"/>
      <c r="AP775" s="107"/>
      <c r="AQ775" s="107"/>
      <c r="AR775" s="676">
        <f>I775</f>
        <v>0</v>
      </c>
      <c r="AS775" s="676"/>
      <c r="AT775" s="676"/>
      <c r="AU775" s="676"/>
      <c r="AV775" s="676"/>
      <c r="AW775" s="676"/>
      <c r="AX775" s="107"/>
      <c r="AY775" s="676">
        <f>P775</f>
        <v>0</v>
      </c>
      <c r="AZ775" s="676"/>
      <c r="BA775" s="676"/>
      <c r="BB775" s="676"/>
      <c r="BC775" s="676"/>
      <c r="BD775" s="676"/>
      <c r="BE775" s="107"/>
      <c r="BF775" s="676">
        <f>W775</f>
        <v>0</v>
      </c>
      <c r="BG775" s="676"/>
      <c r="BH775" s="676"/>
      <c r="BI775" s="676"/>
      <c r="BJ775" s="676"/>
      <c r="BK775" s="676"/>
      <c r="BL775" s="194"/>
      <c r="BM775" s="676">
        <f>SUM(AR775:BK775)</f>
        <v>0</v>
      </c>
      <c r="BN775" s="676"/>
      <c r="BO775" s="676"/>
      <c r="BP775" s="676"/>
      <c r="BQ775" s="676"/>
      <c r="BR775" s="676"/>
      <c r="BS775" s="193"/>
      <c r="BY775" s="156">
        <f t="shared" si="87"/>
        <v>0</v>
      </c>
      <c r="BZ775" s="156">
        <f>IF(ISNONTEXT(C775:C775),0,SUM(C775:AI775)-SUM(AL775:BR775))</f>
        <v>0</v>
      </c>
    </row>
    <row r="776" spans="1:94" ht="15" hidden="1" customHeight="1">
      <c r="A776" s="147" t="str">
        <f>IF(B776&lt;&gt;"",SUBTOTAL(103,$B$8:B776)-SUBTOTAL(103,$B$9:$B$50)-SUBTOTAL(103,$B$52:$B$345),"")</f>
        <v/>
      </c>
      <c r="C776" s="281" t="s">
        <v>1394</v>
      </c>
      <c r="E776" s="107"/>
      <c r="F776" s="107"/>
      <c r="G776" s="107"/>
      <c r="H776" s="107"/>
      <c r="I776" s="641">
        <v>0</v>
      </c>
      <c r="J776" s="641"/>
      <c r="K776" s="641"/>
      <c r="L776" s="641"/>
      <c r="M776" s="641"/>
      <c r="N776" s="641"/>
      <c r="O776" s="107"/>
      <c r="P776" s="641">
        <v>0</v>
      </c>
      <c r="Q776" s="641"/>
      <c r="R776" s="641"/>
      <c r="S776" s="641"/>
      <c r="T776" s="641"/>
      <c r="U776" s="641"/>
      <c r="V776" s="342"/>
      <c r="W776" s="641">
        <v>0</v>
      </c>
      <c r="X776" s="641"/>
      <c r="Y776" s="641"/>
      <c r="Z776" s="641"/>
      <c r="AA776" s="641"/>
      <c r="AB776" s="641"/>
      <c r="AC776" s="155"/>
      <c r="AD776" s="641">
        <f>SUM(I776:AB776)</f>
        <v>0</v>
      </c>
      <c r="AE776" s="641"/>
      <c r="AF776" s="641"/>
      <c r="AG776" s="641"/>
      <c r="AH776" s="641"/>
      <c r="AI776" s="641"/>
      <c r="AJ776" s="147" t="str">
        <f t="shared" si="85"/>
        <v/>
      </c>
      <c r="AK776" s="245">
        <f t="shared" si="85"/>
        <v>0</v>
      </c>
      <c r="AL776" s="281" t="s">
        <v>1395</v>
      </c>
      <c r="AN776" s="281"/>
      <c r="AO776" s="107"/>
      <c r="AP776" s="107"/>
      <c r="AQ776" s="107"/>
      <c r="AR776" s="676">
        <f>I776</f>
        <v>0</v>
      </c>
      <c r="AS776" s="676"/>
      <c r="AT776" s="676"/>
      <c r="AU776" s="676"/>
      <c r="AV776" s="676"/>
      <c r="AW776" s="676"/>
      <c r="AX776" s="107"/>
      <c r="AY776" s="676">
        <f>P776</f>
        <v>0</v>
      </c>
      <c r="AZ776" s="676"/>
      <c r="BA776" s="676"/>
      <c r="BB776" s="676"/>
      <c r="BC776" s="676"/>
      <c r="BD776" s="676"/>
      <c r="BE776" s="107"/>
      <c r="BF776" s="676">
        <f>W776</f>
        <v>0</v>
      </c>
      <c r="BG776" s="676"/>
      <c r="BH776" s="676"/>
      <c r="BI776" s="676"/>
      <c r="BJ776" s="676"/>
      <c r="BK776" s="676"/>
      <c r="BL776" s="194"/>
      <c r="BM776" s="676">
        <f>SUM(AR776:BK776)</f>
        <v>0</v>
      </c>
      <c r="BN776" s="676"/>
      <c r="BO776" s="676"/>
      <c r="BP776" s="676"/>
      <c r="BQ776" s="676"/>
      <c r="BR776" s="676"/>
      <c r="BS776" s="193"/>
      <c r="BY776" s="156">
        <f t="shared" si="87"/>
        <v>0</v>
      </c>
      <c r="BZ776" s="156">
        <f>IF(ISNONTEXT(C776:C776),0,SUM(C776:AI776)-SUM(AL776:BR776))</f>
        <v>0</v>
      </c>
    </row>
    <row r="777" spans="1:94" s="96" customFormat="1" ht="15" hidden="1" customHeight="1">
      <c r="A777" s="147" t="str">
        <f>IF(B777&lt;&gt;"",SUBTOTAL(103,$B$8:B777)-SUBTOTAL(103,$B$9:$B$50)-SUBTOTAL(103,$B$52:$B$345),"")</f>
        <v/>
      </c>
      <c r="B777" s="88"/>
      <c r="C777" s="96" t="s">
        <v>1396</v>
      </c>
      <c r="D777" s="356"/>
      <c r="E777" s="111"/>
      <c r="F777" s="111"/>
      <c r="G777" s="111"/>
      <c r="H777" s="111"/>
      <c r="I777" s="695">
        <f>SUBTOTAL(109,I778:N781)</f>
        <v>0</v>
      </c>
      <c r="J777" s="695"/>
      <c r="K777" s="695"/>
      <c r="L777" s="695"/>
      <c r="M777" s="695"/>
      <c r="N777" s="695"/>
      <c r="O777" s="111"/>
      <c r="P777" s="695">
        <f>SUBTOTAL(109,P778:U781)</f>
        <v>0</v>
      </c>
      <c r="Q777" s="695"/>
      <c r="R777" s="695"/>
      <c r="S777" s="695"/>
      <c r="T777" s="695"/>
      <c r="U777" s="695"/>
      <c r="V777" s="357"/>
      <c r="W777" s="695">
        <f>SUBTOTAL(109,W778:AB781)</f>
        <v>0</v>
      </c>
      <c r="X777" s="695"/>
      <c r="Y777" s="695"/>
      <c r="Z777" s="695"/>
      <c r="AA777" s="695"/>
      <c r="AB777" s="695"/>
      <c r="AC777" s="252"/>
      <c r="AD777" s="695">
        <f>SUBTOTAL(109,AD778:AI781)</f>
        <v>0</v>
      </c>
      <c r="AE777" s="695"/>
      <c r="AF777" s="695"/>
      <c r="AG777" s="695"/>
      <c r="AH777" s="695"/>
      <c r="AI777" s="695"/>
      <c r="AJ777" s="147" t="str">
        <f t="shared" si="85"/>
        <v/>
      </c>
      <c r="AK777" s="245">
        <f t="shared" si="85"/>
        <v>0</v>
      </c>
      <c r="AL777" s="356" t="s">
        <v>1397</v>
      </c>
      <c r="AM777" s="111"/>
      <c r="AN777" s="111"/>
      <c r="AO777" s="111"/>
      <c r="AP777" s="111"/>
      <c r="AQ777" s="111"/>
      <c r="AR777" s="703">
        <f>SUBTOTAL(109,AR778:AW781)</f>
        <v>0</v>
      </c>
      <c r="AS777" s="703"/>
      <c r="AT777" s="703"/>
      <c r="AU777" s="703"/>
      <c r="AV777" s="703"/>
      <c r="AW777" s="703"/>
      <c r="AX777" s="111"/>
      <c r="AY777" s="703">
        <f>SUBTOTAL(109,AY778:BD781)</f>
        <v>0</v>
      </c>
      <c r="AZ777" s="703"/>
      <c r="BA777" s="703"/>
      <c r="BB777" s="703"/>
      <c r="BC777" s="703"/>
      <c r="BD777" s="703"/>
      <c r="BE777" s="111"/>
      <c r="BF777" s="703">
        <f>SUBTOTAL(109,BF778:BK781)</f>
        <v>0</v>
      </c>
      <c r="BG777" s="703"/>
      <c r="BH777" s="703"/>
      <c r="BI777" s="703"/>
      <c r="BJ777" s="703"/>
      <c r="BK777" s="703"/>
      <c r="BL777" s="246"/>
      <c r="BM777" s="703">
        <f>SUBTOTAL(109,BM778:BR781)</f>
        <v>0</v>
      </c>
      <c r="BN777" s="703"/>
      <c r="BO777" s="703"/>
      <c r="BP777" s="703"/>
      <c r="BQ777" s="703"/>
      <c r="BR777" s="703"/>
      <c r="BS777" s="154"/>
      <c r="BT777" s="252"/>
      <c r="BU777" s="252"/>
      <c r="BV777" s="252"/>
      <c r="BW777" s="252"/>
      <c r="BX777" s="156"/>
      <c r="BY777" s="156">
        <f t="shared" si="87"/>
        <v>0</v>
      </c>
      <c r="BZ777" s="156">
        <f>IF(ISNONTEXT(C777:D777),0,SUM(C777:AI777)-SUM(AL777:BR777))</f>
        <v>0</v>
      </c>
      <c r="CA777" s="156"/>
      <c r="CB777" s="252"/>
      <c r="CC777" s="252"/>
      <c r="CD777" s="252"/>
      <c r="CE777" s="252"/>
      <c r="CG777" s="272"/>
      <c r="CH777" s="272"/>
      <c r="CI777" s="272"/>
      <c r="CJ777" s="272"/>
      <c r="CK777" s="272"/>
      <c r="CL777" s="272"/>
      <c r="CM777" s="272"/>
      <c r="CN777" s="272"/>
      <c r="CO777" s="272"/>
      <c r="CP777" s="272"/>
    </row>
    <row r="778" spans="1:94" s="99" customFormat="1" ht="28" hidden="1" customHeight="1">
      <c r="A778" s="147" t="str">
        <f>IF(B778&lt;&gt;"",SUBTOTAL(103,$B$8:B778)-SUBTOTAL(103,$B$9:$B$50)-SUBTOTAL(103,$B$52:$B$345),"")</f>
        <v/>
      </c>
      <c r="B778" s="90"/>
      <c r="C778" s="706" t="s">
        <v>1398</v>
      </c>
      <c r="D778" s="706"/>
      <c r="E778" s="706"/>
      <c r="F778" s="706"/>
      <c r="G778" s="706"/>
      <c r="H778" s="706"/>
      <c r="I778" s="641">
        <v>0</v>
      </c>
      <c r="J778" s="641"/>
      <c r="K778" s="641"/>
      <c r="L778" s="641"/>
      <c r="M778" s="641"/>
      <c r="N778" s="641"/>
      <c r="O778" s="109"/>
      <c r="P778" s="641">
        <v>0</v>
      </c>
      <c r="Q778" s="641"/>
      <c r="R778" s="641"/>
      <c r="S778" s="641"/>
      <c r="T778" s="641"/>
      <c r="U778" s="641"/>
      <c r="V778" s="109"/>
      <c r="W778" s="641">
        <v>0</v>
      </c>
      <c r="X778" s="641"/>
      <c r="Y778" s="641"/>
      <c r="Z778" s="641"/>
      <c r="AA778" s="641"/>
      <c r="AB778" s="641"/>
      <c r="AC778" s="155"/>
      <c r="AD778" s="641">
        <f>SUM(I778:AB778)</f>
        <v>0</v>
      </c>
      <c r="AE778" s="641"/>
      <c r="AF778" s="641"/>
      <c r="AG778" s="641"/>
      <c r="AH778" s="641"/>
      <c r="AI778" s="641"/>
      <c r="AJ778" s="256" t="str">
        <f t="shared" si="85"/>
        <v/>
      </c>
      <c r="AK778" s="284">
        <f t="shared" si="85"/>
        <v>0</v>
      </c>
      <c r="AL778" s="355" t="s">
        <v>1398</v>
      </c>
      <c r="AM778" s="355"/>
      <c r="AN778" s="355"/>
      <c r="AO778" s="314"/>
      <c r="AP778" s="314"/>
      <c r="AQ778" s="314"/>
      <c r="AR778" s="676">
        <f>I778</f>
        <v>0</v>
      </c>
      <c r="AS778" s="676"/>
      <c r="AT778" s="676"/>
      <c r="AU778" s="676"/>
      <c r="AV778" s="676"/>
      <c r="AW778" s="676"/>
      <c r="AX778" s="109"/>
      <c r="AY778" s="676">
        <f>P778</f>
        <v>0</v>
      </c>
      <c r="AZ778" s="676"/>
      <c r="BA778" s="676"/>
      <c r="BB778" s="676"/>
      <c r="BC778" s="676"/>
      <c r="BD778" s="676"/>
      <c r="BE778" s="109"/>
      <c r="BF778" s="676">
        <f>W778</f>
        <v>0</v>
      </c>
      <c r="BG778" s="676"/>
      <c r="BH778" s="676"/>
      <c r="BI778" s="676"/>
      <c r="BJ778" s="676"/>
      <c r="BK778" s="676"/>
      <c r="BL778" s="194"/>
      <c r="BM778" s="676">
        <f>SUM(AR778:BK778)</f>
        <v>0</v>
      </c>
      <c r="BN778" s="676"/>
      <c r="BO778" s="676"/>
      <c r="BP778" s="676"/>
      <c r="BQ778" s="676"/>
      <c r="BR778" s="676"/>
      <c r="BS778" s="193"/>
      <c r="BT778" s="155"/>
      <c r="BU778" s="155"/>
      <c r="BV778" s="155"/>
      <c r="BW778" s="155"/>
      <c r="BX778" s="156"/>
      <c r="BY778" s="156">
        <f t="shared" si="87"/>
        <v>0</v>
      </c>
      <c r="BZ778" s="156">
        <f>IF(ISNONTEXT(C778:C778),0,SUM(C778:AI778)-SUM(AL778:BR778))</f>
        <v>0</v>
      </c>
      <c r="CA778" s="156"/>
      <c r="CB778" s="155"/>
      <c r="CC778" s="155"/>
      <c r="CD778" s="155"/>
      <c r="CE778" s="155"/>
      <c r="CG778" s="290"/>
      <c r="CH778" s="290"/>
      <c r="CI778" s="290"/>
      <c r="CJ778" s="290"/>
      <c r="CK778" s="290"/>
      <c r="CL778" s="290"/>
      <c r="CM778" s="290"/>
      <c r="CN778" s="290"/>
      <c r="CO778" s="290"/>
      <c r="CP778" s="290"/>
    </row>
    <row r="779" spans="1:94" s="99" customFormat="1" ht="28" hidden="1" customHeight="1">
      <c r="A779" s="147" t="str">
        <f>IF(B779&lt;&gt;"",SUBTOTAL(103,$B$8:B779)-SUBTOTAL(103,$B$9:$B$50)-SUBTOTAL(103,$B$52:$B$345),"")</f>
        <v/>
      </c>
      <c r="B779" s="90"/>
      <c r="C779" s="706" t="s">
        <v>1399</v>
      </c>
      <c r="D779" s="706"/>
      <c r="E779" s="706"/>
      <c r="F779" s="706"/>
      <c r="G779" s="706"/>
      <c r="H779" s="706"/>
      <c r="I779" s="641">
        <v>0</v>
      </c>
      <c r="J779" s="641"/>
      <c r="K779" s="641"/>
      <c r="L779" s="641"/>
      <c r="M779" s="641"/>
      <c r="N779" s="641"/>
      <c r="O779" s="109"/>
      <c r="P779" s="641">
        <v>0</v>
      </c>
      <c r="Q779" s="641"/>
      <c r="R779" s="641"/>
      <c r="S779" s="641"/>
      <c r="T779" s="641"/>
      <c r="U779" s="641"/>
      <c r="V779" s="109"/>
      <c r="W779" s="641">
        <v>0</v>
      </c>
      <c r="X779" s="641"/>
      <c r="Y779" s="641"/>
      <c r="Z779" s="641"/>
      <c r="AA779" s="641"/>
      <c r="AB779" s="641"/>
      <c r="AC779" s="155"/>
      <c r="AD779" s="641">
        <f>SUM(I779:AB779)</f>
        <v>0</v>
      </c>
      <c r="AE779" s="641"/>
      <c r="AF779" s="641"/>
      <c r="AG779" s="641"/>
      <c r="AH779" s="641"/>
      <c r="AI779" s="641"/>
      <c r="AJ779" s="256" t="str">
        <f t="shared" si="85"/>
        <v/>
      </c>
      <c r="AK779" s="284">
        <f t="shared" si="85"/>
        <v>0</v>
      </c>
      <c r="AL779" s="355" t="s">
        <v>1399</v>
      </c>
      <c r="AM779" s="355"/>
      <c r="AN779" s="355"/>
      <c r="AO779" s="314"/>
      <c r="AP779" s="314"/>
      <c r="AQ779" s="314"/>
      <c r="AR779" s="676">
        <f>I779</f>
        <v>0</v>
      </c>
      <c r="AS779" s="676"/>
      <c r="AT779" s="676"/>
      <c r="AU779" s="676"/>
      <c r="AV779" s="676"/>
      <c r="AW779" s="676"/>
      <c r="AX779" s="109"/>
      <c r="AY779" s="676">
        <f>P779</f>
        <v>0</v>
      </c>
      <c r="AZ779" s="676"/>
      <c r="BA779" s="676"/>
      <c r="BB779" s="676"/>
      <c r="BC779" s="676"/>
      <c r="BD779" s="676"/>
      <c r="BE779" s="109"/>
      <c r="BF779" s="676">
        <f>W779</f>
        <v>0</v>
      </c>
      <c r="BG779" s="676"/>
      <c r="BH779" s="676"/>
      <c r="BI779" s="676"/>
      <c r="BJ779" s="676"/>
      <c r="BK779" s="676"/>
      <c r="BL779" s="194"/>
      <c r="BM779" s="676">
        <f>SUM(AR779:BK779)</f>
        <v>0</v>
      </c>
      <c r="BN779" s="676"/>
      <c r="BO779" s="676"/>
      <c r="BP779" s="676"/>
      <c r="BQ779" s="676"/>
      <c r="BR779" s="676"/>
      <c r="BS779" s="193"/>
      <c r="BT779" s="155"/>
      <c r="BU779" s="155"/>
      <c r="BV779" s="155"/>
      <c r="BW779" s="155"/>
      <c r="BX779" s="156"/>
      <c r="BY779" s="156">
        <f t="shared" si="87"/>
        <v>0</v>
      </c>
      <c r="BZ779" s="156">
        <f>IF(ISNONTEXT(C779:C779),0,SUM(C779:AI779)-SUM(AL779:BR779))</f>
        <v>0</v>
      </c>
      <c r="CA779" s="156"/>
      <c r="CB779" s="155"/>
      <c r="CC779" s="155"/>
      <c r="CD779" s="155"/>
      <c r="CE779" s="155"/>
      <c r="CG779" s="290"/>
      <c r="CH779" s="290"/>
      <c r="CI779" s="290"/>
      <c r="CJ779" s="290"/>
      <c r="CK779" s="290"/>
      <c r="CL779" s="290"/>
      <c r="CM779" s="290"/>
      <c r="CN779" s="290"/>
      <c r="CO779" s="290"/>
      <c r="CP779" s="290"/>
    </row>
    <row r="780" spans="1:94" s="99" customFormat="1" ht="28" hidden="1" customHeight="1">
      <c r="A780" s="147" t="str">
        <f>IF(B780&lt;&gt;"",SUBTOTAL(103,$B$8:B780)-SUBTOTAL(103,$B$9:$B$50)-SUBTOTAL(103,$B$52:$B$345),"")</f>
        <v/>
      </c>
      <c r="B780" s="90"/>
      <c r="C780" s="706" t="s">
        <v>1400</v>
      </c>
      <c r="D780" s="706"/>
      <c r="E780" s="706"/>
      <c r="F780" s="706"/>
      <c r="G780" s="706"/>
      <c r="H780" s="706"/>
      <c r="I780" s="641">
        <v>0</v>
      </c>
      <c r="J780" s="641"/>
      <c r="K780" s="641"/>
      <c r="L780" s="641"/>
      <c r="M780" s="641"/>
      <c r="N780" s="641"/>
      <c r="O780" s="109"/>
      <c r="P780" s="641">
        <v>0</v>
      </c>
      <c r="Q780" s="641"/>
      <c r="R780" s="641"/>
      <c r="S780" s="641"/>
      <c r="T780" s="641"/>
      <c r="U780" s="641"/>
      <c r="V780" s="109"/>
      <c r="W780" s="641">
        <v>0</v>
      </c>
      <c r="X780" s="641"/>
      <c r="Y780" s="641"/>
      <c r="Z780" s="641"/>
      <c r="AA780" s="641"/>
      <c r="AB780" s="641"/>
      <c r="AC780" s="155"/>
      <c r="AD780" s="641">
        <f>SUM(I780:AB780)</f>
        <v>0</v>
      </c>
      <c r="AE780" s="641"/>
      <c r="AF780" s="641"/>
      <c r="AG780" s="641"/>
      <c r="AH780" s="641"/>
      <c r="AI780" s="641"/>
      <c r="AJ780" s="256" t="str">
        <f t="shared" si="85"/>
        <v/>
      </c>
      <c r="AK780" s="284">
        <f t="shared" si="85"/>
        <v>0</v>
      </c>
      <c r="AL780" s="355" t="s">
        <v>1400</v>
      </c>
      <c r="AM780" s="355"/>
      <c r="AN780" s="355"/>
      <c r="AO780" s="314"/>
      <c r="AP780" s="314"/>
      <c r="AQ780" s="314"/>
      <c r="AR780" s="676">
        <f>I780</f>
        <v>0</v>
      </c>
      <c r="AS780" s="676"/>
      <c r="AT780" s="676"/>
      <c r="AU780" s="676"/>
      <c r="AV780" s="676"/>
      <c r="AW780" s="676"/>
      <c r="AX780" s="109"/>
      <c r="AY780" s="676">
        <f>P780</f>
        <v>0</v>
      </c>
      <c r="AZ780" s="676"/>
      <c r="BA780" s="676"/>
      <c r="BB780" s="676"/>
      <c r="BC780" s="676"/>
      <c r="BD780" s="676"/>
      <c r="BE780" s="109"/>
      <c r="BF780" s="676">
        <f>W780</f>
        <v>0</v>
      </c>
      <c r="BG780" s="676"/>
      <c r="BH780" s="676"/>
      <c r="BI780" s="676"/>
      <c r="BJ780" s="676"/>
      <c r="BK780" s="676"/>
      <c r="BL780" s="194"/>
      <c r="BM780" s="676">
        <f>SUM(AR780:BK780)</f>
        <v>0</v>
      </c>
      <c r="BN780" s="676"/>
      <c r="BO780" s="676"/>
      <c r="BP780" s="676"/>
      <c r="BQ780" s="676"/>
      <c r="BR780" s="676"/>
      <c r="BS780" s="193"/>
      <c r="BT780" s="155"/>
      <c r="BU780" s="155"/>
      <c r="BV780" s="155"/>
      <c r="BW780" s="155"/>
      <c r="BX780" s="156"/>
      <c r="BY780" s="156">
        <f t="shared" si="87"/>
        <v>0</v>
      </c>
      <c r="BZ780" s="156">
        <f>IF(ISNONTEXT(C780:C780),0,SUM(C780:AI780)-SUM(AL780:BR780))</f>
        <v>0</v>
      </c>
      <c r="CA780" s="156"/>
      <c r="CB780" s="155"/>
      <c r="CC780" s="155"/>
      <c r="CD780" s="155"/>
      <c r="CE780" s="155"/>
      <c r="CG780" s="290"/>
      <c r="CH780" s="290"/>
      <c r="CI780" s="290"/>
      <c r="CJ780" s="290"/>
      <c r="CK780" s="290"/>
      <c r="CL780" s="290"/>
      <c r="CM780" s="290"/>
      <c r="CN780" s="290"/>
      <c r="CO780" s="290"/>
      <c r="CP780" s="290"/>
    </row>
    <row r="781" spans="1:94" ht="15" hidden="1" customHeight="1">
      <c r="A781" s="147" t="str">
        <f>IF(B781&lt;&gt;"",SUBTOTAL(103,$B$8:B781)-SUBTOTAL(103,$B$9:$B$50)-SUBTOTAL(103,$B$52:$B$345),"")</f>
        <v/>
      </c>
      <c r="C781" s="358" t="str">
        <f>"(Xem thuyết minh "&amp;$A$930&amp;")"</f>
        <v>(Xem thuyết minh )</v>
      </c>
      <c r="D781" s="107"/>
      <c r="E781" s="107"/>
      <c r="F781" s="107"/>
      <c r="G781" s="107"/>
      <c r="H781" s="107"/>
      <c r="I781" s="155"/>
      <c r="J781" s="155"/>
      <c r="K781" s="155"/>
      <c r="L781" s="155"/>
      <c r="M781" s="155"/>
      <c r="N781" s="155"/>
      <c r="O781" s="107"/>
      <c r="P781" s="155"/>
      <c r="Q781" s="155"/>
      <c r="R781" s="155"/>
      <c r="S781" s="155"/>
      <c r="T781" s="155"/>
      <c r="U781" s="155"/>
      <c r="V781" s="342"/>
      <c r="W781" s="155"/>
      <c r="X781" s="155"/>
      <c r="Y781" s="155"/>
      <c r="Z781" s="155"/>
      <c r="AA781" s="155"/>
      <c r="AB781" s="155"/>
      <c r="AC781" s="155"/>
      <c r="AD781" s="155"/>
      <c r="AE781" s="155"/>
      <c r="AF781" s="155"/>
      <c r="AG781" s="155"/>
      <c r="AH781" s="155"/>
      <c r="AI781" s="155"/>
      <c r="AJ781" s="147" t="str">
        <f t="shared" si="85"/>
        <v/>
      </c>
      <c r="AK781" s="245">
        <f t="shared" si="85"/>
        <v>0</v>
      </c>
      <c r="AL781" s="359" t="str">
        <f>"(Detail in Note No. "&amp;$AJ$930&amp;")"</f>
        <v>(Detail in Note No. )</v>
      </c>
      <c r="AM781" s="314"/>
      <c r="AN781" s="314"/>
      <c r="AO781" s="314"/>
      <c r="AP781" s="314"/>
      <c r="AQ781" s="314"/>
      <c r="AR781" s="194"/>
      <c r="AS781" s="194"/>
      <c r="AT781" s="194"/>
      <c r="AU781" s="194"/>
      <c r="AV781" s="194"/>
      <c r="AW781" s="194"/>
      <c r="AX781" s="107"/>
      <c r="AY781" s="194"/>
      <c r="AZ781" s="194"/>
      <c r="BA781" s="194"/>
      <c r="BB781" s="194"/>
      <c r="BC781" s="194"/>
      <c r="BD781" s="194"/>
      <c r="BE781" s="107"/>
      <c r="BF781" s="194"/>
      <c r="BG781" s="194"/>
      <c r="BH781" s="194"/>
      <c r="BI781" s="194"/>
      <c r="BJ781" s="194"/>
      <c r="BK781" s="194"/>
      <c r="BL781" s="194"/>
      <c r="BM781" s="194"/>
      <c r="BN781" s="194"/>
      <c r="BO781" s="194"/>
      <c r="BP781" s="194"/>
      <c r="BQ781" s="194"/>
      <c r="BR781" s="194"/>
      <c r="BY781" s="156">
        <f>BY782</f>
        <v>0</v>
      </c>
      <c r="BZ781" s="156">
        <f t="shared" ref="BZ781:BZ812" si="88">IF(ISNONTEXT(C781:D781),0,SUM(C781:AI781)-SUM(AL781:BR781))</f>
        <v>0</v>
      </c>
    </row>
    <row r="782" spans="1:94" s="96" customFormat="1" ht="15" hidden="1" customHeight="1" thickBot="1">
      <c r="A782" s="147" t="str">
        <f>IF(B782&lt;&gt;"",SUBTOTAL(103,$B$8:B782)-SUBTOTAL(103,$B$9:$B$50)-SUBTOTAL(103,$B$52:$B$345),"")</f>
        <v/>
      </c>
      <c r="B782" s="88"/>
      <c r="C782" s="270"/>
      <c r="D782" s="110"/>
      <c r="E782" s="111"/>
      <c r="F782" s="111"/>
      <c r="G782" s="111"/>
      <c r="H782" s="111"/>
      <c r="I782" s="653">
        <f>SUBTOTAL(109,I774:N781)</f>
        <v>0</v>
      </c>
      <c r="J782" s="653"/>
      <c r="K782" s="653"/>
      <c r="L782" s="653"/>
      <c r="M782" s="653"/>
      <c r="N782" s="653"/>
      <c r="O782" s="112"/>
      <c r="P782" s="653">
        <f>SUBTOTAL(109,P774:U781)</f>
        <v>0</v>
      </c>
      <c r="Q782" s="653"/>
      <c r="R782" s="653"/>
      <c r="S782" s="653"/>
      <c r="T782" s="653"/>
      <c r="U782" s="653"/>
      <c r="V782" s="112"/>
      <c r="W782" s="653">
        <f>SUBTOTAL(109,W774:AB781)</f>
        <v>0</v>
      </c>
      <c r="X782" s="653"/>
      <c r="Y782" s="653"/>
      <c r="Z782" s="653"/>
      <c r="AA782" s="653"/>
      <c r="AB782" s="653"/>
      <c r="AC782" s="252"/>
      <c r="AD782" s="653">
        <f>SUBTOTAL(109,AD774:AI781)</f>
        <v>0</v>
      </c>
      <c r="AE782" s="653"/>
      <c r="AF782" s="653"/>
      <c r="AG782" s="653"/>
      <c r="AH782" s="653"/>
      <c r="AI782" s="653"/>
      <c r="AJ782" s="147" t="str">
        <f t="shared" si="85"/>
        <v/>
      </c>
      <c r="AK782" s="245">
        <f t="shared" si="85"/>
        <v>0</v>
      </c>
      <c r="AL782" s="270"/>
      <c r="AM782" s="110"/>
      <c r="AN782" s="111"/>
      <c r="AO782" s="111"/>
      <c r="AP782" s="111"/>
      <c r="AQ782" s="111"/>
      <c r="AR782" s="653">
        <f>SUBTOTAL(109,AR774:AW781)</f>
        <v>0</v>
      </c>
      <c r="AS782" s="653"/>
      <c r="AT782" s="653"/>
      <c r="AU782" s="653"/>
      <c r="AV782" s="653"/>
      <c r="AW782" s="653"/>
      <c r="AX782" s="112"/>
      <c r="AY782" s="653">
        <f>SUBTOTAL(109,AY774:BD781)</f>
        <v>0</v>
      </c>
      <c r="AZ782" s="653"/>
      <c r="BA782" s="653"/>
      <c r="BB782" s="653"/>
      <c r="BC782" s="653"/>
      <c r="BD782" s="653"/>
      <c r="BE782" s="112"/>
      <c r="BF782" s="653">
        <f>SUBTOTAL(109,BF774:BK781)</f>
        <v>0</v>
      </c>
      <c r="BG782" s="653"/>
      <c r="BH782" s="653"/>
      <c r="BI782" s="653"/>
      <c r="BJ782" s="653"/>
      <c r="BK782" s="653"/>
      <c r="BL782" s="252"/>
      <c r="BM782" s="653">
        <f>SUBTOTAL(109,BM774:BR781)</f>
        <v>0</v>
      </c>
      <c r="BN782" s="653"/>
      <c r="BO782" s="653"/>
      <c r="BP782" s="653"/>
      <c r="BQ782" s="653"/>
      <c r="BR782" s="653"/>
      <c r="BS782" s="271"/>
      <c r="BT782" s="252"/>
      <c r="BU782" s="252"/>
      <c r="BV782" s="252"/>
      <c r="BW782" s="252"/>
      <c r="BX782" s="156"/>
      <c r="BY782" s="156">
        <f>IF(SUM(C782:AI782)=0,0,1)</f>
        <v>0</v>
      </c>
      <c r="BZ782" s="156">
        <f t="shared" si="88"/>
        <v>0</v>
      </c>
      <c r="CA782" s="156"/>
      <c r="CB782" s="252">
        <f>[4]CDKT!T160</f>
        <v>0</v>
      </c>
      <c r="CC782" s="252">
        <f>[4]CDKT!P160</f>
        <v>0</v>
      </c>
      <c r="CD782" s="252">
        <f>I782-CB782</f>
        <v>0</v>
      </c>
      <c r="CE782" s="252">
        <f>AD782-CC782</f>
        <v>0</v>
      </c>
      <c r="CG782" s="272"/>
      <c r="CH782" s="272"/>
      <c r="CI782" s="272"/>
      <c r="CJ782" s="272"/>
      <c r="CK782" s="272"/>
      <c r="CL782" s="272"/>
      <c r="CM782" s="272"/>
      <c r="CN782" s="272"/>
      <c r="CO782" s="272"/>
      <c r="CP782" s="272"/>
    </row>
    <row r="783" spans="1:94" s="96" customFormat="1" ht="15" hidden="1" customHeight="1" thickTop="1">
      <c r="A783" s="147" t="str">
        <f>IF(B783&lt;&gt;"",SUBTOTAL(103,$B$8:B783)-SUBTOTAL(103,$B$9:$B$50)-SUBTOTAL(103,$B$52:$B$345),"")</f>
        <v/>
      </c>
      <c r="B783" s="88"/>
      <c r="C783" s="261"/>
      <c r="D783" s="124"/>
      <c r="E783" s="111"/>
      <c r="F783" s="111"/>
      <c r="G783" s="111"/>
      <c r="H783" s="111"/>
      <c r="I783" s="111"/>
      <c r="J783" s="111"/>
      <c r="K783" s="126"/>
      <c r="L783" s="126"/>
      <c r="M783" s="126"/>
      <c r="N783" s="126"/>
      <c r="O783" s="126"/>
      <c r="P783" s="126"/>
      <c r="Q783" s="126"/>
      <c r="R783" s="126"/>
      <c r="S783" s="126"/>
      <c r="T783" s="126"/>
      <c r="U783" s="126"/>
      <c r="V783" s="126"/>
      <c r="W783" s="252"/>
      <c r="X783" s="252"/>
      <c r="Y783" s="252"/>
      <c r="Z783" s="252"/>
      <c r="AA783" s="252"/>
      <c r="AB783" s="252"/>
      <c r="AC783" s="252"/>
      <c r="AD783" s="252"/>
      <c r="AE783" s="252"/>
      <c r="AF783" s="252"/>
      <c r="AG783" s="252"/>
      <c r="AH783" s="252"/>
      <c r="AI783" s="252"/>
      <c r="AJ783" s="147" t="str">
        <f t="shared" si="85"/>
        <v/>
      </c>
      <c r="AK783" s="245">
        <f t="shared" si="85"/>
        <v>0</v>
      </c>
      <c r="AL783" s="261"/>
      <c r="AM783" s="124"/>
      <c r="AN783" s="124"/>
      <c r="AO783" s="111"/>
      <c r="AP783" s="111"/>
      <c r="AQ783" s="111"/>
      <c r="AR783" s="111"/>
      <c r="AS783" s="111"/>
      <c r="AT783" s="126"/>
      <c r="AU783" s="126"/>
      <c r="AV783" s="126"/>
      <c r="AW783" s="126"/>
      <c r="AX783" s="126"/>
      <c r="AY783" s="126"/>
      <c r="AZ783" s="126"/>
      <c r="BA783" s="126"/>
      <c r="BB783" s="126"/>
      <c r="BC783" s="126"/>
      <c r="BD783" s="126"/>
      <c r="BE783" s="126"/>
      <c r="BF783" s="252"/>
      <c r="BG783" s="252"/>
      <c r="BH783" s="252"/>
      <c r="BI783" s="252"/>
      <c r="BJ783" s="252"/>
      <c r="BK783" s="252"/>
      <c r="BL783" s="252"/>
      <c r="BM783" s="252"/>
      <c r="BN783" s="252"/>
      <c r="BO783" s="252"/>
      <c r="BP783" s="252"/>
      <c r="BQ783" s="252"/>
      <c r="BR783" s="252"/>
      <c r="BS783" s="271"/>
      <c r="BT783" s="155"/>
      <c r="BU783" s="155"/>
      <c r="BV783" s="155"/>
      <c r="BW783" s="155"/>
      <c r="BX783" s="156"/>
      <c r="BY783" s="156">
        <f>BY785</f>
        <v>0</v>
      </c>
      <c r="BZ783" s="156">
        <f t="shared" si="88"/>
        <v>0</v>
      </c>
      <c r="CA783" s="156"/>
      <c r="CB783" s="252"/>
      <c r="CC783" s="252"/>
      <c r="CD783" s="252"/>
      <c r="CE783" s="252"/>
      <c r="CG783" s="272"/>
      <c r="CH783" s="272"/>
      <c r="CI783" s="272"/>
      <c r="CJ783" s="272"/>
      <c r="CK783" s="272"/>
      <c r="CL783" s="272"/>
      <c r="CM783" s="272"/>
      <c r="CN783" s="272"/>
      <c r="CO783" s="272"/>
      <c r="CP783" s="272"/>
    </row>
    <row r="784" spans="1:94" ht="15" hidden="1" customHeight="1">
      <c r="A784" s="278" t="str">
        <f>IF(B784&lt;&gt;"",SUBTOTAL(103,$B$8:B784)-SUBTOTAL(103,$B$9:$B$50)-SUBTOTAL(103,$B$52:$B$345),"")</f>
        <v/>
      </c>
      <c r="C784" s="276" t="s">
        <v>1401</v>
      </c>
      <c r="D784" s="100"/>
      <c r="E784" s="100"/>
      <c r="F784" s="100"/>
      <c r="G784" s="100"/>
      <c r="H784" s="100"/>
      <c r="I784" s="100"/>
      <c r="J784" s="100"/>
      <c r="K784" s="100"/>
      <c r="L784" s="100"/>
      <c r="M784" s="100"/>
      <c r="N784" s="100"/>
      <c r="O784" s="100"/>
      <c r="P784" s="100"/>
      <c r="Q784" s="100"/>
      <c r="R784" s="100"/>
      <c r="S784" s="100"/>
      <c r="T784" s="100"/>
      <c r="W784" s="648" t="str">
        <f>[4]CDKT!$P$9</f>
        <v>30/06/2016</v>
      </c>
      <c r="X784" s="649"/>
      <c r="Y784" s="649"/>
      <c r="Z784" s="649"/>
      <c r="AA784" s="649"/>
      <c r="AB784" s="649"/>
      <c r="AC784" s="277"/>
      <c r="AD784" s="648" t="str">
        <f>[4]CDKT!$T$9</f>
        <v>01/01/2016</v>
      </c>
      <c r="AE784" s="649"/>
      <c r="AF784" s="649"/>
      <c r="AG784" s="649"/>
      <c r="AH784" s="649"/>
      <c r="AI784" s="649"/>
      <c r="AJ784" s="278" t="str">
        <f t="shared" si="85"/>
        <v/>
      </c>
      <c r="AK784" s="278">
        <f t="shared" si="85"/>
        <v>0</v>
      </c>
      <c r="AL784" s="311" t="s">
        <v>1402</v>
      </c>
      <c r="AM784" s="360"/>
      <c r="AN784" s="360"/>
      <c r="AO784" s="360"/>
      <c r="AP784" s="360"/>
      <c r="AQ784" s="360"/>
      <c r="AR784" s="100"/>
      <c r="AS784" s="100"/>
      <c r="AT784" s="100"/>
      <c r="AU784" s="100"/>
      <c r="AV784" s="100"/>
      <c r="AW784" s="100"/>
      <c r="AX784" s="100"/>
      <c r="AY784" s="100"/>
      <c r="AZ784" s="100"/>
      <c r="BA784" s="100"/>
      <c r="BB784" s="100"/>
      <c r="BC784" s="100"/>
      <c r="BF784" s="650" t="e">
        <f>#REF!</f>
        <v>#REF!</v>
      </c>
      <c r="BG784" s="649"/>
      <c r="BH784" s="649"/>
      <c r="BI784" s="649"/>
      <c r="BJ784" s="649"/>
      <c r="BK784" s="649"/>
      <c r="BL784" s="277"/>
      <c r="BM784" s="650" t="e">
        <f>#REF!</f>
        <v>#REF!</v>
      </c>
      <c r="BN784" s="649"/>
      <c r="BO784" s="649"/>
      <c r="BP784" s="649"/>
      <c r="BQ784" s="649"/>
      <c r="BR784" s="649"/>
      <c r="BS784" s="279"/>
      <c r="BT784" s="280" t="str">
        <f>[4]CDKT!K$9</f>
        <v>Hội sở</v>
      </c>
      <c r="BU784" s="280" t="str">
        <f>[4]CDKT!L$9</f>
        <v>CN Hà Nội</v>
      </c>
      <c r="BV784" s="280" t="str">
        <f>[4]CDKT!M$9</f>
        <v>CN Hồ Chí Minh</v>
      </c>
      <c r="BW784" s="280" t="str">
        <f>[4]CDKT!O$9</f>
        <v>Điều chỉnh</v>
      </c>
      <c r="BY784" s="156">
        <f>BY785</f>
        <v>0</v>
      </c>
      <c r="BZ784" s="156">
        <f t="shared" si="88"/>
        <v>0</v>
      </c>
    </row>
    <row r="785" spans="1:94" ht="15" hidden="1" customHeight="1">
      <c r="A785" s="278" t="str">
        <f>IF(B785&lt;&gt;"",SUBTOTAL(103,$B$8:B785)-SUBTOTAL(103,$B$9:$B$50)-SUBTOTAL(103,$B$52:$B$345),"")</f>
        <v/>
      </c>
      <c r="D785" s="100"/>
      <c r="E785" s="100"/>
      <c r="F785" s="100"/>
      <c r="G785" s="100"/>
      <c r="H785" s="100"/>
      <c r="I785" s="100"/>
      <c r="J785" s="100"/>
      <c r="K785" s="100"/>
      <c r="L785" s="100"/>
      <c r="M785" s="100"/>
      <c r="N785" s="100"/>
      <c r="O785" s="100"/>
      <c r="P785" s="100"/>
      <c r="Q785" s="100"/>
      <c r="R785" s="100"/>
      <c r="S785" s="100"/>
      <c r="T785" s="100"/>
      <c r="W785" s="651" t="str">
        <f>[4]CDKT!$P$10</f>
        <v>VND</v>
      </c>
      <c r="X785" s="651"/>
      <c r="Y785" s="651"/>
      <c r="Z785" s="651"/>
      <c r="AA785" s="651"/>
      <c r="AB785" s="651"/>
      <c r="AC785" s="277"/>
      <c r="AD785" s="651" t="str">
        <f>[4]CDKT!$T$10</f>
        <v>VND</v>
      </c>
      <c r="AE785" s="651"/>
      <c r="AF785" s="651"/>
      <c r="AG785" s="651"/>
      <c r="AH785" s="651"/>
      <c r="AI785" s="651"/>
      <c r="AJ785" s="278" t="str">
        <f t="shared" si="85"/>
        <v/>
      </c>
      <c r="AK785" s="278">
        <f t="shared" si="85"/>
        <v>0</v>
      </c>
      <c r="AL785" s="283"/>
      <c r="AM785" s="360"/>
      <c r="AN785" s="360"/>
      <c r="AO785" s="360"/>
      <c r="AP785" s="360"/>
      <c r="AQ785" s="360"/>
      <c r="AR785" s="100"/>
      <c r="AS785" s="100"/>
      <c r="AT785" s="100"/>
      <c r="AU785" s="100"/>
      <c r="AV785" s="100"/>
      <c r="AW785" s="100"/>
      <c r="AX785" s="100"/>
      <c r="AY785" s="100"/>
      <c r="AZ785" s="100"/>
      <c r="BA785" s="100"/>
      <c r="BB785" s="100"/>
      <c r="BC785" s="100"/>
      <c r="BF785" s="651" t="e">
        <f>#REF!</f>
        <v>#REF!</v>
      </c>
      <c r="BG785" s="651"/>
      <c r="BH785" s="651"/>
      <c r="BI785" s="651"/>
      <c r="BJ785" s="651"/>
      <c r="BK785" s="651"/>
      <c r="BL785" s="277"/>
      <c r="BM785" s="651" t="e">
        <f>#REF!</f>
        <v>#REF!</v>
      </c>
      <c r="BN785" s="651"/>
      <c r="BO785" s="651"/>
      <c r="BP785" s="651"/>
      <c r="BQ785" s="651"/>
      <c r="BR785" s="651"/>
      <c r="BS785" s="279"/>
      <c r="BT785" s="155" t="s">
        <v>1133</v>
      </c>
      <c r="BU785" s="155" t="s">
        <v>1133</v>
      </c>
      <c r="BV785" s="155" t="s">
        <v>1133</v>
      </c>
      <c r="BW785" s="155" t="s">
        <v>1133</v>
      </c>
      <c r="BY785" s="156">
        <f>SUM(BY786:BY789)</f>
        <v>0</v>
      </c>
      <c r="BZ785" s="156">
        <f t="shared" si="88"/>
        <v>0</v>
      </c>
    </row>
    <row r="786" spans="1:94" ht="15" hidden="1" customHeight="1">
      <c r="A786" s="147" t="str">
        <f>IF(B786&lt;&gt;"",SUBTOTAL(103,$B$8:B786)-SUBTOTAL(103,$B$9:$B$50)-SUBTOTAL(103,$B$52:$B$345),"")</f>
        <v/>
      </c>
      <c r="C786" s="292" t="s">
        <v>1403</v>
      </c>
      <c r="D786" s="107"/>
      <c r="E786" s="107"/>
      <c r="F786" s="107"/>
      <c r="G786" s="107"/>
      <c r="H786" s="107"/>
      <c r="I786" s="107"/>
      <c r="J786" s="107"/>
      <c r="K786" s="107"/>
      <c r="L786" s="107"/>
      <c r="M786" s="107"/>
      <c r="N786" s="107"/>
      <c r="O786" s="107"/>
      <c r="P786" s="107"/>
      <c r="Q786" s="107"/>
      <c r="R786" s="107"/>
      <c r="S786" s="107"/>
      <c r="T786" s="107"/>
      <c r="U786" s="107"/>
      <c r="V786" s="107"/>
      <c r="W786" s="641">
        <f>SUM(BT786:BW786)</f>
        <v>0</v>
      </c>
      <c r="X786" s="641"/>
      <c r="Y786" s="641"/>
      <c r="Z786" s="641"/>
      <c r="AA786" s="641"/>
      <c r="AB786" s="641"/>
      <c r="AC786" s="155"/>
      <c r="AD786" s="641">
        <v>0</v>
      </c>
      <c r="AE786" s="641"/>
      <c r="AF786" s="641"/>
      <c r="AG786" s="641"/>
      <c r="AH786" s="641"/>
      <c r="AI786" s="641"/>
      <c r="AJ786" s="147" t="str">
        <f t="shared" si="85"/>
        <v/>
      </c>
      <c r="AK786" s="245">
        <f t="shared" si="85"/>
        <v>0</v>
      </c>
      <c r="AL786" s="282"/>
      <c r="AM786" s="314"/>
      <c r="AN786" s="314"/>
      <c r="AO786" s="314"/>
      <c r="AP786" s="314"/>
      <c r="AQ786" s="314"/>
      <c r="AR786" s="107"/>
      <c r="AS786" s="107"/>
      <c r="AT786" s="107"/>
      <c r="AU786" s="107"/>
      <c r="AV786" s="107"/>
      <c r="AW786" s="107"/>
      <c r="AX786" s="107"/>
      <c r="AY786" s="107"/>
      <c r="AZ786" s="107"/>
      <c r="BA786" s="107"/>
      <c r="BB786" s="107"/>
      <c r="BC786" s="107"/>
      <c r="BD786" s="107"/>
      <c r="BE786" s="107"/>
      <c r="BF786" s="676">
        <f>W786</f>
        <v>0</v>
      </c>
      <c r="BG786" s="676"/>
      <c r="BH786" s="676"/>
      <c r="BI786" s="676"/>
      <c r="BJ786" s="676"/>
      <c r="BK786" s="676"/>
      <c r="BL786" s="194"/>
      <c r="BM786" s="676">
        <f>AD786</f>
        <v>0</v>
      </c>
      <c r="BN786" s="676"/>
      <c r="BO786" s="676"/>
      <c r="BP786" s="676"/>
      <c r="BQ786" s="676"/>
      <c r="BR786" s="676"/>
      <c r="BS786" s="193"/>
      <c r="BT786" s="155">
        <v>0</v>
      </c>
      <c r="BU786" s="155">
        <v>0</v>
      </c>
      <c r="BV786" s="155">
        <v>0</v>
      </c>
      <c r="BW786" s="155">
        <v>0</v>
      </c>
      <c r="BY786" s="156">
        <f>IF(SUM(C786:AI786)=0,0,1)</f>
        <v>0</v>
      </c>
      <c r="BZ786" s="156">
        <f t="shared" si="88"/>
        <v>0</v>
      </c>
    </row>
    <row r="787" spans="1:94" ht="15" hidden="1" customHeight="1">
      <c r="A787" s="147" t="str">
        <f>IF(B787&lt;&gt;"",SUBTOTAL(103,$B$8:B787)-SUBTOTAL(103,$B$9:$B$50)-SUBTOTAL(103,$B$52:$B$345),"")</f>
        <v/>
      </c>
      <c r="C787" s="292" t="s">
        <v>1404</v>
      </c>
      <c r="D787" s="107"/>
      <c r="E787" s="107"/>
      <c r="F787" s="107"/>
      <c r="G787" s="107"/>
      <c r="H787" s="107"/>
      <c r="I787" s="107"/>
      <c r="J787" s="107"/>
      <c r="K787" s="107"/>
      <c r="L787" s="107"/>
      <c r="M787" s="107"/>
      <c r="N787" s="107"/>
      <c r="O787" s="107"/>
      <c r="P787" s="107"/>
      <c r="Q787" s="107"/>
      <c r="R787" s="107"/>
      <c r="S787" s="107"/>
      <c r="T787" s="107"/>
      <c r="U787" s="107"/>
      <c r="V787" s="107"/>
      <c r="W787" s="641">
        <f>SUM(BT787:BW787)</f>
        <v>0</v>
      </c>
      <c r="X787" s="641"/>
      <c r="Y787" s="641"/>
      <c r="Z787" s="641"/>
      <c r="AA787" s="641"/>
      <c r="AB787" s="641"/>
      <c r="AC787" s="155"/>
      <c r="AD787" s="641">
        <v>0</v>
      </c>
      <c r="AE787" s="641"/>
      <c r="AF787" s="641"/>
      <c r="AG787" s="641"/>
      <c r="AH787" s="641"/>
      <c r="AI787" s="641"/>
      <c r="AJ787" s="147" t="str">
        <f t="shared" si="85"/>
        <v/>
      </c>
      <c r="AK787" s="245">
        <f t="shared" si="85"/>
        <v>0</v>
      </c>
      <c r="AL787" s="282"/>
      <c r="AM787" s="314"/>
      <c r="AN787" s="314"/>
      <c r="AO787" s="314"/>
      <c r="AP787" s="314"/>
      <c r="AQ787" s="314"/>
      <c r="AR787" s="107"/>
      <c r="AS787" s="107"/>
      <c r="AT787" s="107"/>
      <c r="AU787" s="107"/>
      <c r="AV787" s="107"/>
      <c r="AW787" s="107"/>
      <c r="AX787" s="107"/>
      <c r="AY787" s="107"/>
      <c r="AZ787" s="107"/>
      <c r="BA787" s="107"/>
      <c r="BB787" s="107"/>
      <c r="BC787" s="107"/>
      <c r="BD787" s="107"/>
      <c r="BE787" s="107"/>
      <c r="BF787" s="676">
        <f>W787</f>
        <v>0</v>
      </c>
      <c r="BG787" s="676"/>
      <c r="BH787" s="676"/>
      <c r="BI787" s="676"/>
      <c r="BJ787" s="676"/>
      <c r="BK787" s="676"/>
      <c r="BL787" s="194"/>
      <c r="BM787" s="676">
        <f>AD787</f>
        <v>0</v>
      </c>
      <c r="BN787" s="676"/>
      <c r="BO787" s="676"/>
      <c r="BP787" s="676"/>
      <c r="BQ787" s="676"/>
      <c r="BR787" s="676"/>
      <c r="BS787" s="193"/>
      <c r="BT787" s="155">
        <v>0</v>
      </c>
      <c r="BU787" s="155">
        <v>0</v>
      </c>
      <c r="BV787" s="155">
        <v>0</v>
      </c>
      <c r="BW787" s="155">
        <v>0</v>
      </c>
      <c r="BY787" s="156">
        <f>IF(SUM(C787:AI787)=0,0,1)</f>
        <v>0</v>
      </c>
      <c r="BZ787" s="156">
        <f t="shared" si="88"/>
        <v>0</v>
      </c>
    </row>
    <row r="788" spans="1:94" ht="15" hidden="1" customHeight="1">
      <c r="A788" s="147" t="str">
        <f>IF(B788&lt;&gt;"",SUBTOTAL(103,$B$8:B788)-SUBTOTAL(103,$B$9:$B$50)-SUBTOTAL(103,$B$52:$B$345),"")</f>
        <v/>
      </c>
      <c r="C788" s="281"/>
      <c r="D788" s="107"/>
      <c r="E788" s="107"/>
      <c r="F788" s="107"/>
      <c r="G788" s="107"/>
      <c r="H788" s="107"/>
      <c r="I788" s="107"/>
      <c r="J788" s="107"/>
      <c r="K788" s="107"/>
      <c r="L788" s="107"/>
      <c r="M788" s="107"/>
      <c r="N788" s="107"/>
      <c r="O788" s="107"/>
      <c r="P788" s="107"/>
      <c r="Q788" s="107"/>
      <c r="R788" s="107"/>
      <c r="S788" s="107"/>
      <c r="T788" s="107"/>
      <c r="U788" s="107"/>
      <c r="V788" s="107"/>
      <c r="W788" s="155"/>
      <c r="X788" s="155"/>
      <c r="Y788" s="155"/>
      <c r="Z788" s="155"/>
      <c r="AA788" s="155"/>
      <c r="AB788" s="155"/>
      <c r="AC788" s="155"/>
      <c r="AD788" s="155"/>
      <c r="AE788" s="155"/>
      <c r="AF788" s="155"/>
      <c r="AG788" s="155"/>
      <c r="AH788" s="155"/>
      <c r="AI788" s="155"/>
      <c r="AJ788" s="147" t="str">
        <f t="shared" si="85"/>
        <v/>
      </c>
      <c r="AK788" s="245">
        <f t="shared" si="85"/>
        <v>0</v>
      </c>
      <c r="AL788" s="281"/>
      <c r="AM788" s="107"/>
      <c r="AN788" s="107"/>
      <c r="AO788" s="107"/>
      <c r="AP788" s="107"/>
      <c r="AQ788" s="107"/>
      <c r="AR788" s="107"/>
      <c r="AS788" s="107"/>
      <c r="AT788" s="107"/>
      <c r="AU788" s="107"/>
      <c r="AV788" s="107"/>
      <c r="AW788" s="107"/>
      <c r="AX788" s="107"/>
      <c r="AY788" s="107"/>
      <c r="AZ788" s="107"/>
      <c r="BA788" s="107"/>
      <c r="BB788" s="107"/>
      <c r="BC788" s="107"/>
      <c r="BD788" s="107"/>
      <c r="BE788" s="107"/>
      <c r="BF788" s="194"/>
      <c r="BG788" s="194"/>
      <c r="BH788" s="194"/>
      <c r="BI788" s="194"/>
      <c r="BJ788" s="194"/>
      <c r="BK788" s="194"/>
      <c r="BL788" s="194"/>
      <c r="BM788" s="194"/>
      <c r="BN788" s="194"/>
      <c r="BO788" s="194"/>
      <c r="BP788" s="194"/>
      <c r="BQ788" s="194"/>
      <c r="BR788" s="194"/>
      <c r="BY788" s="156">
        <f>BY789</f>
        <v>0</v>
      </c>
      <c r="BZ788" s="156">
        <f t="shared" si="88"/>
        <v>0</v>
      </c>
    </row>
    <row r="789" spans="1:94" s="96" customFormat="1" ht="15" hidden="1" customHeight="1" thickBot="1">
      <c r="A789" s="147" t="str">
        <f>IF(B789&lt;&gt;"",SUBTOTAL(103,$B$8:B789)-SUBTOTAL(103,$B$9:$B$50)-SUBTOTAL(103,$B$52:$B$345),"")</f>
        <v/>
      </c>
      <c r="B789" s="88"/>
      <c r="C789" s="270"/>
      <c r="D789" s="110"/>
      <c r="E789" s="111"/>
      <c r="F789" s="111"/>
      <c r="G789" s="111"/>
      <c r="H789" s="111"/>
      <c r="I789" s="111"/>
      <c r="J789" s="111"/>
      <c r="K789" s="112"/>
      <c r="L789" s="112"/>
      <c r="M789" s="112"/>
      <c r="N789" s="112"/>
      <c r="O789" s="112"/>
      <c r="P789" s="112"/>
      <c r="Q789" s="112"/>
      <c r="R789" s="112"/>
      <c r="S789" s="112"/>
      <c r="T789" s="112"/>
      <c r="U789" s="112"/>
      <c r="V789" s="112"/>
      <c r="W789" s="653">
        <f>SUBTOTAL(109,W786:AB788)</f>
        <v>0</v>
      </c>
      <c r="X789" s="653"/>
      <c r="Y789" s="653"/>
      <c r="Z789" s="653"/>
      <c r="AA789" s="653"/>
      <c r="AB789" s="653"/>
      <c r="AC789" s="252"/>
      <c r="AD789" s="653">
        <f>SUBTOTAL(109,AD786:AI788)</f>
        <v>0</v>
      </c>
      <c r="AE789" s="653"/>
      <c r="AF789" s="653"/>
      <c r="AG789" s="653"/>
      <c r="AH789" s="653"/>
      <c r="AI789" s="653"/>
      <c r="AJ789" s="147" t="str">
        <f t="shared" si="85"/>
        <v/>
      </c>
      <c r="AK789" s="245">
        <f t="shared" si="85"/>
        <v>0</v>
      </c>
      <c r="AL789" s="270"/>
      <c r="AM789" s="110"/>
      <c r="AN789" s="111"/>
      <c r="AO789" s="111"/>
      <c r="AP789" s="111"/>
      <c r="AQ789" s="111"/>
      <c r="AR789" s="111"/>
      <c r="AS789" s="111"/>
      <c r="AT789" s="112"/>
      <c r="AU789" s="112"/>
      <c r="AV789" s="112"/>
      <c r="AW789" s="112"/>
      <c r="AX789" s="112"/>
      <c r="AY789" s="112"/>
      <c r="AZ789" s="112"/>
      <c r="BA789" s="112"/>
      <c r="BB789" s="112"/>
      <c r="BC789" s="112"/>
      <c r="BD789" s="112"/>
      <c r="BE789" s="112"/>
      <c r="BF789" s="653">
        <f>SUBTOTAL(109,BF786:BK788)</f>
        <v>0</v>
      </c>
      <c r="BG789" s="653"/>
      <c r="BH789" s="653"/>
      <c r="BI789" s="653"/>
      <c r="BJ789" s="653"/>
      <c r="BK789" s="653"/>
      <c r="BL789" s="252"/>
      <c r="BM789" s="653">
        <f>SUBTOTAL(109,BM786:BR788)</f>
        <v>0</v>
      </c>
      <c r="BN789" s="653"/>
      <c r="BO789" s="653"/>
      <c r="BP789" s="653"/>
      <c r="BQ789" s="653"/>
      <c r="BR789" s="653"/>
      <c r="BS789" s="271"/>
      <c r="BT789" s="285">
        <f>SUBTOTAL(109,BT786:BT788)</f>
        <v>0</v>
      </c>
      <c r="BU789" s="285">
        <f>SUBTOTAL(109,BU786:BU788)</f>
        <v>0</v>
      </c>
      <c r="BV789" s="285">
        <f>SUBTOTAL(109,BV786:BV788)</f>
        <v>0</v>
      </c>
      <c r="BW789" s="285">
        <f>SUBTOTAL(109,BW786:BW788)</f>
        <v>0</v>
      </c>
      <c r="BX789" s="156"/>
      <c r="BY789" s="156">
        <f>IF(SUM(C789:AI789)=0,0,1)</f>
        <v>0</v>
      </c>
      <c r="BZ789" s="156">
        <f t="shared" si="88"/>
        <v>0</v>
      </c>
      <c r="CA789" s="156"/>
      <c r="CB789" s="252">
        <f>[4]CDKT!P161</f>
        <v>0</v>
      </c>
      <c r="CC789" s="252">
        <f>[4]CDKT!T160</f>
        <v>0</v>
      </c>
      <c r="CD789" s="252">
        <f>W789-CB789</f>
        <v>0</v>
      </c>
      <c r="CE789" s="252">
        <f>AD789-CC789</f>
        <v>0</v>
      </c>
      <c r="CG789" s="272"/>
      <c r="CH789" s="272"/>
      <c r="CI789" s="272"/>
      <c r="CJ789" s="272"/>
      <c r="CK789" s="272"/>
      <c r="CL789" s="272"/>
      <c r="CM789" s="272"/>
      <c r="CN789" s="272"/>
      <c r="CO789" s="272"/>
      <c r="CP789" s="272"/>
    </row>
    <row r="790" spans="1:94" ht="15" hidden="1" customHeight="1" thickTop="1">
      <c r="A790" s="147" t="str">
        <f>IF(B790&lt;&gt;"",SUBTOTAL(103,$B$8:B790)-SUBTOTAL(103,$B$9:$B$50)-SUBTOTAL(103,$B$52:$B$345),"")</f>
        <v/>
      </c>
      <c r="B790" s="89"/>
      <c r="C790" s="118"/>
      <c r="D790" s="107"/>
      <c r="E790" s="107"/>
      <c r="F790" s="107"/>
      <c r="G790" s="107"/>
      <c r="H790" s="107"/>
      <c r="I790" s="107"/>
      <c r="J790" s="107"/>
      <c r="K790" s="107"/>
      <c r="L790" s="107"/>
      <c r="M790" s="107"/>
      <c r="N790" s="107"/>
      <c r="O790" s="107"/>
      <c r="P790" s="107"/>
      <c r="Q790" s="107"/>
      <c r="R790" s="107"/>
      <c r="S790" s="107"/>
      <c r="T790" s="107"/>
      <c r="U790" s="107"/>
      <c r="V790" s="189"/>
      <c r="AI790" s="190"/>
      <c r="AJ790" s="147" t="str">
        <f t="shared" si="85"/>
        <v/>
      </c>
      <c r="AK790" s="245">
        <f t="shared" si="85"/>
        <v>0</v>
      </c>
      <c r="AL790" s="118"/>
      <c r="AM790" s="107"/>
      <c r="AN790" s="107"/>
      <c r="AO790" s="107"/>
      <c r="AP790" s="107"/>
      <c r="AQ790" s="107"/>
      <c r="AR790" s="107"/>
      <c r="AS790" s="107"/>
      <c r="AT790" s="107"/>
      <c r="AU790" s="107"/>
      <c r="AV790" s="107"/>
      <c r="AW790" s="107"/>
      <c r="AX790" s="107"/>
      <c r="AY790" s="107"/>
      <c r="AZ790" s="107"/>
      <c r="BA790" s="107"/>
      <c r="BB790" s="107"/>
      <c r="BC790" s="107"/>
      <c r="BD790" s="107"/>
      <c r="BE790" s="189"/>
      <c r="BR790" s="190"/>
      <c r="BT790" s="155">
        <f>BT789-[4]CDKT!K161</f>
        <v>0</v>
      </c>
      <c r="BU790" s="155">
        <f>BU789-[4]CDKT!L161</f>
        <v>0</v>
      </c>
      <c r="BV790" s="155">
        <f>BV789-[4]CDKT!M161</f>
        <v>0</v>
      </c>
      <c r="BW790" s="155">
        <f>BW789-[4]CDKT!O161</f>
        <v>0</v>
      </c>
      <c r="BY790" s="156">
        <f>BY792</f>
        <v>0</v>
      </c>
      <c r="BZ790" s="156">
        <f t="shared" si="88"/>
        <v>0</v>
      </c>
      <c r="CE790" s="195"/>
    </row>
    <row r="791" spans="1:94" ht="15" hidden="1" customHeight="1">
      <c r="A791" s="278" t="str">
        <f>IF(B791&lt;&gt;"",SUBTOTAL(103,$B$8:B791)-SUBTOTAL(103,$B$9:$B$50)-SUBTOTAL(103,$B$52:$B$345),"")</f>
        <v/>
      </c>
      <c r="C791" s="276" t="s">
        <v>1405</v>
      </c>
      <c r="D791" s="100"/>
      <c r="E791" s="100"/>
      <c r="F791" s="100"/>
      <c r="G791" s="100"/>
      <c r="H791" s="100"/>
      <c r="I791" s="100"/>
      <c r="J791" s="100"/>
      <c r="K791" s="100"/>
      <c r="L791" s="100"/>
      <c r="M791" s="100"/>
      <c r="N791" s="100"/>
      <c r="O791" s="100"/>
      <c r="P791" s="100"/>
      <c r="Q791" s="100"/>
      <c r="R791" s="100"/>
      <c r="S791" s="100"/>
      <c r="T791" s="100"/>
      <c r="W791" s="648" t="str">
        <f>[4]CDKT!$P$9</f>
        <v>30/06/2016</v>
      </c>
      <c r="X791" s="649"/>
      <c r="Y791" s="649"/>
      <c r="Z791" s="649"/>
      <c r="AA791" s="649"/>
      <c r="AB791" s="649"/>
      <c r="AC791" s="277"/>
      <c r="AD791" s="648" t="str">
        <f>[4]CDKT!$T$9</f>
        <v>01/01/2016</v>
      </c>
      <c r="AE791" s="649"/>
      <c r="AF791" s="649"/>
      <c r="AG791" s="649"/>
      <c r="AH791" s="649"/>
      <c r="AI791" s="649"/>
      <c r="AJ791" s="278" t="str">
        <f t="shared" si="85"/>
        <v/>
      </c>
      <c r="AK791" s="278">
        <f t="shared" si="85"/>
        <v>0</v>
      </c>
      <c r="AL791" s="311" t="s">
        <v>1406</v>
      </c>
      <c r="AM791" s="360"/>
      <c r="AN791" s="360"/>
      <c r="AO791" s="360"/>
      <c r="AP791" s="360"/>
      <c r="AQ791" s="360"/>
      <c r="AR791" s="100"/>
      <c r="AS791" s="100"/>
      <c r="AT791" s="100"/>
      <c r="AU791" s="100"/>
      <c r="AV791" s="100"/>
      <c r="AW791" s="100"/>
      <c r="AX791" s="100"/>
      <c r="AY791" s="100"/>
      <c r="AZ791" s="100"/>
      <c r="BA791" s="100"/>
      <c r="BB791" s="100"/>
      <c r="BC791" s="100"/>
      <c r="BF791" s="650" t="e">
        <f>#REF!</f>
        <v>#REF!</v>
      </c>
      <c r="BG791" s="649"/>
      <c r="BH791" s="649"/>
      <c r="BI791" s="649"/>
      <c r="BJ791" s="649"/>
      <c r="BK791" s="649"/>
      <c r="BL791" s="277"/>
      <c r="BM791" s="650" t="e">
        <f>#REF!</f>
        <v>#REF!</v>
      </c>
      <c r="BN791" s="649"/>
      <c r="BO791" s="649"/>
      <c r="BP791" s="649"/>
      <c r="BQ791" s="649"/>
      <c r="BR791" s="649"/>
      <c r="BS791" s="279"/>
      <c r="BT791" s="280" t="str">
        <f>[4]CDKT!K$9</f>
        <v>Hội sở</v>
      </c>
      <c r="BU791" s="280" t="str">
        <f>[4]CDKT!L$9</f>
        <v>CN Hà Nội</v>
      </c>
      <c r="BV791" s="280" t="str">
        <f>[4]CDKT!M$9</f>
        <v>CN Hồ Chí Minh</v>
      </c>
      <c r="BW791" s="280" t="str">
        <f>[4]CDKT!O$9</f>
        <v>Điều chỉnh</v>
      </c>
      <c r="BY791" s="156">
        <f>BY792</f>
        <v>0</v>
      </c>
      <c r="BZ791" s="156">
        <f t="shared" si="88"/>
        <v>0</v>
      </c>
    </row>
    <row r="792" spans="1:94" ht="15" hidden="1" customHeight="1">
      <c r="A792" s="278" t="str">
        <f>IF(B792&lt;&gt;"",SUBTOTAL(103,$B$8:B792)-SUBTOTAL(103,$B$9:$B$50)-SUBTOTAL(103,$B$52:$B$345),"")</f>
        <v/>
      </c>
      <c r="D792" s="100"/>
      <c r="E792" s="100"/>
      <c r="F792" s="100"/>
      <c r="G792" s="100"/>
      <c r="H792" s="100"/>
      <c r="I792" s="100"/>
      <c r="J792" s="100"/>
      <c r="K792" s="100"/>
      <c r="L792" s="100"/>
      <c r="M792" s="100"/>
      <c r="N792" s="100"/>
      <c r="O792" s="100"/>
      <c r="P792" s="100"/>
      <c r="Q792" s="100"/>
      <c r="R792" s="100"/>
      <c r="S792" s="100"/>
      <c r="T792" s="100"/>
      <c r="W792" s="651" t="str">
        <f>[4]CDKT!$P$10</f>
        <v>VND</v>
      </c>
      <c r="X792" s="651"/>
      <c r="Y792" s="651"/>
      <c r="Z792" s="651"/>
      <c r="AA792" s="651"/>
      <c r="AB792" s="651"/>
      <c r="AC792" s="277"/>
      <c r="AD792" s="651" t="str">
        <f>[4]CDKT!$T$10</f>
        <v>VND</v>
      </c>
      <c r="AE792" s="651"/>
      <c r="AF792" s="651"/>
      <c r="AG792" s="651"/>
      <c r="AH792" s="651"/>
      <c r="AI792" s="651"/>
      <c r="AJ792" s="278" t="str">
        <f t="shared" si="85"/>
        <v/>
      </c>
      <c r="AK792" s="278">
        <f t="shared" si="85"/>
        <v>0</v>
      </c>
      <c r="AL792" s="283"/>
      <c r="AM792" s="360"/>
      <c r="AN792" s="360"/>
      <c r="AO792" s="360"/>
      <c r="AP792" s="360"/>
      <c r="AQ792" s="360"/>
      <c r="AR792" s="100"/>
      <c r="AS792" s="100"/>
      <c r="AT792" s="100"/>
      <c r="AU792" s="100"/>
      <c r="AV792" s="100"/>
      <c r="AW792" s="100"/>
      <c r="AX792" s="100"/>
      <c r="AY792" s="100"/>
      <c r="AZ792" s="100"/>
      <c r="BA792" s="100"/>
      <c r="BB792" s="100"/>
      <c r="BC792" s="100"/>
      <c r="BF792" s="651" t="e">
        <f>#REF!</f>
        <v>#REF!</v>
      </c>
      <c r="BG792" s="651"/>
      <c r="BH792" s="651"/>
      <c r="BI792" s="651"/>
      <c r="BJ792" s="651"/>
      <c r="BK792" s="651"/>
      <c r="BL792" s="277"/>
      <c r="BM792" s="651" t="e">
        <f>#REF!</f>
        <v>#REF!</v>
      </c>
      <c r="BN792" s="651"/>
      <c r="BO792" s="651"/>
      <c r="BP792" s="651"/>
      <c r="BQ792" s="651"/>
      <c r="BR792" s="651"/>
      <c r="BS792" s="279"/>
      <c r="BT792" s="155" t="s">
        <v>1133</v>
      </c>
      <c r="BU792" s="155" t="s">
        <v>1133</v>
      </c>
      <c r="BV792" s="155" t="s">
        <v>1133</v>
      </c>
      <c r="BW792" s="155" t="s">
        <v>1133</v>
      </c>
      <c r="BY792" s="156">
        <f>SUM(BY793:BY796)</f>
        <v>0</v>
      </c>
      <c r="BZ792" s="156">
        <f t="shared" si="88"/>
        <v>0</v>
      </c>
    </row>
    <row r="793" spans="1:94" ht="15" hidden="1" customHeight="1">
      <c r="A793" s="147" t="str">
        <f>IF(B793&lt;&gt;"",SUBTOTAL(103,$B$8:B793)-SUBTOTAL(103,$B$9:$B$50)-SUBTOTAL(103,$B$52:$B$345),"")</f>
        <v/>
      </c>
      <c r="C793" s="292" t="s">
        <v>1403</v>
      </c>
      <c r="D793" s="107"/>
      <c r="E793" s="107"/>
      <c r="F793" s="107"/>
      <c r="G793" s="107"/>
      <c r="H793" s="107"/>
      <c r="I793" s="107"/>
      <c r="J793" s="107"/>
      <c r="K793" s="107"/>
      <c r="L793" s="107"/>
      <c r="M793" s="107"/>
      <c r="N793" s="107"/>
      <c r="O793" s="107"/>
      <c r="P793" s="107"/>
      <c r="Q793" s="107"/>
      <c r="R793" s="107"/>
      <c r="S793" s="107"/>
      <c r="T793" s="107"/>
      <c r="U793" s="107"/>
      <c r="V793" s="107"/>
      <c r="W793" s="641">
        <f>SUM(BT793:BW793)</f>
        <v>0</v>
      </c>
      <c r="X793" s="641"/>
      <c r="Y793" s="641"/>
      <c r="Z793" s="641"/>
      <c r="AA793" s="641"/>
      <c r="AB793" s="641"/>
      <c r="AC793" s="155"/>
      <c r="AD793" s="641">
        <v>0</v>
      </c>
      <c r="AE793" s="641"/>
      <c r="AF793" s="641"/>
      <c r="AG793" s="641"/>
      <c r="AH793" s="641"/>
      <c r="AI793" s="641"/>
      <c r="AJ793" s="147" t="str">
        <f t="shared" si="85"/>
        <v/>
      </c>
      <c r="AK793" s="245">
        <f t="shared" si="85"/>
        <v>0</v>
      </c>
      <c r="AL793" s="282"/>
      <c r="AM793" s="314"/>
      <c r="AN793" s="314"/>
      <c r="AO793" s="314"/>
      <c r="AP793" s="314"/>
      <c r="AQ793" s="314"/>
      <c r="AR793" s="107"/>
      <c r="AS793" s="107"/>
      <c r="AT793" s="107"/>
      <c r="AU793" s="107"/>
      <c r="AV793" s="107"/>
      <c r="AW793" s="107"/>
      <c r="AX793" s="107"/>
      <c r="AY793" s="107"/>
      <c r="AZ793" s="107"/>
      <c r="BA793" s="107"/>
      <c r="BB793" s="107"/>
      <c r="BC793" s="107"/>
      <c r="BD793" s="107"/>
      <c r="BE793" s="107"/>
      <c r="BF793" s="676">
        <f>W793</f>
        <v>0</v>
      </c>
      <c r="BG793" s="676"/>
      <c r="BH793" s="676"/>
      <c r="BI793" s="676"/>
      <c r="BJ793" s="676"/>
      <c r="BK793" s="676"/>
      <c r="BL793" s="194"/>
      <c r="BM793" s="676">
        <f>AD793</f>
        <v>0</v>
      </c>
      <c r="BN793" s="676"/>
      <c r="BO793" s="676"/>
      <c r="BP793" s="676"/>
      <c r="BQ793" s="676"/>
      <c r="BR793" s="676"/>
      <c r="BS793" s="193"/>
      <c r="BT793" s="155">
        <v>0</v>
      </c>
      <c r="BU793" s="155">
        <v>0</v>
      </c>
      <c r="BV793" s="155">
        <v>0</v>
      </c>
      <c r="BW793" s="155">
        <v>0</v>
      </c>
      <c r="BY793" s="156">
        <f>IF(SUM(C793:AI793)=0,0,1)</f>
        <v>0</v>
      </c>
      <c r="BZ793" s="156">
        <f t="shared" si="88"/>
        <v>0</v>
      </c>
    </row>
    <row r="794" spans="1:94" ht="15" hidden="1" customHeight="1">
      <c r="A794" s="147" t="str">
        <f>IF(B794&lt;&gt;"",SUBTOTAL(103,$B$8:B794)-SUBTOTAL(103,$B$9:$B$50)-SUBTOTAL(103,$B$52:$B$345),"")</f>
        <v/>
      </c>
      <c r="C794" s="292" t="s">
        <v>1404</v>
      </c>
      <c r="D794" s="107"/>
      <c r="E794" s="107"/>
      <c r="F794" s="107"/>
      <c r="G794" s="107"/>
      <c r="H794" s="107"/>
      <c r="I794" s="107"/>
      <c r="J794" s="107"/>
      <c r="K794" s="107"/>
      <c r="L794" s="107"/>
      <c r="M794" s="107"/>
      <c r="N794" s="107"/>
      <c r="O794" s="107"/>
      <c r="P794" s="107"/>
      <c r="Q794" s="107"/>
      <c r="R794" s="107"/>
      <c r="S794" s="107"/>
      <c r="T794" s="107"/>
      <c r="U794" s="107"/>
      <c r="V794" s="107"/>
      <c r="W794" s="641">
        <f>SUM(BT794:BW794)</f>
        <v>0</v>
      </c>
      <c r="X794" s="641"/>
      <c r="Y794" s="641"/>
      <c r="Z794" s="641"/>
      <c r="AA794" s="641"/>
      <c r="AB794" s="641"/>
      <c r="AC794" s="155"/>
      <c r="AD794" s="641">
        <v>0</v>
      </c>
      <c r="AE794" s="641"/>
      <c r="AF794" s="641"/>
      <c r="AG794" s="641"/>
      <c r="AH794" s="641"/>
      <c r="AI794" s="641"/>
      <c r="AJ794" s="147" t="str">
        <f t="shared" ref="AJ794:AK813" si="89">A794</f>
        <v/>
      </c>
      <c r="AK794" s="245">
        <f t="shared" si="89"/>
        <v>0</v>
      </c>
      <c r="AL794" s="282"/>
      <c r="AM794" s="314"/>
      <c r="AN794" s="314"/>
      <c r="AO794" s="314"/>
      <c r="AP794" s="314"/>
      <c r="AQ794" s="314"/>
      <c r="AR794" s="107"/>
      <c r="AS794" s="107"/>
      <c r="AT794" s="107"/>
      <c r="AU794" s="107"/>
      <c r="AV794" s="107"/>
      <c r="AW794" s="107"/>
      <c r="AX794" s="107"/>
      <c r="AY794" s="107"/>
      <c r="AZ794" s="107"/>
      <c r="BA794" s="107"/>
      <c r="BB794" s="107"/>
      <c r="BC794" s="107"/>
      <c r="BD794" s="107"/>
      <c r="BE794" s="107"/>
      <c r="BF794" s="676">
        <f>W794</f>
        <v>0</v>
      </c>
      <c r="BG794" s="676"/>
      <c r="BH794" s="676"/>
      <c r="BI794" s="676"/>
      <c r="BJ794" s="676"/>
      <c r="BK794" s="676"/>
      <c r="BL794" s="194"/>
      <c r="BM794" s="676">
        <f>AD794</f>
        <v>0</v>
      </c>
      <c r="BN794" s="676"/>
      <c r="BO794" s="676"/>
      <c r="BP794" s="676"/>
      <c r="BQ794" s="676"/>
      <c r="BR794" s="676"/>
      <c r="BS794" s="193"/>
      <c r="BT794" s="155">
        <v>0</v>
      </c>
      <c r="BU794" s="155">
        <v>0</v>
      </c>
      <c r="BV794" s="155">
        <v>0</v>
      </c>
      <c r="BW794" s="155">
        <v>0</v>
      </c>
      <c r="BY794" s="156">
        <f>IF(SUM(C794:AI794)=0,0,1)</f>
        <v>0</v>
      </c>
      <c r="BZ794" s="156">
        <f t="shared" si="88"/>
        <v>0</v>
      </c>
    </row>
    <row r="795" spans="1:94" ht="15" hidden="1" customHeight="1">
      <c r="A795" s="147" t="str">
        <f>IF(B795&lt;&gt;"",SUBTOTAL(103,$B$8:B795)-SUBTOTAL(103,$B$9:$B$50)-SUBTOTAL(103,$B$52:$B$345),"")</f>
        <v/>
      </c>
      <c r="C795" s="281"/>
      <c r="D795" s="107"/>
      <c r="E795" s="107"/>
      <c r="F795" s="107"/>
      <c r="G795" s="107"/>
      <c r="H795" s="107"/>
      <c r="I795" s="107"/>
      <c r="J795" s="107"/>
      <c r="K795" s="107"/>
      <c r="L795" s="107"/>
      <c r="M795" s="107"/>
      <c r="N795" s="107"/>
      <c r="O795" s="107"/>
      <c r="P795" s="107"/>
      <c r="Q795" s="107"/>
      <c r="R795" s="107"/>
      <c r="S795" s="107"/>
      <c r="T795" s="107"/>
      <c r="U795" s="107"/>
      <c r="V795" s="107"/>
      <c r="W795" s="155"/>
      <c r="X795" s="155"/>
      <c r="Y795" s="155"/>
      <c r="Z795" s="155"/>
      <c r="AA795" s="155"/>
      <c r="AB795" s="155"/>
      <c r="AC795" s="155"/>
      <c r="AD795" s="155"/>
      <c r="AE795" s="155"/>
      <c r="AF795" s="155"/>
      <c r="AG795" s="155"/>
      <c r="AH795" s="155"/>
      <c r="AI795" s="155"/>
      <c r="AJ795" s="147" t="str">
        <f t="shared" si="89"/>
        <v/>
      </c>
      <c r="AK795" s="245">
        <f t="shared" si="89"/>
        <v>0</v>
      </c>
      <c r="AL795" s="281"/>
      <c r="AM795" s="107"/>
      <c r="AN795" s="107"/>
      <c r="AO795" s="107"/>
      <c r="AP795" s="107"/>
      <c r="AQ795" s="107"/>
      <c r="AR795" s="107"/>
      <c r="AS795" s="107"/>
      <c r="AT795" s="107"/>
      <c r="AU795" s="107"/>
      <c r="AV795" s="107"/>
      <c r="AW795" s="107"/>
      <c r="AX795" s="107"/>
      <c r="AY795" s="107"/>
      <c r="AZ795" s="107"/>
      <c r="BA795" s="107"/>
      <c r="BB795" s="107"/>
      <c r="BC795" s="107"/>
      <c r="BD795" s="107"/>
      <c r="BE795" s="107"/>
      <c r="BF795" s="194"/>
      <c r="BG795" s="194"/>
      <c r="BH795" s="194"/>
      <c r="BI795" s="194"/>
      <c r="BJ795" s="194"/>
      <c r="BK795" s="194"/>
      <c r="BL795" s="194"/>
      <c r="BM795" s="194"/>
      <c r="BN795" s="194"/>
      <c r="BO795" s="194"/>
      <c r="BP795" s="194"/>
      <c r="BQ795" s="194"/>
      <c r="BR795" s="194"/>
      <c r="BY795" s="156">
        <f>BY796</f>
        <v>0</v>
      </c>
      <c r="BZ795" s="156">
        <f t="shared" si="88"/>
        <v>0</v>
      </c>
    </row>
    <row r="796" spans="1:94" s="96" customFormat="1" ht="15" hidden="1" customHeight="1" thickBot="1">
      <c r="A796" s="147" t="str">
        <f>IF(B796&lt;&gt;"",SUBTOTAL(103,$B$8:B796)-SUBTOTAL(103,$B$9:$B$50)-SUBTOTAL(103,$B$52:$B$345),"")</f>
        <v/>
      </c>
      <c r="B796" s="88"/>
      <c r="C796" s="270"/>
      <c r="D796" s="110"/>
      <c r="E796" s="111"/>
      <c r="F796" s="111"/>
      <c r="G796" s="111"/>
      <c r="H796" s="111"/>
      <c r="I796" s="111"/>
      <c r="J796" s="111"/>
      <c r="K796" s="112"/>
      <c r="L796" s="112"/>
      <c r="M796" s="112"/>
      <c r="N796" s="112"/>
      <c r="O796" s="112"/>
      <c r="P796" s="112"/>
      <c r="Q796" s="112"/>
      <c r="R796" s="112"/>
      <c r="S796" s="112"/>
      <c r="T796" s="112"/>
      <c r="U796" s="112"/>
      <c r="V796" s="112"/>
      <c r="W796" s="653">
        <f>SUBTOTAL(109,W793:AB795)</f>
        <v>0</v>
      </c>
      <c r="X796" s="653"/>
      <c r="Y796" s="653"/>
      <c r="Z796" s="653"/>
      <c r="AA796" s="653"/>
      <c r="AB796" s="653"/>
      <c r="AC796" s="252"/>
      <c r="AD796" s="653">
        <f>SUBTOTAL(109,AD793:AI795)</f>
        <v>0</v>
      </c>
      <c r="AE796" s="653"/>
      <c r="AF796" s="653"/>
      <c r="AG796" s="653"/>
      <c r="AH796" s="653"/>
      <c r="AI796" s="653"/>
      <c r="AJ796" s="147" t="str">
        <f t="shared" si="89"/>
        <v/>
      </c>
      <c r="AK796" s="245">
        <f t="shared" si="89"/>
        <v>0</v>
      </c>
      <c r="AL796" s="270"/>
      <c r="AM796" s="110"/>
      <c r="AN796" s="111"/>
      <c r="AO796" s="111"/>
      <c r="AP796" s="111"/>
      <c r="AQ796" s="111"/>
      <c r="AR796" s="111"/>
      <c r="AS796" s="111"/>
      <c r="AT796" s="112"/>
      <c r="AU796" s="112"/>
      <c r="AV796" s="112"/>
      <c r="AW796" s="112"/>
      <c r="AX796" s="112"/>
      <c r="AY796" s="112"/>
      <c r="AZ796" s="112"/>
      <c r="BA796" s="112"/>
      <c r="BB796" s="112"/>
      <c r="BC796" s="112"/>
      <c r="BD796" s="112"/>
      <c r="BE796" s="112"/>
      <c r="BF796" s="653">
        <f>SUBTOTAL(109,BF793:BK795)</f>
        <v>0</v>
      </c>
      <c r="BG796" s="653"/>
      <c r="BH796" s="653"/>
      <c r="BI796" s="653"/>
      <c r="BJ796" s="653"/>
      <c r="BK796" s="653"/>
      <c r="BL796" s="252"/>
      <c r="BM796" s="653">
        <f>SUBTOTAL(109,BM793:BR795)</f>
        <v>0</v>
      </c>
      <c r="BN796" s="653"/>
      <c r="BO796" s="653"/>
      <c r="BP796" s="653"/>
      <c r="BQ796" s="653"/>
      <c r="BR796" s="653"/>
      <c r="BS796" s="271"/>
      <c r="BT796" s="285">
        <f>SUBTOTAL(109,BT793:BT795)</f>
        <v>0</v>
      </c>
      <c r="BU796" s="285">
        <f>SUBTOTAL(109,BU793:BU795)</f>
        <v>0</v>
      </c>
      <c r="BV796" s="285">
        <f>SUBTOTAL(109,BV793:BV795)</f>
        <v>0</v>
      </c>
      <c r="BW796" s="285">
        <f>SUBTOTAL(109,BW793:BW795)</f>
        <v>0</v>
      </c>
      <c r="BX796" s="156"/>
      <c r="BY796" s="156">
        <f>IF(SUM(C796:AI796)=0,0,1)</f>
        <v>0</v>
      </c>
      <c r="BZ796" s="156">
        <f t="shared" si="88"/>
        <v>0</v>
      </c>
      <c r="CA796" s="156"/>
      <c r="CB796" s="252">
        <f>[4]CDKT!P162</f>
        <v>0</v>
      </c>
      <c r="CC796" s="252">
        <f>[4]CDKT!T162</f>
        <v>0</v>
      </c>
      <c r="CD796" s="252">
        <f>W796-CB796</f>
        <v>0</v>
      </c>
      <c r="CE796" s="252">
        <f>AD796-CC796</f>
        <v>0</v>
      </c>
      <c r="CG796" s="272"/>
      <c r="CH796" s="272"/>
      <c r="CI796" s="272"/>
      <c r="CJ796" s="272"/>
      <c r="CK796" s="272"/>
      <c r="CL796" s="272"/>
      <c r="CM796" s="272"/>
      <c r="CN796" s="272"/>
      <c r="CO796" s="272"/>
      <c r="CP796" s="272"/>
    </row>
    <row r="797" spans="1:94" ht="15" hidden="1" customHeight="1" outlineLevel="1" thickTop="1">
      <c r="A797" s="147" t="str">
        <f>IF(B797&lt;&gt;"",SUBTOTAL(103,$B$8:B797)-SUBTOTAL(103,$B$9:$B$50)-SUBTOTAL(103,$B$52:$B$345),"")</f>
        <v/>
      </c>
      <c r="B797" s="89"/>
      <c r="C797" s="118"/>
      <c r="D797" s="107"/>
      <c r="E797" s="107"/>
      <c r="F797" s="107"/>
      <c r="G797" s="107"/>
      <c r="H797" s="107"/>
      <c r="I797" s="107"/>
      <c r="J797" s="107"/>
      <c r="K797" s="107"/>
      <c r="L797" s="107"/>
      <c r="M797" s="107"/>
      <c r="N797" s="107"/>
      <c r="O797" s="107"/>
      <c r="P797" s="107"/>
      <c r="Q797" s="107"/>
      <c r="R797" s="107"/>
      <c r="S797" s="107"/>
      <c r="T797" s="107"/>
      <c r="U797" s="107"/>
      <c r="V797" s="189"/>
      <c r="AI797" s="190"/>
      <c r="AJ797" s="147" t="str">
        <f t="shared" si="89"/>
        <v/>
      </c>
      <c r="AK797" s="245">
        <f t="shared" si="89"/>
        <v>0</v>
      </c>
      <c r="AL797" s="118"/>
      <c r="AM797" s="107"/>
      <c r="AN797" s="107"/>
      <c r="AO797" s="107"/>
      <c r="AP797" s="107"/>
      <c r="AQ797" s="107"/>
      <c r="AR797" s="107"/>
      <c r="AS797" s="107"/>
      <c r="AT797" s="107"/>
      <c r="AU797" s="107"/>
      <c r="AV797" s="107"/>
      <c r="AW797" s="107"/>
      <c r="AX797" s="107"/>
      <c r="AY797" s="107"/>
      <c r="AZ797" s="107"/>
      <c r="BA797" s="107"/>
      <c r="BB797" s="107"/>
      <c r="BC797" s="107"/>
      <c r="BD797" s="107"/>
      <c r="BE797" s="189"/>
      <c r="BR797" s="190"/>
      <c r="BT797" s="155">
        <f>BT796-[4]CDKT!K162</f>
        <v>0</v>
      </c>
      <c r="BU797" s="155">
        <f>BU796-[4]CDKT!L162</f>
        <v>0</v>
      </c>
      <c r="BV797" s="155">
        <f>BV796-[4]CDKT!M162</f>
        <v>0</v>
      </c>
      <c r="BW797" s="155">
        <f>BW796-[4]CDKT!O162</f>
        <v>0</v>
      </c>
      <c r="BZ797" s="156">
        <f t="shared" si="88"/>
        <v>0</v>
      </c>
      <c r="CE797" s="195"/>
    </row>
    <row r="798" spans="1:94" ht="15" hidden="1" customHeight="1" outlineLevel="1">
      <c r="A798" s="147" t="str">
        <f>IF(B798&lt;&gt;"",SUBTOTAL(103,$B$8:B798)-SUBTOTAL(103,$B$9:$B$50)-SUBTOTAL(103,$B$52:$B$345),"")</f>
        <v/>
      </c>
      <c r="B798" s="89"/>
      <c r="C798" s="118" t="s">
        <v>1407</v>
      </c>
      <c r="D798" s="107"/>
      <c r="E798" s="107"/>
      <c r="F798" s="107"/>
      <c r="G798" s="107"/>
      <c r="H798" s="107"/>
      <c r="I798" s="107"/>
      <c r="J798" s="107"/>
      <c r="K798" s="107"/>
      <c r="L798" s="107"/>
      <c r="M798" s="107"/>
      <c r="N798" s="107"/>
      <c r="O798" s="107"/>
      <c r="P798" s="107"/>
      <c r="Q798" s="107"/>
      <c r="R798" s="107"/>
      <c r="S798" s="107"/>
      <c r="T798" s="107"/>
      <c r="U798" s="107"/>
      <c r="V798" s="189"/>
      <c r="AI798" s="190"/>
      <c r="AJ798" s="147" t="str">
        <f t="shared" si="89"/>
        <v/>
      </c>
      <c r="AK798" s="245">
        <f t="shared" si="89"/>
        <v>0</v>
      </c>
      <c r="AL798" s="118" t="s">
        <v>1408</v>
      </c>
      <c r="AM798" s="107"/>
      <c r="AN798" s="107"/>
      <c r="AO798" s="107"/>
      <c r="AP798" s="107"/>
      <c r="AQ798" s="107"/>
      <c r="AR798" s="107"/>
      <c r="AS798" s="107"/>
      <c r="AT798" s="107"/>
      <c r="AU798" s="107"/>
      <c r="AV798" s="107"/>
      <c r="AW798" s="107"/>
      <c r="AX798" s="107"/>
      <c r="AY798" s="107"/>
      <c r="AZ798" s="107"/>
      <c r="BA798" s="107"/>
      <c r="BB798" s="107"/>
      <c r="BC798" s="107"/>
      <c r="BD798" s="107"/>
      <c r="BE798" s="189"/>
      <c r="BR798" s="190"/>
      <c r="BZ798" s="156">
        <f t="shared" si="88"/>
        <v>0</v>
      </c>
      <c r="CE798" s="325"/>
    </row>
    <row r="799" spans="1:94" ht="15" hidden="1" customHeight="1" outlineLevel="1">
      <c r="A799" s="147" t="str">
        <f>IF(B799&lt;&gt;"",SUBTOTAL(103,$B$8:B799)-SUBTOTAL(103,$B$9:$B$50)-SUBTOTAL(103,$B$52:$B$345),"")</f>
        <v/>
      </c>
      <c r="B799" s="89"/>
      <c r="C799" s="118"/>
      <c r="D799" s="107"/>
      <c r="E799" s="107"/>
      <c r="F799" s="107"/>
      <c r="G799" s="107"/>
      <c r="H799" s="107"/>
      <c r="I799" s="107"/>
      <c r="J799" s="107"/>
      <c r="K799" s="107"/>
      <c r="L799" s="107"/>
      <c r="M799" s="107"/>
      <c r="N799" s="107"/>
      <c r="O799" s="107"/>
      <c r="P799" s="107"/>
      <c r="Q799" s="107"/>
      <c r="R799" s="107"/>
      <c r="S799" s="107"/>
      <c r="T799" s="107"/>
      <c r="U799" s="107"/>
      <c r="V799" s="189"/>
      <c r="AI799" s="190"/>
      <c r="AJ799" s="147" t="str">
        <f t="shared" si="89"/>
        <v/>
      </c>
      <c r="AK799" s="245">
        <f t="shared" si="89"/>
        <v>0</v>
      </c>
      <c r="AL799" s="118"/>
      <c r="AM799" s="107"/>
      <c r="AN799" s="107"/>
      <c r="AO799" s="107"/>
      <c r="AP799" s="107"/>
      <c r="AQ799" s="107"/>
      <c r="AR799" s="107"/>
      <c r="AS799" s="107"/>
      <c r="AT799" s="107"/>
      <c r="AU799" s="107"/>
      <c r="AV799" s="107"/>
      <c r="AW799" s="107"/>
      <c r="AX799" s="107"/>
      <c r="AY799" s="107"/>
      <c r="AZ799" s="107"/>
      <c r="BA799" s="107"/>
      <c r="BB799" s="107"/>
      <c r="BC799" s="107"/>
      <c r="BD799" s="107"/>
      <c r="BE799" s="189"/>
      <c r="BR799" s="190"/>
      <c r="BZ799" s="156">
        <f t="shared" si="88"/>
        <v>0</v>
      </c>
      <c r="CE799" s="325"/>
    </row>
    <row r="800" spans="1:94" s="92" customFormat="1" ht="15" hidden="1" customHeight="1" outlineLevel="1">
      <c r="A800" s="169" t="str">
        <f>IF(B800&lt;&gt;"",SUBTOTAL(103,$B$8:B800)-SUBTOTAL(103,$B$9:$B$50)-SUBTOTAL(103,$B$52:$B$345),"")</f>
        <v/>
      </c>
      <c r="C800" s="361" t="s">
        <v>1136</v>
      </c>
      <c r="D800" s="708" t="s">
        <v>1409</v>
      </c>
      <c r="E800" s="708"/>
      <c r="F800" s="708"/>
      <c r="G800" s="708"/>
      <c r="H800" s="708"/>
      <c r="I800" s="708"/>
      <c r="J800" s="708"/>
      <c r="K800" s="708"/>
      <c r="L800" s="708"/>
      <c r="M800" s="708"/>
      <c r="N800" s="708"/>
      <c r="O800" s="708"/>
      <c r="P800" s="708"/>
      <c r="Q800" s="708"/>
      <c r="R800" s="708"/>
      <c r="S800" s="708"/>
      <c r="T800" s="708"/>
      <c r="U800" s="708"/>
      <c r="V800" s="708"/>
      <c r="W800" s="708"/>
      <c r="X800" s="708"/>
      <c r="Y800" s="708"/>
      <c r="Z800" s="708"/>
      <c r="AA800" s="708"/>
      <c r="AB800" s="708"/>
      <c r="AC800" s="708"/>
      <c r="AD800" s="708"/>
      <c r="AE800" s="708"/>
      <c r="AF800" s="708"/>
      <c r="AG800" s="708"/>
      <c r="AH800" s="708"/>
      <c r="AI800" s="708"/>
      <c r="AJ800" s="362" t="str">
        <f t="shared" si="89"/>
        <v/>
      </c>
      <c r="AK800" s="363">
        <f t="shared" si="89"/>
        <v>0</v>
      </c>
      <c r="AL800" s="361"/>
      <c r="AM800" s="708"/>
      <c r="AN800" s="708"/>
      <c r="AO800" s="708"/>
      <c r="AP800" s="708"/>
      <c r="AQ800" s="708"/>
      <c r="AR800" s="708"/>
      <c r="AS800" s="708"/>
      <c r="AT800" s="708"/>
      <c r="AU800" s="708"/>
      <c r="AV800" s="708"/>
      <c r="AW800" s="708"/>
      <c r="AX800" s="708"/>
      <c r="AY800" s="708"/>
      <c r="AZ800" s="708"/>
      <c r="BA800" s="708"/>
      <c r="BB800" s="708"/>
      <c r="BC800" s="708"/>
      <c r="BD800" s="708"/>
      <c r="BE800" s="708"/>
      <c r="BF800" s="708"/>
      <c r="BG800" s="708"/>
      <c r="BH800" s="708"/>
      <c r="BI800" s="708"/>
      <c r="BJ800" s="708"/>
      <c r="BK800" s="708"/>
      <c r="BL800" s="708"/>
      <c r="BM800" s="708"/>
      <c r="BN800" s="708"/>
      <c r="BO800" s="708"/>
      <c r="BP800" s="708"/>
      <c r="BQ800" s="708"/>
      <c r="BR800" s="708"/>
      <c r="BT800" s="155"/>
      <c r="BU800" s="155"/>
      <c r="BV800" s="155"/>
      <c r="BW800" s="155"/>
      <c r="BX800" s="156"/>
      <c r="BY800" s="223"/>
      <c r="BZ800" s="156">
        <f t="shared" si="88"/>
        <v>0</v>
      </c>
      <c r="CA800" s="156"/>
      <c r="CB800" s="224"/>
      <c r="CC800" s="224"/>
      <c r="CD800" s="224"/>
      <c r="CE800" s="224"/>
      <c r="CG800" s="226"/>
      <c r="CH800" s="226"/>
      <c r="CI800" s="226"/>
      <c r="CJ800" s="226"/>
      <c r="CK800" s="226"/>
      <c r="CL800" s="226"/>
      <c r="CM800" s="226"/>
      <c r="CN800" s="226"/>
      <c r="CO800" s="226"/>
      <c r="CP800" s="226"/>
    </row>
    <row r="801" spans="1:94" s="92" customFormat="1" ht="15" hidden="1" customHeight="1" outlineLevel="1">
      <c r="A801" s="169" t="str">
        <f>IF(B801&lt;&gt;"",SUBTOTAL(103,$B$8:B801)-SUBTOTAL(103,$B$9:$B$50)-SUBTOTAL(103,$B$52:$B$345),"")</f>
        <v/>
      </c>
      <c r="C801" s="361"/>
      <c r="D801" s="364" t="s">
        <v>1410</v>
      </c>
      <c r="E801" s="707" t="s">
        <v>1411</v>
      </c>
      <c r="F801" s="707"/>
      <c r="G801" s="707"/>
      <c r="H801" s="707"/>
      <c r="I801" s="707"/>
      <c r="J801" s="707"/>
      <c r="K801" s="707"/>
      <c r="L801" s="707"/>
      <c r="M801" s="707"/>
      <c r="N801" s="707"/>
      <c r="O801" s="707"/>
      <c r="P801" s="707"/>
      <c r="Q801" s="707"/>
      <c r="R801" s="707"/>
      <c r="S801" s="707"/>
      <c r="T801" s="707"/>
      <c r="U801" s="707"/>
      <c r="V801" s="707"/>
      <c r="W801" s="707"/>
      <c r="X801" s="707"/>
      <c r="Y801" s="707"/>
      <c r="Z801" s="707"/>
      <c r="AA801" s="707"/>
      <c r="AB801" s="707"/>
      <c r="AC801" s="707"/>
      <c r="AD801" s="707"/>
      <c r="AE801" s="707"/>
      <c r="AF801" s="707"/>
      <c r="AG801" s="707"/>
      <c r="AH801" s="707"/>
      <c r="AI801" s="707"/>
      <c r="AJ801" s="365" t="str">
        <f t="shared" si="89"/>
        <v/>
      </c>
      <c r="AK801" s="366">
        <f t="shared" si="89"/>
        <v>0</v>
      </c>
      <c r="AL801" s="361"/>
      <c r="AM801" s="364"/>
      <c r="AN801" s="364"/>
      <c r="AO801" s="707"/>
      <c r="AP801" s="707"/>
      <c r="AQ801" s="707"/>
      <c r="AR801" s="707"/>
      <c r="AS801" s="707"/>
      <c r="AT801" s="707"/>
      <c r="AU801" s="707"/>
      <c r="AV801" s="707"/>
      <c r="AW801" s="707"/>
      <c r="AX801" s="707"/>
      <c r="AY801" s="707"/>
      <c r="AZ801" s="707"/>
      <c r="BA801" s="707"/>
      <c r="BB801" s="707"/>
      <c r="BC801" s="707"/>
      <c r="BD801" s="707"/>
      <c r="BE801" s="707"/>
      <c r="BF801" s="707"/>
      <c r="BG801" s="707"/>
      <c r="BH801" s="707"/>
      <c r="BI801" s="707"/>
      <c r="BJ801" s="707"/>
      <c r="BK801" s="707"/>
      <c r="BL801" s="707"/>
      <c r="BM801" s="707"/>
      <c r="BN801" s="707"/>
      <c r="BO801" s="707"/>
      <c r="BP801" s="707"/>
      <c r="BQ801" s="707"/>
      <c r="BR801" s="707"/>
      <c r="BT801" s="155"/>
      <c r="BU801" s="155"/>
      <c r="BV801" s="155"/>
      <c r="BW801" s="155"/>
      <c r="BX801" s="156"/>
      <c r="BY801" s="223"/>
      <c r="BZ801" s="156">
        <f t="shared" si="88"/>
        <v>0</v>
      </c>
      <c r="CA801" s="156"/>
      <c r="CB801" s="224"/>
      <c r="CC801" s="224"/>
      <c r="CD801" s="224"/>
      <c r="CE801" s="224"/>
      <c r="CG801" s="226"/>
      <c r="CH801" s="226"/>
      <c r="CI801" s="226"/>
      <c r="CJ801" s="226"/>
      <c r="CK801" s="226"/>
      <c r="CL801" s="226"/>
      <c r="CM801" s="226"/>
      <c r="CN801" s="226"/>
      <c r="CO801" s="226"/>
      <c r="CP801" s="226"/>
    </row>
    <row r="802" spans="1:94" s="92" customFormat="1" ht="15" hidden="1" customHeight="1" outlineLevel="1">
      <c r="A802" s="169" t="str">
        <f>IF(B802&lt;&gt;"",SUBTOTAL(103,$B$8:B802)-SUBTOTAL(103,$B$9:$B$50)-SUBTOTAL(103,$B$52:$B$345),"")</f>
        <v/>
      </c>
      <c r="C802" s="361"/>
      <c r="D802" s="364" t="s">
        <v>1412</v>
      </c>
      <c r="E802" s="707" t="s">
        <v>1413</v>
      </c>
      <c r="F802" s="707"/>
      <c r="G802" s="707"/>
      <c r="H802" s="707"/>
      <c r="I802" s="707"/>
      <c r="J802" s="707"/>
      <c r="K802" s="707"/>
      <c r="L802" s="707"/>
      <c r="M802" s="707"/>
      <c r="N802" s="707"/>
      <c r="O802" s="707"/>
      <c r="P802" s="707"/>
      <c r="Q802" s="707"/>
      <c r="R802" s="707"/>
      <c r="S802" s="707"/>
      <c r="T802" s="707"/>
      <c r="U802" s="707"/>
      <c r="V802" s="707"/>
      <c r="W802" s="707"/>
      <c r="X802" s="707"/>
      <c r="Y802" s="707"/>
      <c r="Z802" s="707"/>
      <c r="AA802" s="707"/>
      <c r="AB802" s="707"/>
      <c r="AC802" s="707"/>
      <c r="AD802" s="707"/>
      <c r="AE802" s="707"/>
      <c r="AF802" s="707"/>
      <c r="AG802" s="707"/>
      <c r="AH802" s="707"/>
      <c r="AI802" s="707"/>
      <c r="AJ802" s="365" t="str">
        <f t="shared" si="89"/>
        <v/>
      </c>
      <c r="AK802" s="366">
        <f t="shared" si="89"/>
        <v>0</v>
      </c>
      <c r="AL802" s="361"/>
      <c r="AM802" s="364"/>
      <c r="AN802" s="364"/>
      <c r="AO802" s="707"/>
      <c r="AP802" s="707"/>
      <c r="AQ802" s="707"/>
      <c r="AR802" s="707"/>
      <c r="AS802" s="707"/>
      <c r="AT802" s="707"/>
      <c r="AU802" s="707"/>
      <c r="AV802" s="707"/>
      <c r="AW802" s="707"/>
      <c r="AX802" s="707"/>
      <c r="AY802" s="707"/>
      <c r="AZ802" s="707"/>
      <c r="BA802" s="707"/>
      <c r="BB802" s="707"/>
      <c r="BC802" s="707"/>
      <c r="BD802" s="707"/>
      <c r="BE802" s="707"/>
      <c r="BF802" s="707"/>
      <c r="BG802" s="707"/>
      <c r="BH802" s="707"/>
      <c r="BI802" s="707"/>
      <c r="BJ802" s="707"/>
      <c r="BK802" s="707"/>
      <c r="BL802" s="707"/>
      <c r="BM802" s="707"/>
      <c r="BN802" s="707"/>
      <c r="BO802" s="707"/>
      <c r="BP802" s="707"/>
      <c r="BQ802" s="707"/>
      <c r="BR802" s="707"/>
      <c r="BT802" s="155"/>
      <c r="BU802" s="155"/>
      <c r="BV802" s="155"/>
      <c r="BW802" s="155"/>
      <c r="BX802" s="156"/>
      <c r="BY802" s="223"/>
      <c r="BZ802" s="156">
        <f t="shared" si="88"/>
        <v>0</v>
      </c>
      <c r="CA802" s="156"/>
      <c r="CB802" s="224"/>
      <c r="CC802" s="224"/>
      <c r="CD802" s="224"/>
      <c r="CE802" s="224"/>
      <c r="CG802" s="226"/>
      <c r="CH802" s="226"/>
      <c r="CI802" s="226"/>
      <c r="CJ802" s="226"/>
      <c r="CK802" s="226"/>
      <c r="CL802" s="226"/>
      <c r="CM802" s="226"/>
      <c r="CN802" s="226"/>
      <c r="CO802" s="226"/>
      <c r="CP802" s="226"/>
    </row>
    <row r="803" spans="1:94" s="92" customFormat="1" ht="15" hidden="1" customHeight="1" outlineLevel="1">
      <c r="A803" s="169" t="str">
        <f>IF(B803&lt;&gt;"",SUBTOTAL(103,$B$8:B803)-SUBTOTAL(103,$B$9:$B$50)-SUBTOTAL(103,$B$52:$B$345),"")</f>
        <v/>
      </c>
      <c r="C803" s="361"/>
      <c r="D803" s="92" t="s">
        <v>1410</v>
      </c>
      <c r="E803" s="707" t="s">
        <v>1414</v>
      </c>
      <c r="F803" s="707"/>
      <c r="G803" s="707"/>
      <c r="H803" s="707"/>
      <c r="I803" s="707"/>
      <c r="J803" s="707"/>
      <c r="K803" s="707"/>
      <c r="L803" s="707"/>
      <c r="M803" s="707"/>
      <c r="N803" s="707"/>
      <c r="O803" s="707"/>
      <c r="P803" s="707"/>
      <c r="Q803" s="707"/>
      <c r="R803" s="707"/>
      <c r="S803" s="707"/>
      <c r="T803" s="707"/>
      <c r="U803" s="707"/>
      <c r="V803" s="707"/>
      <c r="W803" s="707"/>
      <c r="X803" s="707"/>
      <c r="Y803" s="707"/>
      <c r="Z803" s="707"/>
      <c r="AA803" s="707"/>
      <c r="AB803" s="707"/>
      <c r="AC803" s="707"/>
      <c r="AD803" s="707"/>
      <c r="AE803" s="707"/>
      <c r="AF803" s="707"/>
      <c r="AG803" s="707"/>
      <c r="AH803" s="707"/>
      <c r="AI803" s="707"/>
      <c r="AJ803" s="365" t="str">
        <f t="shared" si="89"/>
        <v/>
      </c>
      <c r="AK803" s="366">
        <f t="shared" si="89"/>
        <v>0</v>
      </c>
      <c r="AL803" s="361"/>
      <c r="AO803" s="707"/>
      <c r="AP803" s="707"/>
      <c r="AQ803" s="707"/>
      <c r="AR803" s="707"/>
      <c r="AS803" s="707"/>
      <c r="AT803" s="707"/>
      <c r="AU803" s="707"/>
      <c r="AV803" s="707"/>
      <c r="AW803" s="707"/>
      <c r="AX803" s="707"/>
      <c r="AY803" s="707"/>
      <c r="AZ803" s="707"/>
      <c r="BA803" s="707"/>
      <c r="BB803" s="707"/>
      <c r="BC803" s="707"/>
      <c r="BD803" s="707"/>
      <c r="BE803" s="707"/>
      <c r="BF803" s="707"/>
      <c r="BG803" s="707"/>
      <c r="BH803" s="707"/>
      <c r="BI803" s="707"/>
      <c r="BJ803" s="707"/>
      <c r="BK803" s="707"/>
      <c r="BL803" s="707"/>
      <c r="BM803" s="707"/>
      <c r="BN803" s="707"/>
      <c r="BO803" s="707"/>
      <c r="BP803" s="707"/>
      <c r="BQ803" s="707"/>
      <c r="BR803" s="707"/>
      <c r="BT803" s="155"/>
      <c r="BU803" s="155"/>
      <c r="BV803" s="155"/>
      <c r="BW803" s="155"/>
      <c r="BX803" s="156"/>
      <c r="BY803" s="223"/>
      <c r="BZ803" s="156">
        <f t="shared" si="88"/>
        <v>0</v>
      </c>
      <c r="CA803" s="156"/>
      <c r="CB803" s="224"/>
      <c r="CC803" s="224"/>
      <c r="CD803" s="224"/>
      <c r="CE803" s="224"/>
      <c r="CG803" s="226"/>
      <c r="CH803" s="226"/>
      <c r="CI803" s="226"/>
      <c r="CJ803" s="226"/>
      <c r="CK803" s="226"/>
      <c r="CL803" s="226"/>
      <c r="CM803" s="226"/>
      <c r="CN803" s="226"/>
      <c r="CO803" s="226"/>
      <c r="CP803" s="226"/>
    </row>
    <row r="804" spans="1:94" s="92" customFormat="1" ht="15" hidden="1" customHeight="1" outlineLevel="1">
      <c r="A804" s="169" t="str">
        <f>IF(B804&lt;&gt;"",SUBTOTAL(103,$B$8:B804)-SUBTOTAL(103,$B$9:$B$50)-SUBTOTAL(103,$B$52:$B$345),"")</f>
        <v/>
      </c>
      <c r="C804" s="361"/>
      <c r="D804" s="364" t="s">
        <v>1415</v>
      </c>
      <c r="E804" s="707" t="s">
        <v>1416</v>
      </c>
      <c r="F804" s="707"/>
      <c r="G804" s="707"/>
      <c r="H804" s="707"/>
      <c r="I804" s="707"/>
      <c r="J804" s="707"/>
      <c r="K804" s="707"/>
      <c r="L804" s="707"/>
      <c r="M804" s="707"/>
      <c r="N804" s="707"/>
      <c r="O804" s="707"/>
      <c r="P804" s="707"/>
      <c r="Q804" s="707"/>
      <c r="R804" s="707"/>
      <c r="S804" s="707"/>
      <c r="T804" s="707"/>
      <c r="U804" s="707"/>
      <c r="V804" s="707"/>
      <c r="W804" s="707"/>
      <c r="X804" s="707"/>
      <c r="Y804" s="707"/>
      <c r="Z804" s="707"/>
      <c r="AA804" s="707"/>
      <c r="AB804" s="707"/>
      <c r="AC804" s="707"/>
      <c r="AD804" s="707"/>
      <c r="AE804" s="707"/>
      <c r="AF804" s="707"/>
      <c r="AG804" s="707"/>
      <c r="AH804" s="707"/>
      <c r="AI804" s="707"/>
      <c r="AJ804" s="365" t="str">
        <f t="shared" si="89"/>
        <v/>
      </c>
      <c r="AK804" s="366">
        <f t="shared" si="89"/>
        <v>0</v>
      </c>
      <c r="AL804" s="361"/>
      <c r="AM804" s="364"/>
      <c r="AN804" s="364"/>
      <c r="AO804" s="707"/>
      <c r="AP804" s="707"/>
      <c r="AQ804" s="707"/>
      <c r="AR804" s="707"/>
      <c r="AS804" s="707"/>
      <c r="AT804" s="707"/>
      <c r="AU804" s="707"/>
      <c r="AV804" s="707"/>
      <c r="AW804" s="707"/>
      <c r="AX804" s="707"/>
      <c r="AY804" s="707"/>
      <c r="AZ804" s="707"/>
      <c r="BA804" s="707"/>
      <c r="BB804" s="707"/>
      <c r="BC804" s="707"/>
      <c r="BD804" s="707"/>
      <c r="BE804" s="707"/>
      <c r="BF804" s="707"/>
      <c r="BG804" s="707"/>
      <c r="BH804" s="707"/>
      <c r="BI804" s="707"/>
      <c r="BJ804" s="707"/>
      <c r="BK804" s="707"/>
      <c r="BL804" s="707"/>
      <c r="BM804" s="707"/>
      <c r="BN804" s="707"/>
      <c r="BO804" s="707"/>
      <c r="BP804" s="707"/>
      <c r="BQ804" s="707"/>
      <c r="BR804" s="707"/>
      <c r="BT804" s="155"/>
      <c r="BU804" s="155"/>
      <c r="BV804" s="155"/>
      <c r="BW804" s="155"/>
      <c r="BX804" s="156"/>
      <c r="BY804" s="223"/>
      <c r="BZ804" s="156">
        <f t="shared" si="88"/>
        <v>0</v>
      </c>
      <c r="CA804" s="156"/>
      <c r="CB804" s="224"/>
      <c r="CC804" s="224"/>
      <c r="CD804" s="224"/>
      <c r="CE804" s="224"/>
      <c r="CG804" s="226"/>
      <c r="CH804" s="226"/>
      <c r="CI804" s="226"/>
      <c r="CJ804" s="226"/>
      <c r="CK804" s="226"/>
      <c r="CL804" s="226"/>
      <c r="CM804" s="226"/>
      <c r="CN804" s="226"/>
      <c r="CO804" s="226"/>
      <c r="CP804" s="226"/>
    </row>
    <row r="805" spans="1:94" s="92" customFormat="1" ht="15" hidden="1" customHeight="1" outlineLevel="1">
      <c r="A805" s="169" t="str">
        <f>IF(B805&lt;&gt;"",SUBTOTAL(103,$B$8:B805)-SUBTOTAL(103,$B$9:$B$50)-SUBTOTAL(103,$B$52:$B$345),"")</f>
        <v/>
      </c>
      <c r="C805" s="361"/>
      <c r="D805" s="364" t="s">
        <v>1417</v>
      </c>
      <c r="E805" s="707" t="s">
        <v>1418</v>
      </c>
      <c r="F805" s="707"/>
      <c r="G805" s="707"/>
      <c r="H805" s="707"/>
      <c r="I805" s="707"/>
      <c r="J805" s="707"/>
      <c r="K805" s="707"/>
      <c r="L805" s="707"/>
      <c r="M805" s="707"/>
      <c r="N805" s="707"/>
      <c r="O805" s="707"/>
      <c r="P805" s="707"/>
      <c r="Q805" s="707"/>
      <c r="R805" s="707"/>
      <c r="S805" s="707"/>
      <c r="T805" s="707"/>
      <c r="U805" s="707"/>
      <c r="V805" s="707"/>
      <c r="W805" s="707"/>
      <c r="X805" s="707"/>
      <c r="Y805" s="707"/>
      <c r="Z805" s="707"/>
      <c r="AA805" s="707"/>
      <c r="AB805" s="707"/>
      <c r="AC805" s="707"/>
      <c r="AD805" s="707"/>
      <c r="AE805" s="707"/>
      <c r="AF805" s="707"/>
      <c r="AG805" s="707"/>
      <c r="AH805" s="707"/>
      <c r="AI805" s="707"/>
      <c r="AJ805" s="365" t="str">
        <f t="shared" si="89"/>
        <v/>
      </c>
      <c r="AK805" s="366">
        <f t="shared" si="89"/>
        <v>0</v>
      </c>
      <c r="AL805" s="361"/>
      <c r="AM805" s="364"/>
      <c r="AN805" s="364"/>
      <c r="AO805" s="707"/>
      <c r="AP805" s="707"/>
      <c r="AQ805" s="707"/>
      <c r="AR805" s="707"/>
      <c r="AS805" s="707"/>
      <c r="AT805" s="707"/>
      <c r="AU805" s="707"/>
      <c r="AV805" s="707"/>
      <c r="AW805" s="707"/>
      <c r="AX805" s="707"/>
      <c r="AY805" s="707"/>
      <c r="AZ805" s="707"/>
      <c r="BA805" s="707"/>
      <c r="BB805" s="707"/>
      <c r="BC805" s="707"/>
      <c r="BD805" s="707"/>
      <c r="BE805" s="707"/>
      <c r="BF805" s="707"/>
      <c r="BG805" s="707"/>
      <c r="BH805" s="707"/>
      <c r="BI805" s="707"/>
      <c r="BJ805" s="707"/>
      <c r="BK805" s="707"/>
      <c r="BL805" s="707"/>
      <c r="BM805" s="707"/>
      <c r="BN805" s="707"/>
      <c r="BO805" s="707"/>
      <c r="BP805" s="707"/>
      <c r="BQ805" s="707"/>
      <c r="BR805" s="707"/>
      <c r="BT805" s="155"/>
      <c r="BU805" s="155"/>
      <c r="BV805" s="155"/>
      <c r="BW805" s="155"/>
      <c r="BX805" s="156"/>
      <c r="BY805" s="223"/>
      <c r="BZ805" s="156">
        <f t="shared" si="88"/>
        <v>0</v>
      </c>
      <c r="CA805" s="156"/>
      <c r="CB805" s="224"/>
      <c r="CC805" s="224"/>
      <c r="CD805" s="224"/>
      <c r="CE805" s="224"/>
      <c r="CG805" s="226"/>
      <c r="CH805" s="226"/>
      <c r="CI805" s="226"/>
      <c r="CJ805" s="226"/>
      <c r="CK805" s="226"/>
      <c r="CL805" s="226"/>
      <c r="CM805" s="226"/>
      <c r="CN805" s="226"/>
      <c r="CO805" s="226"/>
      <c r="CP805" s="226"/>
    </row>
    <row r="806" spans="1:94" ht="15" hidden="1" customHeight="1" outlineLevel="1">
      <c r="A806" s="147" t="str">
        <f>IF(B806&lt;&gt;"",SUBTOTAL(103,$B$8:B806)-SUBTOTAL(103,$B$9:$B$50)-SUBTOTAL(103,$B$52:$B$345),"")</f>
        <v/>
      </c>
      <c r="B806" s="89"/>
      <c r="C806" s="118"/>
      <c r="D806" s="107"/>
      <c r="E806" s="107"/>
      <c r="F806" s="107"/>
      <c r="G806" s="107"/>
      <c r="H806" s="107"/>
      <c r="I806" s="107"/>
      <c r="J806" s="107"/>
      <c r="K806" s="107"/>
      <c r="L806" s="107"/>
      <c r="M806" s="107"/>
      <c r="N806" s="107"/>
      <c r="O806" s="107"/>
      <c r="P806" s="107"/>
      <c r="Q806" s="107"/>
      <c r="R806" s="107"/>
      <c r="S806" s="107"/>
      <c r="T806" s="107"/>
      <c r="U806" s="107"/>
      <c r="V806" s="189"/>
      <c r="AI806" s="190"/>
      <c r="AJ806" s="147" t="str">
        <f t="shared" si="89"/>
        <v/>
      </c>
      <c r="AK806" s="245">
        <f t="shared" si="89"/>
        <v>0</v>
      </c>
      <c r="AL806" s="118"/>
      <c r="AM806" s="107"/>
      <c r="AN806" s="107"/>
      <c r="AO806" s="107"/>
      <c r="AP806" s="107"/>
      <c r="AQ806" s="107"/>
      <c r="AR806" s="107"/>
      <c r="AS806" s="107"/>
      <c r="AT806" s="107"/>
      <c r="AU806" s="107"/>
      <c r="AV806" s="107"/>
      <c r="AW806" s="107"/>
      <c r="AX806" s="107"/>
      <c r="AY806" s="107"/>
      <c r="AZ806" s="107"/>
      <c r="BA806" s="107"/>
      <c r="BB806" s="107"/>
      <c r="BC806" s="107"/>
      <c r="BD806" s="107"/>
      <c r="BE806" s="189"/>
      <c r="BR806" s="190"/>
      <c r="BZ806" s="156">
        <f t="shared" si="88"/>
        <v>0</v>
      </c>
      <c r="CE806" s="325"/>
    </row>
    <row r="807" spans="1:94" s="92" customFormat="1" ht="15" hidden="1" customHeight="1" outlineLevel="1">
      <c r="A807" s="169" t="str">
        <f>IF(B807&lt;&gt;"",SUBTOTAL(103,$B$8:B807)-SUBTOTAL(103,$B$9:$B$50)-SUBTOTAL(103,$B$52:$B$345),"")</f>
        <v/>
      </c>
      <c r="C807" s="361" t="s">
        <v>1137</v>
      </c>
      <c r="D807" s="708" t="s">
        <v>1409</v>
      </c>
      <c r="E807" s="708"/>
      <c r="F807" s="708"/>
      <c r="G807" s="708"/>
      <c r="H807" s="708"/>
      <c r="I807" s="708"/>
      <c r="J807" s="708"/>
      <c r="K807" s="708"/>
      <c r="L807" s="708"/>
      <c r="M807" s="708"/>
      <c r="N807" s="708"/>
      <c r="O807" s="708"/>
      <c r="P807" s="708"/>
      <c r="Q807" s="708"/>
      <c r="R807" s="708"/>
      <c r="S807" s="708"/>
      <c r="T807" s="708"/>
      <c r="U807" s="708"/>
      <c r="V807" s="708"/>
      <c r="W807" s="708"/>
      <c r="X807" s="708"/>
      <c r="Y807" s="708"/>
      <c r="Z807" s="708"/>
      <c r="AA807" s="708"/>
      <c r="AB807" s="708"/>
      <c r="AC807" s="708"/>
      <c r="AD807" s="708"/>
      <c r="AE807" s="708"/>
      <c r="AF807" s="708"/>
      <c r="AG807" s="708"/>
      <c r="AH807" s="708"/>
      <c r="AI807" s="708"/>
      <c r="AJ807" s="362" t="str">
        <f t="shared" si="89"/>
        <v/>
      </c>
      <c r="AK807" s="363">
        <f t="shared" si="89"/>
        <v>0</v>
      </c>
      <c r="AL807" s="361"/>
      <c r="AM807" s="708"/>
      <c r="AN807" s="708"/>
      <c r="AO807" s="708"/>
      <c r="AP807" s="708"/>
      <c r="AQ807" s="708"/>
      <c r="AR807" s="708"/>
      <c r="AS807" s="708"/>
      <c r="AT807" s="708"/>
      <c r="AU807" s="708"/>
      <c r="AV807" s="708"/>
      <c r="AW807" s="708"/>
      <c r="AX807" s="708"/>
      <c r="AY807" s="708"/>
      <c r="AZ807" s="708"/>
      <c r="BA807" s="708"/>
      <c r="BB807" s="708"/>
      <c r="BC807" s="708"/>
      <c r="BD807" s="708"/>
      <c r="BE807" s="708"/>
      <c r="BF807" s="708"/>
      <c r="BG807" s="708"/>
      <c r="BH807" s="708"/>
      <c r="BI807" s="708"/>
      <c r="BJ807" s="708"/>
      <c r="BK807" s="708"/>
      <c r="BL807" s="708"/>
      <c r="BM807" s="708"/>
      <c r="BN807" s="708"/>
      <c r="BO807" s="708"/>
      <c r="BP807" s="708"/>
      <c r="BQ807" s="708"/>
      <c r="BR807" s="708"/>
      <c r="BT807" s="155"/>
      <c r="BU807" s="155"/>
      <c r="BV807" s="155"/>
      <c r="BW807" s="155"/>
      <c r="BX807" s="156"/>
      <c r="BY807" s="223"/>
      <c r="BZ807" s="156">
        <f t="shared" si="88"/>
        <v>0</v>
      </c>
      <c r="CA807" s="156"/>
      <c r="CB807" s="224"/>
      <c r="CC807" s="224"/>
      <c r="CD807" s="224"/>
      <c r="CE807" s="224"/>
      <c r="CG807" s="226"/>
      <c r="CH807" s="226"/>
      <c r="CI807" s="226"/>
      <c r="CJ807" s="226"/>
      <c r="CK807" s="226"/>
      <c r="CL807" s="226"/>
      <c r="CM807" s="226"/>
      <c r="CN807" s="226"/>
      <c r="CO807" s="226"/>
      <c r="CP807" s="226"/>
    </row>
    <row r="808" spans="1:94" s="92" customFormat="1" ht="15" hidden="1" customHeight="1" outlineLevel="1">
      <c r="A808" s="169" t="str">
        <f>IF(B808&lt;&gt;"",SUBTOTAL(103,$B$8:B808)-SUBTOTAL(103,$B$9:$B$50)-SUBTOTAL(103,$B$52:$B$345),"")</f>
        <v/>
      </c>
      <c r="C808" s="361"/>
      <c r="D808" s="364" t="s">
        <v>1410</v>
      </c>
      <c r="E808" s="707" t="s">
        <v>1411</v>
      </c>
      <c r="F808" s="707"/>
      <c r="G808" s="707"/>
      <c r="H808" s="707"/>
      <c r="I808" s="707"/>
      <c r="J808" s="707"/>
      <c r="K808" s="707"/>
      <c r="L808" s="707"/>
      <c r="M808" s="707"/>
      <c r="N808" s="707"/>
      <c r="O808" s="707"/>
      <c r="P808" s="707"/>
      <c r="Q808" s="707"/>
      <c r="R808" s="707"/>
      <c r="S808" s="707"/>
      <c r="T808" s="707"/>
      <c r="U808" s="707"/>
      <c r="V808" s="707"/>
      <c r="W808" s="707"/>
      <c r="X808" s="707"/>
      <c r="Y808" s="707"/>
      <c r="Z808" s="707"/>
      <c r="AA808" s="707"/>
      <c r="AB808" s="707"/>
      <c r="AC808" s="707"/>
      <c r="AD808" s="707"/>
      <c r="AE808" s="707"/>
      <c r="AF808" s="707"/>
      <c r="AG808" s="707"/>
      <c r="AH808" s="707"/>
      <c r="AI808" s="707"/>
      <c r="AJ808" s="365" t="str">
        <f t="shared" si="89"/>
        <v/>
      </c>
      <c r="AK808" s="366">
        <f t="shared" si="89"/>
        <v>0</v>
      </c>
      <c r="AL808" s="361"/>
      <c r="AM808" s="364"/>
      <c r="AN808" s="364"/>
      <c r="AO808" s="707"/>
      <c r="AP808" s="707"/>
      <c r="AQ808" s="707"/>
      <c r="AR808" s="707"/>
      <c r="AS808" s="707"/>
      <c r="AT808" s="707"/>
      <c r="AU808" s="707"/>
      <c r="AV808" s="707"/>
      <c r="AW808" s="707"/>
      <c r="AX808" s="707"/>
      <c r="AY808" s="707"/>
      <c r="AZ808" s="707"/>
      <c r="BA808" s="707"/>
      <c r="BB808" s="707"/>
      <c r="BC808" s="707"/>
      <c r="BD808" s="707"/>
      <c r="BE808" s="707"/>
      <c r="BF808" s="707"/>
      <c r="BG808" s="707"/>
      <c r="BH808" s="707"/>
      <c r="BI808" s="707"/>
      <c r="BJ808" s="707"/>
      <c r="BK808" s="707"/>
      <c r="BL808" s="707"/>
      <c r="BM808" s="707"/>
      <c r="BN808" s="707"/>
      <c r="BO808" s="707"/>
      <c r="BP808" s="707"/>
      <c r="BQ808" s="707"/>
      <c r="BR808" s="707"/>
      <c r="BT808" s="155"/>
      <c r="BU808" s="155"/>
      <c r="BV808" s="155"/>
      <c r="BW808" s="155"/>
      <c r="BX808" s="156"/>
      <c r="BY808" s="223"/>
      <c r="BZ808" s="156">
        <f t="shared" si="88"/>
        <v>0</v>
      </c>
      <c r="CA808" s="156"/>
      <c r="CB808" s="224"/>
      <c r="CC808" s="224"/>
      <c r="CD808" s="224"/>
      <c r="CE808" s="224"/>
      <c r="CG808" s="226"/>
      <c r="CH808" s="226"/>
      <c r="CI808" s="226"/>
      <c r="CJ808" s="226"/>
      <c r="CK808" s="226"/>
      <c r="CL808" s="226"/>
      <c r="CM808" s="226"/>
      <c r="CN808" s="226"/>
      <c r="CO808" s="226"/>
      <c r="CP808" s="226"/>
    </row>
    <row r="809" spans="1:94" s="92" customFormat="1" ht="15" hidden="1" customHeight="1" outlineLevel="1">
      <c r="A809" s="169" t="str">
        <f>IF(B809&lt;&gt;"",SUBTOTAL(103,$B$8:B809)-SUBTOTAL(103,$B$9:$B$50)-SUBTOTAL(103,$B$52:$B$345),"")</f>
        <v/>
      </c>
      <c r="C809" s="361"/>
      <c r="D809" s="364" t="s">
        <v>1412</v>
      </c>
      <c r="E809" s="707" t="s">
        <v>1413</v>
      </c>
      <c r="F809" s="707"/>
      <c r="G809" s="707"/>
      <c r="H809" s="707"/>
      <c r="I809" s="707"/>
      <c r="J809" s="707"/>
      <c r="K809" s="707"/>
      <c r="L809" s="707"/>
      <c r="M809" s="707"/>
      <c r="N809" s="707"/>
      <c r="O809" s="707"/>
      <c r="P809" s="707"/>
      <c r="Q809" s="707"/>
      <c r="R809" s="707"/>
      <c r="S809" s="707"/>
      <c r="T809" s="707"/>
      <c r="U809" s="707"/>
      <c r="V809" s="707"/>
      <c r="W809" s="707"/>
      <c r="X809" s="707"/>
      <c r="Y809" s="707"/>
      <c r="Z809" s="707"/>
      <c r="AA809" s="707"/>
      <c r="AB809" s="707"/>
      <c r="AC809" s="707"/>
      <c r="AD809" s="707"/>
      <c r="AE809" s="707"/>
      <c r="AF809" s="707"/>
      <c r="AG809" s="707"/>
      <c r="AH809" s="707"/>
      <c r="AI809" s="707"/>
      <c r="AJ809" s="365" t="str">
        <f t="shared" si="89"/>
        <v/>
      </c>
      <c r="AK809" s="366">
        <f t="shared" si="89"/>
        <v>0</v>
      </c>
      <c r="AL809" s="361"/>
      <c r="AM809" s="364"/>
      <c r="AN809" s="364"/>
      <c r="AO809" s="707"/>
      <c r="AP809" s="707"/>
      <c r="AQ809" s="707"/>
      <c r="AR809" s="707"/>
      <c r="AS809" s="707"/>
      <c r="AT809" s="707"/>
      <c r="AU809" s="707"/>
      <c r="AV809" s="707"/>
      <c r="AW809" s="707"/>
      <c r="AX809" s="707"/>
      <c r="AY809" s="707"/>
      <c r="AZ809" s="707"/>
      <c r="BA809" s="707"/>
      <c r="BB809" s="707"/>
      <c r="BC809" s="707"/>
      <c r="BD809" s="707"/>
      <c r="BE809" s="707"/>
      <c r="BF809" s="707"/>
      <c r="BG809" s="707"/>
      <c r="BH809" s="707"/>
      <c r="BI809" s="707"/>
      <c r="BJ809" s="707"/>
      <c r="BK809" s="707"/>
      <c r="BL809" s="707"/>
      <c r="BM809" s="707"/>
      <c r="BN809" s="707"/>
      <c r="BO809" s="707"/>
      <c r="BP809" s="707"/>
      <c r="BQ809" s="707"/>
      <c r="BR809" s="707"/>
      <c r="BT809" s="155"/>
      <c r="BU809" s="155"/>
      <c r="BV809" s="155"/>
      <c r="BW809" s="155"/>
      <c r="BX809" s="156"/>
      <c r="BY809" s="223"/>
      <c r="BZ809" s="156">
        <f t="shared" si="88"/>
        <v>0</v>
      </c>
      <c r="CA809" s="156"/>
      <c r="CB809" s="224"/>
      <c r="CC809" s="224"/>
      <c r="CD809" s="224"/>
      <c r="CE809" s="224"/>
      <c r="CG809" s="226"/>
      <c r="CH809" s="226"/>
      <c r="CI809" s="226"/>
      <c r="CJ809" s="226"/>
      <c r="CK809" s="226"/>
      <c r="CL809" s="226"/>
      <c r="CM809" s="226"/>
      <c r="CN809" s="226"/>
      <c r="CO809" s="226"/>
      <c r="CP809" s="226"/>
    </row>
    <row r="810" spans="1:94" s="92" customFormat="1" ht="15" hidden="1" customHeight="1" outlineLevel="1">
      <c r="A810" s="169" t="str">
        <f>IF(B810&lt;&gt;"",SUBTOTAL(103,$B$8:B810)-SUBTOTAL(103,$B$9:$B$50)-SUBTOTAL(103,$B$52:$B$345),"")</f>
        <v/>
      </c>
      <c r="C810" s="361"/>
      <c r="D810" s="92" t="s">
        <v>1410</v>
      </c>
      <c r="E810" s="707" t="s">
        <v>1414</v>
      </c>
      <c r="F810" s="707"/>
      <c r="G810" s="707"/>
      <c r="H810" s="707"/>
      <c r="I810" s="707"/>
      <c r="J810" s="707"/>
      <c r="K810" s="707"/>
      <c r="L810" s="707"/>
      <c r="M810" s="707"/>
      <c r="N810" s="707"/>
      <c r="O810" s="707"/>
      <c r="P810" s="707"/>
      <c r="Q810" s="707"/>
      <c r="R810" s="707"/>
      <c r="S810" s="707"/>
      <c r="T810" s="707"/>
      <c r="U810" s="707"/>
      <c r="V810" s="707"/>
      <c r="W810" s="707"/>
      <c r="X810" s="707"/>
      <c r="Y810" s="707"/>
      <c r="Z810" s="707"/>
      <c r="AA810" s="707"/>
      <c r="AB810" s="707"/>
      <c r="AC810" s="707"/>
      <c r="AD810" s="707"/>
      <c r="AE810" s="707"/>
      <c r="AF810" s="707"/>
      <c r="AG810" s="707"/>
      <c r="AH810" s="707"/>
      <c r="AI810" s="707"/>
      <c r="AJ810" s="365" t="str">
        <f t="shared" si="89"/>
        <v/>
      </c>
      <c r="AK810" s="366">
        <f t="shared" si="89"/>
        <v>0</v>
      </c>
      <c r="AL810" s="361"/>
      <c r="AO810" s="707"/>
      <c r="AP810" s="707"/>
      <c r="AQ810" s="707"/>
      <c r="AR810" s="707"/>
      <c r="AS810" s="707"/>
      <c r="AT810" s="707"/>
      <c r="AU810" s="707"/>
      <c r="AV810" s="707"/>
      <c r="AW810" s="707"/>
      <c r="AX810" s="707"/>
      <c r="AY810" s="707"/>
      <c r="AZ810" s="707"/>
      <c r="BA810" s="707"/>
      <c r="BB810" s="707"/>
      <c r="BC810" s="707"/>
      <c r="BD810" s="707"/>
      <c r="BE810" s="707"/>
      <c r="BF810" s="707"/>
      <c r="BG810" s="707"/>
      <c r="BH810" s="707"/>
      <c r="BI810" s="707"/>
      <c r="BJ810" s="707"/>
      <c r="BK810" s="707"/>
      <c r="BL810" s="707"/>
      <c r="BM810" s="707"/>
      <c r="BN810" s="707"/>
      <c r="BO810" s="707"/>
      <c r="BP810" s="707"/>
      <c r="BQ810" s="707"/>
      <c r="BR810" s="707"/>
      <c r="BT810" s="155"/>
      <c r="BU810" s="155"/>
      <c r="BV810" s="155"/>
      <c r="BW810" s="155"/>
      <c r="BX810" s="156"/>
      <c r="BY810" s="223"/>
      <c r="BZ810" s="156">
        <f t="shared" si="88"/>
        <v>0</v>
      </c>
      <c r="CA810" s="156"/>
      <c r="CB810" s="224"/>
      <c r="CC810" s="224"/>
      <c r="CD810" s="224"/>
      <c r="CE810" s="224"/>
      <c r="CG810" s="226"/>
      <c r="CH810" s="226"/>
      <c r="CI810" s="226"/>
      <c r="CJ810" s="226"/>
      <c r="CK810" s="226"/>
      <c r="CL810" s="226"/>
      <c r="CM810" s="226"/>
      <c r="CN810" s="226"/>
      <c r="CO810" s="226"/>
      <c r="CP810" s="226"/>
    </row>
    <row r="811" spans="1:94" s="92" customFormat="1" ht="15" hidden="1" customHeight="1" outlineLevel="1">
      <c r="A811" s="169" t="str">
        <f>IF(B811&lt;&gt;"",SUBTOTAL(103,$B$8:B811)-SUBTOTAL(103,$B$9:$B$50)-SUBTOTAL(103,$B$52:$B$345),"")</f>
        <v/>
      </c>
      <c r="C811" s="361"/>
      <c r="D811" s="364" t="s">
        <v>1415</v>
      </c>
      <c r="E811" s="707" t="s">
        <v>1416</v>
      </c>
      <c r="F811" s="707"/>
      <c r="G811" s="707"/>
      <c r="H811" s="707"/>
      <c r="I811" s="707"/>
      <c r="J811" s="707"/>
      <c r="K811" s="707"/>
      <c r="L811" s="707"/>
      <c r="M811" s="707"/>
      <c r="N811" s="707"/>
      <c r="O811" s="707"/>
      <c r="P811" s="707"/>
      <c r="Q811" s="707"/>
      <c r="R811" s="707"/>
      <c r="S811" s="707"/>
      <c r="T811" s="707"/>
      <c r="U811" s="707"/>
      <c r="V811" s="707"/>
      <c r="W811" s="707"/>
      <c r="X811" s="707"/>
      <c r="Y811" s="707"/>
      <c r="Z811" s="707"/>
      <c r="AA811" s="707"/>
      <c r="AB811" s="707"/>
      <c r="AC811" s="707"/>
      <c r="AD811" s="707"/>
      <c r="AE811" s="707"/>
      <c r="AF811" s="707"/>
      <c r="AG811" s="707"/>
      <c r="AH811" s="707"/>
      <c r="AI811" s="707"/>
      <c r="AJ811" s="365" t="str">
        <f t="shared" si="89"/>
        <v/>
      </c>
      <c r="AK811" s="366">
        <f t="shared" si="89"/>
        <v>0</v>
      </c>
      <c r="AL811" s="361"/>
      <c r="AM811" s="364"/>
      <c r="AN811" s="364"/>
      <c r="AO811" s="707"/>
      <c r="AP811" s="707"/>
      <c r="AQ811" s="707"/>
      <c r="AR811" s="707"/>
      <c r="AS811" s="707"/>
      <c r="AT811" s="707"/>
      <c r="AU811" s="707"/>
      <c r="AV811" s="707"/>
      <c r="AW811" s="707"/>
      <c r="AX811" s="707"/>
      <c r="AY811" s="707"/>
      <c r="AZ811" s="707"/>
      <c r="BA811" s="707"/>
      <c r="BB811" s="707"/>
      <c r="BC811" s="707"/>
      <c r="BD811" s="707"/>
      <c r="BE811" s="707"/>
      <c r="BF811" s="707"/>
      <c r="BG811" s="707"/>
      <c r="BH811" s="707"/>
      <c r="BI811" s="707"/>
      <c r="BJ811" s="707"/>
      <c r="BK811" s="707"/>
      <c r="BL811" s="707"/>
      <c r="BM811" s="707"/>
      <c r="BN811" s="707"/>
      <c r="BO811" s="707"/>
      <c r="BP811" s="707"/>
      <c r="BQ811" s="707"/>
      <c r="BR811" s="707"/>
      <c r="BT811" s="155"/>
      <c r="BU811" s="155"/>
      <c r="BV811" s="155"/>
      <c r="BW811" s="155"/>
      <c r="BX811" s="156"/>
      <c r="BY811" s="223"/>
      <c r="BZ811" s="156">
        <f t="shared" si="88"/>
        <v>0</v>
      </c>
      <c r="CA811" s="156"/>
      <c r="CB811" s="224"/>
      <c r="CC811" s="224"/>
      <c r="CD811" s="224"/>
      <c r="CE811" s="224"/>
      <c r="CG811" s="226"/>
      <c r="CH811" s="226"/>
      <c r="CI811" s="226"/>
      <c r="CJ811" s="226"/>
      <c r="CK811" s="226"/>
      <c r="CL811" s="226"/>
      <c r="CM811" s="226"/>
      <c r="CN811" s="226"/>
      <c r="CO811" s="226"/>
      <c r="CP811" s="226"/>
    </row>
    <row r="812" spans="1:94" s="92" customFormat="1" ht="15" hidden="1" customHeight="1" outlineLevel="1">
      <c r="A812" s="169" t="str">
        <f>IF(B812&lt;&gt;"",SUBTOTAL(103,$B$8:B812)-SUBTOTAL(103,$B$9:$B$50)-SUBTOTAL(103,$B$52:$B$345),"")</f>
        <v/>
      </c>
      <c r="C812" s="361"/>
      <c r="D812" s="364" t="s">
        <v>1417</v>
      </c>
      <c r="E812" s="707" t="s">
        <v>1418</v>
      </c>
      <c r="F812" s="707"/>
      <c r="G812" s="707"/>
      <c r="H812" s="707"/>
      <c r="I812" s="707"/>
      <c r="J812" s="707"/>
      <c r="K812" s="707"/>
      <c r="L812" s="707"/>
      <c r="M812" s="707"/>
      <c r="N812" s="707"/>
      <c r="O812" s="707"/>
      <c r="P812" s="707"/>
      <c r="Q812" s="707"/>
      <c r="R812" s="707"/>
      <c r="S812" s="707"/>
      <c r="T812" s="707"/>
      <c r="U812" s="707"/>
      <c r="V812" s="707"/>
      <c r="W812" s="707"/>
      <c r="X812" s="707"/>
      <c r="Y812" s="707"/>
      <c r="Z812" s="707"/>
      <c r="AA812" s="707"/>
      <c r="AB812" s="707"/>
      <c r="AC812" s="707"/>
      <c r="AD812" s="707"/>
      <c r="AE812" s="707"/>
      <c r="AF812" s="707"/>
      <c r="AG812" s="707"/>
      <c r="AH812" s="707"/>
      <c r="AI812" s="707"/>
      <c r="AJ812" s="365" t="str">
        <f t="shared" si="89"/>
        <v/>
      </c>
      <c r="AK812" s="366">
        <f t="shared" si="89"/>
        <v>0</v>
      </c>
      <c r="AL812" s="361"/>
      <c r="AM812" s="364"/>
      <c r="AN812" s="364"/>
      <c r="AO812" s="707"/>
      <c r="AP812" s="707"/>
      <c r="AQ812" s="707"/>
      <c r="AR812" s="707"/>
      <c r="AS812" s="707"/>
      <c r="AT812" s="707"/>
      <c r="AU812" s="707"/>
      <c r="AV812" s="707"/>
      <c r="AW812" s="707"/>
      <c r="AX812" s="707"/>
      <c r="AY812" s="707"/>
      <c r="AZ812" s="707"/>
      <c r="BA812" s="707"/>
      <c r="BB812" s="707"/>
      <c r="BC812" s="707"/>
      <c r="BD812" s="707"/>
      <c r="BE812" s="707"/>
      <c r="BF812" s="707"/>
      <c r="BG812" s="707"/>
      <c r="BH812" s="707"/>
      <c r="BI812" s="707"/>
      <c r="BJ812" s="707"/>
      <c r="BK812" s="707"/>
      <c r="BL812" s="707"/>
      <c r="BM812" s="707"/>
      <c r="BN812" s="707"/>
      <c r="BO812" s="707"/>
      <c r="BP812" s="707"/>
      <c r="BQ812" s="707"/>
      <c r="BR812" s="707"/>
      <c r="BT812" s="155"/>
      <c r="BU812" s="155"/>
      <c r="BV812" s="155"/>
      <c r="BW812" s="155"/>
      <c r="BX812" s="156"/>
      <c r="BY812" s="223"/>
      <c r="BZ812" s="156">
        <f t="shared" si="88"/>
        <v>0</v>
      </c>
      <c r="CA812" s="156"/>
      <c r="CB812" s="224"/>
      <c r="CC812" s="224"/>
      <c r="CD812" s="224"/>
      <c r="CE812" s="224"/>
      <c r="CG812" s="226"/>
      <c r="CH812" s="226"/>
      <c r="CI812" s="226"/>
      <c r="CJ812" s="226"/>
      <c r="CK812" s="226"/>
      <c r="CL812" s="226"/>
      <c r="CM812" s="226"/>
      <c r="CN812" s="226"/>
      <c r="CO812" s="226"/>
      <c r="CP812" s="226"/>
    </row>
    <row r="813" spans="1:94" s="96" customFormat="1" ht="15" hidden="1" customHeight="1" outlineLevel="1">
      <c r="A813" s="147" t="str">
        <f>IF(B813&lt;&gt;"",SUBTOTAL(103,$B$8:B813)-SUBTOTAL(103,$B$9:$B$50)-SUBTOTAL(103,$B$52:$B$345),"")</f>
        <v/>
      </c>
      <c r="B813" s="88"/>
      <c r="C813" s="270"/>
      <c r="D813" s="111"/>
      <c r="E813" s="111"/>
      <c r="F813" s="111"/>
      <c r="G813" s="111"/>
      <c r="H813" s="111"/>
      <c r="I813" s="111"/>
      <c r="J813" s="111"/>
      <c r="K813" s="111"/>
      <c r="L813" s="111"/>
      <c r="M813" s="111"/>
      <c r="N813" s="111"/>
      <c r="O813" s="111"/>
      <c r="P813" s="111"/>
      <c r="Q813" s="111"/>
      <c r="R813" s="111"/>
      <c r="S813" s="111"/>
      <c r="T813" s="111"/>
      <c r="U813" s="111"/>
      <c r="V813" s="111"/>
      <c r="W813" s="271"/>
      <c r="X813" s="271"/>
      <c r="Y813" s="271"/>
      <c r="Z813" s="271"/>
      <c r="AA813" s="271"/>
      <c r="AB813" s="271"/>
      <c r="AC813" s="271"/>
      <c r="AD813" s="271"/>
      <c r="AE813" s="271"/>
      <c r="AF813" s="271"/>
      <c r="AG813" s="271"/>
      <c r="AH813" s="271"/>
      <c r="AI813" s="271"/>
      <c r="AJ813" s="147" t="str">
        <f t="shared" si="89"/>
        <v/>
      </c>
      <c r="AK813" s="245">
        <f t="shared" si="89"/>
        <v>0</v>
      </c>
      <c r="AL813" s="270"/>
      <c r="AM813" s="111"/>
      <c r="AN813" s="111"/>
      <c r="AO813" s="111"/>
      <c r="AP813" s="111"/>
      <c r="AQ813" s="111"/>
      <c r="AR813" s="111"/>
      <c r="AS813" s="111"/>
      <c r="AT813" s="111"/>
      <c r="AU813" s="111"/>
      <c r="AV813" s="111"/>
      <c r="AW813" s="111"/>
      <c r="AX813" s="111"/>
      <c r="AY813" s="111"/>
      <c r="AZ813" s="111"/>
      <c r="BA813" s="111"/>
      <c r="BB813" s="111"/>
      <c r="BC813" s="111"/>
      <c r="BD813" s="111"/>
      <c r="BE813" s="111"/>
      <c r="BF813" s="271"/>
      <c r="BG813" s="271"/>
      <c r="BH813" s="271"/>
      <c r="BI813" s="271"/>
      <c r="BJ813" s="271"/>
      <c r="BK813" s="271"/>
      <c r="BL813" s="271"/>
      <c r="BM813" s="271"/>
      <c r="BN813" s="271"/>
      <c r="BO813" s="271"/>
      <c r="BP813" s="271"/>
      <c r="BQ813" s="271"/>
      <c r="BR813" s="271"/>
      <c r="BS813" s="271"/>
      <c r="BT813" s="155"/>
      <c r="BU813" s="155"/>
      <c r="BV813" s="155"/>
      <c r="BW813" s="155"/>
      <c r="BX813" s="156"/>
      <c r="BY813" s="156">
        <f>BY816</f>
        <v>0</v>
      </c>
      <c r="BZ813" s="156">
        <f>IF(ISNONTEXT(C813:D813),0,SUM(C813:AI813)-SUM(AL813:BR813))</f>
        <v>0</v>
      </c>
      <c r="CA813" s="156"/>
      <c r="CB813" s="252"/>
      <c r="CC813" s="252"/>
      <c r="CD813" s="252"/>
      <c r="CE813" s="252"/>
      <c r="CG813" s="272"/>
      <c r="CH813" s="272"/>
      <c r="CI813" s="272"/>
      <c r="CJ813" s="272"/>
      <c r="CK813" s="272"/>
      <c r="CL813" s="272"/>
      <c r="CM813" s="272"/>
      <c r="CN813" s="272"/>
      <c r="CO813" s="272"/>
      <c r="CP813" s="272"/>
    </row>
    <row r="814" spans="1:94" ht="15" hidden="1" customHeight="1" outlineLevel="1">
      <c r="A814" s="147" t="str">
        <f>IF(B814&lt;&gt;"",SUBTOTAL(103,$B$8:B814)-SUBTOTAL(103,$B$9:$B$50)-SUBTOTAL(103,$B$52:$B$345),"")</f>
        <v/>
      </c>
      <c r="B814" s="88" t="str">
        <f>IF(AND(W820=0,AD820=0),"",".")</f>
        <v/>
      </c>
      <c r="C814" s="261" t="s">
        <v>1419</v>
      </c>
      <c r="D814" s="107"/>
      <c r="E814" s="107"/>
      <c r="F814" s="107"/>
      <c r="G814" s="107"/>
      <c r="H814" s="107"/>
      <c r="I814" s="107"/>
      <c r="J814" s="107"/>
      <c r="K814" s="107"/>
      <c r="L814" s="107"/>
      <c r="M814" s="107"/>
      <c r="N814" s="107"/>
      <c r="O814" s="107"/>
      <c r="P814" s="107"/>
      <c r="Q814" s="107"/>
      <c r="R814" s="107"/>
      <c r="S814" s="107"/>
      <c r="T814" s="107"/>
      <c r="U814" s="107"/>
      <c r="V814" s="107"/>
      <c r="AJ814" s="147" t="str">
        <f t="shared" ref="AJ814:AK829" si="90">A814</f>
        <v/>
      </c>
      <c r="AK814" s="245" t="str">
        <f t="shared" si="90"/>
        <v/>
      </c>
      <c r="AL814" s="261" t="s">
        <v>1420</v>
      </c>
      <c r="AM814" s="107"/>
      <c r="AN814" s="107"/>
      <c r="AO814" s="107"/>
      <c r="AP814" s="107"/>
      <c r="AQ814" s="107"/>
      <c r="AR814" s="107"/>
      <c r="AS814" s="107"/>
      <c r="AT814" s="107"/>
      <c r="AU814" s="107"/>
      <c r="AV814" s="107"/>
      <c r="AW814" s="107"/>
      <c r="AX814" s="107"/>
      <c r="AY814" s="107"/>
      <c r="AZ814" s="107"/>
      <c r="BA814" s="107"/>
      <c r="BB814" s="107"/>
      <c r="BC814" s="107"/>
      <c r="BD814" s="107"/>
      <c r="BE814" s="107"/>
      <c r="BY814" s="156">
        <f>BY816</f>
        <v>0</v>
      </c>
      <c r="BZ814" s="156">
        <f t="shared" ref="BZ814:BZ877" si="91">IF(ISNONTEXT(C814:D814),0,SUM(C814:AI814)-SUM(AL814:BR814))</f>
        <v>0</v>
      </c>
    </row>
    <row r="815" spans="1:94" ht="15" hidden="1" customHeight="1" outlineLevel="1">
      <c r="A815" s="278" t="str">
        <f>IF(B815&lt;&gt;"",SUBTOTAL(103,$B$8:B815)-SUBTOTAL(103,$B$9:$B$50)-SUBTOTAL(103,$B$52:$B$345),"")</f>
        <v/>
      </c>
      <c r="D815" s="100"/>
      <c r="E815" s="100"/>
      <c r="F815" s="100"/>
      <c r="G815" s="100"/>
      <c r="H815" s="100"/>
      <c r="I815" s="100"/>
      <c r="J815" s="100"/>
      <c r="K815" s="100"/>
      <c r="L815" s="100"/>
      <c r="M815" s="100"/>
      <c r="N815" s="100"/>
      <c r="O815" s="100"/>
      <c r="P815" s="100"/>
      <c r="Q815" s="100"/>
      <c r="R815" s="100"/>
      <c r="S815" s="100"/>
      <c r="T815" s="100"/>
      <c r="W815" s="648" t="str">
        <f>[4]CDKT!$P$9</f>
        <v>30/06/2016</v>
      </c>
      <c r="X815" s="649"/>
      <c r="Y815" s="649"/>
      <c r="Z815" s="649"/>
      <c r="AA815" s="649"/>
      <c r="AB815" s="649"/>
      <c r="AC815" s="277"/>
      <c r="AD815" s="648" t="str">
        <f>[4]CDKT!$T$9</f>
        <v>01/01/2016</v>
      </c>
      <c r="AE815" s="649"/>
      <c r="AF815" s="649"/>
      <c r="AG815" s="649"/>
      <c r="AH815" s="649"/>
      <c r="AI815" s="649"/>
      <c r="AJ815" s="278" t="str">
        <f t="shared" si="90"/>
        <v/>
      </c>
      <c r="AK815" s="278">
        <f t="shared" si="90"/>
        <v>0</v>
      </c>
      <c r="AM815" s="100"/>
      <c r="AN815" s="100"/>
      <c r="AO815" s="100"/>
      <c r="AP815" s="100"/>
      <c r="AQ815" s="100"/>
      <c r="AR815" s="100"/>
      <c r="AS815" s="100"/>
      <c r="AT815" s="100"/>
      <c r="AU815" s="100"/>
      <c r="AV815" s="100"/>
      <c r="AW815" s="100"/>
      <c r="AX815" s="100"/>
      <c r="AY815" s="100"/>
      <c r="AZ815" s="100"/>
      <c r="BA815" s="100"/>
      <c r="BB815" s="100"/>
      <c r="BC815" s="100"/>
      <c r="BF815" s="650" t="e">
        <f>#REF!</f>
        <v>#REF!</v>
      </c>
      <c r="BG815" s="649"/>
      <c r="BH815" s="649"/>
      <c r="BI815" s="649"/>
      <c r="BJ815" s="649"/>
      <c r="BK815" s="649"/>
      <c r="BL815" s="277"/>
      <c r="BM815" s="650" t="e">
        <f>#REF!</f>
        <v>#REF!</v>
      </c>
      <c r="BN815" s="649"/>
      <c r="BO815" s="649"/>
      <c r="BP815" s="649"/>
      <c r="BQ815" s="649"/>
      <c r="BR815" s="649"/>
      <c r="BS815" s="279"/>
      <c r="BT815" s="280" t="str">
        <f>[4]CDKT!K$9</f>
        <v>Hội sở</v>
      </c>
      <c r="BU815" s="280" t="str">
        <f>[4]CDKT!L$9</f>
        <v>CN Hà Nội</v>
      </c>
      <c r="BV815" s="280" t="str">
        <f>[4]CDKT!M$9</f>
        <v>CN Hồ Chí Minh</v>
      </c>
      <c r="BW815" s="280" t="str">
        <f>[4]CDKT!O$9</f>
        <v>Điều chỉnh</v>
      </c>
      <c r="BY815" s="156">
        <f>BY816</f>
        <v>0</v>
      </c>
      <c r="BZ815" s="156">
        <f t="shared" si="91"/>
        <v>0</v>
      </c>
    </row>
    <row r="816" spans="1:94" ht="15" hidden="1" customHeight="1" outlineLevel="1">
      <c r="A816" s="278" t="str">
        <f>IF(B816&lt;&gt;"",SUBTOTAL(103,$B$8:B816)-SUBTOTAL(103,$B$9:$B$50)-SUBTOTAL(103,$B$52:$B$345),"")</f>
        <v/>
      </c>
      <c r="D816" s="100"/>
      <c r="E816" s="100"/>
      <c r="F816" s="100"/>
      <c r="G816" s="100"/>
      <c r="H816" s="100"/>
      <c r="I816" s="100"/>
      <c r="J816" s="100"/>
      <c r="K816" s="100"/>
      <c r="L816" s="100"/>
      <c r="M816" s="100"/>
      <c r="N816" s="100"/>
      <c r="O816" s="100"/>
      <c r="P816" s="100"/>
      <c r="Q816" s="100"/>
      <c r="R816" s="100"/>
      <c r="S816" s="100"/>
      <c r="T816" s="100"/>
      <c r="W816" s="651" t="str">
        <f>[4]CDKT!$P$10</f>
        <v>VND</v>
      </c>
      <c r="X816" s="651"/>
      <c r="Y816" s="651"/>
      <c r="Z816" s="651"/>
      <c r="AA816" s="651"/>
      <c r="AB816" s="651"/>
      <c r="AC816" s="277"/>
      <c r="AD816" s="651" t="str">
        <f>[4]CDKT!$T$10</f>
        <v>VND</v>
      </c>
      <c r="AE816" s="651"/>
      <c r="AF816" s="651"/>
      <c r="AG816" s="651"/>
      <c r="AH816" s="651"/>
      <c r="AI816" s="651"/>
      <c r="AJ816" s="278" t="str">
        <f t="shared" si="90"/>
        <v/>
      </c>
      <c r="AK816" s="278">
        <f t="shared" si="90"/>
        <v>0</v>
      </c>
      <c r="AM816" s="100"/>
      <c r="AN816" s="100"/>
      <c r="AO816" s="100"/>
      <c r="AP816" s="100"/>
      <c r="AQ816" s="100"/>
      <c r="AR816" s="100"/>
      <c r="AS816" s="100"/>
      <c r="AT816" s="100"/>
      <c r="AU816" s="100"/>
      <c r="AV816" s="100"/>
      <c r="AW816" s="100"/>
      <c r="AX816" s="100"/>
      <c r="AY816" s="100"/>
      <c r="AZ816" s="100"/>
      <c r="BA816" s="100"/>
      <c r="BB816" s="100"/>
      <c r="BC816" s="100"/>
      <c r="BF816" s="651" t="e">
        <f>#REF!</f>
        <v>#REF!</v>
      </c>
      <c r="BG816" s="651"/>
      <c r="BH816" s="651"/>
      <c r="BI816" s="651"/>
      <c r="BJ816" s="651"/>
      <c r="BK816" s="651"/>
      <c r="BL816" s="277"/>
      <c r="BM816" s="651" t="e">
        <f>#REF!</f>
        <v>#REF!</v>
      </c>
      <c r="BN816" s="651"/>
      <c r="BO816" s="651"/>
      <c r="BP816" s="651"/>
      <c r="BQ816" s="651"/>
      <c r="BR816" s="651"/>
      <c r="BS816" s="279"/>
      <c r="BT816" s="155" t="s">
        <v>1133</v>
      </c>
      <c r="BU816" s="155" t="s">
        <v>1133</v>
      </c>
      <c r="BV816" s="155" t="s">
        <v>1133</v>
      </c>
      <c r="BW816" s="155" t="s">
        <v>1133</v>
      </c>
      <c r="BY816" s="156">
        <f>SUM(BY817:BY820)</f>
        <v>0</v>
      </c>
      <c r="BZ816" s="156">
        <f t="shared" si="91"/>
        <v>0</v>
      </c>
    </row>
    <row r="817" spans="1:94" ht="15" hidden="1" customHeight="1" outlineLevel="1">
      <c r="A817" s="147" t="str">
        <f>IF(B817&lt;&gt;"",SUBTOTAL(103,$B$8:B817)-SUBTOTAL(103,$B$9:$B$50)-SUBTOTAL(103,$B$52:$B$345),"")</f>
        <v/>
      </c>
      <c r="C817" s="281" t="s">
        <v>1421</v>
      </c>
      <c r="D817" s="107"/>
      <c r="E817" s="107"/>
      <c r="F817" s="107"/>
      <c r="G817" s="107"/>
      <c r="H817" s="107"/>
      <c r="I817" s="107"/>
      <c r="J817" s="107"/>
      <c r="K817" s="107"/>
      <c r="L817" s="107"/>
      <c r="M817" s="107"/>
      <c r="N817" s="107"/>
      <c r="O817" s="107"/>
      <c r="P817" s="107"/>
      <c r="Q817" s="107"/>
      <c r="R817" s="107"/>
      <c r="S817" s="107"/>
      <c r="T817" s="107"/>
      <c r="U817" s="107"/>
      <c r="V817" s="107"/>
      <c r="W817" s="641">
        <f>SUM(BT817:BW817)</f>
        <v>0</v>
      </c>
      <c r="X817" s="641"/>
      <c r="Y817" s="641"/>
      <c r="Z817" s="641"/>
      <c r="AA817" s="641"/>
      <c r="AB817" s="641"/>
      <c r="AC817" s="155"/>
      <c r="AD817" s="641">
        <f>[4]CDKT!T132</f>
        <v>0</v>
      </c>
      <c r="AE817" s="641"/>
      <c r="AF817" s="641"/>
      <c r="AG817" s="641"/>
      <c r="AH817" s="641"/>
      <c r="AI817" s="641"/>
      <c r="AJ817" s="147" t="str">
        <f t="shared" si="90"/>
        <v/>
      </c>
      <c r="AK817" s="245">
        <f t="shared" si="90"/>
        <v>0</v>
      </c>
      <c r="AL817" s="281" t="s">
        <v>1422</v>
      </c>
      <c r="AM817" s="281"/>
      <c r="AN817" s="281"/>
      <c r="AO817" s="107"/>
      <c r="AP817" s="107"/>
      <c r="AQ817" s="107"/>
      <c r="AR817" s="107"/>
      <c r="AS817" s="107"/>
      <c r="AT817" s="107"/>
      <c r="AU817" s="107"/>
      <c r="AV817" s="107"/>
      <c r="AW817" s="107"/>
      <c r="AX817" s="107"/>
      <c r="AY817" s="107"/>
      <c r="AZ817" s="107"/>
      <c r="BA817" s="107"/>
      <c r="BB817" s="107"/>
      <c r="BC817" s="107"/>
      <c r="BD817" s="107"/>
      <c r="BE817" s="107"/>
      <c r="BF817" s="676">
        <f>W817</f>
        <v>0</v>
      </c>
      <c r="BG817" s="676"/>
      <c r="BH817" s="676"/>
      <c r="BI817" s="676"/>
      <c r="BJ817" s="676"/>
      <c r="BK817" s="676"/>
      <c r="BL817" s="194"/>
      <c r="BM817" s="676">
        <f>AD817</f>
        <v>0</v>
      </c>
      <c r="BN817" s="676"/>
      <c r="BO817" s="676"/>
      <c r="BP817" s="676"/>
      <c r="BQ817" s="676"/>
      <c r="BR817" s="676"/>
      <c r="BS817" s="193"/>
      <c r="BT817" s="155">
        <f>[4]CDKT!K132</f>
        <v>0</v>
      </c>
      <c r="BU817" s="155">
        <f>[4]CDKT!L132</f>
        <v>0</v>
      </c>
      <c r="BV817" s="155">
        <f>[4]CDKT!M132</f>
        <v>0</v>
      </c>
      <c r="BW817" s="155">
        <f>[4]CDKT!O132</f>
        <v>0</v>
      </c>
      <c r="BY817" s="156">
        <f>IF(SUM(C817:AI817)=0,0,1)</f>
        <v>0</v>
      </c>
      <c r="BZ817" s="156">
        <f t="shared" si="91"/>
        <v>0</v>
      </c>
    </row>
    <row r="818" spans="1:94" ht="15" hidden="1" customHeight="1" outlineLevel="1">
      <c r="A818" s="147" t="str">
        <f>IF(B818&lt;&gt;"",SUBTOTAL(103,$B$8:B818)-SUBTOTAL(103,$B$9:$B$50)-SUBTOTAL(103,$B$52:$B$345),"")</f>
        <v/>
      </c>
      <c r="C818" s="281" t="s">
        <v>1423</v>
      </c>
      <c r="D818" s="107"/>
      <c r="E818" s="107"/>
      <c r="F818" s="107"/>
      <c r="G818" s="107"/>
      <c r="H818" s="107"/>
      <c r="I818" s="107"/>
      <c r="J818" s="107"/>
      <c r="K818" s="107"/>
      <c r="L818" s="107"/>
      <c r="M818" s="107"/>
      <c r="N818" s="107"/>
      <c r="O818" s="107"/>
      <c r="P818" s="107"/>
      <c r="Q818" s="107"/>
      <c r="R818" s="107"/>
      <c r="S818" s="107"/>
      <c r="T818" s="107"/>
      <c r="U818" s="107"/>
      <c r="V818" s="107"/>
      <c r="W818" s="641">
        <f>SUM(BT818:BW818)</f>
        <v>0</v>
      </c>
      <c r="X818" s="641"/>
      <c r="Y818" s="641"/>
      <c r="Z818" s="641"/>
      <c r="AA818" s="641"/>
      <c r="AB818" s="641"/>
      <c r="AC818" s="155"/>
      <c r="AD818" s="641">
        <f>[4]CDKT!T133</f>
        <v>0</v>
      </c>
      <c r="AE818" s="641"/>
      <c r="AF818" s="641"/>
      <c r="AG818" s="641"/>
      <c r="AH818" s="641"/>
      <c r="AI818" s="641"/>
      <c r="AJ818" s="147" t="str">
        <f t="shared" si="90"/>
        <v/>
      </c>
      <c r="AK818" s="245">
        <f t="shared" si="90"/>
        <v>0</v>
      </c>
      <c r="AL818" s="281" t="s">
        <v>1424</v>
      </c>
      <c r="AM818" s="281"/>
      <c r="AN818" s="281"/>
      <c r="AO818" s="107"/>
      <c r="AP818" s="107"/>
      <c r="AQ818" s="107"/>
      <c r="AR818" s="107"/>
      <c r="AS818" s="107"/>
      <c r="AT818" s="107"/>
      <c r="AU818" s="107"/>
      <c r="AV818" s="107"/>
      <c r="AW818" s="107"/>
      <c r="AX818" s="107"/>
      <c r="AY818" s="107"/>
      <c r="AZ818" s="107"/>
      <c r="BA818" s="107"/>
      <c r="BB818" s="107"/>
      <c r="BC818" s="107"/>
      <c r="BD818" s="107"/>
      <c r="BE818" s="107"/>
      <c r="BF818" s="676">
        <f>W818</f>
        <v>0</v>
      </c>
      <c r="BG818" s="676"/>
      <c r="BH818" s="676"/>
      <c r="BI818" s="676"/>
      <c r="BJ818" s="676"/>
      <c r="BK818" s="676"/>
      <c r="BL818" s="194"/>
      <c r="BM818" s="676">
        <f>AD818</f>
        <v>0</v>
      </c>
      <c r="BN818" s="676"/>
      <c r="BO818" s="676"/>
      <c r="BP818" s="676"/>
      <c r="BQ818" s="676"/>
      <c r="BR818" s="676"/>
      <c r="BS818" s="193"/>
      <c r="BT818" s="155">
        <f>[4]CDKT!K133</f>
        <v>0</v>
      </c>
      <c r="BU818" s="155">
        <f>[4]CDKT!L133</f>
        <v>0</v>
      </c>
      <c r="BV818" s="155">
        <f>[4]CDKT!M133</f>
        <v>0</v>
      </c>
      <c r="BW818" s="155">
        <f>[4]CDKT!O133</f>
        <v>0</v>
      </c>
      <c r="BY818" s="156">
        <f>IF(SUM(C818:AI818)=0,0,1)</f>
        <v>0</v>
      </c>
      <c r="BZ818" s="156">
        <f t="shared" si="91"/>
        <v>0</v>
      </c>
    </row>
    <row r="819" spans="1:94" ht="15" hidden="1" customHeight="1" outlineLevel="1">
      <c r="A819" s="147" t="str">
        <f>IF(B819&lt;&gt;"",SUBTOTAL(103,$B$8:B819)-SUBTOTAL(103,$B$9:$B$50)-SUBTOTAL(103,$B$52:$B$345),"")</f>
        <v/>
      </c>
      <c r="C819" s="281"/>
      <c r="D819" s="108"/>
      <c r="E819" s="107"/>
      <c r="F819" s="107"/>
      <c r="G819" s="107"/>
      <c r="H819" s="107"/>
      <c r="I819" s="107"/>
      <c r="J819" s="107"/>
      <c r="K819" s="109"/>
      <c r="L819" s="109"/>
      <c r="M819" s="109"/>
      <c r="N819" s="109"/>
      <c r="O819" s="109"/>
      <c r="P819" s="109"/>
      <c r="Q819" s="109"/>
      <c r="R819" s="109"/>
      <c r="S819" s="109"/>
      <c r="T819" s="109"/>
      <c r="U819" s="109"/>
      <c r="V819" s="109"/>
      <c r="W819" s="155"/>
      <c r="X819" s="155"/>
      <c r="Y819" s="155"/>
      <c r="Z819" s="155"/>
      <c r="AA819" s="155"/>
      <c r="AB819" s="155"/>
      <c r="AC819" s="155"/>
      <c r="AD819" s="155"/>
      <c r="AE819" s="155"/>
      <c r="AF819" s="155"/>
      <c r="AG819" s="155"/>
      <c r="AH819" s="155"/>
      <c r="AI819" s="155"/>
      <c r="AJ819" s="147" t="str">
        <f t="shared" si="90"/>
        <v/>
      </c>
      <c r="AK819" s="245">
        <f t="shared" si="90"/>
        <v>0</v>
      </c>
      <c r="AL819" s="281"/>
      <c r="AM819" s="108"/>
      <c r="AN819" s="108"/>
      <c r="AO819" s="107"/>
      <c r="AP819" s="107"/>
      <c r="AQ819" s="107"/>
      <c r="AR819" s="107"/>
      <c r="AS819" s="107"/>
      <c r="AT819" s="109"/>
      <c r="AU819" s="109"/>
      <c r="AV819" s="109"/>
      <c r="AW819" s="109"/>
      <c r="AX819" s="109"/>
      <c r="AY819" s="109"/>
      <c r="AZ819" s="109"/>
      <c r="BA819" s="109"/>
      <c r="BB819" s="109"/>
      <c r="BC819" s="109"/>
      <c r="BD819" s="109"/>
      <c r="BE819" s="109"/>
      <c r="BF819" s="352"/>
      <c r="BG819" s="352"/>
      <c r="BH819" s="352"/>
      <c r="BI819" s="352"/>
      <c r="BJ819" s="352"/>
      <c r="BK819" s="352"/>
      <c r="BL819" s="194"/>
      <c r="BM819" s="352"/>
      <c r="BN819" s="352"/>
      <c r="BO819" s="352"/>
      <c r="BP819" s="352"/>
      <c r="BQ819" s="352"/>
      <c r="BR819" s="352"/>
      <c r="BY819" s="156">
        <f>BY820</f>
        <v>0</v>
      </c>
      <c r="BZ819" s="156">
        <f t="shared" si="91"/>
        <v>0</v>
      </c>
    </row>
    <row r="820" spans="1:94" s="96" customFormat="1" ht="15" hidden="1" customHeight="1" outlineLevel="1" thickBot="1">
      <c r="A820" s="147" t="str">
        <f>IF(B820&lt;&gt;"",SUBTOTAL(103,$B$8:B820)-SUBTOTAL(103,$B$9:$B$50)-SUBTOTAL(103,$B$52:$B$345),"")</f>
        <v/>
      </c>
      <c r="B820" s="88"/>
      <c r="C820" s="270"/>
      <c r="D820" s="110"/>
      <c r="E820" s="111"/>
      <c r="F820" s="111"/>
      <c r="G820" s="111"/>
      <c r="H820" s="111"/>
      <c r="I820" s="111"/>
      <c r="J820" s="111"/>
      <c r="K820" s="112"/>
      <c r="L820" s="112"/>
      <c r="M820" s="112"/>
      <c r="N820" s="112"/>
      <c r="O820" s="112"/>
      <c r="P820" s="112"/>
      <c r="Q820" s="112"/>
      <c r="R820" s="112"/>
      <c r="S820" s="112"/>
      <c r="T820" s="112"/>
      <c r="U820" s="112"/>
      <c r="V820" s="112"/>
      <c r="W820" s="653">
        <f>SUBTOTAL(109,W817:AB819)</f>
        <v>0</v>
      </c>
      <c r="X820" s="653"/>
      <c r="Y820" s="653"/>
      <c r="Z820" s="653"/>
      <c r="AA820" s="653"/>
      <c r="AB820" s="653"/>
      <c r="AC820" s="252"/>
      <c r="AD820" s="653">
        <f>SUBTOTAL(109,AD817:AI819)</f>
        <v>0</v>
      </c>
      <c r="AE820" s="653"/>
      <c r="AF820" s="653"/>
      <c r="AG820" s="653"/>
      <c r="AH820" s="653"/>
      <c r="AI820" s="653"/>
      <c r="AJ820" s="147" t="str">
        <f t="shared" si="90"/>
        <v/>
      </c>
      <c r="AK820" s="245">
        <f t="shared" si="90"/>
        <v>0</v>
      </c>
      <c r="AL820" s="270"/>
      <c r="AM820" s="110"/>
      <c r="AN820" s="111"/>
      <c r="AO820" s="111"/>
      <c r="AP820" s="111"/>
      <c r="AQ820" s="111"/>
      <c r="AR820" s="111"/>
      <c r="AS820" s="111"/>
      <c r="AT820" s="112"/>
      <c r="AU820" s="112"/>
      <c r="AV820" s="112"/>
      <c r="AW820" s="112"/>
      <c r="AX820" s="112"/>
      <c r="AY820" s="112"/>
      <c r="AZ820" s="112"/>
      <c r="BA820" s="112"/>
      <c r="BB820" s="112"/>
      <c r="BC820" s="112"/>
      <c r="BD820" s="112"/>
      <c r="BE820" s="112"/>
      <c r="BF820" s="653">
        <f>SUBTOTAL(109,BF817:BK819)</f>
        <v>0</v>
      </c>
      <c r="BG820" s="653"/>
      <c r="BH820" s="653"/>
      <c r="BI820" s="653"/>
      <c r="BJ820" s="653"/>
      <c r="BK820" s="653"/>
      <c r="BL820" s="252"/>
      <c r="BM820" s="653">
        <f>SUBTOTAL(109,BM817:BR819)</f>
        <v>0</v>
      </c>
      <c r="BN820" s="653"/>
      <c r="BO820" s="653"/>
      <c r="BP820" s="653"/>
      <c r="BQ820" s="653"/>
      <c r="BR820" s="653"/>
      <c r="BS820" s="271"/>
      <c r="BT820" s="285">
        <f>SUBTOTAL(109,BT817:BT819)</f>
        <v>0</v>
      </c>
      <c r="BU820" s="285">
        <f>SUBTOTAL(109,BU817:BU819)</f>
        <v>0</v>
      </c>
      <c r="BV820" s="285">
        <f>SUBTOTAL(109,BV817:BV819)</f>
        <v>0</v>
      </c>
      <c r="BW820" s="285">
        <f>SUBTOTAL(109,BW817:BW819)</f>
        <v>0</v>
      </c>
      <c r="BX820" s="156"/>
      <c r="BY820" s="156">
        <f>IF(SUM(C820:AI820)=0,0,1)</f>
        <v>0</v>
      </c>
      <c r="BZ820" s="156">
        <f t="shared" si="91"/>
        <v>0</v>
      </c>
      <c r="CA820" s="156"/>
      <c r="CB820" s="252"/>
      <c r="CC820" s="252"/>
      <c r="CD820" s="252">
        <f>W820-CB820</f>
        <v>0</v>
      </c>
      <c r="CE820" s="252">
        <f>AD820-CC820</f>
        <v>0</v>
      </c>
      <c r="CG820" s="272"/>
      <c r="CH820" s="272"/>
      <c r="CI820" s="272"/>
      <c r="CJ820" s="272"/>
      <c r="CK820" s="272"/>
      <c r="CL820" s="272"/>
      <c r="CM820" s="272"/>
      <c r="CN820" s="272"/>
      <c r="CO820" s="272"/>
      <c r="CP820" s="272"/>
    </row>
    <row r="821" spans="1:94" ht="13.5" hidden="1" outlineLevel="1" thickTop="1">
      <c r="A821" s="147" t="str">
        <f>IF(B821&lt;&gt;"",SUBTOTAL(103,$B$8:B821)-SUBTOTAL(103,$B$9:$B$50)-SUBTOTAL(103,$B$52:$B$345),"")</f>
        <v/>
      </c>
      <c r="D821" s="113"/>
      <c r="E821" s="107"/>
      <c r="F821" s="107"/>
      <c r="G821" s="107"/>
      <c r="H821" s="107"/>
      <c r="I821" s="107"/>
      <c r="J821" s="107"/>
      <c r="K821" s="114"/>
      <c r="L821" s="114"/>
      <c r="M821" s="114"/>
      <c r="N821" s="114"/>
      <c r="O821" s="114"/>
      <c r="P821" s="114"/>
      <c r="Q821" s="114"/>
      <c r="R821" s="114"/>
      <c r="S821" s="114"/>
      <c r="T821" s="114"/>
      <c r="U821" s="114"/>
      <c r="V821" s="114"/>
      <c r="W821" s="288"/>
      <c r="X821" s="288"/>
      <c r="Y821" s="288"/>
      <c r="Z821" s="288"/>
      <c r="AA821" s="288"/>
      <c r="AB821" s="288"/>
      <c r="AC821" s="288"/>
      <c r="AD821" s="288"/>
      <c r="AE821" s="288"/>
      <c r="AF821" s="288"/>
      <c r="AG821" s="288"/>
      <c r="AH821" s="288"/>
      <c r="AI821" s="288"/>
      <c r="AJ821" s="147" t="str">
        <f t="shared" si="90"/>
        <v/>
      </c>
      <c r="AK821" s="245">
        <f t="shared" si="90"/>
        <v>0</v>
      </c>
      <c r="AM821" s="113"/>
      <c r="AN821" s="113"/>
      <c r="AO821" s="107"/>
      <c r="AP821" s="107"/>
      <c r="AQ821" s="107"/>
      <c r="AR821" s="107"/>
      <c r="AS821" s="107"/>
      <c r="AT821" s="114"/>
      <c r="AU821" s="114"/>
      <c r="AV821" s="114"/>
      <c r="AW821" s="114"/>
      <c r="AX821" s="114"/>
      <c r="AY821" s="114"/>
      <c r="AZ821" s="114"/>
      <c r="BA821" s="114"/>
      <c r="BB821" s="114"/>
      <c r="BC821" s="114"/>
      <c r="BD821" s="114"/>
      <c r="BE821" s="114"/>
      <c r="BF821" s="288"/>
      <c r="BG821" s="288"/>
      <c r="BH821" s="288"/>
      <c r="BI821" s="288"/>
      <c r="BJ821" s="288"/>
      <c r="BK821" s="288"/>
      <c r="BL821" s="288"/>
      <c r="BM821" s="288"/>
      <c r="BN821" s="288"/>
      <c r="BO821" s="288"/>
      <c r="BP821" s="288"/>
      <c r="BQ821" s="288"/>
      <c r="BR821" s="288"/>
      <c r="BS821" s="288"/>
      <c r="BY821" s="156">
        <f>BY867</f>
        <v>5</v>
      </c>
      <c r="BZ821" s="156">
        <f t="shared" si="91"/>
        <v>0</v>
      </c>
    </row>
    <row r="822" spans="1:94" s="99" customFormat="1" ht="15" hidden="1" customHeight="1" collapsed="1">
      <c r="A822" s="147" t="str">
        <f>IF(B822&lt;&gt;"",SUBTOTAL(103,$B$8:B822)-SUBTOTAL(103,$B$9:$B$50)-SUBTOTAL(103,$B$52:$B$345),"")</f>
        <v/>
      </c>
      <c r="B822" s="88" t="str">
        <f>IF(AND(W831=0,AD831=0),"",".")</f>
        <v/>
      </c>
      <c r="C822" s="289" t="s">
        <v>1425</v>
      </c>
      <c r="D822" s="89"/>
      <c r="E822" s="89"/>
      <c r="F822" s="89"/>
      <c r="G822" s="89"/>
      <c r="H822" s="89"/>
      <c r="I822" s="89"/>
      <c r="J822" s="89"/>
      <c r="K822" s="89"/>
      <c r="L822" s="89"/>
      <c r="M822" s="89"/>
      <c r="N822" s="89"/>
      <c r="O822" s="89"/>
      <c r="P822" s="89"/>
      <c r="Q822" s="89"/>
      <c r="R822" s="89"/>
      <c r="S822" s="89"/>
      <c r="T822" s="89"/>
      <c r="U822" s="89"/>
      <c r="V822" s="89"/>
      <c r="W822" s="189"/>
      <c r="X822" s="189"/>
      <c r="Y822" s="189"/>
      <c r="Z822" s="189"/>
      <c r="AA822" s="189"/>
      <c r="AB822" s="189"/>
      <c r="AC822" s="189"/>
      <c r="AD822" s="189"/>
      <c r="AE822" s="189"/>
      <c r="AF822" s="189"/>
      <c r="AG822" s="189"/>
      <c r="AH822" s="189"/>
      <c r="AI822" s="189"/>
      <c r="AJ822" s="147" t="str">
        <f t="shared" si="90"/>
        <v/>
      </c>
      <c r="AK822" s="245" t="str">
        <f t="shared" si="90"/>
        <v/>
      </c>
      <c r="AL822" s="261" t="s">
        <v>1426</v>
      </c>
      <c r="AM822" s="89"/>
      <c r="AN822" s="89"/>
      <c r="AO822" s="89"/>
      <c r="AP822" s="89"/>
      <c r="AQ822" s="89"/>
      <c r="AR822" s="89"/>
      <c r="AS822" s="89"/>
      <c r="AT822" s="89"/>
      <c r="AU822" s="89"/>
      <c r="AV822" s="89"/>
      <c r="AW822" s="89"/>
      <c r="AX822" s="89"/>
      <c r="AY822" s="89"/>
      <c r="AZ822" s="89"/>
      <c r="BA822" s="89"/>
      <c r="BB822" s="89"/>
      <c r="BC822" s="89"/>
      <c r="BD822" s="89"/>
      <c r="BE822" s="89"/>
      <c r="BF822" s="189"/>
      <c r="BG822" s="189"/>
      <c r="BH822" s="189"/>
      <c r="BI822" s="189"/>
      <c r="BJ822" s="189"/>
      <c r="BK822" s="189"/>
      <c r="BL822" s="189"/>
      <c r="BM822" s="189"/>
      <c r="BN822" s="189"/>
      <c r="BO822" s="189"/>
      <c r="BP822" s="189"/>
      <c r="BQ822" s="189"/>
      <c r="BR822" s="189"/>
      <c r="BS822" s="189"/>
      <c r="BT822" s="155"/>
      <c r="BU822" s="155"/>
      <c r="BV822" s="155"/>
      <c r="BW822" s="155"/>
      <c r="BX822" s="156"/>
      <c r="BY822" s="156">
        <f>BY824</f>
        <v>0</v>
      </c>
      <c r="BZ822" s="156">
        <f t="shared" si="91"/>
        <v>0</v>
      </c>
      <c r="CA822" s="156"/>
      <c r="CB822" s="155"/>
      <c r="CC822" s="155"/>
      <c r="CD822" s="155"/>
      <c r="CE822" s="155"/>
      <c r="CG822" s="290"/>
      <c r="CH822" s="290"/>
      <c r="CI822" s="290"/>
      <c r="CJ822" s="290"/>
      <c r="CK822" s="290"/>
      <c r="CL822" s="290"/>
      <c r="CM822" s="290"/>
      <c r="CN822" s="290"/>
      <c r="CO822" s="290"/>
      <c r="CP822" s="290"/>
    </row>
    <row r="823" spans="1:94" ht="15" hidden="1" customHeight="1">
      <c r="A823" s="147" t="str">
        <f>IF(B823&lt;&gt;"",SUBTOTAL(103,$B$8:B823)-SUBTOTAL(103,$B$9:$B$50)-SUBTOTAL(103,$B$52:$B$345),"")</f>
        <v/>
      </c>
      <c r="D823" s="100"/>
      <c r="E823" s="100"/>
      <c r="F823" s="100"/>
      <c r="G823" s="100"/>
      <c r="H823" s="100"/>
      <c r="I823" s="100"/>
      <c r="J823" s="100"/>
      <c r="K823" s="100"/>
      <c r="L823" s="100"/>
      <c r="M823" s="100"/>
      <c r="N823" s="100"/>
      <c r="O823" s="100"/>
      <c r="P823" s="100"/>
      <c r="Q823" s="100"/>
      <c r="R823" s="100"/>
      <c r="S823" s="100"/>
      <c r="T823" s="100"/>
      <c r="W823" s="648" t="str">
        <f>[4]CDKT!$P$9</f>
        <v>30/06/2016</v>
      </c>
      <c r="X823" s="649"/>
      <c r="Y823" s="649"/>
      <c r="Z823" s="649"/>
      <c r="AA823" s="649"/>
      <c r="AB823" s="649"/>
      <c r="AC823" s="277"/>
      <c r="AD823" s="648" t="str">
        <f>[4]CDKT!$T$9</f>
        <v>01/01/2016</v>
      </c>
      <c r="AE823" s="649"/>
      <c r="AF823" s="649"/>
      <c r="AG823" s="649"/>
      <c r="AH823" s="649"/>
      <c r="AI823" s="649"/>
      <c r="AJ823" s="278" t="str">
        <f t="shared" si="90"/>
        <v/>
      </c>
      <c r="AK823" s="278">
        <f t="shared" si="90"/>
        <v>0</v>
      </c>
      <c r="AM823" s="100"/>
      <c r="AN823" s="100"/>
      <c r="AO823" s="100"/>
      <c r="AP823" s="100"/>
      <c r="AQ823" s="100"/>
      <c r="AR823" s="100"/>
      <c r="AS823" s="100"/>
      <c r="AT823" s="100"/>
      <c r="AU823" s="100"/>
      <c r="AV823" s="100"/>
      <c r="AW823" s="100"/>
      <c r="AX823" s="100"/>
      <c r="AY823" s="100"/>
      <c r="AZ823" s="100"/>
      <c r="BA823" s="100"/>
      <c r="BB823" s="100"/>
      <c r="BC823" s="100"/>
      <c r="BF823" s="650" t="e">
        <f>#REF!</f>
        <v>#REF!</v>
      </c>
      <c r="BG823" s="649"/>
      <c r="BH823" s="649"/>
      <c r="BI823" s="649"/>
      <c r="BJ823" s="649"/>
      <c r="BK823" s="649"/>
      <c r="BL823" s="277"/>
      <c r="BM823" s="650" t="e">
        <f>#REF!</f>
        <v>#REF!</v>
      </c>
      <c r="BN823" s="649"/>
      <c r="BO823" s="649"/>
      <c r="BP823" s="649"/>
      <c r="BQ823" s="649"/>
      <c r="BR823" s="649"/>
      <c r="BS823" s="279"/>
      <c r="BT823" s="280" t="str">
        <f>[4]CDKT!K$9</f>
        <v>Hội sở</v>
      </c>
      <c r="BU823" s="280" t="str">
        <f>[4]CDKT!L$9</f>
        <v>CN Hà Nội</v>
      </c>
      <c r="BV823" s="280" t="str">
        <f>[4]CDKT!M$9</f>
        <v>CN Hồ Chí Minh</v>
      </c>
      <c r="BW823" s="280" t="str">
        <f>[4]CDKT!O$9</f>
        <v>Điều chỉnh</v>
      </c>
      <c r="BY823" s="156">
        <f>BY824</f>
        <v>0</v>
      </c>
      <c r="BZ823" s="156">
        <f t="shared" si="91"/>
        <v>0</v>
      </c>
    </row>
    <row r="824" spans="1:94" ht="15" hidden="1" customHeight="1">
      <c r="A824" s="147" t="str">
        <f>IF(B824&lt;&gt;"",SUBTOTAL(103,$B$8:B824)-SUBTOTAL(103,$B$9:$B$50)-SUBTOTAL(103,$B$52:$B$345),"")</f>
        <v/>
      </c>
      <c r="D824" s="100"/>
      <c r="E824" s="100"/>
      <c r="F824" s="100"/>
      <c r="G824" s="100"/>
      <c r="H824" s="100"/>
      <c r="I824" s="100"/>
      <c r="J824" s="100"/>
      <c r="K824" s="100"/>
      <c r="L824" s="100"/>
      <c r="M824" s="100"/>
      <c r="N824" s="100"/>
      <c r="O824" s="100"/>
      <c r="P824" s="100"/>
      <c r="Q824" s="100"/>
      <c r="R824" s="100"/>
      <c r="S824" s="100"/>
      <c r="T824" s="100"/>
      <c r="W824" s="651" t="str">
        <f>[4]CDKT!$P$10</f>
        <v>VND</v>
      </c>
      <c r="X824" s="651"/>
      <c r="Y824" s="651"/>
      <c r="Z824" s="651"/>
      <c r="AA824" s="651"/>
      <c r="AB824" s="651"/>
      <c r="AC824" s="277"/>
      <c r="AD824" s="651" t="str">
        <f>[4]CDKT!$T$10</f>
        <v>VND</v>
      </c>
      <c r="AE824" s="651"/>
      <c r="AF824" s="651"/>
      <c r="AG824" s="651"/>
      <c r="AH824" s="651"/>
      <c r="AI824" s="651"/>
      <c r="AJ824" s="278" t="str">
        <f t="shared" si="90"/>
        <v/>
      </c>
      <c r="AK824" s="278">
        <f t="shared" si="90"/>
        <v>0</v>
      </c>
      <c r="AM824" s="100"/>
      <c r="AN824" s="100"/>
      <c r="AO824" s="100"/>
      <c r="AP824" s="100"/>
      <c r="AQ824" s="100"/>
      <c r="AR824" s="100"/>
      <c r="AS824" s="100"/>
      <c r="AT824" s="100"/>
      <c r="AU824" s="100"/>
      <c r="AV824" s="100"/>
      <c r="AW824" s="100"/>
      <c r="AX824" s="100"/>
      <c r="AY824" s="100"/>
      <c r="AZ824" s="100"/>
      <c r="BA824" s="100"/>
      <c r="BB824" s="100"/>
      <c r="BC824" s="100"/>
      <c r="BF824" s="651" t="e">
        <f>#REF!</f>
        <v>#REF!</v>
      </c>
      <c r="BG824" s="651"/>
      <c r="BH824" s="651"/>
      <c r="BI824" s="651"/>
      <c r="BJ824" s="651"/>
      <c r="BK824" s="651"/>
      <c r="BL824" s="277"/>
      <c r="BM824" s="651" t="e">
        <f>#REF!</f>
        <v>#REF!</v>
      </c>
      <c r="BN824" s="651"/>
      <c r="BO824" s="651"/>
      <c r="BP824" s="651"/>
      <c r="BQ824" s="651"/>
      <c r="BR824" s="651"/>
      <c r="BS824" s="279"/>
      <c r="BT824" s="155" t="s">
        <v>1133</v>
      </c>
      <c r="BU824" s="155" t="s">
        <v>1133</v>
      </c>
      <c r="BV824" s="155" t="s">
        <v>1133</v>
      </c>
      <c r="BW824" s="155" t="s">
        <v>1133</v>
      </c>
      <c r="BY824" s="156">
        <f>SUM(BY825:BY831)</f>
        <v>0</v>
      </c>
      <c r="BZ824" s="156">
        <f t="shared" si="91"/>
        <v>0</v>
      </c>
    </row>
    <row r="825" spans="1:94" s="99" customFormat="1" ht="15" hidden="1" customHeight="1">
      <c r="A825" s="147" t="str">
        <f>IF(B825&lt;&gt;"",SUBTOTAL(103,$B$8:B825)-SUBTOTAL(103,$B$9:$B$50)-SUBTOTAL(103,$B$52:$B$345),"")</f>
        <v/>
      </c>
      <c r="B825" s="88"/>
      <c r="C825" s="292" t="s">
        <v>1427</v>
      </c>
      <c r="D825" s="90"/>
      <c r="E825" s="90"/>
      <c r="F825" s="90"/>
      <c r="G825" s="90"/>
      <c r="H825" s="90"/>
      <c r="I825" s="90"/>
      <c r="J825" s="90"/>
      <c r="K825" s="90"/>
      <c r="L825" s="90"/>
      <c r="M825" s="90"/>
      <c r="N825" s="90"/>
      <c r="O825" s="90"/>
      <c r="P825" s="90"/>
      <c r="Q825" s="90"/>
      <c r="R825" s="90"/>
      <c r="S825" s="90"/>
      <c r="T825" s="90"/>
      <c r="U825" s="89"/>
      <c r="V825" s="89"/>
      <c r="W825" s="641">
        <f>SUM(BT825:BW825)</f>
        <v>0</v>
      </c>
      <c r="X825" s="641"/>
      <c r="Y825" s="641"/>
      <c r="Z825" s="641"/>
      <c r="AA825" s="641"/>
      <c r="AB825" s="641"/>
      <c r="AC825" s="155"/>
      <c r="AD825" s="641">
        <v>0</v>
      </c>
      <c r="AE825" s="641"/>
      <c r="AF825" s="641"/>
      <c r="AG825" s="641"/>
      <c r="AH825" s="641"/>
      <c r="AI825" s="641"/>
      <c r="AJ825" s="147" t="str">
        <f t="shared" si="90"/>
        <v/>
      </c>
      <c r="AK825" s="245">
        <f t="shared" si="90"/>
        <v>0</v>
      </c>
      <c r="AL825" s="281" t="s">
        <v>1428</v>
      </c>
      <c r="AM825" s="90"/>
      <c r="AN825" s="90"/>
      <c r="AO825" s="90"/>
      <c r="AP825" s="90"/>
      <c r="AQ825" s="90"/>
      <c r="AR825" s="90"/>
      <c r="AS825" s="90"/>
      <c r="AT825" s="90"/>
      <c r="AU825" s="90"/>
      <c r="AV825" s="90"/>
      <c r="AW825" s="90"/>
      <c r="AX825" s="90"/>
      <c r="AY825" s="90"/>
      <c r="AZ825" s="90"/>
      <c r="BA825" s="90"/>
      <c r="BB825" s="90"/>
      <c r="BC825" s="90"/>
      <c r="BD825" s="89"/>
      <c r="BE825" s="89"/>
      <c r="BF825" s="676">
        <f>W825</f>
        <v>0</v>
      </c>
      <c r="BG825" s="676"/>
      <c r="BH825" s="676"/>
      <c r="BI825" s="676"/>
      <c r="BJ825" s="676"/>
      <c r="BK825" s="676"/>
      <c r="BL825" s="194"/>
      <c r="BM825" s="676">
        <f>AD825</f>
        <v>0</v>
      </c>
      <c r="BN825" s="676"/>
      <c r="BO825" s="676"/>
      <c r="BP825" s="676"/>
      <c r="BQ825" s="676"/>
      <c r="BR825" s="676"/>
      <c r="BS825" s="193"/>
      <c r="BT825" s="155">
        <v>0</v>
      </c>
      <c r="BU825" s="155">
        <v>0</v>
      </c>
      <c r="BV825" s="155">
        <v>0</v>
      </c>
      <c r="BW825" s="155">
        <v>0</v>
      </c>
      <c r="BX825" s="156"/>
      <c r="BY825" s="156">
        <f>IF(SUM(C825:AI825)=0,0,1)</f>
        <v>0</v>
      </c>
      <c r="BZ825" s="156">
        <f t="shared" si="91"/>
        <v>0</v>
      </c>
      <c r="CA825" s="156"/>
      <c r="CB825" s="155"/>
      <c r="CC825" s="155"/>
      <c r="CD825" s="155"/>
      <c r="CE825" s="155"/>
      <c r="CG825" s="290"/>
      <c r="CH825" s="290"/>
      <c r="CI825" s="290"/>
      <c r="CJ825" s="290"/>
      <c r="CK825" s="290"/>
      <c r="CL825" s="290"/>
      <c r="CM825" s="290"/>
      <c r="CN825" s="290"/>
      <c r="CO825" s="290"/>
      <c r="CP825" s="290"/>
    </row>
    <row r="826" spans="1:94" s="99" customFormat="1" ht="15" hidden="1" customHeight="1">
      <c r="A826" s="147" t="str">
        <f>IF(B826&lt;&gt;"",SUBTOTAL(103,$B$8:B826)-SUBTOTAL(103,$B$9:$B$50)-SUBTOTAL(103,$B$52:$B$345),"")</f>
        <v/>
      </c>
      <c r="B826" s="88"/>
      <c r="C826" s="292" t="s">
        <v>1429</v>
      </c>
      <c r="D826" s="90"/>
      <c r="E826" s="90"/>
      <c r="F826" s="90"/>
      <c r="G826" s="90"/>
      <c r="H826" s="90"/>
      <c r="I826" s="90"/>
      <c r="J826" s="90"/>
      <c r="K826" s="90"/>
      <c r="L826" s="90"/>
      <c r="M826" s="90"/>
      <c r="N826" s="90"/>
      <c r="O826" s="90"/>
      <c r="P826" s="90"/>
      <c r="Q826" s="90"/>
      <c r="R826" s="90"/>
      <c r="S826" s="90"/>
      <c r="T826" s="90"/>
      <c r="U826" s="89"/>
      <c r="V826" s="89"/>
      <c r="W826" s="641">
        <f>SUM(BT826:BW826)</f>
        <v>0</v>
      </c>
      <c r="X826" s="641"/>
      <c r="Y826" s="641"/>
      <c r="Z826" s="641"/>
      <c r="AA826" s="641"/>
      <c r="AB826" s="641"/>
      <c r="AC826" s="155"/>
      <c r="AD826" s="641">
        <v>0</v>
      </c>
      <c r="AE826" s="641"/>
      <c r="AF826" s="641"/>
      <c r="AG826" s="641"/>
      <c r="AH826" s="641"/>
      <c r="AI826" s="641"/>
      <c r="AJ826" s="147" t="str">
        <f t="shared" si="90"/>
        <v/>
      </c>
      <c r="AK826" s="245">
        <f t="shared" si="90"/>
        <v>0</v>
      </c>
      <c r="AL826" s="281" t="s">
        <v>1430</v>
      </c>
      <c r="AM826" s="90"/>
      <c r="AN826" s="90"/>
      <c r="AO826" s="90"/>
      <c r="AP826" s="90"/>
      <c r="AQ826" s="90"/>
      <c r="AR826" s="90"/>
      <c r="AS826" s="90"/>
      <c r="AT826" s="90"/>
      <c r="AU826" s="90"/>
      <c r="AV826" s="90"/>
      <c r="AW826" s="90"/>
      <c r="AX826" s="90"/>
      <c r="AY826" s="90"/>
      <c r="AZ826" s="90"/>
      <c r="BA826" s="90"/>
      <c r="BB826" s="90"/>
      <c r="BC826" s="90"/>
      <c r="BD826" s="89"/>
      <c r="BE826" s="89"/>
      <c r="BF826" s="676">
        <f>W826</f>
        <v>0</v>
      </c>
      <c r="BG826" s="676"/>
      <c r="BH826" s="676"/>
      <c r="BI826" s="676"/>
      <c r="BJ826" s="676"/>
      <c r="BK826" s="676"/>
      <c r="BL826" s="194"/>
      <c r="BM826" s="676">
        <f>AD826</f>
        <v>0</v>
      </c>
      <c r="BN826" s="676"/>
      <c r="BO826" s="676"/>
      <c r="BP826" s="676"/>
      <c r="BQ826" s="676"/>
      <c r="BR826" s="676"/>
      <c r="BS826" s="193"/>
      <c r="BT826" s="155">
        <v>0</v>
      </c>
      <c r="BU826" s="155">
        <v>0</v>
      </c>
      <c r="BV826" s="155">
        <v>0</v>
      </c>
      <c r="BW826" s="155">
        <v>0</v>
      </c>
      <c r="BX826" s="156"/>
      <c r="BY826" s="156">
        <f>IF(SUM(C826:AI826)=0,0,1)</f>
        <v>0</v>
      </c>
      <c r="BZ826" s="156">
        <f t="shared" si="91"/>
        <v>0</v>
      </c>
      <c r="CA826" s="156"/>
      <c r="CB826" s="155"/>
      <c r="CC826" s="155"/>
      <c r="CD826" s="155"/>
      <c r="CE826" s="155"/>
      <c r="CG826" s="290"/>
      <c r="CH826" s="290"/>
      <c r="CI826" s="290"/>
      <c r="CJ826" s="290"/>
      <c r="CK826" s="290"/>
      <c r="CL826" s="290"/>
      <c r="CM826" s="290"/>
      <c r="CN826" s="290"/>
      <c r="CO826" s="290"/>
      <c r="CP826" s="290"/>
    </row>
    <row r="827" spans="1:94" s="99" customFormat="1" ht="15" hidden="1" customHeight="1">
      <c r="A827" s="147" t="str">
        <f>IF(B827&lt;&gt;"",SUBTOTAL(103,$B$8:B827)-SUBTOTAL(103,$B$9:$B$50)-SUBTOTAL(103,$B$52:$B$345),"")</f>
        <v/>
      </c>
      <c r="B827" s="88"/>
      <c r="C827" s="292" t="s">
        <v>1431</v>
      </c>
      <c r="D827" s="90"/>
      <c r="E827" s="90"/>
      <c r="F827" s="90"/>
      <c r="G827" s="90"/>
      <c r="H827" s="90"/>
      <c r="I827" s="90"/>
      <c r="J827" s="90"/>
      <c r="K827" s="90"/>
      <c r="L827" s="90"/>
      <c r="M827" s="90"/>
      <c r="N827" s="90"/>
      <c r="O827" s="90"/>
      <c r="P827" s="90"/>
      <c r="Q827" s="90"/>
      <c r="R827" s="90"/>
      <c r="S827" s="90"/>
      <c r="T827" s="90"/>
      <c r="U827" s="89"/>
      <c r="V827" s="89"/>
      <c r="W827" s="641">
        <f>SUM(BT827:BW827)</f>
        <v>0</v>
      </c>
      <c r="X827" s="641"/>
      <c r="Y827" s="641"/>
      <c r="Z827" s="641"/>
      <c r="AA827" s="641"/>
      <c r="AB827" s="641"/>
      <c r="AC827" s="155"/>
      <c r="AD827" s="641">
        <v>0</v>
      </c>
      <c r="AE827" s="641"/>
      <c r="AF827" s="641"/>
      <c r="AG827" s="641"/>
      <c r="AH827" s="641"/>
      <c r="AI827" s="641"/>
      <c r="AJ827" s="147" t="str">
        <f t="shared" si="90"/>
        <v/>
      </c>
      <c r="AK827" s="245">
        <f t="shared" si="90"/>
        <v>0</v>
      </c>
      <c r="AL827" s="281" t="s">
        <v>1432</v>
      </c>
      <c r="AM827" s="90"/>
      <c r="AN827" s="90"/>
      <c r="AO827" s="90"/>
      <c r="AP827" s="90"/>
      <c r="AQ827" s="90"/>
      <c r="AR827" s="90"/>
      <c r="AS827" s="90"/>
      <c r="AT827" s="90"/>
      <c r="AU827" s="90"/>
      <c r="AV827" s="90"/>
      <c r="AW827" s="90"/>
      <c r="AX827" s="90"/>
      <c r="AY827" s="90"/>
      <c r="AZ827" s="90"/>
      <c r="BA827" s="90"/>
      <c r="BB827" s="90"/>
      <c r="BC827" s="90"/>
      <c r="BD827" s="89"/>
      <c r="BE827" s="89"/>
      <c r="BF827" s="676">
        <f>W827</f>
        <v>0</v>
      </c>
      <c r="BG827" s="676"/>
      <c r="BH827" s="676"/>
      <c r="BI827" s="676"/>
      <c r="BJ827" s="676"/>
      <c r="BK827" s="676"/>
      <c r="BL827" s="194"/>
      <c r="BM827" s="676">
        <f>AD827</f>
        <v>0</v>
      </c>
      <c r="BN827" s="676"/>
      <c r="BO827" s="676"/>
      <c r="BP827" s="676"/>
      <c r="BQ827" s="676"/>
      <c r="BR827" s="676"/>
      <c r="BS827" s="193"/>
      <c r="BT827" s="155">
        <v>0</v>
      </c>
      <c r="BU827" s="155">
        <v>0</v>
      </c>
      <c r="BV827" s="155">
        <v>0</v>
      </c>
      <c r="BW827" s="155">
        <v>0</v>
      </c>
      <c r="BX827" s="156"/>
      <c r="BY827" s="156">
        <f>IF(SUM(C827:AI827)=0,0,1)</f>
        <v>0</v>
      </c>
      <c r="BZ827" s="156">
        <f t="shared" si="91"/>
        <v>0</v>
      </c>
      <c r="CA827" s="156"/>
      <c r="CB827" s="155"/>
      <c r="CC827" s="155"/>
      <c r="CD827" s="155"/>
      <c r="CE827" s="155"/>
      <c r="CG827" s="290"/>
      <c r="CH827" s="290"/>
      <c r="CI827" s="290"/>
      <c r="CJ827" s="290"/>
      <c r="CK827" s="290"/>
      <c r="CL827" s="290"/>
      <c r="CM827" s="290"/>
      <c r="CN827" s="290"/>
      <c r="CO827" s="290"/>
      <c r="CP827" s="290"/>
    </row>
    <row r="828" spans="1:94" s="99" customFormat="1" ht="15" hidden="1" customHeight="1">
      <c r="A828" s="147" t="str">
        <f>IF(B828&lt;&gt;"",SUBTOTAL(103,$B$8:B828)-SUBTOTAL(103,$B$9:$B$50)-SUBTOTAL(103,$B$52:$B$345),"")</f>
        <v/>
      </c>
      <c r="B828" s="88"/>
      <c r="C828" s="292" t="s">
        <v>1433</v>
      </c>
      <c r="D828" s="90"/>
      <c r="E828" s="90"/>
      <c r="F828" s="90"/>
      <c r="G828" s="90"/>
      <c r="H828" s="90"/>
      <c r="I828" s="90"/>
      <c r="J828" s="90"/>
      <c r="K828" s="90"/>
      <c r="L828" s="90"/>
      <c r="M828" s="90"/>
      <c r="N828" s="90"/>
      <c r="O828" s="90"/>
      <c r="P828" s="90"/>
      <c r="Q828" s="90"/>
      <c r="R828" s="90"/>
      <c r="S828" s="90"/>
      <c r="T828" s="90"/>
      <c r="U828" s="89"/>
      <c r="V828" s="89"/>
      <c r="W828" s="641">
        <f>SUM(BT828:BW828)</f>
        <v>0</v>
      </c>
      <c r="X828" s="641"/>
      <c r="Y828" s="641"/>
      <c r="Z828" s="641"/>
      <c r="AA828" s="641"/>
      <c r="AB828" s="641"/>
      <c r="AC828" s="155"/>
      <c r="AD828" s="641">
        <v>0</v>
      </c>
      <c r="AE828" s="641"/>
      <c r="AF828" s="641"/>
      <c r="AG828" s="641"/>
      <c r="AH828" s="641"/>
      <c r="AI828" s="641"/>
      <c r="AJ828" s="147" t="str">
        <f t="shared" si="90"/>
        <v/>
      </c>
      <c r="AK828" s="245">
        <f t="shared" si="90"/>
        <v>0</v>
      </c>
      <c r="AL828" s="281" t="s">
        <v>1434</v>
      </c>
      <c r="AM828" s="90"/>
      <c r="AN828" s="90"/>
      <c r="AO828" s="90"/>
      <c r="AP828" s="90"/>
      <c r="AQ828" s="90"/>
      <c r="AR828" s="90"/>
      <c r="AS828" s="90"/>
      <c r="AT828" s="90"/>
      <c r="AU828" s="90"/>
      <c r="AV828" s="90"/>
      <c r="AW828" s="90"/>
      <c r="AX828" s="90"/>
      <c r="AY828" s="90"/>
      <c r="AZ828" s="90"/>
      <c r="BA828" s="90"/>
      <c r="BB828" s="90"/>
      <c r="BC828" s="90"/>
      <c r="BD828" s="89"/>
      <c r="BE828" s="89"/>
      <c r="BF828" s="676">
        <f>W828</f>
        <v>0</v>
      </c>
      <c r="BG828" s="676"/>
      <c r="BH828" s="676"/>
      <c r="BI828" s="676"/>
      <c r="BJ828" s="676"/>
      <c r="BK828" s="676"/>
      <c r="BL828" s="194"/>
      <c r="BM828" s="676">
        <f>AD828</f>
        <v>0</v>
      </c>
      <c r="BN828" s="676"/>
      <c r="BO828" s="676"/>
      <c r="BP828" s="676"/>
      <c r="BQ828" s="676"/>
      <c r="BR828" s="676"/>
      <c r="BS828" s="193"/>
      <c r="BT828" s="155">
        <v>0</v>
      </c>
      <c r="BU828" s="155">
        <v>0</v>
      </c>
      <c r="BV828" s="155">
        <v>0</v>
      </c>
      <c r="BW828" s="155">
        <v>0</v>
      </c>
      <c r="BX828" s="156"/>
      <c r="BY828" s="156">
        <f>IF(SUM(C828:AI828)=0,0,1)</f>
        <v>0</v>
      </c>
      <c r="BZ828" s="156">
        <f t="shared" si="91"/>
        <v>0</v>
      </c>
      <c r="CA828" s="156"/>
      <c r="CB828" s="155"/>
      <c r="CC828" s="155"/>
      <c r="CD828" s="155"/>
      <c r="CE828" s="155"/>
      <c r="CG828" s="290"/>
      <c r="CH828" s="290"/>
      <c r="CI828" s="290"/>
      <c r="CJ828" s="290"/>
      <c r="CK828" s="290"/>
      <c r="CL828" s="290"/>
      <c r="CM828" s="290"/>
      <c r="CN828" s="290"/>
      <c r="CO828" s="290"/>
      <c r="CP828" s="290"/>
    </row>
    <row r="829" spans="1:94" s="99" customFormat="1" ht="15" hidden="1" customHeight="1">
      <c r="A829" s="147" t="str">
        <f>IF(B829&lt;&gt;"",SUBTOTAL(103,$B$8:B829)-SUBTOTAL(103,$B$9:$B$50)-SUBTOTAL(103,$B$52:$B$345),"")</f>
        <v/>
      </c>
      <c r="B829" s="88"/>
      <c r="C829" s="292" t="s">
        <v>1435</v>
      </c>
      <c r="D829" s="90"/>
      <c r="E829" s="90"/>
      <c r="F829" s="90"/>
      <c r="G829" s="90"/>
      <c r="H829" s="90"/>
      <c r="I829" s="90"/>
      <c r="J829" s="90"/>
      <c r="K829" s="90"/>
      <c r="L829" s="90"/>
      <c r="M829" s="90"/>
      <c r="N829" s="90"/>
      <c r="O829" s="90"/>
      <c r="P829" s="90"/>
      <c r="Q829" s="90"/>
      <c r="R829" s="90"/>
      <c r="S829" s="90"/>
      <c r="T829" s="90"/>
      <c r="U829" s="89"/>
      <c r="V829" s="89"/>
      <c r="W829" s="641">
        <f>SUM(BT829:BW829)</f>
        <v>0</v>
      </c>
      <c r="X829" s="641"/>
      <c r="Y829" s="641"/>
      <c r="Z829" s="641"/>
      <c r="AA829" s="641"/>
      <c r="AB829" s="641"/>
      <c r="AC829" s="155"/>
      <c r="AD829" s="641">
        <v>0</v>
      </c>
      <c r="AE829" s="641"/>
      <c r="AF829" s="641"/>
      <c r="AG829" s="641"/>
      <c r="AH829" s="641"/>
      <c r="AI829" s="641"/>
      <c r="AJ829" s="147" t="str">
        <f t="shared" si="90"/>
        <v/>
      </c>
      <c r="AK829" s="245">
        <f t="shared" si="90"/>
        <v>0</v>
      </c>
      <c r="AL829" s="281" t="s">
        <v>1436</v>
      </c>
      <c r="AM829" s="90"/>
      <c r="AN829" s="90"/>
      <c r="AO829" s="90"/>
      <c r="AP829" s="90"/>
      <c r="AQ829" s="90"/>
      <c r="AR829" s="90"/>
      <c r="AS829" s="90"/>
      <c r="AT829" s="90"/>
      <c r="AU829" s="90"/>
      <c r="AV829" s="90"/>
      <c r="AW829" s="90"/>
      <c r="AX829" s="90"/>
      <c r="AY829" s="90"/>
      <c r="AZ829" s="90"/>
      <c r="BA829" s="90"/>
      <c r="BB829" s="90"/>
      <c r="BC829" s="90"/>
      <c r="BD829" s="89"/>
      <c r="BE829" s="89"/>
      <c r="BF829" s="676">
        <f>W829</f>
        <v>0</v>
      </c>
      <c r="BG829" s="676"/>
      <c r="BH829" s="676"/>
      <c r="BI829" s="676"/>
      <c r="BJ829" s="676"/>
      <c r="BK829" s="676"/>
      <c r="BL829" s="194"/>
      <c r="BM829" s="676">
        <f>AD829</f>
        <v>0</v>
      </c>
      <c r="BN829" s="676"/>
      <c r="BO829" s="676"/>
      <c r="BP829" s="676"/>
      <c r="BQ829" s="676"/>
      <c r="BR829" s="676"/>
      <c r="BS829" s="193"/>
      <c r="BT829" s="155">
        <v>0</v>
      </c>
      <c r="BU829" s="155">
        <v>0</v>
      </c>
      <c r="BV829" s="155">
        <v>0</v>
      </c>
      <c r="BW829" s="155">
        <v>0</v>
      </c>
      <c r="BX829" s="156"/>
      <c r="BY829" s="156">
        <f>IF(SUM(C829:AI829)=0,0,1)</f>
        <v>0</v>
      </c>
      <c r="BZ829" s="156">
        <f t="shared" si="91"/>
        <v>0</v>
      </c>
      <c r="CA829" s="156"/>
      <c r="CB829" s="155"/>
      <c r="CC829" s="155"/>
      <c r="CD829" s="155"/>
      <c r="CE829" s="155"/>
      <c r="CG829" s="290"/>
      <c r="CH829" s="290"/>
      <c r="CI829" s="290"/>
      <c r="CJ829" s="290"/>
      <c r="CK829" s="290"/>
      <c r="CL829" s="290"/>
      <c r="CM829" s="290"/>
      <c r="CN829" s="290"/>
      <c r="CO829" s="290"/>
      <c r="CP829" s="290"/>
    </row>
    <row r="830" spans="1:94" s="99" customFormat="1" ht="15" hidden="1" customHeight="1">
      <c r="A830" s="147" t="str">
        <f>IF(B830&lt;&gt;"",SUBTOTAL(103,$B$8:B830)-SUBTOTAL(103,$B$9:$B$50)-SUBTOTAL(103,$B$52:$B$345),"")</f>
        <v/>
      </c>
      <c r="B830" s="90"/>
      <c r="C830" s="292"/>
      <c r="D830" s="100"/>
      <c r="E830" s="89"/>
      <c r="F830" s="89"/>
      <c r="G830" s="89"/>
      <c r="H830" s="89"/>
      <c r="I830" s="89"/>
      <c r="J830" s="89"/>
      <c r="K830" s="89"/>
      <c r="L830" s="89"/>
      <c r="M830" s="89"/>
      <c r="N830" s="89"/>
      <c r="O830" s="89"/>
      <c r="P830" s="89"/>
      <c r="Q830" s="89"/>
      <c r="R830" s="89"/>
      <c r="S830" s="89"/>
      <c r="T830" s="89"/>
      <c r="U830" s="89"/>
      <c r="V830" s="89"/>
      <c r="W830" s="293"/>
      <c r="X830" s="293"/>
      <c r="Y830" s="293"/>
      <c r="Z830" s="293"/>
      <c r="AA830" s="293"/>
      <c r="AB830" s="293"/>
      <c r="AC830" s="155"/>
      <c r="AD830" s="293"/>
      <c r="AE830" s="293"/>
      <c r="AF830" s="293"/>
      <c r="AG830" s="293"/>
      <c r="AH830" s="293"/>
      <c r="AI830" s="293"/>
      <c r="AJ830" s="147" t="str">
        <f t="shared" ref="AJ830:AK840" si="92">A830</f>
        <v/>
      </c>
      <c r="AK830" s="245">
        <f t="shared" si="92"/>
        <v>0</v>
      </c>
      <c r="AL830" s="281"/>
      <c r="AM830" s="100"/>
      <c r="AN830" s="100"/>
      <c r="AO830" s="89"/>
      <c r="AP830" s="89"/>
      <c r="AQ830" s="89"/>
      <c r="AR830" s="89"/>
      <c r="AS830" s="89"/>
      <c r="AT830" s="89"/>
      <c r="AU830" s="89"/>
      <c r="AV830" s="89"/>
      <c r="AW830" s="89"/>
      <c r="AX830" s="89"/>
      <c r="AY830" s="89"/>
      <c r="AZ830" s="89"/>
      <c r="BA830" s="89"/>
      <c r="BB830" s="89"/>
      <c r="BC830" s="89"/>
      <c r="BD830" s="89"/>
      <c r="BE830" s="89"/>
      <c r="BF830" s="367"/>
      <c r="BG830" s="367"/>
      <c r="BH830" s="367"/>
      <c r="BI830" s="367"/>
      <c r="BJ830" s="367"/>
      <c r="BK830" s="367"/>
      <c r="BL830" s="194"/>
      <c r="BM830" s="367"/>
      <c r="BN830" s="367"/>
      <c r="BO830" s="367"/>
      <c r="BP830" s="367"/>
      <c r="BQ830" s="367"/>
      <c r="BR830" s="367"/>
      <c r="BS830" s="288"/>
      <c r="BT830" s="155"/>
      <c r="BU830" s="155"/>
      <c r="BV830" s="155"/>
      <c r="BW830" s="155"/>
      <c r="BX830" s="156"/>
      <c r="BY830" s="156">
        <f>BY831</f>
        <v>0</v>
      </c>
      <c r="BZ830" s="156">
        <f t="shared" si="91"/>
        <v>0</v>
      </c>
      <c r="CA830" s="156"/>
      <c r="CB830" s="155"/>
      <c r="CC830" s="155"/>
      <c r="CD830" s="155"/>
      <c r="CE830" s="155"/>
      <c r="CG830" s="290"/>
      <c r="CH830" s="290"/>
      <c r="CI830" s="290"/>
      <c r="CJ830" s="290"/>
      <c r="CK830" s="290"/>
      <c r="CL830" s="290"/>
      <c r="CM830" s="290"/>
      <c r="CN830" s="290"/>
      <c r="CO830" s="290"/>
      <c r="CP830" s="290"/>
    </row>
    <row r="831" spans="1:94" s="96" customFormat="1" ht="15" hidden="1" customHeight="1" thickBot="1">
      <c r="A831" s="147" t="str">
        <f>IF(B831&lt;&gt;"",SUBTOTAL(103,$B$8:B831)-SUBTOTAL(103,$B$9:$B$50)-SUBTOTAL(103,$B$52:$B$345),"")</f>
        <v/>
      </c>
      <c r="B831" s="88"/>
      <c r="C831" s="270"/>
      <c r="D831" s="110"/>
      <c r="E831" s="111"/>
      <c r="F831" s="111"/>
      <c r="G831" s="111"/>
      <c r="H831" s="111"/>
      <c r="I831" s="111"/>
      <c r="J831" s="111"/>
      <c r="K831" s="112"/>
      <c r="L831" s="112"/>
      <c r="M831" s="112"/>
      <c r="N831" s="112"/>
      <c r="O831" s="112"/>
      <c r="P831" s="112"/>
      <c r="Q831" s="112"/>
      <c r="R831" s="112"/>
      <c r="S831" s="112"/>
      <c r="T831" s="112"/>
      <c r="U831" s="112"/>
      <c r="V831" s="112"/>
      <c r="W831" s="653">
        <f>SUBTOTAL(109,W825:AB830)</f>
        <v>0</v>
      </c>
      <c r="X831" s="653"/>
      <c r="Y831" s="653"/>
      <c r="Z831" s="653"/>
      <c r="AA831" s="653"/>
      <c r="AB831" s="653"/>
      <c r="AC831" s="252"/>
      <c r="AD831" s="653">
        <f>SUBTOTAL(109,AD825:AI830)</f>
        <v>0</v>
      </c>
      <c r="AE831" s="653"/>
      <c r="AF831" s="653"/>
      <c r="AG831" s="653"/>
      <c r="AH831" s="653"/>
      <c r="AI831" s="653"/>
      <c r="AJ831" s="147" t="str">
        <f t="shared" si="92"/>
        <v/>
      </c>
      <c r="AK831" s="245">
        <f t="shared" si="92"/>
        <v>0</v>
      </c>
      <c r="AL831" s="270"/>
      <c r="AM831" s="110"/>
      <c r="AN831" s="111"/>
      <c r="AO831" s="111"/>
      <c r="AP831" s="111"/>
      <c r="AQ831" s="111"/>
      <c r="AR831" s="111"/>
      <c r="AS831" s="111"/>
      <c r="AT831" s="112"/>
      <c r="AU831" s="112"/>
      <c r="AV831" s="112"/>
      <c r="AW831" s="112"/>
      <c r="AX831" s="112"/>
      <c r="AY831" s="112"/>
      <c r="AZ831" s="112"/>
      <c r="BA831" s="112"/>
      <c r="BB831" s="112"/>
      <c r="BC831" s="112"/>
      <c r="BD831" s="112"/>
      <c r="BE831" s="112"/>
      <c r="BF831" s="653">
        <f>SUBTOTAL(109,BF825:BK830)</f>
        <v>0</v>
      </c>
      <c r="BG831" s="653"/>
      <c r="BH831" s="653"/>
      <c r="BI831" s="653"/>
      <c r="BJ831" s="653"/>
      <c r="BK831" s="653"/>
      <c r="BL831" s="252"/>
      <c r="BM831" s="653">
        <f>SUBTOTAL(109,BM825:BR830)</f>
        <v>0</v>
      </c>
      <c r="BN831" s="653"/>
      <c r="BO831" s="653"/>
      <c r="BP831" s="653"/>
      <c r="BQ831" s="653"/>
      <c r="BR831" s="653"/>
      <c r="BS831" s="271"/>
      <c r="BT831" s="285">
        <f>SUBTOTAL(109,BT825:BT830)</f>
        <v>0</v>
      </c>
      <c r="BU831" s="285">
        <f>SUBTOTAL(109,BU825:BU830)</f>
        <v>0</v>
      </c>
      <c r="BV831" s="285">
        <f>SUBTOTAL(109,BV825:BV830)</f>
        <v>0</v>
      </c>
      <c r="BW831" s="285">
        <f>SUBTOTAL(109,BW825:BW830)</f>
        <v>0</v>
      </c>
      <c r="BX831" s="156"/>
      <c r="BY831" s="156">
        <f>IF(SUM(C831:AI831)=0,0,1)</f>
        <v>0</v>
      </c>
      <c r="BZ831" s="156">
        <f t="shared" si="91"/>
        <v>0</v>
      </c>
      <c r="CA831" s="156"/>
      <c r="CB831" s="252">
        <f>[4]CDKT!P167</f>
        <v>0</v>
      </c>
      <c r="CC831" s="252">
        <f>[4]CDKT!T167</f>
        <v>0</v>
      </c>
      <c r="CD831" s="252">
        <f>W831-CB831</f>
        <v>0</v>
      </c>
      <c r="CE831" s="252">
        <f>AD831-CC831</f>
        <v>0</v>
      </c>
      <c r="CG831" s="272"/>
      <c r="CH831" s="272"/>
      <c r="CI831" s="272"/>
      <c r="CJ831" s="272"/>
      <c r="CK831" s="272"/>
      <c r="CL831" s="272"/>
      <c r="CM831" s="272"/>
      <c r="CN831" s="272"/>
      <c r="CO831" s="272"/>
      <c r="CP831" s="272"/>
    </row>
    <row r="832" spans="1:94" ht="15" hidden="1" customHeight="1" thickTop="1">
      <c r="A832" s="147" t="str">
        <f>IF(B832&lt;&gt;"",SUBTOTAL(103,$B$8:B919)-SUBTOTAL(103,$B$9:$B$50)-SUBTOTAL(103,$B$52:$B$345),"")</f>
        <v/>
      </c>
      <c r="D832" s="113"/>
      <c r="E832" s="107"/>
      <c r="F832" s="107"/>
      <c r="G832" s="107"/>
      <c r="H832" s="107"/>
      <c r="I832" s="107"/>
      <c r="J832" s="107"/>
      <c r="K832" s="114"/>
      <c r="L832" s="114"/>
      <c r="M832" s="114"/>
      <c r="N832" s="114"/>
      <c r="O832" s="114"/>
      <c r="P832" s="114"/>
      <c r="Q832" s="114"/>
      <c r="R832" s="114"/>
      <c r="S832" s="114"/>
      <c r="T832" s="114"/>
      <c r="U832" s="114"/>
      <c r="V832" s="114"/>
      <c r="W832" s="288"/>
      <c r="X832" s="288"/>
      <c r="Y832" s="288"/>
      <c r="Z832" s="288"/>
      <c r="AA832" s="288"/>
      <c r="AB832" s="288"/>
      <c r="AC832" s="288"/>
      <c r="AD832" s="288"/>
      <c r="AJ832" s="147" t="str">
        <f t="shared" si="92"/>
        <v/>
      </c>
      <c r="AK832" s="245">
        <f t="shared" si="92"/>
        <v>0</v>
      </c>
      <c r="AM832" s="113"/>
      <c r="AN832" s="113"/>
      <c r="AO832" s="107"/>
      <c r="AP832" s="107"/>
      <c r="AQ832" s="107"/>
      <c r="AR832" s="107"/>
      <c r="AS832" s="107"/>
      <c r="AT832" s="114"/>
      <c r="AU832" s="114"/>
      <c r="AV832" s="114"/>
      <c r="AW832" s="114"/>
      <c r="AX832" s="114"/>
      <c r="AY832" s="114"/>
      <c r="AZ832" s="114"/>
      <c r="BA832" s="114"/>
      <c r="BB832" s="114"/>
      <c r="BC832" s="114"/>
      <c r="BD832" s="114"/>
      <c r="BE832" s="114"/>
      <c r="BF832" s="368"/>
      <c r="BG832" s="368"/>
      <c r="BH832" s="368"/>
      <c r="BI832" s="368"/>
      <c r="BJ832" s="368"/>
      <c r="BK832" s="368"/>
      <c r="BL832" s="368"/>
      <c r="BM832" s="368"/>
      <c r="BN832" s="194"/>
      <c r="BO832" s="194"/>
      <c r="BP832" s="194"/>
      <c r="BQ832" s="194"/>
      <c r="BR832" s="194"/>
      <c r="BT832" s="155">
        <f>BT831-[4]CDKT!K167</f>
        <v>0</v>
      </c>
      <c r="BU832" s="155">
        <f>BU831-[4]CDKT!L167</f>
        <v>0</v>
      </c>
      <c r="BV832" s="155">
        <f>BV831-[4]CDKT!M167</f>
        <v>0</v>
      </c>
      <c r="BW832" s="155">
        <f>BW831-[4]CDKT!O167</f>
        <v>0</v>
      </c>
      <c r="BY832" s="156">
        <f>BY835</f>
        <v>0</v>
      </c>
      <c r="BZ832" s="156">
        <f t="shared" si="91"/>
        <v>0</v>
      </c>
    </row>
    <row r="833" spans="1:94" ht="15" hidden="1" customHeight="1">
      <c r="A833" s="147" t="str">
        <f>IF(B833&lt;&gt;"",SUBTOTAL(103,$B$8:B833)-SUBTOTAL(103,$B$9:$B$50)-SUBTOTAL(103,$B$52:$B$345),"")</f>
        <v/>
      </c>
      <c r="B833" s="88" t="str">
        <f>IF(AND(W840=0,AD840=0),"",".")</f>
        <v/>
      </c>
      <c r="C833" s="261" t="s">
        <v>1437</v>
      </c>
      <c r="D833" s="113"/>
      <c r="E833" s="107"/>
      <c r="F833" s="107"/>
      <c r="G833" s="107"/>
      <c r="H833" s="107"/>
      <c r="I833" s="107"/>
      <c r="J833" s="107"/>
      <c r="K833" s="114"/>
      <c r="L833" s="114"/>
      <c r="M833" s="114"/>
      <c r="N833" s="114"/>
      <c r="O833" s="114"/>
      <c r="P833" s="114"/>
      <c r="Q833" s="114"/>
      <c r="R833" s="114"/>
      <c r="S833" s="114"/>
      <c r="T833" s="114"/>
      <c r="U833" s="114"/>
      <c r="V833" s="114"/>
      <c r="W833" s="288"/>
      <c r="X833" s="288"/>
      <c r="Y833" s="288"/>
      <c r="Z833" s="288"/>
      <c r="AA833" s="288"/>
      <c r="AB833" s="288"/>
      <c r="AC833" s="288"/>
      <c r="AD833" s="288"/>
      <c r="AJ833" s="147" t="str">
        <f t="shared" si="92"/>
        <v/>
      </c>
      <c r="AK833" s="245" t="str">
        <f t="shared" si="92"/>
        <v/>
      </c>
      <c r="AL833" s="261" t="s">
        <v>1438</v>
      </c>
      <c r="AM833" s="113"/>
      <c r="AN833" s="113"/>
      <c r="AO833" s="107"/>
      <c r="AP833" s="107"/>
      <c r="AQ833" s="107"/>
      <c r="AR833" s="107"/>
      <c r="AS833" s="107"/>
      <c r="AT833" s="114"/>
      <c r="AU833" s="114"/>
      <c r="AV833" s="114"/>
      <c r="AW833" s="114"/>
      <c r="AX833" s="114"/>
      <c r="AY833" s="114"/>
      <c r="AZ833" s="114"/>
      <c r="BA833" s="114"/>
      <c r="BB833" s="114"/>
      <c r="BC833" s="114"/>
      <c r="BD833" s="114"/>
      <c r="BE833" s="114"/>
      <c r="BF833" s="288"/>
      <c r="BG833" s="288"/>
      <c r="BH833" s="288"/>
      <c r="BI833" s="288"/>
      <c r="BJ833" s="288"/>
      <c r="BK833" s="288"/>
      <c r="BL833" s="288"/>
      <c r="BM833" s="288"/>
      <c r="BY833" s="156">
        <f>BY835</f>
        <v>0</v>
      </c>
      <c r="BZ833" s="156">
        <f t="shared" si="91"/>
        <v>0</v>
      </c>
    </row>
    <row r="834" spans="1:94" ht="15" hidden="1" customHeight="1">
      <c r="A834" s="278" t="str">
        <f>IF(B834&lt;&gt;"",SUBTOTAL(103,$B$8:B834)-SUBTOTAL(103,$B$9:$B$50)-SUBTOTAL(103,$B$52:$B$345),"")</f>
        <v/>
      </c>
      <c r="D834" s="100"/>
      <c r="E834" s="100"/>
      <c r="F834" s="100"/>
      <c r="G834" s="100"/>
      <c r="H834" s="100"/>
      <c r="I834" s="100"/>
      <c r="J834" s="100"/>
      <c r="K834" s="100"/>
      <c r="L834" s="100"/>
      <c r="M834" s="100"/>
      <c r="N834" s="100"/>
      <c r="O834" s="100"/>
      <c r="P834" s="100"/>
      <c r="Q834" s="100"/>
      <c r="R834" s="100"/>
      <c r="S834" s="100"/>
      <c r="T834" s="100"/>
      <c r="W834" s="648" t="str">
        <f>[4]CDKT!$P$9</f>
        <v>30/06/2016</v>
      </c>
      <c r="X834" s="649"/>
      <c r="Y834" s="649"/>
      <c r="Z834" s="649"/>
      <c r="AA834" s="649"/>
      <c r="AB834" s="649"/>
      <c r="AC834" s="277"/>
      <c r="AD834" s="648" t="str">
        <f>[4]CDKT!$T$9</f>
        <v>01/01/2016</v>
      </c>
      <c r="AE834" s="649"/>
      <c r="AF834" s="649"/>
      <c r="AG834" s="649"/>
      <c r="AH834" s="649"/>
      <c r="AI834" s="649"/>
      <c r="AJ834" s="278" t="str">
        <f t="shared" si="92"/>
        <v/>
      </c>
      <c r="AK834" s="278">
        <f t="shared" si="92"/>
        <v>0</v>
      </c>
      <c r="AM834" s="100"/>
      <c r="AN834" s="100"/>
      <c r="AO834" s="100"/>
      <c r="AP834" s="100"/>
      <c r="AQ834" s="100"/>
      <c r="AR834" s="100"/>
      <c r="AS834" s="100"/>
      <c r="AT834" s="100"/>
      <c r="AU834" s="100"/>
      <c r="AV834" s="100"/>
      <c r="AW834" s="100"/>
      <c r="AX834" s="100"/>
      <c r="AY834" s="100"/>
      <c r="AZ834" s="100"/>
      <c r="BA834" s="100"/>
      <c r="BB834" s="100"/>
      <c r="BC834" s="100"/>
      <c r="BF834" s="650" t="e">
        <f>#REF!</f>
        <v>#REF!</v>
      </c>
      <c r="BG834" s="649"/>
      <c r="BH834" s="649"/>
      <c r="BI834" s="649"/>
      <c r="BJ834" s="649"/>
      <c r="BK834" s="649"/>
      <c r="BL834" s="277"/>
      <c r="BM834" s="650" t="e">
        <f>#REF!</f>
        <v>#REF!</v>
      </c>
      <c r="BN834" s="649"/>
      <c r="BO834" s="649"/>
      <c r="BP834" s="649"/>
      <c r="BQ834" s="649"/>
      <c r="BR834" s="649"/>
      <c r="BS834" s="279"/>
      <c r="BT834" s="280" t="str">
        <f>[4]CDKT!K$9</f>
        <v>Hội sở</v>
      </c>
      <c r="BU834" s="280" t="str">
        <f>[4]CDKT!L$9</f>
        <v>CN Hà Nội</v>
      </c>
      <c r="BV834" s="280" t="str">
        <f>[4]CDKT!M$9</f>
        <v>CN Hồ Chí Minh</v>
      </c>
      <c r="BW834" s="280" t="str">
        <f>[4]CDKT!O$9</f>
        <v>Điều chỉnh</v>
      </c>
      <c r="BY834" s="156">
        <f>BY835</f>
        <v>0</v>
      </c>
      <c r="BZ834" s="156">
        <f t="shared" si="91"/>
        <v>0</v>
      </c>
    </row>
    <row r="835" spans="1:94" ht="15" hidden="1" customHeight="1">
      <c r="A835" s="278" t="str">
        <f>IF(B835&lt;&gt;"",SUBTOTAL(103,$B$8:B835)-SUBTOTAL(103,$B$9:$B$50)-SUBTOTAL(103,$B$52:$B$345),"")</f>
        <v/>
      </c>
      <c r="D835" s="100"/>
      <c r="E835" s="100"/>
      <c r="F835" s="100"/>
      <c r="G835" s="100"/>
      <c r="H835" s="100"/>
      <c r="I835" s="100"/>
      <c r="J835" s="100"/>
      <c r="K835" s="100"/>
      <c r="L835" s="100"/>
      <c r="M835" s="100"/>
      <c r="N835" s="100"/>
      <c r="O835" s="100"/>
      <c r="P835" s="100"/>
      <c r="Q835" s="100"/>
      <c r="R835" s="100"/>
      <c r="S835" s="100"/>
      <c r="T835" s="100"/>
      <c r="W835" s="651" t="str">
        <f>[4]CDKT!$P$10</f>
        <v>VND</v>
      </c>
      <c r="X835" s="651"/>
      <c r="Y835" s="651"/>
      <c r="Z835" s="651"/>
      <c r="AA835" s="651"/>
      <c r="AB835" s="651"/>
      <c r="AC835" s="277"/>
      <c r="AD835" s="651" t="str">
        <f>[4]CDKT!$T$10</f>
        <v>VND</v>
      </c>
      <c r="AE835" s="651"/>
      <c r="AF835" s="651"/>
      <c r="AG835" s="651"/>
      <c r="AH835" s="651"/>
      <c r="AI835" s="651"/>
      <c r="AJ835" s="278" t="str">
        <f t="shared" si="92"/>
        <v/>
      </c>
      <c r="AK835" s="278">
        <f t="shared" si="92"/>
        <v>0</v>
      </c>
      <c r="AM835" s="100"/>
      <c r="AN835" s="100"/>
      <c r="AO835" s="100"/>
      <c r="AP835" s="100"/>
      <c r="AQ835" s="100"/>
      <c r="AR835" s="100"/>
      <c r="AS835" s="100"/>
      <c r="AT835" s="100"/>
      <c r="AU835" s="100"/>
      <c r="AV835" s="100"/>
      <c r="AW835" s="100"/>
      <c r="AX835" s="100"/>
      <c r="AY835" s="100"/>
      <c r="AZ835" s="100"/>
      <c r="BA835" s="100"/>
      <c r="BB835" s="100"/>
      <c r="BC835" s="100"/>
      <c r="BF835" s="651" t="e">
        <f>#REF!</f>
        <v>#REF!</v>
      </c>
      <c r="BG835" s="651"/>
      <c r="BH835" s="651"/>
      <c r="BI835" s="651"/>
      <c r="BJ835" s="651"/>
      <c r="BK835" s="651"/>
      <c r="BL835" s="277"/>
      <c r="BM835" s="651" t="e">
        <f>#REF!</f>
        <v>#REF!</v>
      </c>
      <c r="BN835" s="651"/>
      <c r="BO835" s="651"/>
      <c r="BP835" s="651"/>
      <c r="BQ835" s="651"/>
      <c r="BR835" s="651"/>
      <c r="BS835" s="279"/>
      <c r="BT835" s="155" t="s">
        <v>1133</v>
      </c>
      <c r="BU835" s="155" t="s">
        <v>1133</v>
      </c>
      <c r="BV835" s="155" t="s">
        <v>1133</v>
      </c>
      <c r="BW835" s="155" t="s">
        <v>1133</v>
      </c>
      <c r="BY835" s="156">
        <f>SUM(BY836:BY840)</f>
        <v>0</v>
      </c>
      <c r="BZ835" s="156">
        <f t="shared" si="91"/>
        <v>0</v>
      </c>
    </row>
    <row r="836" spans="1:94" ht="15" hidden="1" customHeight="1">
      <c r="A836" s="147" t="str">
        <f>IF(B836&lt;&gt;"",SUBTOTAL(103,$B$8:B836)-SUBTOTAL(103,$B$9:$B$50)-SUBTOTAL(103,$B$52:$B$345),"")</f>
        <v/>
      </c>
      <c r="C836" s="281" t="s">
        <v>1439</v>
      </c>
      <c r="D836" s="113"/>
      <c r="E836" s="107"/>
      <c r="F836" s="107"/>
      <c r="G836" s="107"/>
      <c r="H836" s="107"/>
      <c r="I836" s="107"/>
      <c r="J836" s="107"/>
      <c r="K836" s="114"/>
      <c r="L836" s="114"/>
      <c r="M836" s="114"/>
      <c r="N836" s="114"/>
      <c r="O836" s="114"/>
      <c r="P836" s="114"/>
      <c r="Q836" s="114"/>
      <c r="R836" s="114"/>
      <c r="S836" s="114"/>
      <c r="T836" s="114"/>
      <c r="U836" s="114"/>
      <c r="V836" s="114"/>
      <c r="W836" s="641">
        <f>SUM(BT836:BW836)</f>
        <v>0</v>
      </c>
      <c r="X836" s="641"/>
      <c r="Y836" s="641"/>
      <c r="Z836" s="641"/>
      <c r="AA836" s="641"/>
      <c r="AB836" s="641"/>
      <c r="AC836" s="155"/>
      <c r="AD836" s="641">
        <v>0</v>
      </c>
      <c r="AE836" s="641"/>
      <c r="AF836" s="641"/>
      <c r="AG836" s="641"/>
      <c r="AH836" s="641"/>
      <c r="AI836" s="641"/>
      <c r="AJ836" s="147" t="str">
        <f t="shared" si="92"/>
        <v/>
      </c>
      <c r="AK836" s="245">
        <f t="shared" si="92"/>
        <v>0</v>
      </c>
      <c r="AL836" s="281" t="s">
        <v>1440</v>
      </c>
      <c r="AM836" s="113"/>
      <c r="AN836" s="113"/>
      <c r="AO836" s="107"/>
      <c r="AP836" s="107"/>
      <c r="AQ836" s="107"/>
      <c r="AR836" s="107"/>
      <c r="AS836" s="107"/>
      <c r="AT836" s="114"/>
      <c r="AU836" s="114"/>
      <c r="AV836" s="114"/>
      <c r="AW836" s="114"/>
      <c r="AX836" s="114"/>
      <c r="AY836" s="114"/>
      <c r="AZ836" s="114"/>
      <c r="BA836" s="114"/>
      <c r="BB836" s="114"/>
      <c r="BC836" s="114"/>
      <c r="BD836" s="114"/>
      <c r="BE836" s="114"/>
      <c r="BF836" s="676">
        <f>W836</f>
        <v>0</v>
      </c>
      <c r="BG836" s="676"/>
      <c r="BH836" s="676"/>
      <c r="BI836" s="676"/>
      <c r="BJ836" s="676"/>
      <c r="BK836" s="676"/>
      <c r="BL836" s="194"/>
      <c r="BM836" s="676">
        <f>AD836</f>
        <v>0</v>
      </c>
      <c r="BN836" s="676"/>
      <c r="BO836" s="676"/>
      <c r="BP836" s="676"/>
      <c r="BQ836" s="676"/>
      <c r="BR836" s="676"/>
      <c r="BS836" s="193"/>
      <c r="BT836" s="155">
        <v>0</v>
      </c>
      <c r="BU836" s="155">
        <v>0</v>
      </c>
      <c r="BV836" s="155">
        <v>0</v>
      </c>
      <c r="BW836" s="155">
        <v>0</v>
      </c>
      <c r="BY836" s="156">
        <f>IF(SUM(C836:AI836)=0,0,1)</f>
        <v>0</v>
      </c>
      <c r="BZ836" s="156">
        <f t="shared" si="91"/>
        <v>0</v>
      </c>
    </row>
    <row r="837" spans="1:94" ht="15" hidden="1" customHeight="1">
      <c r="A837" s="147" t="str">
        <f>IF(B837&lt;&gt;"",SUBTOTAL(103,$B$8:B837)-SUBTOTAL(103,$B$9:$B$50)-SUBTOTAL(103,$B$52:$B$345),"")</f>
        <v/>
      </c>
      <c r="C837" s="281" t="s">
        <v>1441</v>
      </c>
      <c r="D837" s="113"/>
      <c r="E837" s="107"/>
      <c r="F837" s="107"/>
      <c r="G837" s="107"/>
      <c r="H837" s="107"/>
      <c r="I837" s="107"/>
      <c r="J837" s="107"/>
      <c r="K837" s="114"/>
      <c r="L837" s="114"/>
      <c r="M837" s="114"/>
      <c r="N837" s="114"/>
      <c r="O837" s="114"/>
      <c r="P837" s="114"/>
      <c r="Q837" s="114"/>
      <c r="R837" s="114"/>
      <c r="S837" s="114"/>
      <c r="T837" s="114"/>
      <c r="U837" s="114"/>
      <c r="V837" s="114"/>
      <c r="W837" s="641">
        <f>SUM(BT837:BW837)</f>
        <v>0</v>
      </c>
      <c r="X837" s="641"/>
      <c r="Y837" s="641"/>
      <c r="Z837" s="641"/>
      <c r="AA837" s="641"/>
      <c r="AB837" s="641"/>
      <c r="AC837" s="155"/>
      <c r="AD837" s="641">
        <v>0</v>
      </c>
      <c r="AE837" s="641"/>
      <c r="AF837" s="641"/>
      <c r="AG837" s="641"/>
      <c r="AH837" s="641"/>
      <c r="AI837" s="641"/>
      <c r="AJ837" s="147" t="str">
        <f t="shared" si="92"/>
        <v/>
      </c>
      <c r="AK837" s="245">
        <f t="shared" si="92"/>
        <v>0</v>
      </c>
      <c r="AL837" s="281" t="s">
        <v>1442</v>
      </c>
      <c r="AM837" s="113"/>
      <c r="AN837" s="113"/>
      <c r="AO837" s="107"/>
      <c r="AP837" s="107"/>
      <c r="AQ837" s="107"/>
      <c r="AR837" s="107"/>
      <c r="AS837" s="107"/>
      <c r="AT837" s="114"/>
      <c r="AU837" s="114"/>
      <c r="AV837" s="114"/>
      <c r="AW837" s="114"/>
      <c r="AX837" s="114"/>
      <c r="AY837" s="114"/>
      <c r="AZ837" s="114"/>
      <c r="BA837" s="114"/>
      <c r="BB837" s="114"/>
      <c r="BC837" s="114"/>
      <c r="BD837" s="114"/>
      <c r="BE837" s="114"/>
      <c r="BF837" s="676">
        <f>W837</f>
        <v>0</v>
      </c>
      <c r="BG837" s="676"/>
      <c r="BH837" s="676"/>
      <c r="BI837" s="676"/>
      <c r="BJ837" s="676"/>
      <c r="BK837" s="676"/>
      <c r="BL837" s="194"/>
      <c r="BM837" s="676">
        <f>AD837</f>
        <v>0</v>
      </c>
      <c r="BN837" s="676"/>
      <c r="BO837" s="676"/>
      <c r="BP837" s="676"/>
      <c r="BQ837" s="676"/>
      <c r="BR837" s="676"/>
      <c r="BS837" s="193"/>
      <c r="BT837" s="155">
        <v>0</v>
      </c>
      <c r="BU837" s="155">
        <v>0</v>
      </c>
      <c r="BV837" s="155">
        <v>0</v>
      </c>
      <c r="BW837" s="155">
        <v>0</v>
      </c>
      <c r="BY837" s="156">
        <f>IF(SUM(C837:AI837)=0,0,1)</f>
        <v>0</v>
      </c>
      <c r="BZ837" s="156">
        <f t="shared" si="91"/>
        <v>0</v>
      </c>
    </row>
    <row r="838" spans="1:94" ht="15" hidden="1" customHeight="1">
      <c r="A838" s="147" t="str">
        <f>IF(B838&lt;&gt;"",SUBTOTAL(103,$B$8:B838)-SUBTOTAL(103,$B$9:$B$50)-SUBTOTAL(103,$B$52:$B$345),"")</f>
        <v/>
      </c>
      <c r="C838" s="281" t="s">
        <v>1443</v>
      </c>
      <c r="D838" s="113"/>
      <c r="E838" s="107"/>
      <c r="F838" s="107"/>
      <c r="G838" s="107"/>
      <c r="H838" s="107"/>
      <c r="I838" s="107"/>
      <c r="J838" s="107"/>
      <c r="K838" s="114"/>
      <c r="L838" s="114"/>
      <c r="M838" s="114"/>
      <c r="N838" s="114"/>
      <c r="O838" s="114"/>
      <c r="P838" s="114"/>
      <c r="Q838" s="114"/>
      <c r="R838" s="114"/>
      <c r="S838" s="114"/>
      <c r="T838" s="114"/>
      <c r="U838" s="114"/>
      <c r="V838" s="114"/>
      <c r="W838" s="641">
        <f>SUM(BT838:BW838)</f>
        <v>0</v>
      </c>
      <c r="X838" s="641"/>
      <c r="Y838" s="641"/>
      <c r="Z838" s="641"/>
      <c r="AA838" s="641"/>
      <c r="AB838" s="641"/>
      <c r="AC838" s="155"/>
      <c r="AD838" s="641">
        <v>0</v>
      </c>
      <c r="AE838" s="641"/>
      <c r="AF838" s="641"/>
      <c r="AG838" s="641"/>
      <c r="AH838" s="641"/>
      <c r="AI838" s="641"/>
      <c r="AJ838" s="147" t="str">
        <f t="shared" si="92"/>
        <v/>
      </c>
      <c r="AK838" s="245">
        <f t="shared" si="92"/>
        <v>0</v>
      </c>
      <c r="AL838" s="281" t="s">
        <v>1444</v>
      </c>
      <c r="AM838" s="113"/>
      <c r="AN838" s="113"/>
      <c r="AO838" s="107"/>
      <c r="AP838" s="107"/>
      <c r="AQ838" s="107"/>
      <c r="AR838" s="107"/>
      <c r="AS838" s="107"/>
      <c r="AT838" s="114"/>
      <c r="AU838" s="114"/>
      <c r="AV838" s="114"/>
      <c r="AW838" s="114"/>
      <c r="AX838" s="114"/>
      <c r="AY838" s="114"/>
      <c r="AZ838" s="114"/>
      <c r="BA838" s="114"/>
      <c r="BB838" s="114"/>
      <c r="BC838" s="114"/>
      <c r="BD838" s="114"/>
      <c r="BE838" s="114"/>
      <c r="BF838" s="676">
        <f>W838</f>
        <v>0</v>
      </c>
      <c r="BG838" s="676"/>
      <c r="BH838" s="676"/>
      <c r="BI838" s="676"/>
      <c r="BJ838" s="676"/>
      <c r="BK838" s="676"/>
      <c r="BL838" s="194"/>
      <c r="BM838" s="676">
        <f>AD838</f>
        <v>0</v>
      </c>
      <c r="BN838" s="676"/>
      <c r="BO838" s="676"/>
      <c r="BP838" s="676"/>
      <c r="BQ838" s="676"/>
      <c r="BR838" s="676"/>
      <c r="BS838" s="193"/>
      <c r="BT838" s="155">
        <v>0</v>
      </c>
      <c r="BU838" s="155">
        <v>0</v>
      </c>
      <c r="BV838" s="155">
        <v>0</v>
      </c>
      <c r="BW838" s="155">
        <v>0</v>
      </c>
      <c r="BY838" s="156">
        <f>IF(SUM(C838:AI838)=0,0,1)</f>
        <v>0</v>
      </c>
      <c r="BZ838" s="156">
        <f t="shared" si="91"/>
        <v>0</v>
      </c>
    </row>
    <row r="839" spans="1:94" ht="15" hidden="1" customHeight="1">
      <c r="A839" s="147" t="str">
        <f>IF(B839&lt;&gt;"",SUBTOTAL(103,$B$8:B839)-SUBTOTAL(103,$B$9:$B$50)-SUBTOTAL(103,$B$52:$B$345),"")</f>
        <v/>
      </c>
      <c r="C839" s="281"/>
      <c r="D839" s="113"/>
      <c r="E839" s="107"/>
      <c r="F839" s="107"/>
      <c r="G839" s="107"/>
      <c r="H839" s="107"/>
      <c r="I839" s="107"/>
      <c r="J839" s="107"/>
      <c r="K839" s="114"/>
      <c r="L839" s="114"/>
      <c r="M839" s="114"/>
      <c r="N839" s="114"/>
      <c r="O839" s="114"/>
      <c r="P839" s="114"/>
      <c r="Q839" s="114"/>
      <c r="R839" s="114"/>
      <c r="S839" s="114"/>
      <c r="T839" s="114"/>
      <c r="U839" s="114"/>
      <c r="V839" s="114"/>
      <c r="W839" s="295"/>
      <c r="X839" s="295"/>
      <c r="Y839" s="295"/>
      <c r="Z839" s="295"/>
      <c r="AA839" s="295"/>
      <c r="AB839" s="295"/>
      <c r="AC839" s="295"/>
      <c r="AD839" s="295"/>
      <c r="AE839" s="155"/>
      <c r="AF839" s="155"/>
      <c r="AG839" s="155"/>
      <c r="AH839" s="155"/>
      <c r="AI839" s="155"/>
      <c r="AJ839" s="147" t="str">
        <f t="shared" si="92"/>
        <v/>
      </c>
      <c r="AK839" s="245">
        <f t="shared" si="92"/>
        <v>0</v>
      </c>
      <c r="AL839" s="281"/>
      <c r="AM839" s="113"/>
      <c r="AN839" s="113"/>
      <c r="AO839" s="107"/>
      <c r="AP839" s="107"/>
      <c r="AQ839" s="107"/>
      <c r="AR839" s="107"/>
      <c r="AS839" s="107"/>
      <c r="AT839" s="114"/>
      <c r="AU839" s="114"/>
      <c r="AV839" s="114"/>
      <c r="AW839" s="114"/>
      <c r="AX839" s="114"/>
      <c r="AY839" s="114"/>
      <c r="AZ839" s="114"/>
      <c r="BA839" s="114"/>
      <c r="BB839" s="114"/>
      <c r="BC839" s="114"/>
      <c r="BD839" s="114"/>
      <c r="BE839" s="114"/>
      <c r="BF839" s="368"/>
      <c r="BG839" s="368"/>
      <c r="BH839" s="368"/>
      <c r="BI839" s="368"/>
      <c r="BJ839" s="368"/>
      <c r="BK839" s="368"/>
      <c r="BL839" s="368"/>
      <c r="BM839" s="368"/>
      <c r="BN839" s="368"/>
      <c r="BO839" s="368"/>
      <c r="BP839" s="368"/>
      <c r="BQ839" s="368"/>
      <c r="BR839" s="368"/>
      <c r="BY839" s="156">
        <f>BY840</f>
        <v>0</v>
      </c>
      <c r="BZ839" s="156">
        <f t="shared" si="91"/>
        <v>0</v>
      </c>
    </row>
    <row r="840" spans="1:94" s="96" customFormat="1" ht="15" hidden="1" customHeight="1" thickBot="1">
      <c r="A840" s="147" t="str">
        <f>IF(B840&lt;&gt;"",SUBTOTAL(103,$B$8:B840)-SUBTOTAL(103,$B$9:$B$50)-SUBTOTAL(103,$B$52:$B$345),"")</f>
        <v/>
      </c>
      <c r="B840" s="88"/>
      <c r="C840" s="270"/>
      <c r="D840" s="110"/>
      <c r="E840" s="111"/>
      <c r="F840" s="111"/>
      <c r="G840" s="111"/>
      <c r="H840" s="111"/>
      <c r="I840" s="111"/>
      <c r="J840" s="111"/>
      <c r="K840" s="112"/>
      <c r="L840" s="112"/>
      <c r="M840" s="112"/>
      <c r="N840" s="112"/>
      <c r="O840" s="112"/>
      <c r="P840" s="112"/>
      <c r="Q840" s="112"/>
      <c r="R840" s="112"/>
      <c r="S840" s="112"/>
      <c r="T840" s="112"/>
      <c r="U840" s="112"/>
      <c r="V840" s="112"/>
      <c r="W840" s="653">
        <f>SUBTOTAL(109,W836:AB839)</f>
        <v>0</v>
      </c>
      <c r="X840" s="653"/>
      <c r="Y840" s="653"/>
      <c r="Z840" s="653"/>
      <c r="AA840" s="653"/>
      <c r="AB840" s="653"/>
      <c r="AC840" s="252"/>
      <c r="AD840" s="653">
        <f>SUBTOTAL(109,AD836:AI839)</f>
        <v>0</v>
      </c>
      <c r="AE840" s="653"/>
      <c r="AF840" s="653"/>
      <c r="AG840" s="653"/>
      <c r="AH840" s="653"/>
      <c r="AI840" s="653"/>
      <c r="AJ840" s="147" t="str">
        <f t="shared" si="92"/>
        <v/>
      </c>
      <c r="AK840" s="245">
        <f t="shared" si="92"/>
        <v>0</v>
      </c>
      <c r="AL840" s="270"/>
      <c r="AM840" s="110"/>
      <c r="AN840" s="111"/>
      <c r="AO840" s="111"/>
      <c r="AP840" s="111"/>
      <c r="AQ840" s="111"/>
      <c r="AR840" s="111"/>
      <c r="AS840" s="111"/>
      <c r="AT840" s="112"/>
      <c r="AU840" s="112"/>
      <c r="AV840" s="112"/>
      <c r="AW840" s="112"/>
      <c r="AX840" s="112"/>
      <c r="AY840" s="112"/>
      <c r="AZ840" s="112"/>
      <c r="BA840" s="112"/>
      <c r="BB840" s="112"/>
      <c r="BC840" s="112"/>
      <c r="BD840" s="112"/>
      <c r="BE840" s="112"/>
      <c r="BF840" s="653">
        <f>SUBTOTAL(109,BF836:BK839)</f>
        <v>0</v>
      </c>
      <c r="BG840" s="653"/>
      <c r="BH840" s="653"/>
      <c r="BI840" s="653"/>
      <c r="BJ840" s="653"/>
      <c r="BK840" s="653"/>
      <c r="BL840" s="252"/>
      <c r="BM840" s="653">
        <f>SUBTOTAL(109,BM836:BR839)</f>
        <v>0</v>
      </c>
      <c r="BN840" s="653"/>
      <c r="BO840" s="653"/>
      <c r="BP840" s="653"/>
      <c r="BQ840" s="653"/>
      <c r="BR840" s="653"/>
      <c r="BS840" s="271"/>
      <c r="BT840" s="285">
        <f>SUBTOTAL(109,BT836:BT839)</f>
        <v>0</v>
      </c>
      <c r="BU840" s="285">
        <f>SUBTOTAL(109,BU836:BU839)</f>
        <v>0</v>
      </c>
      <c r="BV840" s="285">
        <f>SUBTOTAL(109,BV836:BV839)</f>
        <v>0</v>
      </c>
      <c r="BW840" s="285">
        <f>SUBTOTAL(109,BW836:BW839)</f>
        <v>0</v>
      </c>
      <c r="BX840" s="156"/>
      <c r="BY840" s="156">
        <f>IF(SUM(C840:AI840)=0,0,1)</f>
        <v>0</v>
      </c>
      <c r="BZ840" s="156">
        <f t="shared" si="91"/>
        <v>0</v>
      </c>
      <c r="CA840" s="156"/>
      <c r="CB840" s="252">
        <f>[4]CDKT!P168</f>
        <v>0</v>
      </c>
      <c r="CC840" s="252">
        <f>[4]CDKT!T168</f>
        <v>0</v>
      </c>
      <c r="CD840" s="252">
        <f>W840-CB840</f>
        <v>0</v>
      </c>
      <c r="CE840" s="252">
        <f>AD840-CC840</f>
        <v>0</v>
      </c>
      <c r="CG840" s="272"/>
      <c r="CH840" s="272"/>
      <c r="CI840" s="272"/>
      <c r="CJ840" s="272"/>
      <c r="CK840" s="272"/>
      <c r="CL840" s="272"/>
      <c r="CM840" s="272"/>
      <c r="CN840" s="272"/>
      <c r="CO840" s="272"/>
      <c r="CP840" s="272"/>
    </row>
    <row r="841" spans="1:94" ht="15" hidden="1" customHeight="1" thickTop="1">
      <c r="A841" s="147" t="str">
        <f>IF(B841&lt;&gt;"",SUBTOTAL(103,$B$8:B930)-SUBTOTAL(103,$B$9:$B$50)-SUBTOTAL(103,$B$52:$B$345),"")</f>
        <v/>
      </c>
      <c r="D841" s="113"/>
      <c r="E841" s="107"/>
      <c r="F841" s="107"/>
      <c r="G841" s="107"/>
      <c r="H841" s="107"/>
      <c r="I841" s="107"/>
      <c r="J841" s="107"/>
      <c r="K841" s="114"/>
      <c r="L841" s="114"/>
      <c r="M841" s="114"/>
      <c r="N841" s="114"/>
      <c r="O841" s="114"/>
      <c r="P841" s="114"/>
      <c r="Q841" s="114"/>
      <c r="R841" s="114"/>
      <c r="S841" s="114"/>
      <c r="T841" s="114"/>
      <c r="U841" s="114"/>
      <c r="V841" s="114"/>
      <c r="W841" s="288"/>
      <c r="X841" s="288"/>
      <c r="Y841" s="288"/>
      <c r="Z841" s="288"/>
      <c r="AA841" s="288"/>
      <c r="AB841" s="288"/>
      <c r="AC841" s="288"/>
      <c r="AD841" s="288"/>
      <c r="AJ841" s="147" t="str">
        <f>A841</f>
        <v/>
      </c>
      <c r="AK841" s="245">
        <f>B841</f>
        <v>0</v>
      </c>
      <c r="AM841" s="113"/>
      <c r="AN841" s="113"/>
      <c r="AO841" s="107"/>
      <c r="AP841" s="107"/>
      <c r="AQ841" s="107"/>
      <c r="AR841" s="107"/>
      <c r="AS841" s="107"/>
      <c r="AT841" s="114"/>
      <c r="AU841" s="114"/>
      <c r="AV841" s="114"/>
      <c r="AW841" s="114"/>
      <c r="AX841" s="114"/>
      <c r="AY841" s="114"/>
      <c r="AZ841" s="114"/>
      <c r="BA841" s="114"/>
      <c r="BB841" s="114"/>
      <c r="BC841" s="114"/>
      <c r="BD841" s="114"/>
      <c r="BE841" s="114"/>
      <c r="BF841" s="368"/>
      <c r="BG841" s="368"/>
      <c r="BH841" s="368"/>
      <c r="BI841" s="368"/>
      <c r="BJ841" s="368"/>
      <c r="BK841" s="368"/>
      <c r="BL841" s="368"/>
      <c r="BM841" s="368"/>
      <c r="BN841" s="194"/>
      <c r="BO841" s="194"/>
      <c r="BP841" s="194"/>
      <c r="BQ841" s="194"/>
      <c r="BR841" s="194"/>
      <c r="BT841" s="155">
        <f>BT840-[4]CDKT!K168</f>
        <v>0</v>
      </c>
      <c r="BU841" s="155">
        <f>BU840-[4]CDKT!L168</f>
        <v>0</v>
      </c>
      <c r="BV841" s="155">
        <f>BV840-[4]CDKT!M168</f>
        <v>0</v>
      </c>
      <c r="BW841" s="155">
        <f>BW840-[4]CDKT!O168</f>
        <v>0</v>
      </c>
      <c r="BY841" s="156">
        <f>BY842</f>
        <v>0</v>
      </c>
      <c r="BZ841" s="156">
        <f t="shared" si="91"/>
        <v>0</v>
      </c>
    </row>
    <row r="842" spans="1:94" ht="15" hidden="1" customHeight="1">
      <c r="A842" s="147" t="str">
        <f>IF(B842&lt;&gt;"",SUBTOTAL(103,$B$8:B842)-SUBTOTAL(103,$B$9:$B$50)-SUBTOTAL(103,$B$52:$B$345),"")</f>
        <v/>
      </c>
      <c r="B842" s="88" t="str">
        <f>IF(AND(W849=0,AD849=0,W857=0,AD857=0),"",".")</f>
        <v/>
      </c>
      <c r="C842" s="261" t="s">
        <v>1445</v>
      </c>
      <c r="D842" s="113"/>
      <c r="E842" s="107"/>
      <c r="F842" s="107"/>
      <c r="G842" s="107"/>
      <c r="H842" s="107"/>
      <c r="I842" s="107"/>
      <c r="J842" s="107"/>
      <c r="K842" s="114"/>
      <c r="L842" s="114"/>
      <c r="M842" s="114"/>
      <c r="N842" s="114"/>
      <c r="O842" s="114"/>
      <c r="P842" s="114"/>
      <c r="Q842" s="114"/>
      <c r="R842" s="114"/>
      <c r="S842" s="114"/>
      <c r="T842" s="114"/>
      <c r="U842" s="114"/>
      <c r="V842" s="114"/>
      <c r="W842" s="288"/>
      <c r="X842" s="288"/>
      <c r="Y842" s="288"/>
      <c r="Z842" s="288"/>
      <c r="AA842" s="288"/>
      <c r="AB842" s="288"/>
      <c r="AC842" s="288"/>
      <c r="AD842" s="288"/>
      <c r="AJ842" s="147" t="str">
        <f t="shared" ref="AJ842:AK849" si="93">A842</f>
        <v/>
      </c>
      <c r="AK842" s="245" t="str">
        <f t="shared" si="93"/>
        <v/>
      </c>
      <c r="AL842" s="261" t="s">
        <v>1438</v>
      </c>
      <c r="AM842" s="113"/>
      <c r="AN842" s="113"/>
      <c r="AO842" s="107"/>
      <c r="AP842" s="107"/>
      <c r="AQ842" s="107"/>
      <c r="AR842" s="107"/>
      <c r="AS842" s="107"/>
      <c r="AT842" s="114"/>
      <c r="AU842" s="114"/>
      <c r="AV842" s="114"/>
      <c r="AW842" s="114"/>
      <c r="AX842" s="114"/>
      <c r="AY842" s="114"/>
      <c r="AZ842" s="114"/>
      <c r="BA842" s="114"/>
      <c r="BB842" s="114"/>
      <c r="BC842" s="114"/>
      <c r="BD842" s="114"/>
      <c r="BE842" s="114"/>
      <c r="BF842" s="288"/>
      <c r="BG842" s="288"/>
      <c r="BH842" s="288"/>
      <c r="BI842" s="288"/>
      <c r="BJ842" s="288"/>
      <c r="BK842" s="288"/>
      <c r="BL842" s="288"/>
      <c r="BM842" s="288"/>
      <c r="BY842" s="156">
        <f>BY845</f>
        <v>0</v>
      </c>
      <c r="BZ842" s="156">
        <f t="shared" si="91"/>
        <v>0</v>
      </c>
    </row>
    <row r="843" spans="1:94" ht="15" hidden="1" customHeight="1">
      <c r="A843" s="147" t="s">
        <v>797</v>
      </c>
      <c r="B843" s="88" t="str">
        <f>IF(AND(W850=0,AD850=0),"",".")</f>
        <v/>
      </c>
      <c r="C843" s="369" t="s">
        <v>1446</v>
      </c>
      <c r="D843" s="113"/>
      <c r="E843" s="107"/>
      <c r="F843" s="107"/>
      <c r="G843" s="107"/>
      <c r="H843" s="107"/>
      <c r="I843" s="107"/>
      <c r="J843" s="107"/>
      <c r="K843" s="114"/>
      <c r="L843" s="114"/>
      <c r="M843" s="114"/>
      <c r="N843" s="114"/>
      <c r="O843" s="114"/>
      <c r="P843" s="114"/>
      <c r="Q843" s="114"/>
      <c r="R843" s="114"/>
      <c r="S843" s="114"/>
      <c r="T843" s="114"/>
      <c r="U843" s="114"/>
      <c r="V843" s="114"/>
      <c r="W843" s="288"/>
      <c r="X843" s="288"/>
      <c r="Y843" s="288"/>
      <c r="Z843" s="288"/>
      <c r="AA843" s="288"/>
      <c r="AB843" s="288"/>
      <c r="AC843" s="288"/>
      <c r="AD843" s="288"/>
      <c r="AJ843" s="147" t="str">
        <f>A843</f>
        <v>a)</v>
      </c>
      <c r="AK843" s="245" t="str">
        <f>B843</f>
        <v/>
      </c>
      <c r="AL843" s="261" t="s">
        <v>1438</v>
      </c>
      <c r="AM843" s="113"/>
      <c r="AN843" s="113"/>
      <c r="AO843" s="107"/>
      <c r="AP843" s="107"/>
      <c r="AQ843" s="107"/>
      <c r="AR843" s="107"/>
      <c r="AS843" s="107"/>
      <c r="AT843" s="114"/>
      <c r="AU843" s="114"/>
      <c r="AV843" s="114"/>
      <c r="AW843" s="114"/>
      <c r="AX843" s="114"/>
      <c r="AY843" s="114"/>
      <c r="AZ843" s="114"/>
      <c r="BA843" s="114"/>
      <c r="BB843" s="114"/>
      <c r="BC843" s="114"/>
      <c r="BD843" s="114"/>
      <c r="BE843" s="114"/>
      <c r="BF843" s="288"/>
      <c r="BG843" s="288"/>
      <c r="BH843" s="288"/>
      <c r="BI843" s="288"/>
      <c r="BJ843" s="288"/>
      <c r="BK843" s="288"/>
      <c r="BL843" s="288"/>
      <c r="BM843" s="288"/>
      <c r="BY843" s="156">
        <f>BY845</f>
        <v>0</v>
      </c>
      <c r="BZ843" s="156">
        <f>IF(ISNONTEXT(C843:D843),0,SUM(C843:AI843)-SUM(AL843:BR843))</f>
        <v>0</v>
      </c>
    </row>
    <row r="844" spans="1:94" ht="15" hidden="1" customHeight="1">
      <c r="A844" s="278" t="str">
        <f>IF(B844&lt;&gt;"",SUBTOTAL(103,$B$8:B844)-SUBTOTAL(103,$B$9:$B$50)-SUBTOTAL(103,$B$52:$B$345),"")</f>
        <v/>
      </c>
      <c r="D844" s="100"/>
      <c r="E844" s="100"/>
      <c r="F844" s="100"/>
      <c r="G844" s="100"/>
      <c r="H844" s="100"/>
      <c r="I844" s="100"/>
      <c r="J844" s="100"/>
      <c r="K844" s="100"/>
      <c r="L844" s="100"/>
      <c r="M844" s="100"/>
      <c r="N844" s="100"/>
      <c r="O844" s="100"/>
      <c r="P844" s="100"/>
      <c r="Q844" s="100"/>
      <c r="R844" s="100"/>
      <c r="S844" s="100"/>
      <c r="T844" s="100"/>
      <c r="W844" s="648" t="str">
        <f>[4]CDKT!$P$9</f>
        <v>30/06/2016</v>
      </c>
      <c r="X844" s="649"/>
      <c r="Y844" s="649"/>
      <c r="Z844" s="649"/>
      <c r="AA844" s="649"/>
      <c r="AB844" s="649"/>
      <c r="AC844" s="277"/>
      <c r="AD844" s="648" t="str">
        <f>[4]CDKT!$T$9</f>
        <v>01/01/2016</v>
      </c>
      <c r="AE844" s="649"/>
      <c r="AF844" s="649"/>
      <c r="AG844" s="649"/>
      <c r="AH844" s="649"/>
      <c r="AI844" s="649"/>
      <c r="AJ844" s="278" t="str">
        <f t="shared" si="93"/>
        <v/>
      </c>
      <c r="AK844" s="278">
        <f t="shared" si="93"/>
        <v>0</v>
      </c>
      <c r="AM844" s="100"/>
      <c r="AN844" s="100"/>
      <c r="AO844" s="100"/>
      <c r="AP844" s="100"/>
      <c r="AQ844" s="100"/>
      <c r="AR844" s="100"/>
      <c r="AS844" s="100"/>
      <c r="AT844" s="100"/>
      <c r="AU844" s="100"/>
      <c r="AV844" s="100"/>
      <c r="AW844" s="100"/>
      <c r="AX844" s="100"/>
      <c r="AY844" s="100"/>
      <c r="AZ844" s="100"/>
      <c r="BA844" s="100"/>
      <c r="BB844" s="100"/>
      <c r="BC844" s="100"/>
      <c r="BF844" s="650" t="e">
        <f>#REF!</f>
        <v>#REF!</v>
      </c>
      <c r="BG844" s="649"/>
      <c r="BH844" s="649"/>
      <c r="BI844" s="649"/>
      <c r="BJ844" s="649"/>
      <c r="BK844" s="649"/>
      <c r="BL844" s="277"/>
      <c r="BM844" s="650" t="e">
        <f>#REF!</f>
        <v>#REF!</v>
      </c>
      <c r="BN844" s="649"/>
      <c r="BO844" s="649"/>
      <c r="BP844" s="649"/>
      <c r="BQ844" s="649"/>
      <c r="BR844" s="649"/>
      <c r="BS844" s="279"/>
      <c r="BT844" s="280" t="str">
        <f>[4]CDKT!K$9</f>
        <v>Hội sở</v>
      </c>
      <c r="BU844" s="280" t="str">
        <f>[4]CDKT!L$9</f>
        <v>CN Hà Nội</v>
      </c>
      <c r="BV844" s="280" t="str">
        <f>[4]CDKT!M$9</f>
        <v>CN Hồ Chí Minh</v>
      </c>
      <c r="BW844" s="280" t="str">
        <f>[4]CDKT!O$9</f>
        <v>Điều chỉnh</v>
      </c>
      <c r="BY844" s="156">
        <f>BY845</f>
        <v>0</v>
      </c>
      <c r="BZ844" s="156">
        <f t="shared" si="91"/>
        <v>0</v>
      </c>
    </row>
    <row r="845" spans="1:94" ht="15" hidden="1" customHeight="1">
      <c r="A845" s="278" t="str">
        <f>IF(B845&lt;&gt;"",SUBTOTAL(103,$B$8:B845)-SUBTOTAL(103,$B$9:$B$50)-SUBTOTAL(103,$B$52:$B$345),"")</f>
        <v/>
      </c>
      <c r="D845" s="100"/>
      <c r="E845" s="100"/>
      <c r="F845" s="100"/>
      <c r="G845" s="100"/>
      <c r="H845" s="100"/>
      <c r="I845" s="100"/>
      <c r="J845" s="100"/>
      <c r="K845" s="100"/>
      <c r="L845" s="100"/>
      <c r="M845" s="100"/>
      <c r="N845" s="100"/>
      <c r="O845" s="100"/>
      <c r="P845" s="100"/>
      <c r="Q845" s="100"/>
      <c r="R845" s="100"/>
      <c r="S845" s="100"/>
      <c r="T845" s="100"/>
      <c r="W845" s="651" t="str">
        <f>[4]CDKT!$P$10</f>
        <v>VND</v>
      </c>
      <c r="X845" s="651"/>
      <c r="Y845" s="651"/>
      <c r="Z845" s="651"/>
      <c r="AA845" s="651"/>
      <c r="AB845" s="651"/>
      <c r="AC845" s="277"/>
      <c r="AD845" s="651" t="str">
        <f>[4]CDKT!$T$10</f>
        <v>VND</v>
      </c>
      <c r="AE845" s="651"/>
      <c r="AF845" s="651"/>
      <c r="AG845" s="651"/>
      <c r="AH845" s="651"/>
      <c r="AI845" s="651"/>
      <c r="AJ845" s="278" t="str">
        <f t="shared" si="93"/>
        <v/>
      </c>
      <c r="AK845" s="278">
        <f t="shared" si="93"/>
        <v>0</v>
      </c>
      <c r="AM845" s="100"/>
      <c r="AN845" s="100"/>
      <c r="AO845" s="100"/>
      <c r="AP845" s="100"/>
      <c r="AQ845" s="100"/>
      <c r="AR845" s="100"/>
      <c r="AS845" s="100"/>
      <c r="AT845" s="100"/>
      <c r="AU845" s="100"/>
      <c r="AV845" s="100"/>
      <c r="AW845" s="100"/>
      <c r="AX845" s="100"/>
      <c r="AY845" s="100"/>
      <c r="AZ845" s="100"/>
      <c r="BA845" s="100"/>
      <c r="BB845" s="100"/>
      <c r="BC845" s="100"/>
      <c r="BF845" s="651" t="e">
        <f>#REF!</f>
        <v>#REF!</v>
      </c>
      <c r="BG845" s="651"/>
      <c r="BH845" s="651"/>
      <c r="BI845" s="651"/>
      <c r="BJ845" s="651"/>
      <c r="BK845" s="651"/>
      <c r="BL845" s="277"/>
      <c r="BM845" s="651" t="e">
        <f>#REF!</f>
        <v>#REF!</v>
      </c>
      <c r="BN845" s="651"/>
      <c r="BO845" s="651"/>
      <c r="BP845" s="651"/>
      <c r="BQ845" s="651"/>
      <c r="BR845" s="651"/>
      <c r="BS845" s="279"/>
      <c r="BT845" s="155" t="s">
        <v>1133</v>
      </c>
      <c r="BU845" s="155" t="s">
        <v>1133</v>
      </c>
      <c r="BV845" s="155" t="s">
        <v>1133</v>
      </c>
      <c r="BW845" s="155" t="s">
        <v>1133</v>
      </c>
      <c r="BY845" s="156">
        <f>SUM(BY846:BY849)</f>
        <v>0</v>
      </c>
      <c r="BZ845" s="156">
        <f t="shared" si="91"/>
        <v>0</v>
      </c>
    </row>
    <row r="846" spans="1:94" ht="15" hidden="1" customHeight="1">
      <c r="A846" s="147" t="str">
        <f>IF(B846&lt;&gt;"",SUBTOTAL(103,$B$8:B846)-SUBTOTAL(103,$B$9:$B$50)-SUBTOTAL(103,$B$52:$B$345),"")</f>
        <v/>
      </c>
      <c r="C846" s="281" t="s">
        <v>1447</v>
      </c>
      <c r="D846" s="113"/>
      <c r="E846" s="107"/>
      <c r="F846" s="107"/>
      <c r="G846" s="107"/>
      <c r="H846" s="107"/>
      <c r="I846" s="107"/>
      <c r="J846" s="107"/>
      <c r="K846" s="114"/>
      <c r="L846" s="114"/>
      <c r="M846" s="114"/>
      <c r="N846" s="114"/>
      <c r="O846" s="114"/>
      <c r="P846" s="114"/>
      <c r="Q846" s="114"/>
      <c r="R846" s="114"/>
      <c r="S846" s="114"/>
      <c r="T846" s="114"/>
      <c r="U846" s="114"/>
      <c r="V846" s="114"/>
      <c r="W846" s="641">
        <f>SUM(BT846:BW846)</f>
        <v>0</v>
      </c>
      <c r="X846" s="641"/>
      <c r="Y846" s="641"/>
      <c r="Z846" s="641"/>
      <c r="AA846" s="641"/>
      <c r="AB846" s="641"/>
      <c r="AC846" s="155"/>
      <c r="AD846" s="641">
        <v>0</v>
      </c>
      <c r="AE846" s="641"/>
      <c r="AF846" s="641"/>
      <c r="AG846" s="641"/>
      <c r="AH846" s="641"/>
      <c r="AI846" s="641"/>
      <c r="AJ846" s="147" t="str">
        <f t="shared" si="93"/>
        <v/>
      </c>
      <c r="AK846" s="245">
        <f t="shared" si="93"/>
        <v>0</v>
      </c>
      <c r="AL846" s="281" t="s">
        <v>1440</v>
      </c>
      <c r="AM846" s="113"/>
      <c r="AN846" s="113"/>
      <c r="AO846" s="107"/>
      <c r="AP846" s="107"/>
      <c r="AQ846" s="107"/>
      <c r="AR846" s="107"/>
      <c r="AS846" s="107"/>
      <c r="AT846" s="114"/>
      <c r="AU846" s="114"/>
      <c r="AV846" s="114"/>
      <c r="AW846" s="114"/>
      <c r="AX846" s="114"/>
      <c r="AY846" s="114"/>
      <c r="AZ846" s="114"/>
      <c r="BA846" s="114"/>
      <c r="BB846" s="114"/>
      <c r="BC846" s="114"/>
      <c r="BD846" s="114"/>
      <c r="BE846" s="114"/>
      <c r="BF846" s="676">
        <f>W846</f>
        <v>0</v>
      </c>
      <c r="BG846" s="676"/>
      <c r="BH846" s="676"/>
      <c r="BI846" s="676"/>
      <c r="BJ846" s="676"/>
      <c r="BK846" s="676"/>
      <c r="BL846" s="194"/>
      <c r="BM846" s="676">
        <f>AD846</f>
        <v>0</v>
      </c>
      <c r="BN846" s="676"/>
      <c r="BO846" s="676"/>
      <c r="BP846" s="676"/>
      <c r="BQ846" s="676"/>
      <c r="BR846" s="676"/>
      <c r="BS846" s="193"/>
      <c r="BT846" s="155">
        <v>0</v>
      </c>
      <c r="BU846" s="155">
        <v>0</v>
      </c>
      <c r="BV846" s="155">
        <v>0</v>
      </c>
      <c r="BW846" s="155">
        <v>0</v>
      </c>
      <c r="BY846" s="156">
        <f>IF(SUM(C846:AI846)=0,0,1)</f>
        <v>0</v>
      </c>
      <c r="BZ846" s="156">
        <f t="shared" si="91"/>
        <v>0</v>
      </c>
    </row>
    <row r="847" spans="1:94" ht="15" hidden="1" customHeight="1">
      <c r="A847" s="147" t="str">
        <f>IF(B847&lt;&gt;"",SUBTOTAL(103,$B$8:B847)-SUBTOTAL(103,$B$9:$B$50)-SUBTOTAL(103,$B$52:$B$345),"")</f>
        <v/>
      </c>
      <c r="C847" s="281" t="s">
        <v>1448</v>
      </c>
      <c r="D847" s="113"/>
      <c r="E847" s="107"/>
      <c r="F847" s="107"/>
      <c r="G847" s="107"/>
      <c r="H847" s="107"/>
      <c r="I847" s="107"/>
      <c r="J847" s="107"/>
      <c r="K847" s="114"/>
      <c r="L847" s="114"/>
      <c r="M847" s="114"/>
      <c r="N847" s="114"/>
      <c r="O847" s="114"/>
      <c r="P847" s="114"/>
      <c r="Q847" s="114"/>
      <c r="R847" s="114"/>
      <c r="S847" s="114"/>
      <c r="T847" s="114"/>
      <c r="U847" s="114"/>
      <c r="V847" s="114"/>
      <c r="W847" s="641">
        <f>SUM(BT847:BW847)</f>
        <v>0</v>
      </c>
      <c r="X847" s="641"/>
      <c r="Y847" s="641"/>
      <c r="Z847" s="641"/>
      <c r="AA847" s="641"/>
      <c r="AB847" s="641"/>
      <c r="AC847" s="155"/>
      <c r="AD847" s="641">
        <v>0</v>
      </c>
      <c r="AE847" s="641"/>
      <c r="AF847" s="641"/>
      <c r="AG847" s="641"/>
      <c r="AH847" s="641"/>
      <c r="AI847" s="641"/>
      <c r="AJ847" s="147" t="str">
        <f t="shared" si="93"/>
        <v/>
      </c>
      <c r="AK847" s="245">
        <f t="shared" si="93"/>
        <v>0</v>
      </c>
      <c r="AL847" s="281" t="s">
        <v>1444</v>
      </c>
      <c r="AM847" s="113"/>
      <c r="AN847" s="113"/>
      <c r="AO847" s="107"/>
      <c r="AP847" s="107"/>
      <c r="AQ847" s="107"/>
      <c r="AR847" s="107"/>
      <c r="AS847" s="107"/>
      <c r="AT847" s="114"/>
      <c r="AU847" s="114"/>
      <c r="AV847" s="114"/>
      <c r="AW847" s="114"/>
      <c r="AX847" s="114"/>
      <c r="AY847" s="114"/>
      <c r="AZ847" s="114"/>
      <c r="BA847" s="114"/>
      <c r="BB847" s="114"/>
      <c r="BC847" s="114"/>
      <c r="BD847" s="114"/>
      <c r="BE847" s="114"/>
      <c r="BF847" s="676">
        <f>W847</f>
        <v>0</v>
      </c>
      <c r="BG847" s="676"/>
      <c r="BH847" s="676"/>
      <c r="BI847" s="676"/>
      <c r="BJ847" s="676"/>
      <c r="BK847" s="676"/>
      <c r="BL847" s="194"/>
      <c r="BM847" s="676">
        <f>AD847</f>
        <v>0</v>
      </c>
      <c r="BN847" s="676"/>
      <c r="BO847" s="676"/>
      <c r="BP847" s="676"/>
      <c r="BQ847" s="676"/>
      <c r="BR847" s="676"/>
      <c r="BS847" s="193"/>
      <c r="BT847" s="155">
        <v>0</v>
      </c>
      <c r="BU847" s="155">
        <v>0</v>
      </c>
      <c r="BV847" s="155">
        <v>0</v>
      </c>
      <c r="BW847" s="155">
        <v>0</v>
      </c>
      <c r="BY847" s="156">
        <f>IF(SUM(C847:AI847)=0,0,1)</f>
        <v>0</v>
      </c>
      <c r="BZ847" s="156">
        <f t="shared" si="91"/>
        <v>0</v>
      </c>
    </row>
    <row r="848" spans="1:94" ht="15" hidden="1" customHeight="1">
      <c r="A848" s="147" t="str">
        <f>IF(B848&lt;&gt;"",SUBTOTAL(103,$B$8:B848)-SUBTOTAL(103,$B$9:$B$50)-SUBTOTAL(103,$B$52:$B$345),"")</f>
        <v/>
      </c>
      <c r="C848" s="281"/>
      <c r="D848" s="113"/>
      <c r="E848" s="107"/>
      <c r="F848" s="107"/>
      <c r="G848" s="107"/>
      <c r="H848" s="107"/>
      <c r="I848" s="107"/>
      <c r="J848" s="107"/>
      <c r="K848" s="114"/>
      <c r="L848" s="114"/>
      <c r="M848" s="114"/>
      <c r="N848" s="114"/>
      <c r="O848" s="114"/>
      <c r="P848" s="114"/>
      <c r="Q848" s="114"/>
      <c r="R848" s="114"/>
      <c r="S848" s="114"/>
      <c r="T848" s="114"/>
      <c r="U848" s="114"/>
      <c r="V848" s="114"/>
      <c r="W848" s="295"/>
      <c r="X848" s="295"/>
      <c r="Y848" s="295"/>
      <c r="Z848" s="295"/>
      <c r="AA848" s="295"/>
      <c r="AB848" s="295"/>
      <c r="AC848" s="295"/>
      <c r="AD848" s="295"/>
      <c r="AE848" s="155"/>
      <c r="AF848" s="155"/>
      <c r="AG848" s="155"/>
      <c r="AH848" s="155"/>
      <c r="AI848" s="155"/>
      <c r="AJ848" s="147" t="str">
        <f t="shared" si="93"/>
        <v/>
      </c>
      <c r="AK848" s="245">
        <f t="shared" si="93"/>
        <v>0</v>
      </c>
      <c r="AL848" s="281"/>
      <c r="AM848" s="113"/>
      <c r="AN848" s="113"/>
      <c r="AO848" s="107"/>
      <c r="AP848" s="107"/>
      <c r="AQ848" s="107"/>
      <c r="AR848" s="107"/>
      <c r="AS848" s="107"/>
      <c r="AT848" s="114"/>
      <c r="AU848" s="114"/>
      <c r="AV848" s="114"/>
      <c r="AW848" s="114"/>
      <c r="AX848" s="114"/>
      <c r="AY848" s="114"/>
      <c r="AZ848" s="114"/>
      <c r="BA848" s="114"/>
      <c r="BB848" s="114"/>
      <c r="BC848" s="114"/>
      <c r="BD848" s="114"/>
      <c r="BE848" s="114"/>
      <c r="BF848" s="368"/>
      <c r="BG848" s="368"/>
      <c r="BH848" s="368"/>
      <c r="BI848" s="368"/>
      <c r="BJ848" s="368"/>
      <c r="BK848" s="368"/>
      <c r="BL848" s="368"/>
      <c r="BM848" s="368"/>
      <c r="BN848" s="368"/>
      <c r="BO848" s="368"/>
      <c r="BP848" s="368"/>
      <c r="BQ848" s="368"/>
      <c r="BR848" s="368"/>
      <c r="BY848" s="156">
        <f>BY849</f>
        <v>0</v>
      </c>
      <c r="BZ848" s="156">
        <f t="shared" si="91"/>
        <v>0</v>
      </c>
    </row>
    <row r="849" spans="1:94" s="96" customFormat="1" ht="15" hidden="1" customHeight="1" thickBot="1">
      <c r="A849" s="147" t="str">
        <f>IF(B849&lt;&gt;"",SUBTOTAL(103,$B$8:B849)-SUBTOTAL(103,$B$9:$B$50)-SUBTOTAL(103,$B$52:$B$345),"")</f>
        <v/>
      </c>
      <c r="B849" s="88"/>
      <c r="C849" s="270"/>
      <c r="D849" s="110"/>
      <c r="E849" s="111"/>
      <c r="F849" s="111"/>
      <c r="G849" s="111"/>
      <c r="H849" s="111"/>
      <c r="I849" s="111"/>
      <c r="J849" s="111"/>
      <c r="K849" s="112"/>
      <c r="L849" s="112"/>
      <c r="M849" s="112"/>
      <c r="N849" s="112"/>
      <c r="O849" s="112"/>
      <c r="P849" s="112"/>
      <c r="Q849" s="112"/>
      <c r="R849" s="112"/>
      <c r="S849" s="112"/>
      <c r="T849" s="112"/>
      <c r="U849" s="112"/>
      <c r="V849" s="112"/>
      <c r="W849" s="653">
        <f>SUBTOTAL(109,W846:AB848)</f>
        <v>0</v>
      </c>
      <c r="X849" s="653"/>
      <c r="Y849" s="653"/>
      <c r="Z849" s="653"/>
      <c r="AA849" s="653"/>
      <c r="AB849" s="653"/>
      <c r="AC849" s="252"/>
      <c r="AD849" s="653">
        <f>SUBTOTAL(109,AD846:AI848)</f>
        <v>0</v>
      </c>
      <c r="AE849" s="653"/>
      <c r="AF849" s="653"/>
      <c r="AG849" s="653"/>
      <c r="AH849" s="653"/>
      <c r="AI849" s="653"/>
      <c r="AJ849" s="147" t="str">
        <f t="shared" si="93"/>
        <v/>
      </c>
      <c r="AK849" s="245">
        <f t="shared" si="93"/>
        <v>0</v>
      </c>
      <c r="AL849" s="270"/>
      <c r="AM849" s="110"/>
      <c r="AN849" s="111"/>
      <c r="AO849" s="111"/>
      <c r="AP849" s="111"/>
      <c r="AQ849" s="111"/>
      <c r="AR849" s="111"/>
      <c r="AS849" s="111"/>
      <c r="AT849" s="112"/>
      <c r="AU849" s="112"/>
      <c r="AV849" s="112"/>
      <c r="AW849" s="112"/>
      <c r="AX849" s="112"/>
      <c r="AY849" s="112"/>
      <c r="AZ849" s="112"/>
      <c r="BA849" s="112"/>
      <c r="BB849" s="112"/>
      <c r="BC849" s="112"/>
      <c r="BD849" s="112"/>
      <c r="BE849" s="112"/>
      <c r="BF849" s="653">
        <f>SUBTOTAL(109,BF846:BK848)</f>
        <v>0</v>
      </c>
      <c r="BG849" s="653"/>
      <c r="BH849" s="653"/>
      <c r="BI849" s="653"/>
      <c r="BJ849" s="653"/>
      <c r="BK849" s="653"/>
      <c r="BL849" s="252"/>
      <c r="BM849" s="653">
        <f>SUBTOTAL(109,BM846:BR848)</f>
        <v>0</v>
      </c>
      <c r="BN849" s="653"/>
      <c r="BO849" s="653"/>
      <c r="BP849" s="653"/>
      <c r="BQ849" s="653"/>
      <c r="BR849" s="653"/>
      <c r="BS849" s="271"/>
      <c r="BT849" s="285">
        <f>SUBTOTAL(109,BT846:BT848)</f>
        <v>0</v>
      </c>
      <c r="BU849" s="285">
        <f>SUBTOTAL(109,BU846:BU848)</f>
        <v>0</v>
      </c>
      <c r="BV849" s="285">
        <f>SUBTOTAL(109,BV846:BV848)</f>
        <v>0</v>
      </c>
      <c r="BW849" s="285">
        <f>SUBTOTAL(109,BW846:BW848)</f>
        <v>0</v>
      </c>
      <c r="BX849" s="156"/>
      <c r="BY849" s="156">
        <f>IF(SUM(C849:AI849)=0,0,1)</f>
        <v>0</v>
      </c>
      <c r="BZ849" s="156">
        <f t="shared" si="91"/>
        <v>0</v>
      </c>
      <c r="CA849" s="156"/>
      <c r="CB849" s="252">
        <f>[4]CDKT!P169+[4]CDKT!P211</f>
        <v>0</v>
      </c>
      <c r="CC849" s="252">
        <f>[4]CDKT!T169+[4]CDKT!T211</f>
        <v>0</v>
      </c>
      <c r="CD849" s="252">
        <f>W849-CB849</f>
        <v>0</v>
      </c>
      <c r="CE849" s="252">
        <f>AD849-CC849</f>
        <v>0</v>
      </c>
      <c r="CG849" s="272"/>
      <c r="CH849" s="272"/>
      <c r="CI849" s="272"/>
      <c r="CJ849" s="272"/>
      <c r="CK849" s="272"/>
      <c r="CL849" s="272"/>
      <c r="CM849" s="272"/>
      <c r="CN849" s="272"/>
      <c r="CO849" s="272"/>
      <c r="CP849" s="272"/>
    </row>
    <row r="850" spans="1:94" ht="15" hidden="1" customHeight="1" thickTop="1">
      <c r="A850" s="147" t="str">
        <f>IF(B850&lt;&gt;"",SUBTOTAL(103,$B$8:B939)-SUBTOTAL(103,$B$9:$B$50)-SUBTOTAL(103,$B$52:$B$345),"")</f>
        <v/>
      </c>
      <c r="D850" s="113"/>
      <c r="E850" s="107"/>
      <c r="F850" s="107"/>
      <c r="G850" s="107"/>
      <c r="H850" s="107"/>
      <c r="I850" s="107"/>
      <c r="J850" s="107"/>
      <c r="K850" s="114"/>
      <c r="L850" s="114"/>
      <c r="M850" s="114"/>
      <c r="N850" s="114"/>
      <c r="O850" s="114"/>
      <c r="P850" s="114"/>
      <c r="Q850" s="114"/>
      <c r="R850" s="114"/>
      <c r="S850" s="114"/>
      <c r="T850" s="114"/>
      <c r="U850" s="114"/>
      <c r="V850" s="114"/>
      <c r="W850" s="288"/>
      <c r="X850" s="288"/>
      <c r="Y850" s="288"/>
      <c r="Z850" s="288"/>
      <c r="AA850" s="288"/>
      <c r="AB850" s="288"/>
      <c r="AC850" s="288"/>
      <c r="AD850" s="288"/>
      <c r="AJ850" s="147" t="str">
        <f>A850</f>
        <v/>
      </c>
      <c r="AK850" s="245">
        <f>B850</f>
        <v>0</v>
      </c>
      <c r="AM850" s="113"/>
      <c r="AN850" s="113"/>
      <c r="AO850" s="107"/>
      <c r="AP850" s="107"/>
      <c r="AQ850" s="107"/>
      <c r="AR850" s="107"/>
      <c r="AS850" s="107"/>
      <c r="AT850" s="114"/>
      <c r="AU850" s="114"/>
      <c r="AV850" s="114"/>
      <c r="AW850" s="114"/>
      <c r="AX850" s="114"/>
      <c r="AY850" s="114"/>
      <c r="AZ850" s="114"/>
      <c r="BA850" s="114"/>
      <c r="BB850" s="114"/>
      <c r="BC850" s="114"/>
      <c r="BD850" s="114"/>
      <c r="BE850" s="114"/>
      <c r="BF850" s="368"/>
      <c r="BG850" s="368"/>
      <c r="BH850" s="368"/>
      <c r="BI850" s="368"/>
      <c r="BJ850" s="368"/>
      <c r="BK850" s="368"/>
      <c r="BL850" s="368"/>
      <c r="BM850" s="368"/>
      <c r="BN850" s="194"/>
      <c r="BO850" s="194"/>
      <c r="BP850" s="194"/>
      <c r="BQ850" s="194"/>
      <c r="BR850" s="194"/>
      <c r="BT850" s="155">
        <f>BT849-[4]CDKT!K169-[4]CDKT!K211</f>
        <v>-84000000</v>
      </c>
      <c r="BU850" s="155">
        <f>BU849-[4]CDKT!L169-[4]CDKT!L211</f>
        <v>0</v>
      </c>
      <c r="BV850" s="155">
        <f>BV849-[4]CDKT!M169-[4]CDKT!M211</f>
        <v>0</v>
      </c>
      <c r="BW850" s="155">
        <f>BW849-[4]CDKT!O169-[4]CDKT!O211</f>
        <v>84000000</v>
      </c>
      <c r="BY850" s="156">
        <f>BY853</f>
        <v>0</v>
      </c>
      <c r="BZ850" s="156">
        <f t="shared" si="91"/>
        <v>0</v>
      </c>
    </row>
    <row r="851" spans="1:94" ht="15" hidden="1" customHeight="1">
      <c r="A851" s="147" t="s">
        <v>801</v>
      </c>
      <c r="B851" s="88" t="str">
        <f>IF(AND(W858=0,AD858=0),"",".")</f>
        <v/>
      </c>
      <c r="C851" s="261" t="s">
        <v>1449</v>
      </c>
      <c r="D851" s="113"/>
      <c r="E851" s="107"/>
      <c r="F851" s="107"/>
      <c r="G851" s="107"/>
      <c r="H851" s="107"/>
      <c r="I851" s="107"/>
      <c r="J851" s="107"/>
      <c r="K851" s="114"/>
      <c r="L851" s="114"/>
      <c r="M851" s="114"/>
      <c r="N851" s="114"/>
      <c r="O851" s="114"/>
      <c r="P851" s="114"/>
      <c r="Q851" s="114"/>
      <c r="R851" s="114"/>
      <c r="S851" s="114"/>
      <c r="T851" s="114"/>
      <c r="U851" s="114"/>
      <c r="V851" s="114"/>
      <c r="W851" s="288"/>
      <c r="X851" s="288"/>
      <c r="Y851" s="288"/>
      <c r="Z851" s="288"/>
      <c r="AA851" s="288"/>
      <c r="AB851" s="288"/>
      <c r="AC851" s="288"/>
      <c r="AD851" s="288"/>
      <c r="AJ851" s="147" t="str">
        <f t="shared" ref="AJ851:AK857" si="94">A851</f>
        <v>b)</v>
      </c>
      <c r="AK851" s="245" t="str">
        <f t="shared" si="94"/>
        <v/>
      </c>
      <c r="AL851" s="261" t="s">
        <v>1438</v>
      </c>
      <c r="AM851" s="113"/>
      <c r="AN851" s="113"/>
      <c r="AO851" s="107"/>
      <c r="AP851" s="107"/>
      <c r="AQ851" s="107"/>
      <c r="AR851" s="107"/>
      <c r="AS851" s="107"/>
      <c r="AT851" s="114"/>
      <c r="AU851" s="114"/>
      <c r="AV851" s="114"/>
      <c r="AW851" s="114"/>
      <c r="AX851" s="114"/>
      <c r="AY851" s="114"/>
      <c r="AZ851" s="114"/>
      <c r="BA851" s="114"/>
      <c r="BB851" s="114"/>
      <c r="BC851" s="114"/>
      <c r="BD851" s="114"/>
      <c r="BE851" s="114"/>
      <c r="BF851" s="288"/>
      <c r="BG851" s="288"/>
      <c r="BH851" s="288"/>
      <c r="BI851" s="288"/>
      <c r="BJ851" s="288"/>
      <c r="BK851" s="288"/>
      <c r="BL851" s="288"/>
      <c r="BM851" s="288"/>
      <c r="BY851" s="156">
        <f>BY853</f>
        <v>0</v>
      </c>
      <c r="BZ851" s="156">
        <f t="shared" si="91"/>
        <v>0</v>
      </c>
    </row>
    <row r="852" spans="1:94" ht="15" hidden="1" customHeight="1">
      <c r="A852" s="278" t="str">
        <f>IF(B852&lt;&gt;"",SUBTOTAL(103,$B$8:B852)-SUBTOTAL(103,$B$9:$B$50)-SUBTOTAL(103,$B$52:$B$345),"")</f>
        <v/>
      </c>
      <c r="D852" s="100"/>
      <c r="E852" s="100"/>
      <c r="F852" s="100"/>
      <c r="G852" s="100"/>
      <c r="H852" s="100"/>
      <c r="I852" s="100"/>
      <c r="J852" s="100"/>
      <c r="K852" s="100"/>
      <c r="L852" s="100"/>
      <c r="M852" s="100"/>
      <c r="N852" s="100"/>
      <c r="O852" s="100"/>
      <c r="P852" s="100"/>
      <c r="Q852" s="100"/>
      <c r="R852" s="100"/>
      <c r="S852" s="100"/>
      <c r="T852" s="100"/>
      <c r="W852" s="648" t="str">
        <f>[4]CDKT!$P$9</f>
        <v>30/06/2016</v>
      </c>
      <c r="X852" s="649"/>
      <c r="Y852" s="649"/>
      <c r="Z852" s="649"/>
      <c r="AA852" s="649"/>
      <c r="AB852" s="649"/>
      <c r="AC852" s="277"/>
      <c r="AD852" s="648" t="str">
        <f>[4]CDKT!$T$9</f>
        <v>01/01/2016</v>
      </c>
      <c r="AE852" s="649"/>
      <c r="AF852" s="649"/>
      <c r="AG852" s="649"/>
      <c r="AH852" s="649"/>
      <c r="AI852" s="649"/>
      <c r="AJ852" s="278" t="str">
        <f t="shared" si="94"/>
        <v/>
      </c>
      <c r="AK852" s="278">
        <f t="shared" si="94"/>
        <v>0</v>
      </c>
      <c r="AM852" s="100"/>
      <c r="AN852" s="100"/>
      <c r="AO852" s="100"/>
      <c r="AP852" s="100"/>
      <c r="AQ852" s="100"/>
      <c r="AR852" s="100"/>
      <c r="AS852" s="100"/>
      <c r="AT852" s="100"/>
      <c r="AU852" s="100"/>
      <c r="AV852" s="100"/>
      <c r="AW852" s="100"/>
      <c r="AX852" s="100"/>
      <c r="AY852" s="100"/>
      <c r="AZ852" s="100"/>
      <c r="BA852" s="100"/>
      <c r="BB852" s="100"/>
      <c r="BC852" s="100"/>
      <c r="BF852" s="650" t="e">
        <f>#REF!</f>
        <v>#REF!</v>
      </c>
      <c r="BG852" s="649"/>
      <c r="BH852" s="649"/>
      <c r="BI852" s="649"/>
      <c r="BJ852" s="649"/>
      <c r="BK852" s="649"/>
      <c r="BL852" s="277"/>
      <c r="BM852" s="650" t="e">
        <f>#REF!</f>
        <v>#REF!</v>
      </c>
      <c r="BN852" s="649"/>
      <c r="BO852" s="649"/>
      <c r="BP852" s="649"/>
      <c r="BQ852" s="649"/>
      <c r="BR852" s="649"/>
      <c r="BS852" s="279"/>
      <c r="BT852" s="280" t="str">
        <f>[4]CDKT!K$9</f>
        <v>Hội sở</v>
      </c>
      <c r="BU852" s="280" t="str">
        <f>[4]CDKT!L$9</f>
        <v>CN Hà Nội</v>
      </c>
      <c r="BV852" s="280" t="str">
        <f>[4]CDKT!M$9</f>
        <v>CN Hồ Chí Minh</v>
      </c>
      <c r="BW852" s="280" t="str">
        <f>[4]CDKT!O$9</f>
        <v>Điều chỉnh</v>
      </c>
      <c r="BY852" s="156">
        <f>BY853</f>
        <v>0</v>
      </c>
      <c r="BZ852" s="156">
        <f t="shared" si="91"/>
        <v>0</v>
      </c>
    </row>
    <row r="853" spans="1:94" ht="15" hidden="1" customHeight="1">
      <c r="A853" s="278" t="str">
        <f>IF(B853&lt;&gt;"",SUBTOTAL(103,$B$8:B853)-SUBTOTAL(103,$B$9:$B$50)-SUBTOTAL(103,$B$52:$B$345),"")</f>
        <v/>
      </c>
      <c r="D853" s="100"/>
      <c r="E853" s="100"/>
      <c r="F853" s="100"/>
      <c r="G853" s="100"/>
      <c r="H853" s="100"/>
      <c r="I853" s="100"/>
      <c r="J853" s="100"/>
      <c r="K853" s="100"/>
      <c r="L853" s="100"/>
      <c r="M853" s="100"/>
      <c r="N853" s="100"/>
      <c r="O853" s="100"/>
      <c r="P853" s="100"/>
      <c r="Q853" s="100"/>
      <c r="R853" s="100"/>
      <c r="S853" s="100"/>
      <c r="T853" s="100"/>
      <c r="W853" s="651" t="str">
        <f>[4]CDKT!$P$10</f>
        <v>VND</v>
      </c>
      <c r="X853" s="651"/>
      <c r="Y853" s="651"/>
      <c r="Z853" s="651"/>
      <c r="AA853" s="651"/>
      <c r="AB853" s="651"/>
      <c r="AC853" s="277"/>
      <c r="AD853" s="651" t="str">
        <f>[4]CDKT!$T$10</f>
        <v>VND</v>
      </c>
      <c r="AE853" s="651"/>
      <c r="AF853" s="651"/>
      <c r="AG853" s="651"/>
      <c r="AH853" s="651"/>
      <c r="AI853" s="651"/>
      <c r="AJ853" s="278" t="str">
        <f t="shared" si="94"/>
        <v/>
      </c>
      <c r="AK853" s="278">
        <f t="shared" si="94"/>
        <v>0</v>
      </c>
      <c r="AM853" s="100"/>
      <c r="AN853" s="100"/>
      <c r="AO853" s="100"/>
      <c r="AP853" s="100"/>
      <c r="AQ853" s="100"/>
      <c r="AR853" s="100"/>
      <c r="AS853" s="100"/>
      <c r="AT853" s="100"/>
      <c r="AU853" s="100"/>
      <c r="AV853" s="100"/>
      <c r="AW853" s="100"/>
      <c r="AX853" s="100"/>
      <c r="AY853" s="100"/>
      <c r="AZ853" s="100"/>
      <c r="BA853" s="100"/>
      <c r="BB853" s="100"/>
      <c r="BC853" s="100"/>
      <c r="BF853" s="651" t="e">
        <f>#REF!</f>
        <v>#REF!</v>
      </c>
      <c r="BG853" s="651"/>
      <c r="BH853" s="651"/>
      <c r="BI853" s="651"/>
      <c r="BJ853" s="651"/>
      <c r="BK853" s="651"/>
      <c r="BL853" s="277"/>
      <c r="BM853" s="651" t="e">
        <f>#REF!</f>
        <v>#REF!</v>
      </c>
      <c r="BN853" s="651"/>
      <c r="BO853" s="651"/>
      <c r="BP853" s="651"/>
      <c r="BQ853" s="651"/>
      <c r="BR853" s="651"/>
      <c r="BS853" s="279"/>
      <c r="BT853" s="155" t="s">
        <v>1133</v>
      </c>
      <c r="BU853" s="155" t="s">
        <v>1133</v>
      </c>
      <c r="BV853" s="155" t="s">
        <v>1133</v>
      </c>
      <c r="BW853" s="155" t="s">
        <v>1133</v>
      </c>
      <c r="BY853" s="156">
        <f>SUM(BY854:BY857)</f>
        <v>0</v>
      </c>
      <c r="BZ853" s="156">
        <f t="shared" si="91"/>
        <v>0</v>
      </c>
    </row>
    <row r="854" spans="1:94" ht="15" hidden="1" customHeight="1">
      <c r="A854" s="147" t="str">
        <f>IF(B854&lt;&gt;"",SUBTOTAL(103,$B$8:B854)-SUBTOTAL(103,$B$9:$B$50)-SUBTOTAL(103,$B$52:$B$345),"")</f>
        <v/>
      </c>
      <c r="C854" s="281" t="s">
        <v>1450</v>
      </c>
      <c r="D854" s="113"/>
      <c r="E854" s="107"/>
      <c r="F854" s="107"/>
      <c r="G854" s="107"/>
      <c r="H854" s="107"/>
      <c r="I854" s="107"/>
      <c r="J854" s="107"/>
      <c r="K854" s="114"/>
      <c r="L854" s="114"/>
      <c r="M854" s="114"/>
      <c r="N854" s="114"/>
      <c r="O854" s="114"/>
      <c r="P854" s="114"/>
      <c r="Q854" s="114"/>
      <c r="R854" s="114"/>
      <c r="S854" s="114"/>
      <c r="T854" s="114"/>
      <c r="U854" s="114"/>
      <c r="V854" s="114"/>
      <c r="W854" s="641">
        <f>SUM(BT854:BW854)</f>
        <v>0</v>
      </c>
      <c r="X854" s="641"/>
      <c r="Y854" s="641"/>
      <c r="Z854" s="641"/>
      <c r="AA854" s="641"/>
      <c r="AB854" s="641"/>
      <c r="AC854" s="155"/>
      <c r="AD854" s="641">
        <v>0</v>
      </c>
      <c r="AE854" s="641"/>
      <c r="AF854" s="641"/>
      <c r="AG854" s="641"/>
      <c r="AH854" s="641"/>
      <c r="AI854" s="641"/>
      <c r="AJ854" s="147" t="str">
        <f t="shared" si="94"/>
        <v/>
      </c>
      <c r="AK854" s="245">
        <f t="shared" si="94"/>
        <v>0</v>
      </c>
      <c r="AL854" s="281" t="s">
        <v>1440</v>
      </c>
      <c r="AM854" s="113"/>
      <c r="AN854" s="113"/>
      <c r="AO854" s="107"/>
      <c r="AP854" s="107"/>
      <c r="AQ854" s="107"/>
      <c r="AR854" s="107"/>
      <c r="AS854" s="107"/>
      <c r="AT854" s="114"/>
      <c r="AU854" s="114"/>
      <c r="AV854" s="114"/>
      <c r="AW854" s="114"/>
      <c r="AX854" s="114"/>
      <c r="AY854" s="114"/>
      <c r="AZ854" s="114"/>
      <c r="BA854" s="114"/>
      <c r="BB854" s="114"/>
      <c r="BC854" s="114"/>
      <c r="BD854" s="114"/>
      <c r="BE854" s="114"/>
      <c r="BF854" s="676">
        <f>W854</f>
        <v>0</v>
      </c>
      <c r="BG854" s="676"/>
      <c r="BH854" s="676"/>
      <c r="BI854" s="676"/>
      <c r="BJ854" s="676"/>
      <c r="BK854" s="676"/>
      <c r="BL854" s="194"/>
      <c r="BM854" s="676">
        <f>AD854</f>
        <v>0</v>
      </c>
      <c r="BN854" s="676"/>
      <c r="BO854" s="676"/>
      <c r="BP854" s="676"/>
      <c r="BQ854" s="676"/>
      <c r="BR854" s="676"/>
      <c r="BS854" s="193"/>
      <c r="BT854" s="155">
        <v>0</v>
      </c>
      <c r="BU854" s="155">
        <v>0</v>
      </c>
      <c r="BV854" s="155">
        <v>0</v>
      </c>
      <c r="BW854" s="155">
        <v>0</v>
      </c>
      <c r="BY854" s="156">
        <f>IF(SUM(C854:AI854)=0,0,1)</f>
        <v>0</v>
      </c>
      <c r="BZ854" s="156">
        <f t="shared" si="91"/>
        <v>0</v>
      </c>
    </row>
    <row r="855" spans="1:94" ht="15" hidden="1" customHeight="1">
      <c r="A855" s="147" t="str">
        <f>IF(B855&lt;&gt;"",SUBTOTAL(103,$B$8:B855)-SUBTOTAL(103,$B$9:$B$50)-SUBTOTAL(103,$B$52:$B$345),"")</f>
        <v/>
      </c>
      <c r="C855" s="281" t="s">
        <v>1451</v>
      </c>
      <c r="D855" s="113"/>
      <c r="E855" s="107"/>
      <c r="F855" s="107"/>
      <c r="G855" s="107"/>
      <c r="H855" s="107"/>
      <c r="I855" s="107"/>
      <c r="J855" s="107"/>
      <c r="K855" s="114"/>
      <c r="L855" s="114"/>
      <c r="M855" s="114"/>
      <c r="N855" s="114"/>
      <c r="O855" s="114"/>
      <c r="P855" s="114"/>
      <c r="Q855" s="114"/>
      <c r="R855" s="114"/>
      <c r="S855" s="114"/>
      <c r="T855" s="114"/>
      <c r="U855" s="114"/>
      <c r="V855" s="114"/>
      <c r="W855" s="641">
        <f>SUM(BT855:BW855)</f>
        <v>0</v>
      </c>
      <c r="X855" s="641"/>
      <c r="Y855" s="641"/>
      <c r="Z855" s="641"/>
      <c r="AA855" s="641"/>
      <c r="AB855" s="641"/>
      <c r="AC855" s="155"/>
      <c r="AD855" s="641">
        <v>0</v>
      </c>
      <c r="AE855" s="641"/>
      <c r="AF855" s="641"/>
      <c r="AG855" s="641"/>
      <c r="AH855" s="641"/>
      <c r="AI855" s="641"/>
      <c r="AJ855" s="147" t="str">
        <f t="shared" si="94"/>
        <v/>
      </c>
      <c r="AK855" s="245">
        <f t="shared" si="94"/>
        <v>0</v>
      </c>
      <c r="AL855" s="281" t="s">
        <v>1442</v>
      </c>
      <c r="AM855" s="113"/>
      <c r="AN855" s="113"/>
      <c r="AO855" s="107"/>
      <c r="AP855" s="107"/>
      <c r="AQ855" s="107"/>
      <c r="AR855" s="107"/>
      <c r="AS855" s="107"/>
      <c r="AT855" s="114"/>
      <c r="AU855" s="114"/>
      <c r="AV855" s="114"/>
      <c r="AW855" s="114"/>
      <c r="AX855" s="114"/>
      <c r="AY855" s="114"/>
      <c r="AZ855" s="114"/>
      <c r="BA855" s="114"/>
      <c r="BB855" s="114"/>
      <c r="BC855" s="114"/>
      <c r="BD855" s="114"/>
      <c r="BE855" s="114"/>
      <c r="BF855" s="676">
        <f>W855</f>
        <v>0</v>
      </c>
      <c r="BG855" s="676"/>
      <c r="BH855" s="676"/>
      <c r="BI855" s="676"/>
      <c r="BJ855" s="676"/>
      <c r="BK855" s="676"/>
      <c r="BL855" s="194"/>
      <c r="BM855" s="676">
        <f>AD855</f>
        <v>0</v>
      </c>
      <c r="BN855" s="676"/>
      <c r="BO855" s="676"/>
      <c r="BP855" s="676"/>
      <c r="BQ855" s="676"/>
      <c r="BR855" s="676"/>
      <c r="BS855" s="193"/>
      <c r="BT855" s="155">
        <v>0</v>
      </c>
      <c r="BU855" s="155">
        <v>0</v>
      </c>
      <c r="BV855" s="155">
        <v>0</v>
      </c>
      <c r="BW855" s="155">
        <v>0</v>
      </c>
      <c r="BY855" s="156">
        <f>IF(SUM(C855:AI855)=0,0,1)</f>
        <v>0</v>
      </c>
      <c r="BZ855" s="156">
        <f t="shared" si="91"/>
        <v>0</v>
      </c>
    </row>
    <row r="856" spans="1:94" ht="15" hidden="1" customHeight="1">
      <c r="A856" s="147" t="str">
        <f>IF(B856&lt;&gt;"",SUBTOTAL(103,$B$8:B856)-SUBTOTAL(103,$B$9:$B$50)-SUBTOTAL(103,$B$52:$B$345),"")</f>
        <v/>
      </c>
      <c r="C856" s="281"/>
      <c r="D856" s="113"/>
      <c r="E856" s="107"/>
      <c r="F856" s="107"/>
      <c r="G856" s="107"/>
      <c r="H856" s="107"/>
      <c r="I856" s="107"/>
      <c r="J856" s="107"/>
      <c r="K856" s="114"/>
      <c r="L856" s="114"/>
      <c r="M856" s="114"/>
      <c r="N856" s="114"/>
      <c r="O856" s="114"/>
      <c r="P856" s="114"/>
      <c r="Q856" s="114"/>
      <c r="R856" s="114"/>
      <c r="S856" s="114"/>
      <c r="T856" s="114"/>
      <c r="U856" s="114"/>
      <c r="V856" s="114"/>
      <c r="W856" s="295"/>
      <c r="X856" s="295"/>
      <c r="Y856" s="295"/>
      <c r="Z856" s="295"/>
      <c r="AA856" s="295"/>
      <c r="AB856" s="295"/>
      <c r="AC856" s="295"/>
      <c r="AD856" s="295"/>
      <c r="AE856" s="155"/>
      <c r="AF856" s="155"/>
      <c r="AG856" s="155"/>
      <c r="AH856" s="155"/>
      <c r="AI856" s="155"/>
      <c r="AJ856" s="147" t="str">
        <f t="shared" si="94"/>
        <v/>
      </c>
      <c r="AK856" s="245">
        <f t="shared" si="94"/>
        <v>0</v>
      </c>
      <c r="AL856" s="281"/>
      <c r="AM856" s="113"/>
      <c r="AN856" s="113"/>
      <c r="AO856" s="107"/>
      <c r="AP856" s="107"/>
      <c r="AQ856" s="107"/>
      <c r="AR856" s="107"/>
      <c r="AS856" s="107"/>
      <c r="AT856" s="114"/>
      <c r="AU856" s="114"/>
      <c r="AV856" s="114"/>
      <c r="AW856" s="114"/>
      <c r="AX856" s="114"/>
      <c r="AY856" s="114"/>
      <c r="AZ856" s="114"/>
      <c r="BA856" s="114"/>
      <c r="BB856" s="114"/>
      <c r="BC856" s="114"/>
      <c r="BD856" s="114"/>
      <c r="BE856" s="114"/>
      <c r="BF856" s="368"/>
      <c r="BG856" s="368"/>
      <c r="BH856" s="368"/>
      <c r="BI856" s="368"/>
      <c r="BJ856" s="368"/>
      <c r="BK856" s="368"/>
      <c r="BL856" s="368"/>
      <c r="BM856" s="368"/>
      <c r="BN856" s="368"/>
      <c r="BO856" s="368"/>
      <c r="BP856" s="368"/>
      <c r="BQ856" s="368"/>
      <c r="BR856" s="368"/>
      <c r="BY856" s="156">
        <f>BY857</f>
        <v>0</v>
      </c>
      <c r="BZ856" s="156">
        <f t="shared" si="91"/>
        <v>0</v>
      </c>
    </row>
    <row r="857" spans="1:94" s="96" customFormat="1" ht="15" hidden="1" customHeight="1" thickBot="1">
      <c r="A857" s="147" t="str">
        <f>IF(B857&lt;&gt;"",SUBTOTAL(103,$B$8:B857)-SUBTOTAL(103,$B$9:$B$50)-SUBTOTAL(103,$B$52:$B$345),"")</f>
        <v/>
      </c>
      <c r="B857" s="88"/>
      <c r="C857" s="270"/>
      <c r="D857" s="110"/>
      <c r="E857" s="111"/>
      <c r="F857" s="111"/>
      <c r="G857" s="111"/>
      <c r="H857" s="111"/>
      <c r="I857" s="111"/>
      <c r="J857" s="111"/>
      <c r="K857" s="112"/>
      <c r="L857" s="112"/>
      <c r="M857" s="112"/>
      <c r="N857" s="112"/>
      <c r="O857" s="112"/>
      <c r="P857" s="112"/>
      <c r="Q857" s="112"/>
      <c r="R857" s="112"/>
      <c r="S857" s="112"/>
      <c r="T857" s="112"/>
      <c r="U857" s="112"/>
      <c r="V857" s="112"/>
      <c r="W857" s="653">
        <f>SUBTOTAL(109,W854:AB856)</f>
        <v>0</v>
      </c>
      <c r="X857" s="653"/>
      <c r="Y857" s="653"/>
      <c r="Z857" s="653"/>
      <c r="AA857" s="653"/>
      <c r="AB857" s="653"/>
      <c r="AC857" s="252"/>
      <c r="AD857" s="653">
        <f>SUBTOTAL(109,AD854:AI856)</f>
        <v>0</v>
      </c>
      <c r="AE857" s="653"/>
      <c r="AF857" s="653"/>
      <c r="AG857" s="653"/>
      <c r="AH857" s="653"/>
      <c r="AI857" s="653"/>
      <c r="AJ857" s="147" t="str">
        <f t="shared" si="94"/>
        <v/>
      </c>
      <c r="AK857" s="245">
        <f t="shared" si="94"/>
        <v>0</v>
      </c>
      <c r="AL857" s="270"/>
      <c r="AM857" s="110"/>
      <c r="AN857" s="111"/>
      <c r="AO857" s="111"/>
      <c r="AP857" s="111"/>
      <c r="AQ857" s="111"/>
      <c r="AR857" s="111"/>
      <c r="AS857" s="111"/>
      <c r="AT857" s="112"/>
      <c r="AU857" s="112"/>
      <c r="AV857" s="112"/>
      <c r="AW857" s="112"/>
      <c r="AX857" s="112"/>
      <c r="AY857" s="112"/>
      <c r="AZ857" s="112"/>
      <c r="BA857" s="112"/>
      <c r="BB857" s="112"/>
      <c r="BC857" s="112"/>
      <c r="BD857" s="112"/>
      <c r="BE857" s="112"/>
      <c r="BF857" s="653">
        <f>SUBTOTAL(109,BF854:BK856)</f>
        <v>0</v>
      </c>
      <c r="BG857" s="653"/>
      <c r="BH857" s="653"/>
      <c r="BI857" s="653"/>
      <c r="BJ857" s="653"/>
      <c r="BK857" s="653"/>
      <c r="BL857" s="252"/>
      <c r="BM857" s="653">
        <f>SUBTOTAL(109,BM854:BR856)</f>
        <v>0</v>
      </c>
      <c r="BN857" s="653"/>
      <c r="BO857" s="653"/>
      <c r="BP857" s="653"/>
      <c r="BQ857" s="653"/>
      <c r="BR857" s="653"/>
      <c r="BS857" s="271"/>
      <c r="BT857" s="285">
        <f>SUBTOTAL(109,BT854:BT856)</f>
        <v>0</v>
      </c>
      <c r="BU857" s="285">
        <f>SUBTOTAL(109,BU854:BU856)</f>
        <v>0</v>
      </c>
      <c r="BV857" s="285">
        <f>SUBTOTAL(109,BV854:BV856)</f>
        <v>0</v>
      </c>
      <c r="BW857" s="285">
        <f>SUBTOTAL(109,BW854:BW856)</f>
        <v>0</v>
      </c>
      <c r="BX857" s="156"/>
      <c r="BY857" s="156">
        <f>IF(SUM(C857:AI857)=0,0,1)</f>
        <v>0</v>
      </c>
      <c r="BZ857" s="156">
        <f t="shared" si="91"/>
        <v>0</v>
      </c>
      <c r="CA857" s="156"/>
      <c r="CB857" s="252">
        <f>[4]CDKT!P169+[4]CDKT!P211</f>
        <v>0</v>
      </c>
      <c r="CC857" s="252">
        <f>[4]CDKT!T169+[4]CDKT!T211</f>
        <v>0</v>
      </c>
      <c r="CD857" s="252">
        <f>W857-CB857</f>
        <v>0</v>
      </c>
      <c r="CE857" s="252">
        <f>AD857-CC857</f>
        <v>0</v>
      </c>
      <c r="CG857" s="272"/>
      <c r="CH857" s="272"/>
      <c r="CI857" s="272"/>
      <c r="CJ857" s="272"/>
      <c r="CK857" s="272"/>
      <c r="CL857" s="272"/>
      <c r="CM857" s="272"/>
      <c r="CN857" s="272"/>
      <c r="CO857" s="272"/>
      <c r="CP857" s="272"/>
    </row>
    <row r="858" spans="1:94" ht="15" hidden="1" customHeight="1" thickTop="1">
      <c r="A858" s="147" t="str">
        <f>IF(B858&lt;&gt;"",SUBTOTAL(103,$B$8:B948)-SUBTOTAL(103,$B$9:$B$50)-SUBTOTAL(103,$B$52:$B$345),"")</f>
        <v/>
      </c>
      <c r="D858" s="113"/>
      <c r="E858" s="107"/>
      <c r="F858" s="107"/>
      <c r="G858" s="107"/>
      <c r="H858" s="107"/>
      <c r="I858" s="107"/>
      <c r="J858" s="107"/>
      <c r="K858" s="114"/>
      <c r="L858" s="114"/>
      <c r="M858" s="114"/>
      <c r="N858" s="114"/>
      <c r="O858" s="114"/>
      <c r="P858" s="114"/>
      <c r="Q858" s="114"/>
      <c r="R858" s="114"/>
      <c r="S858" s="114"/>
      <c r="T858" s="114"/>
      <c r="U858" s="114"/>
      <c r="V858" s="114"/>
      <c r="W858" s="288"/>
      <c r="X858" s="288"/>
      <c r="Y858" s="288"/>
      <c r="Z858" s="288"/>
      <c r="AA858" s="288"/>
      <c r="AB858" s="288"/>
      <c r="AC858" s="288"/>
      <c r="AD858" s="288"/>
      <c r="AJ858" s="147" t="str">
        <f>A858</f>
        <v/>
      </c>
      <c r="AK858" s="245">
        <f>B858</f>
        <v>0</v>
      </c>
      <c r="AM858" s="113"/>
      <c r="AN858" s="113"/>
      <c r="AO858" s="107"/>
      <c r="AP858" s="107"/>
      <c r="AQ858" s="107"/>
      <c r="AR858" s="107"/>
      <c r="AS858" s="107"/>
      <c r="AT858" s="114"/>
      <c r="AU858" s="114"/>
      <c r="AV858" s="114"/>
      <c r="AW858" s="114"/>
      <c r="AX858" s="114"/>
      <c r="AY858" s="114"/>
      <c r="AZ858" s="114"/>
      <c r="BA858" s="114"/>
      <c r="BB858" s="114"/>
      <c r="BC858" s="114"/>
      <c r="BD858" s="114"/>
      <c r="BE858" s="114"/>
      <c r="BF858" s="368"/>
      <c r="BG858" s="368"/>
      <c r="BH858" s="368"/>
      <c r="BI858" s="368"/>
      <c r="BJ858" s="368"/>
      <c r="BK858" s="368"/>
      <c r="BL858" s="368"/>
      <c r="BM858" s="368"/>
      <c r="BN858" s="194"/>
      <c r="BO858" s="194"/>
      <c r="BP858" s="194"/>
      <c r="BQ858" s="194"/>
      <c r="BR858" s="194"/>
      <c r="BT858" s="155">
        <f>BT857-[4]CDKT!K169-[4]CDKT!K211</f>
        <v>-84000000</v>
      </c>
      <c r="BU858" s="155">
        <f>BU857-[4]CDKT!L169-[4]CDKT!L211</f>
        <v>0</v>
      </c>
      <c r="BV858" s="155">
        <f>BV857-[4]CDKT!M169-[4]CDKT!M211</f>
        <v>0</v>
      </c>
      <c r="BW858" s="155">
        <f>BW857-[4]CDKT!O169-[4]CDKT!O211</f>
        <v>84000000</v>
      </c>
      <c r="BY858" s="156">
        <f>BY861</f>
        <v>0</v>
      </c>
      <c r="BZ858" s="156">
        <f t="shared" si="91"/>
        <v>0</v>
      </c>
    </row>
    <row r="859" spans="1:94" ht="15" hidden="1" customHeight="1">
      <c r="A859" s="147" t="s">
        <v>828</v>
      </c>
      <c r="B859" s="88" t="str">
        <f>IF(AND(W866=0,AD866=0),"",".")</f>
        <v/>
      </c>
      <c r="C859" s="261" t="s">
        <v>1452</v>
      </c>
      <c r="D859" s="113"/>
      <c r="E859" s="107"/>
      <c r="F859" s="107"/>
      <c r="G859" s="107"/>
      <c r="H859" s="107"/>
      <c r="I859" s="107"/>
      <c r="J859" s="107"/>
      <c r="K859" s="114"/>
      <c r="L859" s="114"/>
      <c r="M859" s="114"/>
      <c r="N859" s="114"/>
      <c r="O859" s="114"/>
      <c r="P859" s="114"/>
      <c r="Q859" s="114"/>
      <c r="R859" s="114"/>
      <c r="S859" s="114"/>
      <c r="T859" s="114"/>
      <c r="U859" s="114"/>
      <c r="V859" s="114"/>
      <c r="W859" s="288"/>
      <c r="X859" s="288"/>
      <c r="Y859" s="288"/>
      <c r="Z859" s="288"/>
      <c r="AA859" s="288"/>
      <c r="AB859" s="288"/>
      <c r="AC859" s="288"/>
      <c r="AD859" s="288"/>
      <c r="AJ859" s="147" t="str">
        <f t="shared" ref="AJ859:AK874" si="95">A859</f>
        <v>c)</v>
      </c>
      <c r="AK859" s="245" t="str">
        <f t="shared" si="95"/>
        <v/>
      </c>
      <c r="AL859" s="261" t="s">
        <v>1438</v>
      </c>
      <c r="AM859" s="113"/>
      <c r="AN859" s="113"/>
      <c r="AO859" s="107"/>
      <c r="AP859" s="107"/>
      <c r="AQ859" s="107"/>
      <c r="AR859" s="107"/>
      <c r="AS859" s="107"/>
      <c r="AT859" s="114"/>
      <c r="AU859" s="114"/>
      <c r="AV859" s="114"/>
      <c r="AW859" s="114"/>
      <c r="AX859" s="114"/>
      <c r="AY859" s="114"/>
      <c r="AZ859" s="114"/>
      <c r="BA859" s="114"/>
      <c r="BB859" s="114"/>
      <c r="BC859" s="114"/>
      <c r="BD859" s="114"/>
      <c r="BE859" s="114"/>
      <c r="BF859" s="288"/>
      <c r="BG859" s="288"/>
      <c r="BH859" s="288"/>
      <c r="BI859" s="288"/>
      <c r="BJ859" s="288"/>
      <c r="BK859" s="288"/>
      <c r="BL859" s="288"/>
      <c r="BM859" s="288"/>
      <c r="BY859" s="156">
        <f>BY861</f>
        <v>0</v>
      </c>
      <c r="BZ859" s="156">
        <f t="shared" si="91"/>
        <v>0</v>
      </c>
    </row>
    <row r="860" spans="1:94" ht="15" hidden="1" customHeight="1">
      <c r="A860" s="278" t="str">
        <f>IF(B860&lt;&gt;"",SUBTOTAL(103,$B$8:B860)-SUBTOTAL(103,$B$9:$B$50)-SUBTOTAL(103,$B$52:$B$345),"")</f>
        <v/>
      </c>
      <c r="D860" s="100"/>
      <c r="E860" s="100"/>
      <c r="F860" s="100"/>
      <c r="G860" s="100"/>
      <c r="H860" s="100"/>
      <c r="I860" s="100"/>
      <c r="J860" s="100"/>
      <c r="K860" s="100"/>
      <c r="L860" s="100"/>
      <c r="M860" s="100"/>
      <c r="N860" s="100"/>
      <c r="O860" s="100"/>
      <c r="P860" s="100"/>
      <c r="Q860" s="100"/>
      <c r="R860" s="100"/>
      <c r="S860" s="100"/>
      <c r="T860" s="100"/>
      <c r="W860" s="648" t="str">
        <f>[4]CDKT!$P$9</f>
        <v>30/06/2016</v>
      </c>
      <c r="X860" s="649"/>
      <c r="Y860" s="649"/>
      <c r="Z860" s="649"/>
      <c r="AA860" s="649"/>
      <c r="AB860" s="649"/>
      <c r="AC860" s="277"/>
      <c r="AD860" s="648" t="str">
        <f>[4]CDKT!$T$9</f>
        <v>01/01/2016</v>
      </c>
      <c r="AE860" s="649"/>
      <c r="AF860" s="649"/>
      <c r="AG860" s="649"/>
      <c r="AH860" s="649"/>
      <c r="AI860" s="649"/>
      <c r="AJ860" s="278" t="str">
        <f t="shared" si="95"/>
        <v/>
      </c>
      <c r="AK860" s="278">
        <f t="shared" si="95"/>
        <v>0</v>
      </c>
      <c r="AM860" s="100"/>
      <c r="AN860" s="100"/>
      <c r="AO860" s="100"/>
      <c r="AP860" s="100"/>
      <c r="AQ860" s="100"/>
      <c r="AR860" s="100"/>
      <c r="AS860" s="100"/>
      <c r="AT860" s="100"/>
      <c r="AU860" s="100"/>
      <c r="AV860" s="100"/>
      <c r="AW860" s="100"/>
      <c r="AX860" s="100"/>
      <c r="AY860" s="100"/>
      <c r="AZ860" s="100"/>
      <c r="BA860" s="100"/>
      <c r="BB860" s="100"/>
      <c r="BC860" s="100"/>
      <c r="BF860" s="650" t="e">
        <f>#REF!</f>
        <v>#REF!</v>
      </c>
      <c r="BG860" s="649"/>
      <c r="BH860" s="649"/>
      <c r="BI860" s="649"/>
      <c r="BJ860" s="649"/>
      <c r="BK860" s="649"/>
      <c r="BL860" s="277"/>
      <c r="BM860" s="650" t="e">
        <f>#REF!</f>
        <v>#REF!</v>
      </c>
      <c r="BN860" s="649"/>
      <c r="BO860" s="649"/>
      <c r="BP860" s="649"/>
      <c r="BQ860" s="649"/>
      <c r="BR860" s="649"/>
      <c r="BS860" s="279"/>
      <c r="BT860" s="280" t="str">
        <f>[4]CDKT!K$9</f>
        <v>Hội sở</v>
      </c>
      <c r="BU860" s="280" t="str">
        <f>[4]CDKT!L$9</f>
        <v>CN Hà Nội</v>
      </c>
      <c r="BV860" s="280" t="str">
        <f>[4]CDKT!M$9</f>
        <v>CN Hồ Chí Minh</v>
      </c>
      <c r="BW860" s="280" t="str">
        <f>[4]CDKT!O$9</f>
        <v>Điều chỉnh</v>
      </c>
      <c r="BY860" s="156">
        <f>BY861</f>
        <v>0</v>
      </c>
      <c r="BZ860" s="156">
        <f t="shared" si="91"/>
        <v>0</v>
      </c>
    </row>
    <row r="861" spans="1:94" ht="15" hidden="1" customHeight="1">
      <c r="A861" s="278" t="str">
        <f>IF(B861&lt;&gt;"",SUBTOTAL(103,$B$8:B861)-SUBTOTAL(103,$B$9:$B$50)-SUBTOTAL(103,$B$52:$B$345),"")</f>
        <v/>
      </c>
      <c r="D861" s="100"/>
      <c r="E861" s="100"/>
      <c r="F861" s="100"/>
      <c r="G861" s="100"/>
      <c r="H861" s="100"/>
      <c r="I861" s="100"/>
      <c r="J861" s="100"/>
      <c r="K861" s="100"/>
      <c r="L861" s="100"/>
      <c r="M861" s="100"/>
      <c r="N861" s="100"/>
      <c r="O861" s="100"/>
      <c r="P861" s="100"/>
      <c r="Q861" s="100"/>
      <c r="R861" s="100"/>
      <c r="S861" s="100"/>
      <c r="T861" s="100"/>
      <c r="W861" s="651" t="str">
        <f>[4]CDKT!$P$10</f>
        <v>VND</v>
      </c>
      <c r="X861" s="651"/>
      <c r="Y861" s="651"/>
      <c r="Z861" s="651"/>
      <c r="AA861" s="651"/>
      <c r="AB861" s="651"/>
      <c r="AC861" s="277"/>
      <c r="AD861" s="651" t="str">
        <f>[4]CDKT!$T$10</f>
        <v>VND</v>
      </c>
      <c r="AE861" s="651"/>
      <c r="AF861" s="651"/>
      <c r="AG861" s="651"/>
      <c r="AH861" s="651"/>
      <c r="AI861" s="651"/>
      <c r="AJ861" s="278" t="str">
        <f t="shared" si="95"/>
        <v/>
      </c>
      <c r="AK861" s="278">
        <f t="shared" si="95"/>
        <v>0</v>
      </c>
      <c r="AM861" s="100"/>
      <c r="AN861" s="100"/>
      <c r="AO861" s="100"/>
      <c r="AP861" s="100"/>
      <c r="AQ861" s="100"/>
      <c r="AR861" s="100"/>
      <c r="AS861" s="100"/>
      <c r="AT861" s="100"/>
      <c r="AU861" s="100"/>
      <c r="AV861" s="100"/>
      <c r="AW861" s="100"/>
      <c r="AX861" s="100"/>
      <c r="AY861" s="100"/>
      <c r="AZ861" s="100"/>
      <c r="BA861" s="100"/>
      <c r="BB861" s="100"/>
      <c r="BC861" s="100"/>
      <c r="BF861" s="651" t="e">
        <f>#REF!</f>
        <v>#REF!</v>
      </c>
      <c r="BG861" s="651"/>
      <c r="BH861" s="651"/>
      <c r="BI861" s="651"/>
      <c r="BJ861" s="651"/>
      <c r="BK861" s="651"/>
      <c r="BL861" s="277"/>
      <c r="BM861" s="651" t="e">
        <f>#REF!</f>
        <v>#REF!</v>
      </c>
      <c r="BN861" s="651"/>
      <c r="BO861" s="651"/>
      <c r="BP861" s="651"/>
      <c r="BQ861" s="651"/>
      <c r="BR861" s="651"/>
      <c r="BS861" s="279"/>
      <c r="BT861" s="155" t="s">
        <v>1133</v>
      </c>
      <c r="BU861" s="155" t="s">
        <v>1133</v>
      </c>
      <c r="BV861" s="155" t="s">
        <v>1133</v>
      </c>
      <c r="BW861" s="155" t="s">
        <v>1133</v>
      </c>
      <c r="BY861" s="156">
        <f>SUM(BY862:BY865)</f>
        <v>0</v>
      </c>
      <c r="BZ861" s="156">
        <f t="shared" si="91"/>
        <v>0</v>
      </c>
    </row>
    <row r="862" spans="1:94" ht="15" hidden="1" customHeight="1">
      <c r="A862" s="147" t="str">
        <f>IF(B862&lt;&gt;"",SUBTOTAL(103,$B$8:B862)-SUBTOTAL(103,$B$9:$B$50)-SUBTOTAL(103,$B$52:$B$345),"")</f>
        <v/>
      </c>
      <c r="C862" s="281" t="s">
        <v>1453</v>
      </c>
      <c r="D862" s="113"/>
      <c r="E862" s="107"/>
      <c r="F862" s="107"/>
      <c r="G862" s="107"/>
      <c r="H862" s="107"/>
      <c r="I862" s="107"/>
      <c r="J862" s="107"/>
      <c r="K862" s="114"/>
      <c r="L862" s="114"/>
      <c r="M862" s="114"/>
      <c r="N862" s="114"/>
      <c r="O862" s="114"/>
      <c r="P862" s="114"/>
      <c r="Q862" s="114"/>
      <c r="R862" s="114"/>
      <c r="S862" s="114"/>
      <c r="T862" s="114"/>
      <c r="U862" s="114"/>
      <c r="V862" s="114"/>
      <c r="W862" s="641">
        <f>SUM(BT862:BW862)</f>
        <v>0</v>
      </c>
      <c r="X862" s="641"/>
      <c r="Y862" s="641"/>
      <c r="Z862" s="641"/>
      <c r="AA862" s="641"/>
      <c r="AB862" s="641"/>
      <c r="AC862" s="155"/>
      <c r="AD862" s="641">
        <v>0</v>
      </c>
      <c r="AE862" s="641"/>
      <c r="AF862" s="641"/>
      <c r="AG862" s="641"/>
      <c r="AH862" s="641"/>
      <c r="AI862" s="641"/>
      <c r="AJ862" s="147" t="str">
        <f t="shared" si="95"/>
        <v/>
      </c>
      <c r="AK862" s="245">
        <f t="shared" si="95"/>
        <v>0</v>
      </c>
      <c r="AL862" s="281" t="s">
        <v>1440</v>
      </c>
      <c r="AM862" s="113"/>
      <c r="AN862" s="113"/>
      <c r="AO862" s="107"/>
      <c r="AP862" s="107"/>
      <c r="AQ862" s="107"/>
      <c r="AR862" s="107"/>
      <c r="AS862" s="107"/>
      <c r="AT862" s="114"/>
      <c r="AU862" s="114"/>
      <c r="AV862" s="114"/>
      <c r="AW862" s="114"/>
      <c r="AX862" s="114"/>
      <c r="AY862" s="114"/>
      <c r="AZ862" s="114"/>
      <c r="BA862" s="114"/>
      <c r="BB862" s="114"/>
      <c r="BC862" s="114"/>
      <c r="BD862" s="114"/>
      <c r="BE862" s="114"/>
      <c r="BF862" s="676">
        <f>W862</f>
        <v>0</v>
      </c>
      <c r="BG862" s="676"/>
      <c r="BH862" s="676"/>
      <c r="BI862" s="676"/>
      <c r="BJ862" s="676"/>
      <c r="BK862" s="676"/>
      <c r="BL862" s="194"/>
      <c r="BM862" s="676">
        <f>AD862</f>
        <v>0</v>
      </c>
      <c r="BN862" s="676"/>
      <c r="BO862" s="676"/>
      <c r="BP862" s="676"/>
      <c r="BQ862" s="676"/>
      <c r="BR862" s="676"/>
      <c r="BS862" s="193"/>
      <c r="BT862" s="155">
        <v>0</v>
      </c>
      <c r="BU862" s="155">
        <v>0</v>
      </c>
      <c r="BV862" s="155">
        <v>0</v>
      </c>
      <c r="BW862" s="155">
        <v>0</v>
      </c>
      <c r="BY862" s="156">
        <f>IF(SUM(C862:AI862)=0,0,1)</f>
        <v>0</v>
      </c>
      <c r="BZ862" s="156">
        <f t="shared" si="91"/>
        <v>0</v>
      </c>
    </row>
    <row r="863" spans="1:94" ht="15" hidden="1" customHeight="1">
      <c r="A863" s="147" t="str">
        <f>IF(B863&lt;&gt;"",SUBTOTAL(103,$B$8:B863)-SUBTOTAL(103,$B$9:$B$50)-SUBTOTAL(103,$B$52:$B$345),"")</f>
        <v/>
      </c>
      <c r="C863" s="281" t="s">
        <v>1454</v>
      </c>
      <c r="D863" s="113"/>
      <c r="E863" s="107"/>
      <c r="F863" s="107"/>
      <c r="G863" s="107"/>
      <c r="H863" s="107"/>
      <c r="I863" s="107"/>
      <c r="J863" s="107"/>
      <c r="K863" s="114"/>
      <c r="L863" s="114"/>
      <c r="M863" s="114"/>
      <c r="N863" s="114"/>
      <c r="O863" s="114"/>
      <c r="P863" s="114"/>
      <c r="Q863" s="114"/>
      <c r="R863" s="114"/>
      <c r="S863" s="114"/>
      <c r="T863" s="114"/>
      <c r="U863" s="114"/>
      <c r="V863" s="114"/>
      <c r="W863" s="641">
        <f>SUM(BT863:BW863)</f>
        <v>0</v>
      </c>
      <c r="X863" s="641"/>
      <c r="Y863" s="641"/>
      <c r="Z863" s="641"/>
      <c r="AA863" s="641"/>
      <c r="AB863" s="641"/>
      <c r="AC863" s="155"/>
      <c r="AD863" s="641">
        <v>0</v>
      </c>
      <c r="AE863" s="641"/>
      <c r="AF863" s="641"/>
      <c r="AG863" s="641"/>
      <c r="AH863" s="641"/>
      <c r="AI863" s="641"/>
      <c r="AJ863" s="147" t="str">
        <f t="shared" si="95"/>
        <v/>
      </c>
      <c r="AK863" s="245">
        <f t="shared" si="95"/>
        <v>0</v>
      </c>
      <c r="AL863" s="281" t="s">
        <v>1442</v>
      </c>
      <c r="AM863" s="113"/>
      <c r="AN863" s="113"/>
      <c r="AO863" s="107"/>
      <c r="AP863" s="107"/>
      <c r="AQ863" s="107"/>
      <c r="AR863" s="107"/>
      <c r="AS863" s="107"/>
      <c r="AT863" s="114"/>
      <c r="AU863" s="114"/>
      <c r="AV863" s="114"/>
      <c r="AW863" s="114"/>
      <c r="AX863" s="114"/>
      <c r="AY863" s="114"/>
      <c r="AZ863" s="114"/>
      <c r="BA863" s="114"/>
      <c r="BB863" s="114"/>
      <c r="BC863" s="114"/>
      <c r="BD863" s="114"/>
      <c r="BE863" s="114"/>
      <c r="BF863" s="676">
        <f>W863</f>
        <v>0</v>
      </c>
      <c r="BG863" s="676"/>
      <c r="BH863" s="676"/>
      <c r="BI863" s="676"/>
      <c r="BJ863" s="676"/>
      <c r="BK863" s="676"/>
      <c r="BL863" s="194"/>
      <c r="BM863" s="676">
        <f>AD863</f>
        <v>0</v>
      </c>
      <c r="BN863" s="676"/>
      <c r="BO863" s="676"/>
      <c r="BP863" s="676"/>
      <c r="BQ863" s="676"/>
      <c r="BR863" s="676"/>
      <c r="BS863" s="193"/>
      <c r="BT863" s="155">
        <v>0</v>
      </c>
      <c r="BU863" s="155">
        <v>0</v>
      </c>
      <c r="BV863" s="155">
        <v>0</v>
      </c>
      <c r="BW863" s="155">
        <v>0</v>
      </c>
      <c r="BY863" s="156">
        <f>IF(SUM(C863:AI863)=0,0,1)</f>
        <v>0</v>
      </c>
      <c r="BZ863" s="156">
        <f t="shared" si="91"/>
        <v>0</v>
      </c>
    </row>
    <row r="864" spans="1:94" ht="15" hidden="1" customHeight="1">
      <c r="A864" s="147" t="str">
        <f>IF(B864&lt;&gt;"",SUBTOTAL(103,$B$8:B864)-SUBTOTAL(103,$B$9:$B$50)-SUBTOTAL(103,$B$52:$B$345),"")</f>
        <v/>
      </c>
      <c r="C864" s="281"/>
      <c r="D864" s="113"/>
      <c r="E864" s="107"/>
      <c r="F864" s="107"/>
      <c r="G864" s="107"/>
      <c r="H864" s="107"/>
      <c r="I864" s="107"/>
      <c r="J864" s="107"/>
      <c r="K864" s="114"/>
      <c r="L864" s="114"/>
      <c r="M864" s="114"/>
      <c r="N864" s="114"/>
      <c r="O864" s="114"/>
      <c r="P864" s="114"/>
      <c r="Q864" s="114"/>
      <c r="R864" s="114"/>
      <c r="S864" s="114"/>
      <c r="T864" s="114"/>
      <c r="U864" s="114"/>
      <c r="V864" s="114"/>
      <c r="W864" s="295"/>
      <c r="X864" s="295"/>
      <c r="Y864" s="295"/>
      <c r="Z864" s="295"/>
      <c r="AA864" s="295"/>
      <c r="AB864" s="295"/>
      <c r="AC864" s="295"/>
      <c r="AD864" s="295"/>
      <c r="AE864" s="155"/>
      <c r="AF864" s="155"/>
      <c r="AG864" s="155"/>
      <c r="AH864" s="155"/>
      <c r="AI864" s="155"/>
      <c r="AJ864" s="147" t="str">
        <f t="shared" si="95"/>
        <v/>
      </c>
      <c r="AK864" s="245">
        <f t="shared" si="95"/>
        <v>0</v>
      </c>
      <c r="AL864" s="281"/>
      <c r="AM864" s="113"/>
      <c r="AN864" s="113"/>
      <c r="AO864" s="107"/>
      <c r="AP864" s="107"/>
      <c r="AQ864" s="107"/>
      <c r="AR864" s="107"/>
      <c r="AS864" s="107"/>
      <c r="AT864" s="114"/>
      <c r="AU864" s="114"/>
      <c r="AV864" s="114"/>
      <c r="AW864" s="114"/>
      <c r="AX864" s="114"/>
      <c r="AY864" s="114"/>
      <c r="AZ864" s="114"/>
      <c r="BA864" s="114"/>
      <c r="BB864" s="114"/>
      <c r="BC864" s="114"/>
      <c r="BD864" s="114"/>
      <c r="BE864" s="114"/>
      <c r="BF864" s="368"/>
      <c r="BG864" s="368"/>
      <c r="BH864" s="368"/>
      <c r="BI864" s="368"/>
      <c r="BJ864" s="368"/>
      <c r="BK864" s="368"/>
      <c r="BL864" s="368"/>
      <c r="BM864" s="368"/>
      <c r="BN864" s="368"/>
      <c r="BO864" s="368"/>
      <c r="BP864" s="368"/>
      <c r="BQ864" s="368"/>
      <c r="BR864" s="368"/>
      <c r="BY864" s="156">
        <f>BY865</f>
        <v>0</v>
      </c>
      <c r="BZ864" s="156">
        <f t="shared" si="91"/>
        <v>0</v>
      </c>
    </row>
    <row r="865" spans="1:94" s="96" customFormat="1" ht="15" hidden="1" customHeight="1" thickBot="1">
      <c r="A865" s="147" t="str">
        <f>IF(B865&lt;&gt;"",SUBTOTAL(103,$B$8:B865)-SUBTOTAL(103,$B$9:$B$50)-SUBTOTAL(103,$B$52:$B$345),"")</f>
        <v/>
      </c>
      <c r="B865" s="88"/>
      <c r="C865" s="270"/>
      <c r="D865" s="110"/>
      <c r="E865" s="111"/>
      <c r="F865" s="111"/>
      <c r="G865" s="111"/>
      <c r="H865" s="111"/>
      <c r="I865" s="111"/>
      <c r="J865" s="111"/>
      <c r="K865" s="112"/>
      <c r="L865" s="112"/>
      <c r="M865" s="112"/>
      <c r="N865" s="112"/>
      <c r="O865" s="112"/>
      <c r="P865" s="112"/>
      <c r="Q865" s="112"/>
      <c r="R865" s="112"/>
      <c r="S865" s="112"/>
      <c r="T865" s="112"/>
      <c r="U865" s="112"/>
      <c r="V865" s="112"/>
      <c r="W865" s="653">
        <f>SUBTOTAL(109,W862:AB864)</f>
        <v>0</v>
      </c>
      <c r="X865" s="653"/>
      <c r="Y865" s="653"/>
      <c r="Z865" s="653"/>
      <c r="AA865" s="653"/>
      <c r="AB865" s="653"/>
      <c r="AC865" s="252"/>
      <c r="AD865" s="653">
        <f>SUBTOTAL(109,AD862:AI864)</f>
        <v>0</v>
      </c>
      <c r="AE865" s="653"/>
      <c r="AF865" s="653"/>
      <c r="AG865" s="653"/>
      <c r="AH865" s="653"/>
      <c r="AI865" s="653"/>
      <c r="AJ865" s="147" t="str">
        <f t="shared" si="95"/>
        <v/>
      </c>
      <c r="AK865" s="245">
        <f t="shared" si="95"/>
        <v>0</v>
      </c>
      <c r="AL865" s="270"/>
      <c r="AM865" s="110"/>
      <c r="AN865" s="111"/>
      <c r="AO865" s="111"/>
      <c r="AP865" s="111"/>
      <c r="AQ865" s="111"/>
      <c r="AR865" s="111"/>
      <c r="AS865" s="111"/>
      <c r="AT865" s="112"/>
      <c r="AU865" s="112"/>
      <c r="AV865" s="112"/>
      <c r="AW865" s="112"/>
      <c r="AX865" s="112"/>
      <c r="AY865" s="112"/>
      <c r="AZ865" s="112"/>
      <c r="BA865" s="112"/>
      <c r="BB865" s="112"/>
      <c r="BC865" s="112"/>
      <c r="BD865" s="112"/>
      <c r="BE865" s="112"/>
      <c r="BF865" s="653">
        <f>SUBTOTAL(109,BF862:BK864)</f>
        <v>0</v>
      </c>
      <c r="BG865" s="653"/>
      <c r="BH865" s="653"/>
      <c r="BI865" s="653"/>
      <c r="BJ865" s="653"/>
      <c r="BK865" s="653"/>
      <c r="BL865" s="252"/>
      <c r="BM865" s="653">
        <f>SUBTOTAL(109,BM862:BR864)</f>
        <v>0</v>
      </c>
      <c r="BN865" s="653"/>
      <c r="BO865" s="653"/>
      <c r="BP865" s="653"/>
      <c r="BQ865" s="653"/>
      <c r="BR865" s="653"/>
      <c r="BS865" s="271"/>
      <c r="BT865" s="285">
        <f>SUBTOTAL(109,BT862:BT864)</f>
        <v>0</v>
      </c>
      <c r="BU865" s="285">
        <f>SUBTOTAL(109,BU862:BU864)</f>
        <v>0</v>
      </c>
      <c r="BV865" s="285">
        <f>SUBTOTAL(109,BV862:BV864)</f>
        <v>0</v>
      </c>
      <c r="BW865" s="285">
        <f>SUBTOTAL(109,BW862:BW864)</f>
        <v>0</v>
      </c>
      <c r="BX865" s="156"/>
      <c r="BY865" s="156">
        <f>IF(SUM(C865:AI865)=0,0,1)</f>
        <v>0</v>
      </c>
      <c r="BZ865" s="156">
        <f t="shared" si="91"/>
        <v>0</v>
      </c>
      <c r="CA865" s="156"/>
      <c r="CB865" s="252">
        <f>[4]CDKT!P169+[4]CDKT!P211</f>
        <v>0</v>
      </c>
      <c r="CC865" s="252">
        <f>[4]CDKT!T169+[4]CDKT!T211</f>
        <v>0</v>
      </c>
      <c r="CD865" s="252">
        <f>W865-CB865</f>
        <v>0</v>
      </c>
      <c r="CE865" s="252">
        <f>AD865-CC865</f>
        <v>0</v>
      </c>
      <c r="CG865" s="272"/>
      <c r="CH865" s="272"/>
      <c r="CI865" s="272"/>
      <c r="CJ865" s="272"/>
      <c r="CK865" s="272"/>
      <c r="CL865" s="272"/>
      <c r="CM865" s="272"/>
      <c r="CN865" s="272"/>
      <c r="CO865" s="272"/>
      <c r="CP865" s="272"/>
    </row>
    <row r="866" spans="1:94" ht="15" customHeight="1" thickTop="1">
      <c r="A866" s="147" t="str">
        <f>IF(B866&lt;&gt;"",SUBTOTAL(103,$B$8:B956)-SUBTOTAL(103,$B$9:$B$50)-SUBTOTAL(103,$B$52:$B$345),"")</f>
        <v/>
      </c>
      <c r="D866" s="113"/>
      <c r="E866" s="107"/>
      <c r="F866" s="107"/>
      <c r="G866" s="107"/>
      <c r="H866" s="107"/>
      <c r="I866" s="107"/>
      <c r="J866" s="107"/>
      <c r="K866" s="114"/>
      <c r="L866" s="114"/>
      <c r="M866" s="114"/>
      <c r="N866" s="114"/>
      <c r="O866" s="114"/>
      <c r="P866" s="114"/>
      <c r="Q866" s="114"/>
      <c r="R866" s="114"/>
      <c r="S866" s="114"/>
      <c r="T866" s="114"/>
      <c r="U866" s="114"/>
      <c r="V866" s="114"/>
      <c r="W866" s="288"/>
      <c r="X866" s="288"/>
      <c r="Y866" s="288"/>
      <c r="Z866" s="288"/>
      <c r="AA866" s="288"/>
      <c r="AB866" s="288"/>
      <c r="AC866" s="288"/>
      <c r="AD866" s="288"/>
      <c r="AJ866" s="147" t="str">
        <f t="shared" si="95"/>
        <v/>
      </c>
      <c r="AK866" s="245">
        <f t="shared" si="95"/>
        <v>0</v>
      </c>
      <c r="AM866" s="113"/>
      <c r="AN866" s="113"/>
      <c r="AO866" s="107"/>
      <c r="AP866" s="107"/>
      <c r="AQ866" s="107"/>
      <c r="AR866" s="107"/>
      <c r="AS866" s="107"/>
      <c r="AT866" s="114"/>
      <c r="AU866" s="114"/>
      <c r="AV866" s="114"/>
      <c r="AW866" s="114"/>
      <c r="AX866" s="114"/>
      <c r="AY866" s="114"/>
      <c r="AZ866" s="114"/>
      <c r="BA866" s="114"/>
      <c r="BB866" s="114"/>
      <c r="BC866" s="114"/>
      <c r="BD866" s="114"/>
      <c r="BE866" s="114"/>
      <c r="BF866" s="368"/>
      <c r="BG866" s="368"/>
      <c r="BH866" s="368"/>
      <c r="BI866" s="368"/>
      <c r="BJ866" s="368"/>
      <c r="BK866" s="368"/>
      <c r="BL866" s="368"/>
      <c r="BM866" s="368"/>
      <c r="BN866" s="194"/>
      <c r="BO866" s="194"/>
      <c r="BP866" s="194"/>
      <c r="BQ866" s="194"/>
      <c r="BR866" s="194"/>
      <c r="BT866" s="155">
        <f>BT865-[4]CDKT!K169-[4]CDKT!K211</f>
        <v>-84000000</v>
      </c>
      <c r="BU866" s="155">
        <f>BU865-[4]CDKT!L169-[4]CDKT!L211</f>
        <v>0</v>
      </c>
      <c r="BV866" s="155">
        <f>BV865-[4]CDKT!M169-[4]CDKT!M211</f>
        <v>0</v>
      </c>
      <c r="BW866" s="155">
        <f>BW865-[4]CDKT!O169-[4]CDKT!O211</f>
        <v>84000000</v>
      </c>
      <c r="BY866" s="156">
        <f>BY869</f>
        <v>5</v>
      </c>
      <c r="BZ866" s="156">
        <f>IF(ISNONTEXT(C866:D866),0,SUM(C866:AI866)-SUM(AL866:BR866))</f>
        <v>0</v>
      </c>
    </row>
    <row r="867" spans="1:94" ht="15" customHeight="1">
      <c r="A867" s="147">
        <f>IF(B867&lt;&gt;"",SUBTOTAL(103,$B$8:B867)-SUBTOTAL(103,$B$9:$B$50)-SUBTOTAL(103,$B$52:$B$345),"")</f>
        <v>15</v>
      </c>
      <c r="B867" s="88" t="str">
        <f>IF(AND(W879=0,AD879=0),"",".")</f>
        <v>.</v>
      </c>
      <c r="C867" s="261" t="s">
        <v>819</v>
      </c>
      <c r="D867" s="107"/>
      <c r="E867" s="107"/>
      <c r="F867" s="107"/>
      <c r="G867" s="107"/>
      <c r="H867" s="107"/>
      <c r="I867" s="107"/>
      <c r="J867" s="107"/>
      <c r="K867" s="107"/>
      <c r="L867" s="107"/>
      <c r="M867" s="107"/>
      <c r="N867" s="107"/>
      <c r="O867" s="107"/>
      <c r="P867" s="107"/>
      <c r="Q867" s="107"/>
      <c r="R867" s="107"/>
      <c r="S867" s="107"/>
      <c r="T867" s="107"/>
      <c r="U867" s="107"/>
      <c r="V867" s="107"/>
      <c r="AJ867" s="147">
        <f t="shared" si="95"/>
        <v>15</v>
      </c>
      <c r="AK867" s="245" t="str">
        <f t="shared" si="95"/>
        <v>.</v>
      </c>
      <c r="AL867" s="261" t="s">
        <v>1420</v>
      </c>
      <c r="AM867" s="107"/>
      <c r="AN867" s="107"/>
      <c r="AO867" s="107"/>
      <c r="AP867" s="107"/>
      <c r="AQ867" s="107"/>
      <c r="AR867" s="107"/>
      <c r="AS867" s="107"/>
      <c r="AT867" s="107"/>
      <c r="AU867" s="107"/>
      <c r="AV867" s="107"/>
      <c r="AW867" s="107"/>
      <c r="AX867" s="107"/>
      <c r="AY867" s="107"/>
      <c r="AZ867" s="107"/>
      <c r="BA867" s="107"/>
      <c r="BB867" s="107"/>
      <c r="BC867" s="107"/>
      <c r="BD867" s="107"/>
      <c r="BE867" s="107"/>
      <c r="BY867" s="156">
        <f>BY869</f>
        <v>5</v>
      </c>
      <c r="BZ867" s="156">
        <f t="shared" si="91"/>
        <v>0</v>
      </c>
    </row>
    <row r="868" spans="1:94" ht="15" customHeight="1">
      <c r="A868" s="278" t="str">
        <f>IF(B868&lt;&gt;"",SUBTOTAL(103,$B$8:B868)-SUBTOTAL(103,$B$9:$B$50)-SUBTOTAL(103,$B$52:$B$345),"")</f>
        <v/>
      </c>
      <c r="D868" s="100"/>
      <c r="E868" s="100"/>
      <c r="F868" s="100"/>
      <c r="G868" s="100"/>
      <c r="H868" s="100"/>
      <c r="I868" s="100"/>
      <c r="J868" s="100"/>
      <c r="K868" s="100"/>
      <c r="L868" s="100"/>
      <c r="M868" s="100"/>
      <c r="N868" s="100"/>
      <c r="O868" s="100"/>
      <c r="P868" s="100"/>
      <c r="Q868" s="100"/>
      <c r="R868" s="100"/>
      <c r="S868" s="100"/>
      <c r="T868" s="100"/>
      <c r="W868" s="648" t="str">
        <f>[4]CDKT!$P$9</f>
        <v>30/06/2016</v>
      </c>
      <c r="X868" s="649"/>
      <c r="Y868" s="649"/>
      <c r="Z868" s="649"/>
      <c r="AA868" s="649"/>
      <c r="AB868" s="649"/>
      <c r="AC868" s="277"/>
      <c r="AD868" s="648" t="str">
        <f>[4]CDKT!$T$9</f>
        <v>01/01/2016</v>
      </c>
      <c r="AE868" s="649"/>
      <c r="AF868" s="649"/>
      <c r="AG868" s="649"/>
      <c r="AH868" s="649"/>
      <c r="AI868" s="649"/>
      <c r="AJ868" s="278" t="str">
        <f t="shared" si="95"/>
        <v/>
      </c>
      <c r="AK868" s="278">
        <f t="shared" si="95"/>
        <v>0</v>
      </c>
      <c r="AM868" s="100"/>
      <c r="AN868" s="100"/>
      <c r="AO868" s="100"/>
      <c r="AP868" s="100"/>
      <c r="AQ868" s="100"/>
      <c r="AR868" s="100"/>
      <c r="AS868" s="100"/>
      <c r="AT868" s="100"/>
      <c r="AU868" s="100"/>
      <c r="AV868" s="100"/>
      <c r="AW868" s="100"/>
      <c r="AX868" s="100"/>
      <c r="AY868" s="100"/>
      <c r="AZ868" s="100"/>
      <c r="BA868" s="100"/>
      <c r="BB868" s="100"/>
      <c r="BC868" s="100"/>
      <c r="BF868" s="650" t="e">
        <f>#REF!</f>
        <v>#REF!</v>
      </c>
      <c r="BG868" s="649"/>
      <c r="BH868" s="649"/>
      <c r="BI868" s="649"/>
      <c r="BJ868" s="649"/>
      <c r="BK868" s="649"/>
      <c r="BL868" s="277"/>
      <c r="BM868" s="650" t="e">
        <f>#REF!</f>
        <v>#REF!</v>
      </c>
      <c r="BN868" s="649"/>
      <c r="BO868" s="649"/>
      <c r="BP868" s="649"/>
      <c r="BQ868" s="649"/>
      <c r="BR868" s="649"/>
      <c r="BS868" s="279"/>
      <c r="BT868" s="280" t="str">
        <f>[4]CDKT!K$9</f>
        <v>Hội sở</v>
      </c>
      <c r="BU868" s="280" t="str">
        <f>[4]CDKT!L$9</f>
        <v>CN Hà Nội</v>
      </c>
      <c r="BV868" s="280" t="str">
        <f>[4]CDKT!M$9</f>
        <v>CN Hồ Chí Minh</v>
      </c>
      <c r="BW868" s="280" t="str">
        <f>[4]CDKT!O$9</f>
        <v>Điều chỉnh</v>
      </c>
      <c r="BY868" s="156">
        <f>BY869</f>
        <v>5</v>
      </c>
      <c r="BZ868" s="156">
        <f t="shared" si="91"/>
        <v>0</v>
      </c>
    </row>
    <row r="869" spans="1:94" ht="15" customHeight="1">
      <c r="A869" s="278" t="str">
        <f>IF(B869&lt;&gt;"",SUBTOTAL(103,$B$8:B869)-SUBTOTAL(103,$B$9:$B$50)-SUBTOTAL(103,$B$52:$B$345),"")</f>
        <v/>
      </c>
      <c r="D869" s="100"/>
      <c r="E869" s="100"/>
      <c r="F869" s="100"/>
      <c r="G869" s="100"/>
      <c r="H869" s="100"/>
      <c r="I869" s="100"/>
      <c r="J869" s="100"/>
      <c r="K869" s="100"/>
      <c r="L869" s="100"/>
      <c r="M869" s="100"/>
      <c r="N869" s="100"/>
      <c r="O869" s="100"/>
      <c r="P869" s="100"/>
      <c r="Q869" s="100"/>
      <c r="R869" s="100"/>
      <c r="S869" s="100"/>
      <c r="T869" s="100"/>
      <c r="W869" s="651" t="str">
        <f>[4]CDKT!$P$10</f>
        <v>VND</v>
      </c>
      <c r="X869" s="651"/>
      <c r="Y869" s="651"/>
      <c r="Z869" s="651"/>
      <c r="AA869" s="651"/>
      <c r="AB869" s="651"/>
      <c r="AC869" s="277"/>
      <c r="AD869" s="651" t="str">
        <f>[4]CDKT!$T$10</f>
        <v>VND</v>
      </c>
      <c r="AE869" s="651"/>
      <c r="AF869" s="651"/>
      <c r="AG869" s="651"/>
      <c r="AH869" s="651"/>
      <c r="AI869" s="651"/>
      <c r="AJ869" s="278" t="str">
        <f t="shared" si="95"/>
        <v/>
      </c>
      <c r="AK869" s="278">
        <f t="shared" si="95"/>
        <v>0</v>
      </c>
      <c r="AM869" s="100"/>
      <c r="AN869" s="100"/>
      <c r="AO869" s="100"/>
      <c r="AP869" s="100"/>
      <c r="AQ869" s="100"/>
      <c r="AR869" s="100"/>
      <c r="AS869" s="100"/>
      <c r="AT869" s="100"/>
      <c r="AU869" s="100"/>
      <c r="AV869" s="100"/>
      <c r="AW869" s="100"/>
      <c r="AX869" s="100"/>
      <c r="AY869" s="100"/>
      <c r="AZ869" s="100"/>
      <c r="BA869" s="100"/>
      <c r="BB869" s="100"/>
      <c r="BC869" s="100"/>
      <c r="BF869" s="651" t="e">
        <f>#REF!</f>
        <v>#REF!</v>
      </c>
      <c r="BG869" s="651"/>
      <c r="BH869" s="651"/>
      <c r="BI869" s="651"/>
      <c r="BJ869" s="651"/>
      <c r="BK869" s="651"/>
      <c r="BL869" s="277"/>
      <c r="BM869" s="651" t="e">
        <f>#REF!</f>
        <v>#REF!</v>
      </c>
      <c r="BN869" s="651"/>
      <c r="BO869" s="651"/>
      <c r="BP869" s="651"/>
      <c r="BQ869" s="651"/>
      <c r="BR869" s="651"/>
      <c r="BS869" s="279"/>
      <c r="BT869" s="155" t="s">
        <v>1133</v>
      </c>
      <c r="BU869" s="155" t="s">
        <v>1133</v>
      </c>
      <c r="BV869" s="155" t="s">
        <v>1133</v>
      </c>
      <c r="BW869" s="155" t="s">
        <v>1133</v>
      </c>
      <c r="BY869" s="156">
        <f>SUM(BY870:BY879)</f>
        <v>5</v>
      </c>
      <c r="BZ869" s="156">
        <f t="shared" si="91"/>
        <v>0</v>
      </c>
    </row>
    <row r="870" spans="1:94" ht="15" customHeight="1">
      <c r="A870" s="147" t="str">
        <f>IF(B870&lt;&gt;"",SUBTOTAL(103,$B$8:B870)-SUBTOTAL(103,$B$9:$B$50)-SUBTOTAL(103,$B$52:$B$345),"")</f>
        <v/>
      </c>
      <c r="C870" s="281" t="s">
        <v>1455</v>
      </c>
      <c r="D870" s="107"/>
      <c r="E870" s="107"/>
      <c r="F870" s="107"/>
      <c r="G870" s="107"/>
      <c r="H870" s="107"/>
      <c r="I870" s="107"/>
      <c r="J870" s="107"/>
      <c r="K870" s="107"/>
      <c r="L870" s="107"/>
      <c r="M870" s="107"/>
      <c r="N870" s="107"/>
      <c r="O870" s="107"/>
      <c r="P870" s="107"/>
      <c r="Q870" s="107"/>
      <c r="R870" s="107"/>
      <c r="S870" s="107"/>
      <c r="T870" s="107"/>
      <c r="U870" s="107"/>
      <c r="V870" s="107"/>
      <c r="W870" s="641">
        <f t="shared" ref="W870:W877" si="96">SUM(BT870:BW870)</f>
        <v>214110504</v>
      </c>
      <c r="X870" s="641"/>
      <c r="Y870" s="641"/>
      <c r="Z870" s="641"/>
      <c r="AA870" s="641"/>
      <c r="AB870" s="641"/>
      <c r="AC870" s="155"/>
      <c r="AD870" s="641">
        <f>[4]CDKT!T172</f>
        <v>257565050</v>
      </c>
      <c r="AE870" s="641"/>
      <c r="AF870" s="641"/>
      <c r="AG870" s="641"/>
      <c r="AH870" s="641"/>
      <c r="AI870" s="641"/>
      <c r="AJ870" s="147" t="str">
        <f t="shared" si="95"/>
        <v/>
      </c>
      <c r="AK870" s="245">
        <f t="shared" si="95"/>
        <v>0</v>
      </c>
      <c r="AL870" s="281" t="s">
        <v>1422</v>
      </c>
      <c r="AM870" s="281"/>
      <c r="AN870" s="281"/>
      <c r="AO870" s="107"/>
      <c r="AP870" s="107"/>
      <c r="AQ870" s="107"/>
      <c r="AR870" s="107"/>
      <c r="AS870" s="107"/>
      <c r="AT870" s="107"/>
      <c r="AU870" s="107"/>
      <c r="AV870" s="107"/>
      <c r="AW870" s="107"/>
      <c r="AX870" s="107"/>
      <c r="AY870" s="107"/>
      <c r="AZ870" s="107"/>
      <c r="BA870" s="107"/>
      <c r="BB870" s="107"/>
      <c r="BC870" s="107"/>
      <c r="BD870" s="107"/>
      <c r="BE870" s="107"/>
      <c r="BF870" s="676">
        <f t="shared" ref="BF870:BF877" si="97">W870</f>
        <v>214110504</v>
      </c>
      <c r="BG870" s="676"/>
      <c r="BH870" s="676"/>
      <c r="BI870" s="676"/>
      <c r="BJ870" s="676"/>
      <c r="BK870" s="676"/>
      <c r="BL870" s="194"/>
      <c r="BM870" s="676">
        <f t="shared" ref="BM870:BM877" si="98">AD870</f>
        <v>257565050</v>
      </c>
      <c r="BN870" s="676"/>
      <c r="BO870" s="676"/>
      <c r="BP870" s="676"/>
      <c r="BQ870" s="676"/>
      <c r="BR870" s="676"/>
      <c r="BS870" s="193"/>
      <c r="BT870" s="155">
        <f>[4]CDKT!K172</f>
        <v>212110504</v>
      </c>
      <c r="BU870" s="155">
        <f>[4]CDKT!L172</f>
        <v>0</v>
      </c>
      <c r="BV870" s="155">
        <f>[4]CDKT!M172</f>
        <v>0</v>
      </c>
      <c r="BW870" s="155">
        <f>[4]CDKT!O172</f>
        <v>2000000</v>
      </c>
      <c r="BY870" s="156">
        <f t="shared" ref="BY870:BY877" si="99">IF(SUM(C870:AI870)=0,0,1)</f>
        <v>1</v>
      </c>
      <c r="BZ870" s="156">
        <f t="shared" si="91"/>
        <v>0</v>
      </c>
    </row>
    <row r="871" spans="1:94" ht="15" hidden="1" customHeight="1">
      <c r="A871" s="147" t="str">
        <f>IF(B871&lt;&gt;"",SUBTOTAL(103,$B$8:B871)-SUBTOTAL(103,$B$9:$B$50)-SUBTOTAL(103,$B$52:$B$345),"")</f>
        <v/>
      </c>
      <c r="C871" s="281" t="s">
        <v>1456</v>
      </c>
      <c r="D871" s="107"/>
      <c r="E871" s="107"/>
      <c r="F871" s="107"/>
      <c r="G871" s="107"/>
      <c r="H871" s="107"/>
      <c r="I871" s="107"/>
      <c r="J871" s="107"/>
      <c r="K871" s="107"/>
      <c r="L871" s="107"/>
      <c r="M871" s="107"/>
      <c r="N871" s="107"/>
      <c r="O871" s="107"/>
      <c r="P871" s="107"/>
      <c r="Q871" s="107"/>
      <c r="R871" s="107"/>
      <c r="S871" s="107"/>
      <c r="T871" s="107"/>
      <c r="U871" s="107"/>
      <c r="V871" s="107"/>
      <c r="W871" s="641">
        <f t="shared" si="96"/>
        <v>0</v>
      </c>
      <c r="X871" s="641"/>
      <c r="Y871" s="641"/>
      <c r="Z871" s="641"/>
      <c r="AA871" s="641"/>
      <c r="AB871" s="641"/>
      <c r="AC871" s="155"/>
      <c r="AD871" s="641">
        <f>[4]CDKT!T173</f>
        <v>0</v>
      </c>
      <c r="AE871" s="641"/>
      <c r="AF871" s="641"/>
      <c r="AG871" s="641"/>
      <c r="AH871" s="641"/>
      <c r="AI871" s="641"/>
      <c r="AJ871" s="147" t="str">
        <f t="shared" si="95"/>
        <v/>
      </c>
      <c r="AK871" s="245">
        <f t="shared" si="95"/>
        <v>0</v>
      </c>
      <c r="AL871" s="281" t="s">
        <v>1424</v>
      </c>
      <c r="AM871" s="281"/>
      <c r="AN871" s="281"/>
      <c r="AO871" s="107"/>
      <c r="AP871" s="107"/>
      <c r="AQ871" s="107"/>
      <c r="AR871" s="107"/>
      <c r="AS871" s="107"/>
      <c r="AT871" s="107"/>
      <c r="AU871" s="107"/>
      <c r="AV871" s="107"/>
      <c r="AW871" s="107"/>
      <c r="AX871" s="107"/>
      <c r="AY871" s="107"/>
      <c r="AZ871" s="107"/>
      <c r="BA871" s="107"/>
      <c r="BB871" s="107"/>
      <c r="BC871" s="107"/>
      <c r="BD871" s="107"/>
      <c r="BE871" s="107"/>
      <c r="BF871" s="676">
        <f>W871</f>
        <v>0</v>
      </c>
      <c r="BG871" s="676"/>
      <c r="BH871" s="676"/>
      <c r="BI871" s="676"/>
      <c r="BJ871" s="676"/>
      <c r="BK871" s="676"/>
      <c r="BL871" s="194"/>
      <c r="BM871" s="676">
        <f>AD871</f>
        <v>0</v>
      </c>
      <c r="BN871" s="676"/>
      <c r="BO871" s="676"/>
      <c r="BP871" s="676"/>
      <c r="BQ871" s="676"/>
      <c r="BR871" s="676"/>
      <c r="BS871" s="193"/>
      <c r="BT871" s="155">
        <f>[4]CDKT!K173</f>
        <v>0</v>
      </c>
      <c r="BU871" s="155">
        <f>[4]CDKT!L173</f>
        <v>0</v>
      </c>
      <c r="BV871" s="155">
        <f>[4]CDKT!M173</f>
        <v>0</v>
      </c>
      <c r="BW871" s="155">
        <f>[4]CDKT!O173</f>
        <v>0</v>
      </c>
      <c r="BY871" s="156">
        <f t="shared" si="99"/>
        <v>0</v>
      </c>
      <c r="BZ871" s="156">
        <f t="shared" si="91"/>
        <v>0</v>
      </c>
    </row>
    <row r="872" spans="1:94" s="99" customFormat="1" ht="15" hidden="1" customHeight="1">
      <c r="A872" s="147" t="str">
        <f>IF(B872&lt;&gt;"",SUBTOTAL(103,$B$8:B872)-SUBTOTAL(103,$B$9:$B$50)-SUBTOTAL(103,$B$52:$B$345),"")</f>
        <v/>
      </c>
      <c r="B872" s="88"/>
      <c r="C872" s="292" t="s">
        <v>1457</v>
      </c>
      <c r="D872" s="107"/>
      <c r="E872" s="107"/>
      <c r="F872" s="107"/>
      <c r="G872" s="107"/>
      <c r="H872" s="107"/>
      <c r="I872" s="107"/>
      <c r="J872" s="107"/>
      <c r="K872" s="107"/>
      <c r="L872" s="107"/>
      <c r="M872" s="107"/>
      <c r="N872" s="107"/>
      <c r="O872" s="107"/>
      <c r="P872" s="107"/>
      <c r="Q872" s="107"/>
      <c r="R872" s="107"/>
      <c r="S872" s="107"/>
      <c r="T872" s="107"/>
      <c r="U872" s="107"/>
      <c r="V872" s="107"/>
      <c r="W872" s="641">
        <f t="shared" si="96"/>
        <v>0</v>
      </c>
      <c r="X872" s="641"/>
      <c r="Y872" s="641"/>
      <c r="Z872" s="641"/>
      <c r="AA872" s="641"/>
      <c r="AB872" s="641"/>
      <c r="AC872" s="155"/>
      <c r="AD872" s="641">
        <f>[4]CDKT!T174</f>
        <v>0</v>
      </c>
      <c r="AE872" s="641"/>
      <c r="AF872" s="641"/>
      <c r="AG872" s="641"/>
      <c r="AH872" s="641"/>
      <c r="AI872" s="641"/>
      <c r="AJ872" s="147" t="str">
        <f t="shared" si="95"/>
        <v/>
      </c>
      <c r="AK872" s="245">
        <f t="shared" si="95"/>
        <v>0</v>
      </c>
      <c r="AL872" s="281" t="s">
        <v>1458</v>
      </c>
      <c r="AM872" s="281"/>
      <c r="AN872" s="281"/>
      <c r="AO872" s="107"/>
      <c r="AP872" s="107"/>
      <c r="AQ872" s="107"/>
      <c r="AR872" s="107"/>
      <c r="AS872" s="107"/>
      <c r="AT872" s="107"/>
      <c r="AU872" s="107"/>
      <c r="AV872" s="107"/>
      <c r="AW872" s="107"/>
      <c r="AX872" s="107"/>
      <c r="AY872" s="107"/>
      <c r="AZ872" s="107"/>
      <c r="BA872" s="107"/>
      <c r="BB872" s="107"/>
      <c r="BC872" s="107"/>
      <c r="BD872" s="107"/>
      <c r="BE872" s="107"/>
      <c r="BF872" s="676">
        <f t="shared" si="97"/>
        <v>0</v>
      </c>
      <c r="BG872" s="676"/>
      <c r="BH872" s="676"/>
      <c r="BI872" s="676"/>
      <c r="BJ872" s="676"/>
      <c r="BK872" s="676"/>
      <c r="BL872" s="194"/>
      <c r="BM872" s="676">
        <f t="shared" si="98"/>
        <v>0</v>
      </c>
      <c r="BN872" s="676"/>
      <c r="BO872" s="676"/>
      <c r="BP872" s="676"/>
      <c r="BQ872" s="676"/>
      <c r="BR872" s="676"/>
      <c r="BS872" s="193"/>
      <c r="BT872" s="155">
        <f>[4]CDKT!K174</f>
        <v>0</v>
      </c>
      <c r="BU872" s="155">
        <f>[4]CDKT!L174</f>
        <v>0</v>
      </c>
      <c r="BV872" s="155">
        <f>[4]CDKT!M174</f>
        <v>0</v>
      </c>
      <c r="BW872" s="155">
        <f>[4]CDKT!O174</f>
        <v>0</v>
      </c>
      <c r="BX872" s="156"/>
      <c r="BY872" s="156">
        <f t="shared" si="99"/>
        <v>0</v>
      </c>
      <c r="BZ872" s="156">
        <f t="shared" si="91"/>
        <v>0</v>
      </c>
      <c r="CA872" s="156"/>
      <c r="CB872" s="252"/>
      <c r="CC872" s="252"/>
      <c r="CD872" s="252"/>
      <c r="CE872" s="252"/>
      <c r="CG872" s="290"/>
      <c r="CH872" s="290"/>
      <c r="CI872" s="290"/>
      <c r="CJ872" s="290"/>
      <c r="CK872" s="290"/>
      <c r="CL872" s="290"/>
      <c r="CM872" s="290"/>
      <c r="CN872" s="290"/>
      <c r="CO872" s="290"/>
      <c r="CP872" s="290"/>
    </row>
    <row r="873" spans="1:94" ht="15" hidden="1" customHeight="1">
      <c r="A873" s="147" t="str">
        <f>IF(B873&lt;&gt;"",SUBTOTAL(103,$B$8:B873)-SUBTOTAL(103,$B$9:$B$50)-SUBTOTAL(103,$B$52:$B$345),"")</f>
        <v/>
      </c>
      <c r="C873" s="281" t="s">
        <v>804</v>
      </c>
      <c r="D873" s="107"/>
      <c r="E873" s="107"/>
      <c r="F873" s="107"/>
      <c r="G873" s="107"/>
      <c r="H873" s="107"/>
      <c r="I873" s="107"/>
      <c r="J873" s="107"/>
      <c r="K873" s="107"/>
      <c r="L873" s="107"/>
      <c r="M873" s="107"/>
      <c r="N873" s="107"/>
      <c r="O873" s="107"/>
      <c r="P873" s="107"/>
      <c r="Q873" s="107"/>
      <c r="R873" s="107"/>
      <c r="S873" s="107"/>
      <c r="T873" s="107"/>
      <c r="U873" s="107"/>
      <c r="V873" s="107"/>
      <c r="W873" s="641">
        <f t="shared" si="96"/>
        <v>0</v>
      </c>
      <c r="X873" s="641"/>
      <c r="Y873" s="641"/>
      <c r="Z873" s="641"/>
      <c r="AA873" s="641"/>
      <c r="AB873" s="641"/>
      <c r="AC873" s="155"/>
      <c r="AD873" s="641">
        <f>[4]CDKT!T175</f>
        <v>0</v>
      </c>
      <c r="AE873" s="641"/>
      <c r="AF873" s="641"/>
      <c r="AG873" s="641"/>
      <c r="AH873" s="641"/>
      <c r="AI873" s="641"/>
      <c r="AJ873" s="147" t="str">
        <f t="shared" si="95"/>
        <v/>
      </c>
      <c r="AK873" s="245">
        <f t="shared" si="95"/>
        <v>0</v>
      </c>
      <c r="AL873" s="281" t="s">
        <v>1459</v>
      </c>
      <c r="AM873" s="281"/>
      <c r="AN873" s="281"/>
      <c r="AO873" s="107"/>
      <c r="AP873" s="107"/>
      <c r="AQ873" s="107"/>
      <c r="AR873" s="107"/>
      <c r="AS873" s="107"/>
      <c r="AT873" s="107"/>
      <c r="AU873" s="107"/>
      <c r="AV873" s="107"/>
      <c r="AW873" s="107"/>
      <c r="AX873" s="107"/>
      <c r="AY873" s="107"/>
      <c r="AZ873" s="107"/>
      <c r="BA873" s="107"/>
      <c r="BB873" s="107"/>
      <c r="BC873" s="107"/>
      <c r="BD873" s="107"/>
      <c r="BE873" s="107"/>
      <c r="BF873" s="676">
        <f t="shared" si="97"/>
        <v>0</v>
      </c>
      <c r="BG873" s="676"/>
      <c r="BH873" s="676"/>
      <c r="BI873" s="676"/>
      <c r="BJ873" s="676"/>
      <c r="BK873" s="676"/>
      <c r="BL873" s="194"/>
      <c r="BM873" s="676">
        <f t="shared" si="98"/>
        <v>0</v>
      </c>
      <c r="BN873" s="676"/>
      <c r="BO873" s="676"/>
      <c r="BP873" s="676"/>
      <c r="BQ873" s="676"/>
      <c r="BR873" s="676"/>
      <c r="BS873" s="193"/>
      <c r="BT873" s="155">
        <f>[4]CDKT!K175</f>
        <v>0</v>
      </c>
      <c r="BU873" s="155">
        <f>[4]CDKT!L175</f>
        <v>0</v>
      </c>
      <c r="BV873" s="155">
        <f>[4]CDKT!M175</f>
        <v>0</v>
      </c>
      <c r="BW873" s="155">
        <f>[4]CDKT!O175</f>
        <v>0</v>
      </c>
      <c r="BY873" s="156">
        <f t="shared" si="99"/>
        <v>0</v>
      </c>
      <c r="BZ873" s="156">
        <f t="shared" si="91"/>
        <v>0</v>
      </c>
    </row>
    <row r="874" spans="1:94" ht="15" customHeight="1">
      <c r="A874" s="147" t="str">
        <f>IF(B874&lt;&gt;"",SUBTOTAL(103,$B$8:B874)-SUBTOTAL(103,$B$9:$B$50)-SUBTOTAL(103,$B$52:$B$345),"")</f>
        <v/>
      </c>
      <c r="C874" s="281" t="s">
        <v>1460</v>
      </c>
      <c r="D874" s="107"/>
      <c r="E874" s="107"/>
      <c r="F874" s="107"/>
      <c r="G874" s="107"/>
      <c r="H874" s="107"/>
      <c r="I874" s="107"/>
      <c r="J874" s="107"/>
      <c r="K874" s="107"/>
      <c r="L874" s="107"/>
      <c r="M874" s="107"/>
      <c r="N874" s="107"/>
      <c r="O874" s="107"/>
      <c r="P874" s="107"/>
      <c r="Q874" s="107"/>
      <c r="R874" s="107"/>
      <c r="S874" s="107"/>
      <c r="T874" s="107"/>
      <c r="U874" s="107"/>
      <c r="V874" s="107"/>
      <c r="W874" s="641">
        <f t="shared" si="96"/>
        <v>883277512</v>
      </c>
      <c r="X874" s="641"/>
      <c r="Y874" s="641"/>
      <c r="Z874" s="641"/>
      <c r="AA874" s="641"/>
      <c r="AB874" s="641"/>
      <c r="AC874" s="155"/>
      <c r="AD874" s="641">
        <f>[4]CDKT!T176</f>
        <v>761752683</v>
      </c>
      <c r="AE874" s="641"/>
      <c r="AF874" s="641"/>
      <c r="AG874" s="641"/>
      <c r="AH874" s="641"/>
      <c r="AI874" s="641"/>
      <c r="AJ874" s="147" t="str">
        <f t="shared" si="95"/>
        <v/>
      </c>
      <c r="AK874" s="245">
        <f t="shared" si="95"/>
        <v>0</v>
      </c>
      <c r="AL874" s="281" t="s">
        <v>1461</v>
      </c>
      <c r="AM874" s="281"/>
      <c r="AN874" s="281"/>
      <c r="AO874" s="107"/>
      <c r="AP874" s="107"/>
      <c r="AQ874" s="107"/>
      <c r="AR874" s="107"/>
      <c r="AS874" s="107"/>
      <c r="AT874" s="107"/>
      <c r="AU874" s="107"/>
      <c r="AV874" s="107"/>
      <c r="AW874" s="107"/>
      <c r="AX874" s="107"/>
      <c r="AY874" s="107"/>
      <c r="AZ874" s="107"/>
      <c r="BA874" s="107"/>
      <c r="BB874" s="107"/>
      <c r="BC874" s="107"/>
      <c r="BD874" s="107"/>
      <c r="BE874" s="107"/>
      <c r="BF874" s="676">
        <f>W874</f>
        <v>883277512</v>
      </c>
      <c r="BG874" s="676"/>
      <c r="BH874" s="676"/>
      <c r="BI874" s="676"/>
      <c r="BJ874" s="676"/>
      <c r="BK874" s="676"/>
      <c r="BL874" s="194"/>
      <c r="BM874" s="676">
        <f>AD874</f>
        <v>761752683</v>
      </c>
      <c r="BN874" s="676"/>
      <c r="BO874" s="676"/>
      <c r="BP874" s="676"/>
      <c r="BQ874" s="676"/>
      <c r="BR874" s="676"/>
      <c r="BS874" s="193"/>
      <c r="BT874" s="155">
        <f>[4]CDKT!K176</f>
        <v>883277512</v>
      </c>
      <c r="BU874" s="155">
        <f>[4]CDKT!L176</f>
        <v>0</v>
      </c>
      <c r="BV874" s="155">
        <f>[4]CDKT!M176</f>
        <v>0</v>
      </c>
      <c r="BW874" s="155">
        <f>[4]CDKT!O176</f>
        <v>0</v>
      </c>
      <c r="BY874" s="156">
        <f t="shared" si="99"/>
        <v>1</v>
      </c>
      <c r="BZ874" s="156">
        <f t="shared" si="91"/>
        <v>0</v>
      </c>
    </row>
    <row r="875" spans="1:94" ht="15" hidden="1" customHeight="1">
      <c r="A875" s="147" t="str">
        <f>IF(B875&lt;&gt;"",SUBTOTAL(103,$B$8:B875)-SUBTOTAL(103,$B$9:$B$50)-SUBTOTAL(103,$B$52:$B$345),"")</f>
        <v/>
      </c>
      <c r="C875" s="281" t="s">
        <v>1462</v>
      </c>
      <c r="D875" s="107"/>
      <c r="E875" s="107"/>
      <c r="F875" s="107"/>
      <c r="G875" s="107"/>
      <c r="H875" s="107"/>
      <c r="I875" s="107"/>
      <c r="J875" s="107"/>
      <c r="K875" s="123"/>
      <c r="L875" s="123"/>
      <c r="M875" s="123"/>
      <c r="N875" s="123"/>
      <c r="O875" s="123"/>
      <c r="P875" s="123"/>
      <c r="Q875" s="123"/>
      <c r="R875" s="123"/>
      <c r="S875" s="123"/>
      <c r="T875" s="123"/>
      <c r="U875" s="123"/>
      <c r="V875" s="123"/>
      <c r="W875" s="641">
        <f t="shared" si="96"/>
        <v>0</v>
      </c>
      <c r="X875" s="641"/>
      <c r="Y875" s="641"/>
      <c r="Z875" s="641"/>
      <c r="AA875" s="641"/>
      <c r="AB875" s="641"/>
      <c r="AC875" s="155"/>
      <c r="AD875" s="641">
        <f>[4]CDKT!T177</f>
        <v>0</v>
      </c>
      <c r="AE875" s="641"/>
      <c r="AF875" s="641"/>
      <c r="AG875" s="641"/>
      <c r="AH875" s="641"/>
      <c r="AI875" s="641"/>
      <c r="AJ875" s="147" t="str">
        <f t="shared" ref="AJ875:AK901" si="100">A875</f>
        <v/>
      </c>
      <c r="AK875" s="245">
        <f t="shared" si="100"/>
        <v>0</v>
      </c>
      <c r="AL875" s="281" t="s">
        <v>1463</v>
      </c>
      <c r="AM875" s="281"/>
      <c r="AN875" s="281"/>
      <c r="AO875" s="107"/>
      <c r="AP875" s="107"/>
      <c r="AQ875" s="107"/>
      <c r="AR875" s="107"/>
      <c r="AS875" s="107"/>
      <c r="AT875" s="123"/>
      <c r="AU875" s="123"/>
      <c r="AV875" s="123"/>
      <c r="AW875" s="123"/>
      <c r="AX875" s="123"/>
      <c r="AY875" s="123"/>
      <c r="AZ875" s="123"/>
      <c r="BA875" s="123"/>
      <c r="BB875" s="123"/>
      <c r="BC875" s="123"/>
      <c r="BD875" s="123"/>
      <c r="BE875" s="123"/>
      <c r="BF875" s="676">
        <f t="shared" si="97"/>
        <v>0</v>
      </c>
      <c r="BG875" s="676"/>
      <c r="BH875" s="676"/>
      <c r="BI875" s="676"/>
      <c r="BJ875" s="676"/>
      <c r="BK875" s="676"/>
      <c r="BL875" s="194"/>
      <c r="BM875" s="676">
        <f t="shared" si="98"/>
        <v>0</v>
      </c>
      <c r="BN875" s="676"/>
      <c r="BO875" s="676"/>
      <c r="BP875" s="676"/>
      <c r="BQ875" s="676"/>
      <c r="BR875" s="676"/>
      <c r="BS875" s="193"/>
      <c r="BT875" s="155">
        <f>[4]CDKT!K177</f>
        <v>0</v>
      </c>
      <c r="BU875" s="155">
        <f>[4]CDKT!L177</f>
        <v>0</v>
      </c>
      <c r="BV875" s="155">
        <f>[4]CDKT!M177</f>
        <v>0</v>
      </c>
      <c r="BW875" s="155">
        <f>[4]CDKT!O177</f>
        <v>0</v>
      </c>
      <c r="BY875" s="156">
        <f t="shared" si="99"/>
        <v>0</v>
      </c>
      <c r="BZ875" s="156">
        <f t="shared" si="91"/>
        <v>0</v>
      </c>
    </row>
    <row r="876" spans="1:94" ht="15" customHeight="1">
      <c r="A876" s="147" t="str">
        <f>IF(B876&lt;&gt;"",SUBTOTAL(103,$B$8:B876)-SUBTOTAL(103,$B$9:$B$50)-SUBTOTAL(103,$B$52:$B$345),"")</f>
        <v/>
      </c>
      <c r="C876" s="281" t="s">
        <v>820</v>
      </c>
      <c r="E876" s="107"/>
      <c r="F876" s="107"/>
      <c r="G876" s="107"/>
      <c r="H876" s="107"/>
      <c r="I876" s="107"/>
      <c r="J876" s="107"/>
      <c r="K876" s="123"/>
      <c r="L876" s="123"/>
      <c r="M876" s="123"/>
      <c r="N876" s="123"/>
      <c r="O876" s="123"/>
      <c r="P876" s="123"/>
      <c r="Q876" s="123"/>
      <c r="R876" s="123"/>
      <c r="S876" s="123"/>
      <c r="T876" s="123"/>
      <c r="U876" s="123"/>
      <c r="V876" s="123"/>
      <c r="W876" s="641">
        <f t="shared" si="96"/>
        <v>181451119</v>
      </c>
      <c r="X876" s="641"/>
      <c r="Y876" s="641"/>
      <c r="Z876" s="641"/>
      <c r="AA876" s="641"/>
      <c r="AB876" s="641"/>
      <c r="AC876" s="155"/>
      <c r="AD876" s="641">
        <f>[4]CDKT!T178</f>
        <v>216225119</v>
      </c>
      <c r="AE876" s="641"/>
      <c r="AF876" s="641"/>
      <c r="AG876" s="641"/>
      <c r="AH876" s="641"/>
      <c r="AI876" s="641"/>
      <c r="AJ876" s="147" t="str">
        <f t="shared" si="100"/>
        <v/>
      </c>
      <c r="AK876" s="245">
        <f t="shared" si="100"/>
        <v>0</v>
      </c>
      <c r="AL876" s="281" t="s">
        <v>1464</v>
      </c>
      <c r="AM876" s="281"/>
      <c r="AN876" s="281"/>
      <c r="AO876" s="107"/>
      <c r="AP876" s="107"/>
      <c r="AQ876" s="107"/>
      <c r="AR876" s="107"/>
      <c r="AS876" s="107"/>
      <c r="AT876" s="123"/>
      <c r="AU876" s="123"/>
      <c r="AV876" s="123"/>
      <c r="AW876" s="123"/>
      <c r="AX876" s="123"/>
      <c r="AY876" s="123"/>
      <c r="AZ876" s="123"/>
      <c r="BA876" s="123"/>
      <c r="BB876" s="123"/>
      <c r="BC876" s="123"/>
      <c r="BD876" s="123"/>
      <c r="BE876" s="123"/>
      <c r="BF876" s="676">
        <f t="shared" si="97"/>
        <v>181451119</v>
      </c>
      <c r="BG876" s="676"/>
      <c r="BH876" s="676"/>
      <c r="BI876" s="676"/>
      <c r="BJ876" s="676"/>
      <c r="BK876" s="676"/>
      <c r="BL876" s="194"/>
      <c r="BM876" s="676">
        <f t="shared" si="98"/>
        <v>216225119</v>
      </c>
      <c r="BN876" s="676"/>
      <c r="BO876" s="676"/>
      <c r="BP876" s="676"/>
      <c r="BQ876" s="676"/>
      <c r="BR876" s="676"/>
      <c r="BS876" s="193"/>
      <c r="BT876" s="155">
        <f>[4]CDKT!K178</f>
        <v>181451119</v>
      </c>
      <c r="BU876" s="155">
        <f>[4]CDKT!L178</f>
        <v>0</v>
      </c>
      <c r="BV876" s="155">
        <f>[4]CDKT!M178</f>
        <v>0</v>
      </c>
      <c r="BW876" s="155">
        <f>[4]CDKT!O178</f>
        <v>0</v>
      </c>
      <c r="BY876" s="156">
        <f t="shared" si="99"/>
        <v>1</v>
      </c>
      <c r="BZ876" s="156">
        <f t="shared" si="91"/>
        <v>0</v>
      </c>
    </row>
    <row r="877" spans="1:94" s="99" customFormat="1" ht="15" hidden="1" customHeight="1">
      <c r="A877" s="147" t="str">
        <f>IF(B877&lt;&gt;"",SUBTOTAL(103,$B$8:B877)-SUBTOTAL(103,$B$9:$B$50)-SUBTOTAL(103,$B$52:$B$345),"")</f>
        <v/>
      </c>
      <c r="B877" s="88"/>
      <c r="C877" s="292" t="s">
        <v>1465</v>
      </c>
      <c r="D877" s="89"/>
      <c r="E877" s="107"/>
      <c r="F877" s="107"/>
      <c r="G877" s="107"/>
      <c r="H877" s="107"/>
      <c r="I877" s="107"/>
      <c r="J877" s="107"/>
      <c r="K877" s="123"/>
      <c r="L877" s="123"/>
      <c r="M877" s="123"/>
      <c r="N877" s="123"/>
      <c r="O877" s="123"/>
      <c r="P877" s="123"/>
      <c r="Q877" s="123"/>
      <c r="R877" s="123"/>
      <c r="S877" s="123"/>
      <c r="T877" s="123"/>
      <c r="U877" s="123"/>
      <c r="V877" s="123"/>
      <c r="W877" s="641">
        <f t="shared" si="96"/>
        <v>0</v>
      </c>
      <c r="X877" s="641"/>
      <c r="Y877" s="641"/>
      <c r="Z877" s="641"/>
      <c r="AA877" s="641"/>
      <c r="AB877" s="641"/>
      <c r="AC877" s="155"/>
      <c r="AD877" s="641">
        <f>[4]CDKT!T179</f>
        <v>0</v>
      </c>
      <c r="AE877" s="641"/>
      <c r="AF877" s="641"/>
      <c r="AG877" s="641"/>
      <c r="AH877" s="641"/>
      <c r="AI877" s="641"/>
      <c r="AJ877" s="147" t="str">
        <f t="shared" si="100"/>
        <v/>
      </c>
      <c r="AK877" s="245">
        <f t="shared" si="100"/>
        <v>0</v>
      </c>
      <c r="AL877" s="281" t="s">
        <v>1466</v>
      </c>
      <c r="AM877" s="281"/>
      <c r="AN877" s="281"/>
      <c r="AO877" s="107"/>
      <c r="AP877" s="107"/>
      <c r="AQ877" s="107"/>
      <c r="AR877" s="107"/>
      <c r="AS877" s="107"/>
      <c r="AT877" s="123"/>
      <c r="AU877" s="123"/>
      <c r="AV877" s="123"/>
      <c r="AW877" s="123"/>
      <c r="AX877" s="123"/>
      <c r="AY877" s="123"/>
      <c r="AZ877" s="123"/>
      <c r="BA877" s="123"/>
      <c r="BB877" s="123"/>
      <c r="BC877" s="123"/>
      <c r="BD877" s="123"/>
      <c r="BE877" s="123"/>
      <c r="BF877" s="676">
        <f t="shared" si="97"/>
        <v>0</v>
      </c>
      <c r="BG877" s="676"/>
      <c r="BH877" s="676"/>
      <c r="BI877" s="676"/>
      <c r="BJ877" s="676"/>
      <c r="BK877" s="676"/>
      <c r="BL877" s="194"/>
      <c r="BM877" s="676">
        <f t="shared" si="98"/>
        <v>0</v>
      </c>
      <c r="BN877" s="676"/>
      <c r="BO877" s="676"/>
      <c r="BP877" s="676"/>
      <c r="BQ877" s="676"/>
      <c r="BR877" s="676"/>
      <c r="BS877" s="193"/>
      <c r="BT877" s="155">
        <f>[4]CDKT!K179</f>
        <v>0</v>
      </c>
      <c r="BU877" s="155">
        <f>[4]CDKT!L179</f>
        <v>0</v>
      </c>
      <c r="BV877" s="155">
        <f>[4]CDKT!M179</f>
        <v>0</v>
      </c>
      <c r="BW877" s="155">
        <f>[4]CDKT!O179</f>
        <v>0</v>
      </c>
      <c r="BX877" s="156"/>
      <c r="BY877" s="156">
        <f t="shared" si="99"/>
        <v>0</v>
      </c>
      <c r="BZ877" s="156">
        <f t="shared" si="91"/>
        <v>0</v>
      </c>
      <c r="CA877" s="156"/>
      <c r="CB877" s="252"/>
      <c r="CC877" s="252"/>
      <c r="CD877" s="252"/>
      <c r="CE877" s="252"/>
      <c r="CG877" s="290"/>
      <c r="CH877" s="290"/>
      <c r="CI877" s="290"/>
      <c r="CJ877" s="290"/>
      <c r="CK877" s="290"/>
      <c r="CL877" s="290"/>
      <c r="CM877" s="290"/>
      <c r="CN877" s="290"/>
      <c r="CO877" s="290"/>
      <c r="CP877" s="290"/>
    </row>
    <row r="878" spans="1:94" ht="15" customHeight="1">
      <c r="A878" s="147" t="str">
        <f>IF(B878&lt;&gt;"",SUBTOTAL(103,$B$8:B878)-SUBTOTAL(103,$B$9:$B$50)-SUBTOTAL(103,$B$52:$B$345),"")</f>
        <v/>
      </c>
      <c r="C878" s="281"/>
      <c r="D878" s="108"/>
      <c r="E878" s="107"/>
      <c r="F878" s="107"/>
      <c r="G878" s="107"/>
      <c r="H878" s="107"/>
      <c r="I878" s="107"/>
      <c r="J878" s="107"/>
      <c r="K878" s="109"/>
      <c r="L878" s="109"/>
      <c r="M878" s="109"/>
      <c r="N878" s="109"/>
      <c r="O878" s="109"/>
      <c r="P878" s="109"/>
      <c r="Q878" s="109"/>
      <c r="R878" s="109"/>
      <c r="S878" s="109"/>
      <c r="T878" s="109"/>
      <c r="U878" s="109"/>
      <c r="V878" s="109"/>
      <c r="W878" s="155"/>
      <c r="X878" s="155"/>
      <c r="Y878" s="155"/>
      <c r="Z878" s="155"/>
      <c r="AA878" s="155"/>
      <c r="AB878" s="155"/>
      <c r="AC878" s="155"/>
      <c r="AD878" s="155"/>
      <c r="AE878" s="155"/>
      <c r="AF878" s="155"/>
      <c r="AG878" s="155"/>
      <c r="AH878" s="155"/>
      <c r="AI878" s="155"/>
      <c r="AJ878" s="147" t="str">
        <f t="shared" si="100"/>
        <v/>
      </c>
      <c r="AK878" s="245">
        <f t="shared" si="100"/>
        <v>0</v>
      </c>
      <c r="AL878" s="281"/>
      <c r="AM878" s="108"/>
      <c r="AN878" s="108"/>
      <c r="AO878" s="107"/>
      <c r="AP878" s="107"/>
      <c r="AQ878" s="107"/>
      <c r="AR878" s="107"/>
      <c r="AS878" s="107"/>
      <c r="AT878" s="109"/>
      <c r="AU878" s="109"/>
      <c r="AV878" s="109"/>
      <c r="AW878" s="109"/>
      <c r="AX878" s="109"/>
      <c r="AY878" s="109"/>
      <c r="AZ878" s="109"/>
      <c r="BA878" s="109"/>
      <c r="BB878" s="109"/>
      <c r="BC878" s="109"/>
      <c r="BD878" s="109"/>
      <c r="BE878" s="109"/>
      <c r="BF878" s="352"/>
      <c r="BG878" s="352"/>
      <c r="BH878" s="352"/>
      <c r="BI878" s="352"/>
      <c r="BJ878" s="352"/>
      <c r="BK878" s="352"/>
      <c r="BL878" s="194"/>
      <c r="BM878" s="352"/>
      <c r="BN878" s="352"/>
      <c r="BO878" s="352"/>
      <c r="BP878" s="352"/>
      <c r="BQ878" s="352"/>
      <c r="BR878" s="352"/>
      <c r="BY878" s="156">
        <f>BY879</f>
        <v>1</v>
      </c>
      <c r="BZ878" s="156">
        <f>IF(ISNONTEXT(C878:D878),0,SUM(C878:AI878)-SUM(AL878:BR878))</f>
        <v>0</v>
      </c>
    </row>
    <row r="879" spans="1:94" s="96" customFormat="1" ht="15" customHeight="1" thickBot="1">
      <c r="A879" s="147" t="str">
        <f>IF(B879&lt;&gt;"",SUBTOTAL(103,$B$8:B879)-SUBTOTAL(103,$B$9:$B$50)-SUBTOTAL(103,$B$52:$B$345),"")</f>
        <v/>
      </c>
      <c r="B879" s="88"/>
      <c r="C879" s="270"/>
      <c r="D879" s="110"/>
      <c r="E879" s="111"/>
      <c r="F879" s="111"/>
      <c r="G879" s="111"/>
      <c r="H879" s="111"/>
      <c r="I879" s="111"/>
      <c r="J879" s="111"/>
      <c r="K879" s="112"/>
      <c r="L879" s="112"/>
      <c r="M879" s="112"/>
      <c r="N879" s="112"/>
      <c r="O879" s="112"/>
      <c r="P879" s="112"/>
      <c r="Q879" s="112"/>
      <c r="R879" s="112"/>
      <c r="S879" s="112"/>
      <c r="T879" s="112"/>
      <c r="U879" s="112"/>
      <c r="V879" s="112"/>
      <c r="W879" s="653">
        <f>SUBTOTAL(109,W870:AB878)</f>
        <v>1278839135</v>
      </c>
      <c r="X879" s="653"/>
      <c r="Y879" s="653"/>
      <c r="Z879" s="653"/>
      <c r="AA879" s="653"/>
      <c r="AB879" s="653"/>
      <c r="AC879" s="252"/>
      <c r="AD879" s="653">
        <f>SUBTOTAL(109,AD870:AI878)</f>
        <v>1235542852</v>
      </c>
      <c r="AE879" s="653"/>
      <c r="AF879" s="653"/>
      <c r="AG879" s="653"/>
      <c r="AH879" s="653"/>
      <c r="AI879" s="653"/>
      <c r="AJ879" s="147" t="str">
        <f t="shared" si="100"/>
        <v/>
      </c>
      <c r="AK879" s="245">
        <f t="shared" si="100"/>
        <v>0</v>
      </c>
      <c r="AL879" s="270"/>
      <c r="AM879" s="110"/>
      <c r="AN879" s="111"/>
      <c r="AO879" s="111"/>
      <c r="AP879" s="111"/>
      <c r="AQ879" s="111"/>
      <c r="AR879" s="111"/>
      <c r="AS879" s="111"/>
      <c r="AT879" s="112"/>
      <c r="AU879" s="112"/>
      <c r="AV879" s="112"/>
      <c r="AW879" s="112"/>
      <c r="AX879" s="112"/>
      <c r="AY879" s="112"/>
      <c r="AZ879" s="112"/>
      <c r="BA879" s="112"/>
      <c r="BB879" s="112"/>
      <c r="BC879" s="112"/>
      <c r="BD879" s="112"/>
      <c r="BE879" s="112"/>
      <c r="BF879" s="653">
        <f>SUBTOTAL(109,BF870:BK878)</f>
        <v>1278839135</v>
      </c>
      <c r="BG879" s="653"/>
      <c r="BH879" s="653"/>
      <c r="BI879" s="653"/>
      <c r="BJ879" s="653"/>
      <c r="BK879" s="653"/>
      <c r="BL879" s="252"/>
      <c r="BM879" s="653">
        <f>SUBTOTAL(109,BM870:BR878)</f>
        <v>1235542852</v>
      </c>
      <c r="BN879" s="653"/>
      <c r="BO879" s="653"/>
      <c r="BP879" s="653"/>
      <c r="BQ879" s="653"/>
      <c r="BR879" s="653"/>
      <c r="BS879" s="271"/>
      <c r="BT879" s="285">
        <f>SUBTOTAL(109,BT870:BT878)</f>
        <v>1276839135</v>
      </c>
      <c r="BU879" s="285">
        <f>SUBTOTAL(109,BU870:BU878)</f>
        <v>0</v>
      </c>
      <c r="BV879" s="285">
        <f>SUBTOTAL(109,BV870:BV878)</f>
        <v>0</v>
      </c>
      <c r="BW879" s="285">
        <f>SUBTOTAL(109,BW870:BW878)</f>
        <v>2000000</v>
      </c>
      <c r="BX879" s="156"/>
      <c r="BY879" s="156">
        <f>IF(SUM(C879:AI879)=0,0,1)</f>
        <v>1</v>
      </c>
      <c r="BZ879" s="156">
        <f>IF(ISNONTEXT(C879:D879),0,SUM(C879:AI879)-SUM(AL879:BR879))</f>
        <v>0</v>
      </c>
      <c r="CA879" s="156"/>
      <c r="CB879" s="252">
        <f>[4]CDKT!P171</f>
        <v>1278839135</v>
      </c>
      <c r="CC879" s="252">
        <f>[4]CDKT!T171</f>
        <v>1235542852</v>
      </c>
      <c r="CD879" s="252">
        <f>W879-CB879</f>
        <v>0</v>
      </c>
      <c r="CE879" s="252">
        <f>AD879-CC879</f>
        <v>0</v>
      </c>
      <c r="CG879" s="272"/>
      <c r="CH879" s="272"/>
      <c r="CI879" s="272"/>
      <c r="CJ879" s="272"/>
      <c r="CK879" s="272"/>
      <c r="CL879" s="272"/>
      <c r="CM879" s="272"/>
      <c r="CN879" s="272"/>
      <c r="CO879" s="272"/>
      <c r="CP879" s="272"/>
    </row>
    <row r="880" spans="1:94" ht="13.5" thickTop="1">
      <c r="A880" s="147" t="str">
        <f>IF(B880&lt;&gt;"",SUBTOTAL(103,$B$8:B880)-SUBTOTAL(103,$B$9:$B$50)-SUBTOTAL(103,$B$52:$B$345),"")</f>
        <v/>
      </c>
      <c r="D880" s="113"/>
      <c r="E880" s="107"/>
      <c r="F880" s="107"/>
      <c r="G880" s="107"/>
      <c r="H880" s="107"/>
      <c r="I880" s="107"/>
      <c r="J880" s="107"/>
      <c r="K880" s="114"/>
      <c r="L880" s="114"/>
      <c r="M880" s="114"/>
      <c r="N880" s="114"/>
      <c r="O880" s="114"/>
      <c r="P880" s="114"/>
      <c r="Q880" s="114"/>
      <c r="R880" s="114"/>
      <c r="S880" s="114"/>
      <c r="T880" s="114"/>
      <c r="U880" s="114"/>
      <c r="V880" s="114"/>
      <c r="W880" s="288"/>
      <c r="X880" s="288"/>
      <c r="Y880" s="288"/>
      <c r="Z880" s="288"/>
      <c r="AA880" s="288"/>
      <c r="AB880" s="288"/>
      <c r="AC880" s="288"/>
      <c r="AD880" s="288"/>
      <c r="AE880" s="288"/>
      <c r="AF880" s="288"/>
      <c r="AG880" s="288"/>
      <c r="AH880" s="288"/>
      <c r="AI880" s="288"/>
      <c r="AJ880" s="147" t="str">
        <f t="shared" si="100"/>
        <v/>
      </c>
      <c r="AK880" s="245">
        <f t="shared" si="100"/>
        <v>0</v>
      </c>
      <c r="AM880" s="113"/>
      <c r="AN880" s="113"/>
      <c r="AO880" s="107"/>
      <c r="AP880" s="107"/>
      <c r="AQ880" s="107"/>
      <c r="AR880" s="107"/>
      <c r="AS880" s="107"/>
      <c r="AT880" s="114"/>
      <c r="AU880" s="114"/>
      <c r="AV880" s="114"/>
      <c r="AW880" s="114"/>
      <c r="AX880" s="114"/>
      <c r="AY880" s="114"/>
      <c r="AZ880" s="114"/>
      <c r="BA880" s="114"/>
      <c r="BB880" s="114"/>
      <c r="BC880" s="114"/>
      <c r="BD880" s="114"/>
      <c r="BE880" s="114"/>
      <c r="BF880" s="288"/>
      <c r="BG880" s="288"/>
      <c r="BH880" s="288"/>
      <c r="BI880" s="288"/>
      <c r="BJ880" s="288"/>
      <c r="BK880" s="288"/>
      <c r="BL880" s="288"/>
      <c r="BM880" s="288"/>
      <c r="BN880" s="288"/>
      <c r="BO880" s="288"/>
      <c r="BP880" s="288"/>
      <c r="BQ880" s="288"/>
      <c r="BR880" s="288"/>
      <c r="BS880" s="288"/>
      <c r="BT880" s="155">
        <f>BT879-[4]CDKT!K171</f>
        <v>0</v>
      </c>
      <c r="BU880" s="155">
        <f>BU879-[4]CDKT!L171</f>
        <v>0</v>
      </c>
      <c r="BV880" s="155">
        <f>BV879-[4]CDKT!M171</f>
        <v>0</v>
      </c>
      <c r="BW880" s="155">
        <f>BW879-[4]CDKT!O171</f>
        <v>0</v>
      </c>
      <c r="BY880" s="156">
        <f>BY881</f>
        <v>1</v>
      </c>
      <c r="BZ880" s="156">
        <f>IF(ISNONTEXT(C880:D880),0,SUM(C880:AI880)-SUM(AL880:BR880))</f>
        <v>0</v>
      </c>
    </row>
    <row r="881" spans="1:94" ht="39.75" customHeight="1" thickBot="1">
      <c r="A881" s="147" t="str">
        <f>IF(B881&lt;&gt;"",SUBTOTAL(103,$B$8:B881)-SUBTOTAL(103,$B$9:$B$50)-SUBTOTAL(103,$B$52:$B$345),"")</f>
        <v/>
      </c>
      <c r="C881" s="709" t="s">
        <v>1467</v>
      </c>
      <c r="D881" s="709"/>
      <c r="E881" s="709"/>
      <c r="F881" s="709"/>
      <c r="G881" s="709"/>
      <c r="H881" s="709"/>
      <c r="I881" s="709"/>
      <c r="J881" s="709"/>
      <c r="K881" s="709"/>
      <c r="L881" s="709"/>
      <c r="M881" s="709"/>
      <c r="N881" s="709"/>
      <c r="O881" s="709"/>
      <c r="P881" s="709"/>
      <c r="Q881" s="709"/>
      <c r="R881" s="709"/>
      <c r="S881" s="709"/>
      <c r="T881" s="709"/>
      <c r="U881" s="709"/>
      <c r="V881" s="709"/>
      <c r="W881" s="709"/>
      <c r="X881" s="709"/>
      <c r="Y881" s="709"/>
      <c r="Z881" s="709"/>
      <c r="AA881" s="709"/>
      <c r="AB881" s="709"/>
      <c r="AC881" s="709"/>
      <c r="AD881" s="709"/>
      <c r="AE881" s="709"/>
      <c r="AF881" s="709"/>
      <c r="AG881" s="709"/>
      <c r="AH881" s="709"/>
      <c r="AI881" s="709"/>
      <c r="AJ881" s="169" t="str">
        <f t="shared" si="100"/>
        <v/>
      </c>
      <c r="AK881" s="174">
        <f t="shared" si="100"/>
        <v>0</v>
      </c>
      <c r="AL881" s="639" t="s">
        <v>1468</v>
      </c>
      <c r="AM881" s="639"/>
      <c r="AN881" s="639"/>
      <c r="AO881" s="639"/>
      <c r="AP881" s="639"/>
      <c r="AQ881" s="639"/>
      <c r="AR881" s="639"/>
      <c r="AS881" s="639"/>
      <c r="AT881" s="639"/>
      <c r="AU881" s="639"/>
      <c r="AV881" s="639"/>
      <c r="AW881" s="639"/>
      <c r="AX881" s="639"/>
      <c r="AY881" s="639"/>
      <c r="AZ881" s="639"/>
      <c r="BA881" s="639"/>
      <c r="BB881" s="639"/>
      <c r="BC881" s="639"/>
      <c r="BD881" s="639"/>
      <c r="BE881" s="639"/>
      <c r="BF881" s="639"/>
      <c r="BG881" s="639"/>
      <c r="BH881" s="639"/>
      <c r="BI881" s="639"/>
      <c r="BJ881" s="639"/>
      <c r="BK881" s="639"/>
      <c r="BL881" s="639"/>
      <c r="BM881" s="639"/>
      <c r="BN881" s="639"/>
      <c r="BO881" s="639"/>
      <c r="BP881" s="639"/>
      <c r="BQ881" s="639"/>
      <c r="BR881" s="639"/>
      <c r="BS881" s="259"/>
      <c r="BY881" s="156">
        <f>BY879</f>
        <v>1</v>
      </c>
      <c r="BZ881" s="156">
        <f>IF(ISNONTEXT(C881:D881),0,SUM(C881:AI881)-SUM(AL881:BR881))</f>
        <v>0</v>
      </c>
    </row>
    <row r="882" spans="1:94" ht="15" hidden="1" customHeight="1">
      <c r="A882" s="147" t="str">
        <f>IF(B882&lt;&gt;"",SUBTOTAL(103,$B$8:B882)-SUBTOTAL(103,$B$9:$B$50)-SUBTOTAL(103,$B$52:$B$345),"")</f>
        <v/>
      </c>
      <c r="C882" s="370"/>
      <c r="D882" s="370"/>
      <c r="E882" s="370"/>
      <c r="F882" s="370"/>
      <c r="G882" s="370"/>
      <c r="H882" s="370"/>
      <c r="I882" s="370"/>
      <c r="J882" s="370"/>
      <c r="K882" s="370"/>
      <c r="L882" s="370"/>
      <c r="M882" s="370"/>
      <c r="N882" s="370"/>
      <c r="O882" s="370"/>
      <c r="P882" s="370"/>
      <c r="Q882" s="370"/>
      <c r="R882" s="370"/>
      <c r="S882" s="370"/>
      <c r="T882" s="370"/>
      <c r="U882" s="370"/>
      <c r="V882" s="370"/>
      <c r="W882" s="370"/>
      <c r="X882" s="370"/>
      <c r="Y882" s="370"/>
      <c r="Z882" s="370"/>
      <c r="AA882" s="370"/>
      <c r="AB882" s="370"/>
      <c r="AC882" s="370"/>
      <c r="AD882" s="370"/>
      <c r="AE882" s="370"/>
      <c r="AF882" s="370"/>
      <c r="AG882" s="370"/>
      <c r="AH882" s="370"/>
      <c r="AI882" s="370"/>
      <c r="AJ882" s="147" t="str">
        <f t="shared" si="100"/>
        <v/>
      </c>
      <c r="AK882" s="245">
        <f t="shared" si="100"/>
        <v>0</v>
      </c>
      <c r="AL882" s="371"/>
      <c r="AM882" s="371"/>
      <c r="AN882" s="371"/>
      <c r="AO882" s="371"/>
      <c r="AP882" s="371"/>
      <c r="AQ882" s="371"/>
      <c r="AR882" s="371"/>
      <c r="AS882" s="371"/>
      <c r="AT882" s="371"/>
      <c r="AU882" s="371"/>
      <c r="AV882" s="371"/>
      <c r="AW882" s="371"/>
      <c r="AX882" s="371"/>
      <c r="AY882" s="371"/>
      <c r="AZ882" s="371"/>
      <c r="BA882" s="371"/>
      <c r="BB882" s="371"/>
      <c r="BC882" s="371"/>
      <c r="BD882" s="371"/>
      <c r="BE882" s="371"/>
      <c r="BF882" s="371"/>
      <c r="BG882" s="371"/>
      <c r="BH882" s="371"/>
      <c r="BI882" s="371"/>
      <c r="BJ882" s="371"/>
      <c r="BK882" s="371"/>
      <c r="BL882" s="371"/>
      <c r="BM882" s="371"/>
      <c r="BN882" s="371"/>
      <c r="BO882" s="371"/>
      <c r="BP882" s="371"/>
      <c r="BQ882" s="371"/>
      <c r="BR882" s="371"/>
      <c r="BS882" s="259"/>
      <c r="BY882" s="156">
        <f>BY885</f>
        <v>0</v>
      </c>
    </row>
    <row r="883" spans="1:94" ht="15" hidden="1" customHeight="1">
      <c r="A883" s="147" t="str">
        <f>IF(B883&lt;&gt;"",SUBTOTAL(103,$B$8:B883)-SUBTOTAL(103,$B$9:$B$50)-SUBTOTAL(103,$B$52:$B$345),"")</f>
        <v/>
      </c>
      <c r="B883" s="88" t="str">
        <f>IF(AND(W890=0,AD890=0),"",".")</f>
        <v/>
      </c>
      <c r="C883" s="261" t="s">
        <v>1469</v>
      </c>
      <c r="D883" s="113"/>
      <c r="E883" s="107"/>
      <c r="F883" s="107"/>
      <c r="G883" s="107"/>
      <c r="H883" s="107"/>
      <c r="I883" s="107"/>
      <c r="J883" s="107"/>
      <c r="K883" s="114"/>
      <c r="L883" s="114"/>
      <c r="M883" s="114"/>
      <c r="N883" s="114"/>
      <c r="O883" s="114"/>
      <c r="P883" s="114"/>
      <c r="Q883" s="114"/>
      <c r="R883" s="114"/>
      <c r="S883" s="114"/>
      <c r="T883" s="114"/>
      <c r="U883" s="114"/>
      <c r="V883" s="114"/>
      <c r="W883" s="288"/>
      <c r="X883" s="288"/>
      <c r="Y883" s="288"/>
      <c r="Z883" s="288"/>
      <c r="AA883" s="288"/>
      <c r="AB883" s="288"/>
      <c r="AC883" s="288"/>
      <c r="AD883" s="288"/>
      <c r="AJ883" s="147" t="str">
        <f t="shared" si="100"/>
        <v/>
      </c>
      <c r="AK883" s="245" t="str">
        <f t="shared" si="100"/>
        <v/>
      </c>
      <c r="AL883" s="261" t="s">
        <v>1438</v>
      </c>
      <c r="AM883" s="113"/>
      <c r="AN883" s="113"/>
      <c r="AO883" s="107"/>
      <c r="AP883" s="107"/>
      <c r="AQ883" s="107"/>
      <c r="AR883" s="107"/>
      <c r="AS883" s="107"/>
      <c r="AT883" s="114"/>
      <c r="AU883" s="114"/>
      <c r="AV883" s="114"/>
      <c r="AW883" s="114"/>
      <c r="AX883" s="114"/>
      <c r="AY883" s="114"/>
      <c r="AZ883" s="114"/>
      <c r="BA883" s="114"/>
      <c r="BB883" s="114"/>
      <c r="BC883" s="114"/>
      <c r="BD883" s="114"/>
      <c r="BE883" s="114"/>
      <c r="BF883" s="288"/>
      <c r="BG883" s="288"/>
      <c r="BH883" s="288"/>
      <c r="BI883" s="288"/>
      <c r="BJ883" s="288"/>
      <c r="BK883" s="288"/>
      <c r="BL883" s="288"/>
      <c r="BM883" s="288"/>
      <c r="BY883" s="156">
        <f>BY885</f>
        <v>0</v>
      </c>
      <c r="BZ883" s="156">
        <f t="shared" ref="BZ883:BZ929" si="101">IF(ISNONTEXT(C883:D883),0,SUM(C883:AI883)-SUM(AL883:BR883))</f>
        <v>0</v>
      </c>
    </row>
    <row r="884" spans="1:94" ht="15" hidden="1" customHeight="1">
      <c r="A884" s="278" t="str">
        <f>IF(B884&lt;&gt;"",SUBTOTAL(103,$B$8:B884)-SUBTOTAL(103,$B$9:$B$50)-SUBTOTAL(103,$B$52:$B$345),"")</f>
        <v/>
      </c>
      <c r="D884" s="100"/>
      <c r="E884" s="100"/>
      <c r="F884" s="100"/>
      <c r="G884" s="100"/>
      <c r="H884" s="100"/>
      <c r="I884" s="100"/>
      <c r="J884" s="100"/>
      <c r="K884" s="100"/>
      <c r="L884" s="100"/>
      <c r="M884" s="100"/>
      <c r="N884" s="100"/>
      <c r="O884" s="100"/>
      <c r="P884" s="100"/>
      <c r="Q884" s="100"/>
      <c r="R884" s="100"/>
      <c r="S884" s="100"/>
      <c r="T884" s="100"/>
      <c r="W884" s="648" t="str">
        <f>[4]CDKT!$P$9</f>
        <v>30/06/2016</v>
      </c>
      <c r="X884" s="649"/>
      <c r="Y884" s="649"/>
      <c r="Z884" s="649"/>
      <c r="AA884" s="649"/>
      <c r="AB884" s="649"/>
      <c r="AC884" s="277"/>
      <c r="AD884" s="648" t="str">
        <f>[4]CDKT!$T$9</f>
        <v>01/01/2016</v>
      </c>
      <c r="AE884" s="649"/>
      <c r="AF884" s="649"/>
      <c r="AG884" s="649"/>
      <c r="AH884" s="649"/>
      <c r="AI884" s="649"/>
      <c r="AJ884" s="278" t="str">
        <f t="shared" si="100"/>
        <v/>
      </c>
      <c r="AK884" s="278">
        <f t="shared" si="100"/>
        <v>0</v>
      </c>
      <c r="AM884" s="100"/>
      <c r="AN884" s="100"/>
      <c r="AO884" s="100"/>
      <c r="AP884" s="100"/>
      <c r="AQ884" s="100"/>
      <c r="AR884" s="100"/>
      <c r="AS884" s="100"/>
      <c r="AT884" s="100"/>
      <c r="AU884" s="100"/>
      <c r="AV884" s="100"/>
      <c r="AW884" s="100"/>
      <c r="AX884" s="100"/>
      <c r="AY884" s="100"/>
      <c r="AZ884" s="100"/>
      <c r="BA884" s="100"/>
      <c r="BB884" s="100"/>
      <c r="BC884" s="100"/>
      <c r="BF884" s="650" t="e">
        <f>#REF!</f>
        <v>#REF!</v>
      </c>
      <c r="BG884" s="649"/>
      <c r="BH884" s="649"/>
      <c r="BI884" s="649"/>
      <c r="BJ884" s="649"/>
      <c r="BK884" s="649"/>
      <c r="BL884" s="277"/>
      <c r="BM884" s="650" t="e">
        <f>#REF!</f>
        <v>#REF!</v>
      </c>
      <c r="BN884" s="649"/>
      <c r="BO884" s="649"/>
      <c r="BP884" s="649"/>
      <c r="BQ884" s="649"/>
      <c r="BR884" s="649"/>
      <c r="BS884" s="279"/>
      <c r="BT884" s="280" t="str">
        <f>[4]CDKT!K$9</f>
        <v>Hội sở</v>
      </c>
      <c r="BU884" s="280" t="str">
        <f>[4]CDKT!L$9</f>
        <v>CN Hà Nội</v>
      </c>
      <c r="BV884" s="280" t="str">
        <f>[4]CDKT!M$9</f>
        <v>CN Hồ Chí Minh</v>
      </c>
      <c r="BW884" s="280" t="str">
        <f>[4]CDKT!O$9</f>
        <v>Điều chỉnh</v>
      </c>
      <c r="BY884" s="156">
        <f>BY885</f>
        <v>0</v>
      </c>
      <c r="BZ884" s="156">
        <f t="shared" si="101"/>
        <v>0</v>
      </c>
    </row>
    <row r="885" spans="1:94" ht="15" hidden="1" customHeight="1">
      <c r="A885" s="278" t="str">
        <f>IF(B885&lt;&gt;"",SUBTOTAL(103,$B$8:B885)-SUBTOTAL(103,$B$9:$B$50)-SUBTOTAL(103,$B$52:$B$345),"")</f>
        <v/>
      </c>
      <c r="D885" s="100"/>
      <c r="E885" s="100"/>
      <c r="F885" s="100"/>
      <c r="G885" s="100"/>
      <c r="H885" s="100"/>
      <c r="I885" s="100"/>
      <c r="J885" s="100"/>
      <c r="K885" s="100"/>
      <c r="L885" s="100"/>
      <c r="M885" s="100"/>
      <c r="N885" s="100"/>
      <c r="O885" s="100"/>
      <c r="P885" s="100"/>
      <c r="Q885" s="100"/>
      <c r="R885" s="100"/>
      <c r="S885" s="100"/>
      <c r="T885" s="100"/>
      <c r="W885" s="651" t="str">
        <f>[4]CDKT!$P$10</f>
        <v>VND</v>
      </c>
      <c r="X885" s="651"/>
      <c r="Y885" s="651"/>
      <c r="Z885" s="651"/>
      <c r="AA885" s="651"/>
      <c r="AB885" s="651"/>
      <c r="AC885" s="277"/>
      <c r="AD885" s="651" t="str">
        <f>[4]CDKT!$T$10</f>
        <v>VND</v>
      </c>
      <c r="AE885" s="651"/>
      <c r="AF885" s="651"/>
      <c r="AG885" s="651"/>
      <c r="AH885" s="651"/>
      <c r="AI885" s="651"/>
      <c r="AJ885" s="278" t="str">
        <f t="shared" si="100"/>
        <v/>
      </c>
      <c r="AK885" s="278">
        <f t="shared" si="100"/>
        <v>0</v>
      </c>
      <c r="AM885" s="100"/>
      <c r="AN885" s="100"/>
      <c r="AO885" s="100"/>
      <c r="AP885" s="100"/>
      <c r="AQ885" s="100"/>
      <c r="AR885" s="100"/>
      <c r="AS885" s="100"/>
      <c r="AT885" s="100"/>
      <c r="AU885" s="100"/>
      <c r="AV885" s="100"/>
      <c r="AW885" s="100"/>
      <c r="AX885" s="100"/>
      <c r="AY885" s="100"/>
      <c r="AZ885" s="100"/>
      <c r="BA885" s="100"/>
      <c r="BB885" s="100"/>
      <c r="BC885" s="100"/>
      <c r="BF885" s="651" t="e">
        <f>#REF!</f>
        <v>#REF!</v>
      </c>
      <c r="BG885" s="651"/>
      <c r="BH885" s="651"/>
      <c r="BI885" s="651"/>
      <c r="BJ885" s="651"/>
      <c r="BK885" s="651"/>
      <c r="BL885" s="277"/>
      <c r="BM885" s="651" t="e">
        <f>#REF!</f>
        <v>#REF!</v>
      </c>
      <c r="BN885" s="651"/>
      <c r="BO885" s="651"/>
      <c r="BP885" s="651"/>
      <c r="BQ885" s="651"/>
      <c r="BR885" s="651"/>
      <c r="BS885" s="279"/>
      <c r="BT885" s="155" t="s">
        <v>1133</v>
      </c>
      <c r="BU885" s="155" t="s">
        <v>1133</v>
      </c>
      <c r="BV885" s="155" t="s">
        <v>1133</v>
      </c>
      <c r="BW885" s="155" t="s">
        <v>1133</v>
      </c>
      <c r="BY885" s="156">
        <f>SUM(BY886:BY890)</f>
        <v>0</v>
      </c>
      <c r="BZ885" s="156">
        <f t="shared" si="101"/>
        <v>0</v>
      </c>
    </row>
    <row r="886" spans="1:94" ht="15" hidden="1" customHeight="1">
      <c r="A886" s="147" t="str">
        <f>IF(B886&lt;&gt;"",SUBTOTAL(103,$B$8:B886)-SUBTOTAL(103,$B$9:$B$50)-SUBTOTAL(103,$B$52:$B$345),"")</f>
        <v/>
      </c>
      <c r="C886" s="281" t="s">
        <v>1470</v>
      </c>
      <c r="D886" s="113"/>
      <c r="E886" s="107"/>
      <c r="F886" s="107"/>
      <c r="G886" s="107"/>
      <c r="H886" s="107"/>
      <c r="I886" s="107"/>
      <c r="J886" s="107"/>
      <c r="K886" s="114"/>
      <c r="L886" s="114"/>
      <c r="M886" s="114"/>
      <c r="N886" s="114"/>
      <c r="O886" s="114"/>
      <c r="P886" s="114"/>
      <c r="Q886" s="114"/>
      <c r="R886" s="114"/>
      <c r="S886" s="114"/>
      <c r="T886" s="114"/>
      <c r="U886" s="114"/>
      <c r="V886" s="114"/>
      <c r="W886" s="641">
        <f>SUM(BT886:BW886)</f>
        <v>0</v>
      </c>
      <c r="X886" s="641"/>
      <c r="Y886" s="641"/>
      <c r="Z886" s="641"/>
      <c r="AA886" s="641"/>
      <c r="AB886" s="641"/>
      <c r="AC886" s="155"/>
      <c r="AD886" s="641">
        <v>0</v>
      </c>
      <c r="AE886" s="641"/>
      <c r="AF886" s="641"/>
      <c r="AG886" s="641"/>
      <c r="AH886" s="641"/>
      <c r="AI886" s="641"/>
      <c r="AJ886" s="147" t="str">
        <f t="shared" si="100"/>
        <v/>
      </c>
      <c r="AK886" s="245">
        <f t="shared" si="100"/>
        <v>0</v>
      </c>
      <c r="AL886" s="281" t="s">
        <v>1440</v>
      </c>
      <c r="AM886" s="113"/>
      <c r="AN886" s="113"/>
      <c r="AO886" s="107"/>
      <c r="AP886" s="107"/>
      <c r="AQ886" s="107"/>
      <c r="AR886" s="107"/>
      <c r="AS886" s="107"/>
      <c r="AT886" s="114"/>
      <c r="AU886" s="114"/>
      <c r="AV886" s="114"/>
      <c r="AW886" s="114"/>
      <c r="AX886" s="114"/>
      <c r="AY886" s="114"/>
      <c r="AZ886" s="114"/>
      <c r="BA886" s="114"/>
      <c r="BB886" s="114"/>
      <c r="BC886" s="114"/>
      <c r="BD886" s="114"/>
      <c r="BE886" s="114"/>
      <c r="BF886" s="676">
        <f>W886</f>
        <v>0</v>
      </c>
      <c r="BG886" s="676"/>
      <c r="BH886" s="676"/>
      <c r="BI886" s="676"/>
      <c r="BJ886" s="676"/>
      <c r="BK886" s="676"/>
      <c r="BL886" s="194"/>
      <c r="BM886" s="676">
        <f>AD886</f>
        <v>0</v>
      </c>
      <c r="BN886" s="676"/>
      <c r="BO886" s="676"/>
      <c r="BP886" s="676"/>
      <c r="BQ886" s="676"/>
      <c r="BR886" s="676"/>
      <c r="BS886" s="193"/>
      <c r="BT886" s="155">
        <v>0</v>
      </c>
      <c r="BU886" s="155">
        <v>0</v>
      </c>
      <c r="BV886" s="155">
        <v>0</v>
      </c>
      <c r="BW886" s="155">
        <v>0</v>
      </c>
      <c r="BY886" s="156">
        <f>IF(SUM(C886:AI886)=0,0,1)</f>
        <v>0</v>
      </c>
      <c r="BZ886" s="156">
        <f t="shared" si="101"/>
        <v>0</v>
      </c>
    </row>
    <row r="887" spans="1:94" ht="15" hidden="1" customHeight="1">
      <c r="A887" s="147" t="str">
        <f>IF(B887&lt;&gt;"",SUBTOTAL(103,$B$8:B887)-SUBTOTAL(103,$B$9:$B$50)-SUBTOTAL(103,$B$52:$B$345),"")</f>
        <v/>
      </c>
      <c r="C887" s="89" t="s">
        <v>1471</v>
      </c>
      <c r="D887" s="113"/>
      <c r="E887" s="107"/>
      <c r="F887" s="107"/>
      <c r="G887" s="107"/>
      <c r="H887" s="107"/>
      <c r="I887" s="107"/>
      <c r="J887" s="107"/>
      <c r="K887" s="114"/>
      <c r="L887" s="114"/>
      <c r="M887" s="114"/>
      <c r="N887" s="114"/>
      <c r="O887" s="114"/>
      <c r="P887" s="114"/>
      <c r="Q887" s="114"/>
      <c r="R887" s="114"/>
      <c r="S887" s="114"/>
      <c r="T887" s="114"/>
      <c r="U887" s="114"/>
      <c r="V887" s="114"/>
      <c r="W887" s="641">
        <f>SUM(BT887:BW887)</f>
        <v>0</v>
      </c>
      <c r="X887" s="641"/>
      <c r="Y887" s="641"/>
      <c r="Z887" s="641"/>
      <c r="AA887" s="641"/>
      <c r="AB887" s="641"/>
      <c r="AC887" s="155"/>
      <c r="AD887" s="641">
        <v>0</v>
      </c>
      <c r="AE887" s="641"/>
      <c r="AF887" s="641"/>
      <c r="AG887" s="641"/>
      <c r="AH887" s="641"/>
      <c r="AI887" s="641"/>
      <c r="AJ887" s="147" t="str">
        <f t="shared" si="100"/>
        <v/>
      </c>
      <c r="AK887" s="245">
        <f t="shared" si="100"/>
        <v>0</v>
      </c>
      <c r="AL887" s="281" t="s">
        <v>1472</v>
      </c>
      <c r="AM887" s="113"/>
      <c r="AN887" s="113"/>
      <c r="AO887" s="107"/>
      <c r="AP887" s="107"/>
      <c r="AQ887" s="107"/>
      <c r="AR887" s="107"/>
      <c r="AS887" s="107"/>
      <c r="AT887" s="114"/>
      <c r="AU887" s="114"/>
      <c r="AV887" s="114"/>
      <c r="AW887" s="114"/>
      <c r="AX887" s="114"/>
      <c r="AY887" s="114"/>
      <c r="AZ887" s="114"/>
      <c r="BA887" s="114"/>
      <c r="BB887" s="114"/>
      <c r="BC887" s="114"/>
      <c r="BD887" s="114"/>
      <c r="BE887" s="114"/>
      <c r="BF887" s="676">
        <f>W887</f>
        <v>0</v>
      </c>
      <c r="BG887" s="676"/>
      <c r="BH887" s="676"/>
      <c r="BI887" s="676"/>
      <c r="BJ887" s="676"/>
      <c r="BK887" s="676"/>
      <c r="BL887" s="194"/>
      <c r="BM887" s="676">
        <f>AD887</f>
        <v>0</v>
      </c>
      <c r="BN887" s="676"/>
      <c r="BO887" s="676"/>
      <c r="BP887" s="676"/>
      <c r="BQ887" s="676"/>
      <c r="BR887" s="676"/>
      <c r="BS887" s="193"/>
      <c r="BT887" s="155">
        <v>0</v>
      </c>
      <c r="BU887" s="155">
        <v>0</v>
      </c>
      <c r="BV887" s="155">
        <v>0</v>
      </c>
      <c r="BW887" s="155">
        <v>0</v>
      </c>
      <c r="BY887" s="156">
        <f>IF(SUM(C887:AI887)=0,0,1)</f>
        <v>0</v>
      </c>
      <c r="BZ887" s="156">
        <f t="shared" si="101"/>
        <v>0</v>
      </c>
    </row>
    <row r="888" spans="1:94" ht="15" hidden="1" customHeight="1">
      <c r="A888" s="147" t="str">
        <f>IF(B888&lt;&gt;"",SUBTOTAL(103,$B$8:B888)-SUBTOTAL(103,$B$9:$B$50)-SUBTOTAL(103,$B$52:$B$345),"")</f>
        <v/>
      </c>
      <c r="C888" s="89" t="s">
        <v>1473</v>
      </c>
      <c r="D888" s="113"/>
      <c r="E888" s="107"/>
      <c r="F888" s="107"/>
      <c r="G888" s="107"/>
      <c r="H888" s="107"/>
      <c r="I888" s="107"/>
      <c r="J888" s="107"/>
      <c r="K888" s="114"/>
      <c r="L888" s="114"/>
      <c r="M888" s="114"/>
      <c r="N888" s="114"/>
      <c r="O888" s="114"/>
      <c r="P888" s="114"/>
      <c r="Q888" s="114"/>
      <c r="R888" s="114"/>
      <c r="S888" s="114"/>
      <c r="T888" s="114"/>
      <c r="U888" s="114"/>
      <c r="V888" s="114"/>
      <c r="W888" s="641">
        <f>SUM(BT888:BW888)</f>
        <v>0</v>
      </c>
      <c r="X888" s="641"/>
      <c r="Y888" s="641"/>
      <c r="Z888" s="641"/>
      <c r="AA888" s="641"/>
      <c r="AB888" s="641"/>
      <c r="AC888" s="155"/>
      <c r="AD888" s="641">
        <v>0</v>
      </c>
      <c r="AE888" s="641"/>
      <c r="AF888" s="641"/>
      <c r="AG888" s="641"/>
      <c r="AH888" s="641"/>
      <c r="AI888" s="641"/>
      <c r="AJ888" s="147" t="str">
        <f t="shared" si="100"/>
        <v/>
      </c>
      <c r="AK888" s="245">
        <f t="shared" si="100"/>
        <v>0</v>
      </c>
      <c r="AL888" s="281" t="s">
        <v>1474</v>
      </c>
      <c r="AM888" s="113"/>
      <c r="AN888" s="113"/>
      <c r="AO888" s="107"/>
      <c r="AP888" s="107"/>
      <c r="AQ888" s="107"/>
      <c r="AR888" s="107"/>
      <c r="AS888" s="107"/>
      <c r="AT888" s="114"/>
      <c r="AU888" s="114"/>
      <c r="AV888" s="114"/>
      <c r="AW888" s="114"/>
      <c r="AX888" s="114"/>
      <c r="AY888" s="114"/>
      <c r="AZ888" s="114"/>
      <c r="BA888" s="114"/>
      <c r="BB888" s="114"/>
      <c r="BC888" s="114"/>
      <c r="BD888" s="114"/>
      <c r="BE888" s="114"/>
      <c r="BF888" s="676">
        <f>W888</f>
        <v>0</v>
      </c>
      <c r="BG888" s="676"/>
      <c r="BH888" s="676"/>
      <c r="BI888" s="676"/>
      <c r="BJ888" s="676"/>
      <c r="BK888" s="676"/>
      <c r="BL888" s="194"/>
      <c r="BM888" s="676">
        <f>AD888</f>
        <v>0</v>
      </c>
      <c r="BN888" s="676"/>
      <c r="BO888" s="676"/>
      <c r="BP888" s="676"/>
      <c r="BQ888" s="676"/>
      <c r="BR888" s="676"/>
      <c r="BS888" s="193"/>
      <c r="BT888" s="155">
        <v>0</v>
      </c>
      <c r="BU888" s="155">
        <v>0</v>
      </c>
      <c r="BV888" s="155">
        <v>0</v>
      </c>
      <c r="BW888" s="155">
        <v>0</v>
      </c>
      <c r="BY888" s="156">
        <f>IF(SUM(C888:AI888)=0,0,1)</f>
        <v>0</v>
      </c>
      <c r="BZ888" s="156">
        <f t="shared" si="101"/>
        <v>0</v>
      </c>
    </row>
    <row r="889" spans="1:94" ht="15" hidden="1" customHeight="1">
      <c r="A889" s="147" t="str">
        <f>IF(B889&lt;&gt;"",SUBTOTAL(103,$B$8:B889)-SUBTOTAL(103,$B$9:$B$50)-SUBTOTAL(103,$B$52:$B$345),"")</f>
        <v/>
      </c>
      <c r="C889" s="281"/>
      <c r="D889" s="113"/>
      <c r="E889" s="107"/>
      <c r="F889" s="107"/>
      <c r="G889" s="107"/>
      <c r="H889" s="107"/>
      <c r="I889" s="107"/>
      <c r="J889" s="107"/>
      <c r="K889" s="114"/>
      <c r="L889" s="114"/>
      <c r="M889" s="114"/>
      <c r="N889" s="114"/>
      <c r="O889" s="114"/>
      <c r="P889" s="114"/>
      <c r="Q889" s="114"/>
      <c r="R889" s="114"/>
      <c r="S889" s="114"/>
      <c r="T889" s="114"/>
      <c r="U889" s="114"/>
      <c r="V889" s="114"/>
      <c r="W889" s="295"/>
      <c r="X889" s="295"/>
      <c r="Y889" s="295"/>
      <c r="Z889" s="295"/>
      <c r="AA889" s="295"/>
      <c r="AB889" s="295"/>
      <c r="AC889" s="295"/>
      <c r="AD889" s="295"/>
      <c r="AE889" s="155"/>
      <c r="AF889" s="155"/>
      <c r="AG889" s="155"/>
      <c r="AH889" s="155"/>
      <c r="AI889" s="155"/>
      <c r="AJ889" s="147" t="str">
        <f t="shared" si="100"/>
        <v/>
      </c>
      <c r="AK889" s="245">
        <f t="shared" si="100"/>
        <v>0</v>
      </c>
      <c r="AL889" s="281"/>
      <c r="AM889" s="113"/>
      <c r="AN889" s="113"/>
      <c r="AO889" s="107"/>
      <c r="AP889" s="107"/>
      <c r="AQ889" s="107"/>
      <c r="AR889" s="107"/>
      <c r="AS889" s="107"/>
      <c r="AT889" s="114"/>
      <c r="AU889" s="114"/>
      <c r="AV889" s="114"/>
      <c r="AW889" s="114"/>
      <c r="AX889" s="114"/>
      <c r="AY889" s="114"/>
      <c r="AZ889" s="114"/>
      <c r="BA889" s="114"/>
      <c r="BB889" s="114"/>
      <c r="BC889" s="114"/>
      <c r="BD889" s="114"/>
      <c r="BE889" s="114"/>
      <c r="BF889" s="368"/>
      <c r="BG889" s="368"/>
      <c r="BH889" s="368"/>
      <c r="BI889" s="368"/>
      <c r="BJ889" s="368"/>
      <c r="BK889" s="368"/>
      <c r="BL889" s="368"/>
      <c r="BM889" s="368"/>
      <c r="BN889" s="368"/>
      <c r="BO889" s="368"/>
      <c r="BP889" s="368"/>
      <c r="BQ889" s="368"/>
      <c r="BR889" s="368"/>
      <c r="BY889" s="156">
        <f>BY890</f>
        <v>0</v>
      </c>
      <c r="BZ889" s="156">
        <f t="shared" si="101"/>
        <v>0</v>
      </c>
    </row>
    <row r="890" spans="1:94" s="96" customFormat="1" ht="15" hidden="1" customHeight="1" thickBot="1">
      <c r="A890" s="147" t="str">
        <f>IF(B890&lt;&gt;"",SUBTOTAL(103,$B$8:B890)-SUBTOTAL(103,$B$9:$B$50)-SUBTOTAL(103,$B$52:$B$345),"")</f>
        <v/>
      </c>
      <c r="B890" s="88"/>
      <c r="C890" s="270"/>
      <c r="D890" s="110"/>
      <c r="E890" s="111"/>
      <c r="F890" s="111"/>
      <c r="G890" s="111"/>
      <c r="H890" s="111"/>
      <c r="I890" s="111"/>
      <c r="J890" s="111"/>
      <c r="K890" s="112"/>
      <c r="L890" s="112"/>
      <c r="M890" s="112"/>
      <c r="N890" s="112"/>
      <c r="O890" s="112"/>
      <c r="P890" s="112"/>
      <c r="Q890" s="112"/>
      <c r="R890" s="112"/>
      <c r="S890" s="112"/>
      <c r="T890" s="112"/>
      <c r="U890" s="112"/>
      <c r="V890" s="112"/>
      <c r="W890" s="653">
        <f>SUBTOTAL(109,W886:AB889)</f>
        <v>0</v>
      </c>
      <c r="X890" s="653"/>
      <c r="Y890" s="653"/>
      <c r="Z890" s="653"/>
      <c r="AA890" s="653"/>
      <c r="AB890" s="653"/>
      <c r="AC890" s="252"/>
      <c r="AD890" s="653">
        <f>SUBTOTAL(109,AD886:AI889)</f>
        <v>0</v>
      </c>
      <c r="AE890" s="653"/>
      <c r="AF890" s="653"/>
      <c r="AG890" s="653"/>
      <c r="AH890" s="653"/>
      <c r="AI890" s="653"/>
      <c r="AJ890" s="147" t="str">
        <f t="shared" si="100"/>
        <v/>
      </c>
      <c r="AK890" s="245">
        <f t="shared" si="100"/>
        <v>0</v>
      </c>
      <c r="AL890" s="270"/>
      <c r="AM890" s="110"/>
      <c r="AN890" s="111"/>
      <c r="AO890" s="111"/>
      <c r="AP890" s="111"/>
      <c r="AQ890" s="111"/>
      <c r="AR890" s="111"/>
      <c r="AS890" s="111"/>
      <c r="AT890" s="112"/>
      <c r="AU890" s="112"/>
      <c r="AV890" s="112"/>
      <c r="AW890" s="112"/>
      <c r="AX890" s="112"/>
      <c r="AY890" s="112"/>
      <c r="AZ890" s="112"/>
      <c r="BA890" s="112"/>
      <c r="BB890" s="112"/>
      <c r="BC890" s="112"/>
      <c r="BD890" s="112"/>
      <c r="BE890" s="112"/>
      <c r="BF890" s="653">
        <f>SUBTOTAL(109,BF886:BK889)</f>
        <v>0</v>
      </c>
      <c r="BG890" s="653"/>
      <c r="BH890" s="653"/>
      <c r="BI890" s="653"/>
      <c r="BJ890" s="653"/>
      <c r="BK890" s="653"/>
      <c r="BL890" s="252"/>
      <c r="BM890" s="653">
        <f>SUBTOTAL(109,BM886:BR889)</f>
        <v>0</v>
      </c>
      <c r="BN890" s="653"/>
      <c r="BO890" s="653"/>
      <c r="BP890" s="653"/>
      <c r="BQ890" s="653"/>
      <c r="BR890" s="653"/>
      <c r="BS890" s="271"/>
      <c r="BT890" s="285">
        <f>SUBTOTAL(109,BT886:BT889)</f>
        <v>0</v>
      </c>
      <c r="BU890" s="285">
        <f>SUBTOTAL(109,BU886:BU889)</f>
        <v>0</v>
      </c>
      <c r="BV890" s="285">
        <f>SUBTOTAL(109,BV886:BV889)</f>
        <v>0</v>
      </c>
      <c r="BW890" s="285">
        <f>SUBTOTAL(109,BW886:BW889)</f>
        <v>0</v>
      </c>
      <c r="BX890" s="156"/>
      <c r="BY890" s="156">
        <f>IF(SUM(C890:AI890)=0,0,1)</f>
        <v>0</v>
      </c>
      <c r="BZ890" s="156">
        <f t="shared" si="101"/>
        <v>0</v>
      </c>
      <c r="CA890" s="156"/>
      <c r="CB890" s="252">
        <f>[4]CDKT!P187</f>
        <v>0</v>
      </c>
      <c r="CC890" s="252">
        <f>[4]CDKT!T187</f>
        <v>0</v>
      </c>
      <c r="CD890" s="252">
        <f>W890-CB890</f>
        <v>0</v>
      </c>
      <c r="CE890" s="252">
        <f>AD890-CC890</f>
        <v>0</v>
      </c>
      <c r="CG890" s="272"/>
      <c r="CH890" s="272"/>
      <c r="CI890" s="272"/>
      <c r="CJ890" s="272"/>
      <c r="CK890" s="272"/>
      <c r="CL890" s="272"/>
      <c r="CM890" s="272"/>
      <c r="CN890" s="272"/>
      <c r="CO890" s="272"/>
      <c r="CP890" s="272"/>
    </row>
    <row r="891" spans="1:94" ht="15" customHeight="1" thickTop="1">
      <c r="A891" s="147" t="str">
        <f>IF(B891&lt;&gt;"",SUBTOTAL(103,$B$8:B891)-SUBTOTAL(103,$B$9:$B$50)-SUBTOTAL(103,$B$52:$B$345),"")</f>
        <v/>
      </c>
      <c r="C891" s="261"/>
      <c r="D891" s="90"/>
      <c r="E891" s="90"/>
      <c r="F891" s="90"/>
      <c r="G891" s="90"/>
      <c r="H891" s="90"/>
      <c r="I891" s="90"/>
      <c r="J891" s="90"/>
      <c r="K891" s="90"/>
      <c r="L891" s="90"/>
      <c r="M891" s="90"/>
      <c r="N891" s="90"/>
      <c r="O891" s="90"/>
      <c r="P891" s="90"/>
      <c r="Q891" s="90"/>
      <c r="R891" s="90"/>
      <c r="S891" s="90"/>
      <c r="T891" s="90"/>
      <c r="W891" s="98"/>
      <c r="X891" s="98"/>
      <c r="Y891" s="98"/>
      <c r="Z891" s="98"/>
      <c r="AA891" s="98"/>
      <c r="AB891" s="98"/>
      <c r="AD891" s="310"/>
      <c r="AE891" s="310"/>
      <c r="AF891" s="310"/>
      <c r="AG891" s="310"/>
      <c r="AH891" s="310"/>
      <c r="AI891" s="310"/>
      <c r="AJ891" s="147" t="str">
        <f t="shared" si="100"/>
        <v/>
      </c>
      <c r="AK891" s="245">
        <f t="shared" si="100"/>
        <v>0</v>
      </c>
      <c r="AL891" s="261"/>
      <c r="AM891" s="90"/>
      <c r="AN891" s="90"/>
      <c r="AO891" s="90"/>
      <c r="AP891" s="90"/>
      <c r="AQ891" s="90"/>
      <c r="AR891" s="90"/>
      <c r="AS891" s="90"/>
      <c r="AT891" s="90"/>
      <c r="AU891" s="90"/>
      <c r="AV891" s="90"/>
      <c r="AW891" s="90"/>
      <c r="AX891" s="90"/>
      <c r="AY891" s="90"/>
      <c r="AZ891" s="90"/>
      <c r="BA891" s="90"/>
      <c r="BB891" s="90"/>
      <c r="BC891" s="90"/>
      <c r="BF891" s="372"/>
      <c r="BG891" s="372"/>
      <c r="BH891" s="372"/>
      <c r="BI891" s="372"/>
      <c r="BJ891" s="372"/>
      <c r="BK891" s="372"/>
      <c r="BM891" s="320"/>
      <c r="BN891" s="320"/>
      <c r="BO891" s="320"/>
      <c r="BP891" s="320"/>
      <c r="BQ891" s="320"/>
      <c r="BR891" s="320"/>
      <c r="BS891" s="310"/>
      <c r="BT891" s="155">
        <f>BT890-[4]CDKT!K187</f>
        <v>0</v>
      </c>
      <c r="BU891" s="155">
        <f>BU890-[4]CDKT!L187</f>
        <v>0</v>
      </c>
      <c r="BV891" s="155">
        <f>BV890-[4]CDKT!M187</f>
        <v>0</v>
      </c>
      <c r="BW891" s="155">
        <f>BW890-[4]CDKT!O187</f>
        <v>0</v>
      </c>
      <c r="BY891" s="156">
        <f>BY895</f>
        <v>3</v>
      </c>
      <c r="BZ891" s="156">
        <f t="shared" si="101"/>
        <v>0</v>
      </c>
      <c r="CB891" s="155"/>
      <c r="CC891" s="155"/>
      <c r="CD891" s="155"/>
      <c r="CE891" s="155"/>
    </row>
    <row r="892" spans="1:94" ht="15" customHeight="1">
      <c r="A892" s="147">
        <f>IF(B892&lt;&gt;"",SUBTOTAL(103,$B$8:B892)-SUBTOTAL(103,$B$9:$B$50)-SUBTOTAL(103,$B$52:$B$345),"")</f>
        <v>16</v>
      </c>
      <c r="B892" s="88" t="str">
        <f>IF(AND(W899=0,AD899=0,W907=0,AD907=0),"",".")</f>
        <v>.</v>
      </c>
      <c r="C892" s="261" t="s">
        <v>1475</v>
      </c>
      <c r="D892" s="113"/>
      <c r="E892" s="107"/>
      <c r="F892" s="107"/>
      <c r="G892" s="107"/>
      <c r="H892" s="107"/>
      <c r="I892" s="107"/>
      <c r="J892" s="107"/>
      <c r="K892" s="114"/>
      <c r="L892" s="114"/>
      <c r="M892" s="114"/>
      <c r="N892" s="114"/>
      <c r="O892" s="114"/>
      <c r="P892" s="114"/>
      <c r="Q892" s="114"/>
      <c r="R892" s="114"/>
      <c r="S892" s="114"/>
      <c r="T892" s="114"/>
      <c r="U892" s="114"/>
      <c r="V892" s="114"/>
      <c r="W892" s="288"/>
      <c r="X892" s="288"/>
      <c r="Y892" s="288"/>
      <c r="Z892" s="288"/>
      <c r="AA892" s="288"/>
      <c r="AB892" s="288"/>
      <c r="AC892" s="288"/>
      <c r="AD892" s="288"/>
      <c r="AJ892" s="147">
        <f t="shared" si="100"/>
        <v>16</v>
      </c>
      <c r="AK892" s="245" t="str">
        <f t="shared" si="100"/>
        <v>.</v>
      </c>
      <c r="AL892" s="261" t="s">
        <v>1476</v>
      </c>
      <c r="AM892" s="113"/>
      <c r="AN892" s="113"/>
      <c r="AO892" s="107"/>
      <c r="AP892" s="107"/>
      <c r="AQ892" s="107"/>
      <c r="AR892" s="107"/>
      <c r="AS892" s="107"/>
      <c r="AT892" s="114"/>
      <c r="AU892" s="114"/>
      <c r="AV892" s="114"/>
      <c r="AW892" s="114"/>
      <c r="AX892" s="114"/>
      <c r="AY892" s="114"/>
      <c r="AZ892" s="114"/>
      <c r="BA892" s="114"/>
      <c r="BB892" s="114"/>
      <c r="BC892" s="114"/>
      <c r="BD892" s="114"/>
      <c r="BE892" s="114"/>
      <c r="BF892" s="288"/>
      <c r="BG892" s="288"/>
      <c r="BH892" s="288"/>
      <c r="BI892" s="288"/>
      <c r="BJ892" s="288"/>
      <c r="BK892" s="288"/>
      <c r="BL892" s="288"/>
      <c r="BM892" s="288"/>
      <c r="BY892" s="156">
        <f>BY895</f>
        <v>3</v>
      </c>
      <c r="BZ892" s="156">
        <f t="shared" si="101"/>
        <v>0</v>
      </c>
    </row>
    <row r="893" spans="1:94" ht="15" hidden="1" customHeight="1" outlineLevel="1">
      <c r="A893" s="147" t="s">
        <v>797</v>
      </c>
      <c r="B893" s="88" t="str">
        <f>IF(AND(W900=0,AD900=0),"",".")</f>
        <v/>
      </c>
      <c r="C893" s="261" t="s">
        <v>1278</v>
      </c>
      <c r="D893" s="113"/>
      <c r="E893" s="107"/>
      <c r="F893" s="107"/>
      <c r="G893" s="107"/>
      <c r="H893" s="107"/>
      <c r="I893" s="107"/>
      <c r="J893" s="107"/>
      <c r="K893" s="114"/>
      <c r="L893" s="114"/>
      <c r="M893" s="114"/>
      <c r="N893" s="114"/>
      <c r="O893" s="114"/>
      <c r="P893" s="114"/>
      <c r="Q893" s="114"/>
      <c r="R893" s="114"/>
      <c r="S893" s="114"/>
      <c r="T893" s="114"/>
      <c r="U893" s="114"/>
      <c r="V893" s="114"/>
      <c r="W893" s="288"/>
      <c r="X893" s="288"/>
      <c r="Y893" s="288"/>
      <c r="Z893" s="288"/>
      <c r="AA893" s="288"/>
      <c r="AB893" s="288"/>
      <c r="AC893" s="288"/>
      <c r="AD893" s="288"/>
      <c r="AJ893" s="147" t="str">
        <f t="shared" si="100"/>
        <v>a)</v>
      </c>
      <c r="AK893" s="245" t="str">
        <f t="shared" si="100"/>
        <v/>
      </c>
      <c r="AL893" s="261" t="s">
        <v>1476</v>
      </c>
      <c r="AM893" s="113"/>
      <c r="AN893" s="113"/>
      <c r="AO893" s="107"/>
      <c r="AP893" s="107"/>
      <c r="AQ893" s="107"/>
      <c r="AR893" s="107"/>
      <c r="AS893" s="107"/>
      <c r="AT893" s="114"/>
      <c r="AU893" s="114"/>
      <c r="AV893" s="114"/>
      <c r="AW893" s="114"/>
      <c r="AX893" s="114"/>
      <c r="AY893" s="114"/>
      <c r="AZ893" s="114"/>
      <c r="BA893" s="114"/>
      <c r="BB893" s="114"/>
      <c r="BC893" s="114"/>
      <c r="BD893" s="114"/>
      <c r="BE893" s="114"/>
      <c r="BF893" s="288"/>
      <c r="BG893" s="288"/>
      <c r="BH893" s="288"/>
      <c r="BI893" s="288"/>
      <c r="BJ893" s="288"/>
      <c r="BK893" s="288"/>
      <c r="BL893" s="288"/>
      <c r="BM893" s="288"/>
      <c r="BY893" s="156">
        <f>BY895</f>
        <v>3</v>
      </c>
      <c r="BZ893" s="156">
        <f t="shared" si="101"/>
        <v>0</v>
      </c>
    </row>
    <row r="894" spans="1:94" ht="15" customHeight="1" collapsed="1">
      <c r="A894" s="147" t="str">
        <f>IF(B894&lt;&gt;"",SUBTOTAL(103,$B$8:B894)-SUBTOTAL(103,$B$9:$B$50)-SUBTOTAL(103,$B$52:$B$345),"")</f>
        <v/>
      </c>
      <c r="D894" s="100"/>
      <c r="E894" s="100"/>
      <c r="F894" s="100"/>
      <c r="G894" s="100"/>
      <c r="H894" s="100"/>
      <c r="I894" s="100"/>
      <c r="J894" s="100"/>
      <c r="K894" s="100"/>
      <c r="L894" s="100"/>
      <c r="M894" s="100"/>
      <c r="N894" s="100"/>
      <c r="O894" s="100"/>
      <c r="P894" s="100"/>
      <c r="Q894" s="100"/>
      <c r="R894" s="100"/>
      <c r="S894" s="100"/>
      <c r="T894" s="100"/>
      <c r="W894" s="648" t="str">
        <f>[4]CDKT!$P$9</f>
        <v>30/06/2016</v>
      </c>
      <c r="X894" s="649"/>
      <c r="Y894" s="649"/>
      <c r="Z894" s="649"/>
      <c r="AA894" s="649"/>
      <c r="AB894" s="649"/>
      <c r="AC894" s="277"/>
      <c r="AD894" s="648" t="str">
        <f>[4]CDKT!$T$9</f>
        <v>01/01/2016</v>
      </c>
      <c r="AE894" s="649"/>
      <c r="AF894" s="649"/>
      <c r="AG894" s="649"/>
      <c r="AH894" s="649"/>
      <c r="AI894" s="649"/>
      <c r="AJ894" s="278" t="str">
        <f t="shared" si="100"/>
        <v/>
      </c>
      <c r="AK894" s="278">
        <f t="shared" si="100"/>
        <v>0</v>
      </c>
      <c r="AM894" s="100"/>
      <c r="AN894" s="100"/>
      <c r="AO894" s="100"/>
      <c r="AP894" s="100"/>
      <c r="AQ894" s="100"/>
      <c r="AR894" s="100"/>
      <c r="AS894" s="100"/>
      <c r="AT894" s="100"/>
      <c r="AU894" s="100"/>
      <c r="AV894" s="100"/>
      <c r="AW894" s="100"/>
      <c r="AX894" s="100"/>
      <c r="AY894" s="100"/>
      <c r="AZ894" s="100"/>
      <c r="BA894" s="100"/>
      <c r="BB894" s="100"/>
      <c r="BC894" s="100"/>
      <c r="BF894" s="650" t="e">
        <f>#REF!</f>
        <v>#REF!</v>
      </c>
      <c r="BG894" s="649"/>
      <c r="BH894" s="649"/>
      <c r="BI894" s="649"/>
      <c r="BJ894" s="649"/>
      <c r="BK894" s="649"/>
      <c r="BL894" s="277"/>
      <c r="BM894" s="650" t="e">
        <f>#REF!</f>
        <v>#REF!</v>
      </c>
      <c r="BN894" s="649"/>
      <c r="BO894" s="649"/>
      <c r="BP894" s="649"/>
      <c r="BQ894" s="649"/>
      <c r="BR894" s="649"/>
      <c r="BS894" s="279"/>
      <c r="BT894" s="280" t="str">
        <f>[4]CDKT!K$9</f>
        <v>Hội sở</v>
      </c>
      <c r="BU894" s="280" t="str">
        <f>[4]CDKT!L$9</f>
        <v>CN Hà Nội</v>
      </c>
      <c r="BV894" s="280" t="str">
        <f>[4]CDKT!M$9</f>
        <v>CN Hồ Chí Minh</v>
      </c>
      <c r="BW894" s="280" t="str">
        <f>[4]CDKT!O$9</f>
        <v>Điều chỉnh</v>
      </c>
      <c r="BY894" s="156">
        <f>BY895</f>
        <v>3</v>
      </c>
      <c r="BZ894" s="156">
        <f t="shared" si="101"/>
        <v>0</v>
      </c>
    </row>
    <row r="895" spans="1:94" ht="15" customHeight="1">
      <c r="A895" s="147" t="str">
        <f>IF(B895&lt;&gt;"",SUBTOTAL(103,$B$8:B895)-SUBTOTAL(103,$B$9:$B$50)-SUBTOTAL(103,$B$52:$B$345),"")</f>
        <v/>
      </c>
      <c r="D895" s="100"/>
      <c r="E895" s="100"/>
      <c r="F895" s="100"/>
      <c r="G895" s="100"/>
      <c r="H895" s="100"/>
      <c r="I895" s="100"/>
      <c r="J895" s="100"/>
      <c r="K895" s="100"/>
      <c r="L895" s="100"/>
      <c r="M895" s="100"/>
      <c r="N895" s="100"/>
      <c r="O895" s="100"/>
      <c r="P895" s="100"/>
      <c r="Q895" s="100"/>
      <c r="R895" s="100"/>
      <c r="S895" s="100"/>
      <c r="T895" s="100"/>
      <c r="W895" s="651" t="str">
        <f>[4]CDKT!$P$10</f>
        <v>VND</v>
      </c>
      <c r="X895" s="651"/>
      <c r="Y895" s="651"/>
      <c r="Z895" s="651"/>
      <c r="AA895" s="651"/>
      <c r="AB895" s="651"/>
      <c r="AC895" s="277"/>
      <c r="AD895" s="651" t="str">
        <f>[4]CDKT!$T$10</f>
        <v>VND</v>
      </c>
      <c r="AE895" s="651"/>
      <c r="AF895" s="651"/>
      <c r="AG895" s="651"/>
      <c r="AH895" s="651"/>
      <c r="AI895" s="651"/>
      <c r="AJ895" s="278" t="str">
        <f t="shared" si="100"/>
        <v/>
      </c>
      <c r="AK895" s="278">
        <f t="shared" si="100"/>
        <v>0</v>
      </c>
      <c r="AM895" s="100"/>
      <c r="AN895" s="100"/>
      <c r="AO895" s="100"/>
      <c r="AP895" s="100"/>
      <c r="AQ895" s="100"/>
      <c r="AR895" s="100"/>
      <c r="AS895" s="100"/>
      <c r="AT895" s="100"/>
      <c r="AU895" s="100"/>
      <c r="AV895" s="100"/>
      <c r="AW895" s="100"/>
      <c r="AX895" s="100"/>
      <c r="AY895" s="100"/>
      <c r="AZ895" s="100"/>
      <c r="BA895" s="100"/>
      <c r="BB895" s="100"/>
      <c r="BC895" s="100"/>
      <c r="BF895" s="651" t="e">
        <f>#REF!</f>
        <v>#REF!</v>
      </c>
      <c r="BG895" s="651"/>
      <c r="BH895" s="651"/>
      <c r="BI895" s="651"/>
      <c r="BJ895" s="651"/>
      <c r="BK895" s="651"/>
      <c r="BL895" s="277"/>
      <c r="BM895" s="651" t="e">
        <f>#REF!</f>
        <v>#REF!</v>
      </c>
      <c r="BN895" s="651"/>
      <c r="BO895" s="651"/>
      <c r="BP895" s="651"/>
      <c r="BQ895" s="651"/>
      <c r="BR895" s="651"/>
      <c r="BS895" s="279"/>
      <c r="BT895" s="155" t="s">
        <v>1133</v>
      </c>
      <c r="BU895" s="155" t="s">
        <v>1133</v>
      </c>
      <c r="BV895" s="155" t="s">
        <v>1133</v>
      </c>
      <c r="BW895" s="155" t="s">
        <v>1133</v>
      </c>
      <c r="BY895" s="156">
        <f>SUM(BY896:BY899)</f>
        <v>3</v>
      </c>
      <c r="BZ895" s="156">
        <f t="shared" si="101"/>
        <v>0</v>
      </c>
    </row>
    <row r="896" spans="1:94" s="127" customFormat="1" ht="15" customHeight="1">
      <c r="A896" s="147" t="str">
        <f>IF(B896&lt;&gt;"",SUBTOTAL(103,$B$8:B896)-SUBTOTAL(103,$B$9:$B$50)-SUBTOTAL(103,$B$52:$B$345),"")</f>
        <v/>
      </c>
      <c r="B896" s="101"/>
      <c r="C896" s="292" t="s">
        <v>1477</v>
      </c>
      <c r="D896" s="124"/>
      <c r="E896" s="125"/>
      <c r="F896" s="125"/>
      <c r="G896" s="125"/>
      <c r="H896" s="125"/>
      <c r="I896" s="125"/>
      <c r="J896" s="125"/>
      <c r="K896" s="126"/>
      <c r="L896" s="126"/>
      <c r="M896" s="126"/>
      <c r="N896" s="126"/>
      <c r="O896" s="126"/>
      <c r="P896" s="126"/>
      <c r="Q896" s="126"/>
      <c r="R896" s="126"/>
      <c r="S896" s="126"/>
      <c r="T896" s="126"/>
      <c r="U896" s="126"/>
      <c r="V896" s="126"/>
      <c r="W896" s="641">
        <f>SUM(BT896:BW896)</f>
        <v>9646334388</v>
      </c>
      <c r="X896" s="641"/>
      <c r="Y896" s="641"/>
      <c r="Z896" s="641"/>
      <c r="AA896" s="641"/>
      <c r="AB896" s="641"/>
      <c r="AC896" s="373"/>
      <c r="AD896" s="641">
        <f>[4]ButtoanDC!G55</f>
        <v>13646334388</v>
      </c>
      <c r="AE896" s="641"/>
      <c r="AF896" s="641"/>
      <c r="AG896" s="641"/>
      <c r="AH896" s="641"/>
      <c r="AI896" s="641"/>
      <c r="AJ896" s="147" t="str">
        <f t="shared" si="100"/>
        <v/>
      </c>
      <c r="AK896" s="245">
        <f t="shared" si="100"/>
        <v>0</v>
      </c>
      <c r="AL896" s="282" t="s">
        <v>1478</v>
      </c>
      <c r="AM896" s="374"/>
      <c r="AN896" s="374"/>
      <c r="AO896" s="375"/>
      <c r="AP896" s="375"/>
      <c r="AQ896" s="375"/>
      <c r="AR896" s="125"/>
      <c r="AS896" s="125"/>
      <c r="AT896" s="126"/>
      <c r="AU896" s="126"/>
      <c r="AV896" s="126"/>
      <c r="AW896" s="126"/>
      <c r="AX896" s="126"/>
      <c r="AY896" s="126"/>
      <c r="AZ896" s="126"/>
      <c r="BA896" s="126"/>
      <c r="BB896" s="126"/>
      <c r="BC896" s="126"/>
      <c r="BD896" s="126"/>
      <c r="BE896" s="126"/>
      <c r="BF896" s="676">
        <f>W896</f>
        <v>9646334388</v>
      </c>
      <c r="BG896" s="676"/>
      <c r="BH896" s="676"/>
      <c r="BI896" s="676"/>
      <c r="BJ896" s="676"/>
      <c r="BK896" s="676"/>
      <c r="BL896" s="376"/>
      <c r="BM896" s="676">
        <f>AD896</f>
        <v>13646334388</v>
      </c>
      <c r="BN896" s="676"/>
      <c r="BO896" s="676"/>
      <c r="BP896" s="676"/>
      <c r="BQ896" s="676"/>
      <c r="BR896" s="676"/>
      <c r="BS896" s="193"/>
      <c r="BT896" s="155">
        <v>0</v>
      </c>
      <c r="BU896" s="155">
        <v>0</v>
      </c>
      <c r="BV896" s="155">
        <v>0</v>
      </c>
      <c r="BW896" s="155">
        <f>[4]ButtoanDC!G18</f>
        <v>9646334388</v>
      </c>
      <c r="BX896" s="156"/>
      <c r="BY896" s="156">
        <f>IF(SUM(C896:AI896)=0,0,1)</f>
        <v>1</v>
      </c>
      <c r="BZ896" s="156">
        <f t="shared" si="101"/>
        <v>0</v>
      </c>
      <c r="CA896" s="156"/>
      <c r="CB896" s="373"/>
      <c r="CC896" s="373"/>
      <c r="CD896" s="373"/>
      <c r="CE896" s="373"/>
      <c r="CG896" s="377"/>
      <c r="CH896" s="377"/>
      <c r="CI896" s="377"/>
      <c r="CJ896" s="377"/>
      <c r="CK896" s="377"/>
      <c r="CL896" s="377"/>
      <c r="CM896" s="377"/>
      <c r="CN896" s="377"/>
      <c r="CO896" s="377"/>
      <c r="CP896" s="377"/>
    </row>
    <row r="897" spans="1:94" s="127" customFormat="1" ht="15" hidden="1" customHeight="1">
      <c r="A897" s="147" t="str">
        <f>IF(B897&lt;&gt;"",SUBTOTAL(103,$B$8:B897)-SUBTOTAL(103,$B$9:$B$50)-SUBTOTAL(103,$B$52:$B$345),"")</f>
        <v/>
      </c>
      <c r="B897" s="101"/>
      <c r="C897" s="281" t="s">
        <v>1479</v>
      </c>
      <c r="D897" s="124"/>
      <c r="E897" s="125"/>
      <c r="F897" s="125"/>
      <c r="G897" s="125"/>
      <c r="H897" s="125"/>
      <c r="I897" s="125"/>
      <c r="J897" s="125"/>
      <c r="K897" s="126"/>
      <c r="L897" s="126"/>
      <c r="M897" s="126"/>
      <c r="N897" s="126"/>
      <c r="O897" s="126"/>
      <c r="P897" s="126"/>
      <c r="Q897" s="126"/>
      <c r="R897" s="126"/>
      <c r="S897" s="126"/>
      <c r="T897" s="126"/>
      <c r="U897" s="126"/>
      <c r="V897" s="126"/>
      <c r="W897" s="641">
        <f>SUM(BT897:BW897)</f>
        <v>0</v>
      </c>
      <c r="X897" s="641"/>
      <c r="Y897" s="641"/>
      <c r="Z897" s="641"/>
      <c r="AA897" s="641"/>
      <c r="AB897" s="641"/>
      <c r="AC897" s="373"/>
      <c r="AD897" s="641">
        <v>0</v>
      </c>
      <c r="AE897" s="641"/>
      <c r="AF897" s="641"/>
      <c r="AG897" s="641"/>
      <c r="AH897" s="641"/>
      <c r="AI897" s="641"/>
      <c r="AJ897" s="147" t="str">
        <f t="shared" si="100"/>
        <v/>
      </c>
      <c r="AK897" s="245">
        <f t="shared" si="100"/>
        <v>0</v>
      </c>
      <c r="AL897" s="281" t="s">
        <v>1274</v>
      </c>
      <c r="AM897" s="124"/>
      <c r="AN897" s="124"/>
      <c r="AO897" s="125"/>
      <c r="AP897" s="125"/>
      <c r="AQ897" s="125"/>
      <c r="AR897" s="125"/>
      <c r="AS897" s="125"/>
      <c r="AT897" s="126"/>
      <c r="AU897" s="126"/>
      <c r="AV897" s="126"/>
      <c r="AW897" s="126"/>
      <c r="AX897" s="126"/>
      <c r="AY897" s="126"/>
      <c r="AZ897" s="126"/>
      <c r="BA897" s="126"/>
      <c r="BB897" s="126"/>
      <c r="BC897" s="126"/>
      <c r="BD897" s="126"/>
      <c r="BE897" s="126"/>
      <c r="BF897" s="676">
        <f>W897</f>
        <v>0</v>
      </c>
      <c r="BG897" s="676"/>
      <c r="BH897" s="676"/>
      <c r="BI897" s="676"/>
      <c r="BJ897" s="676"/>
      <c r="BK897" s="676"/>
      <c r="BL897" s="376"/>
      <c r="BM897" s="676">
        <f>AD897</f>
        <v>0</v>
      </c>
      <c r="BN897" s="676"/>
      <c r="BO897" s="676"/>
      <c r="BP897" s="676"/>
      <c r="BQ897" s="676"/>
      <c r="BR897" s="676"/>
      <c r="BS897" s="193"/>
      <c r="BT897" s="155">
        <v>0</v>
      </c>
      <c r="BU897" s="155">
        <v>0</v>
      </c>
      <c r="BV897" s="155">
        <v>0</v>
      </c>
      <c r="BW897" s="155">
        <v>0</v>
      </c>
      <c r="BX897" s="156"/>
      <c r="BY897" s="156">
        <f>IF(SUM(C897:AI897)=0,0,1)</f>
        <v>0</v>
      </c>
      <c r="BZ897" s="156">
        <f t="shared" si="101"/>
        <v>0</v>
      </c>
      <c r="CA897" s="156"/>
      <c r="CB897" s="373"/>
      <c r="CC897" s="373"/>
      <c r="CD897" s="373"/>
      <c r="CE897" s="373"/>
      <c r="CG897" s="377"/>
      <c r="CH897" s="377"/>
      <c r="CI897" s="377"/>
      <c r="CJ897" s="377"/>
      <c r="CK897" s="377"/>
      <c r="CL897" s="377"/>
      <c r="CM897" s="377"/>
      <c r="CN897" s="377"/>
      <c r="CO897" s="377"/>
      <c r="CP897" s="377"/>
    </row>
    <row r="898" spans="1:94" ht="15" customHeight="1">
      <c r="A898" s="147" t="str">
        <f>IF(B898&lt;&gt;"",SUBTOTAL(103,$B$8:B898)-SUBTOTAL(103,$B$9:$B$50)-SUBTOTAL(103,$B$52:$B$345),"")</f>
        <v/>
      </c>
      <c r="C898" s="281"/>
      <c r="D898" s="113"/>
      <c r="E898" s="107"/>
      <c r="F898" s="107"/>
      <c r="G898" s="107"/>
      <c r="H898" s="107"/>
      <c r="I898" s="107"/>
      <c r="J898" s="107"/>
      <c r="K898" s="114"/>
      <c r="L898" s="114"/>
      <c r="M898" s="114"/>
      <c r="N898" s="114"/>
      <c r="O898" s="114"/>
      <c r="P898" s="114"/>
      <c r="Q898" s="114"/>
      <c r="R898" s="114"/>
      <c r="S898" s="114"/>
      <c r="T898" s="114"/>
      <c r="U898" s="114"/>
      <c r="V898" s="114"/>
      <c r="W898" s="295"/>
      <c r="X898" s="295"/>
      <c r="Y898" s="295"/>
      <c r="Z898" s="295"/>
      <c r="AA898" s="295"/>
      <c r="AB898" s="295"/>
      <c r="AC898" s="295"/>
      <c r="AD898" s="295"/>
      <c r="AE898" s="155"/>
      <c r="AF898" s="155"/>
      <c r="AG898" s="155"/>
      <c r="AH898" s="155"/>
      <c r="AI898" s="155"/>
      <c r="AJ898" s="147" t="str">
        <f t="shared" si="100"/>
        <v/>
      </c>
      <c r="AK898" s="245">
        <f t="shared" si="100"/>
        <v>0</v>
      </c>
      <c r="AL898" s="281"/>
      <c r="AM898" s="113"/>
      <c r="AN898" s="113"/>
      <c r="AO898" s="107"/>
      <c r="AP898" s="107"/>
      <c r="AQ898" s="107"/>
      <c r="AR898" s="107"/>
      <c r="AS898" s="107"/>
      <c r="AT898" s="114"/>
      <c r="AU898" s="114"/>
      <c r="AV898" s="114"/>
      <c r="AW898" s="114"/>
      <c r="AX898" s="114"/>
      <c r="AY898" s="114"/>
      <c r="AZ898" s="114"/>
      <c r="BA898" s="114"/>
      <c r="BB898" s="114"/>
      <c r="BC898" s="114"/>
      <c r="BD898" s="114"/>
      <c r="BE898" s="114"/>
      <c r="BF898" s="368"/>
      <c r="BG898" s="368"/>
      <c r="BH898" s="368"/>
      <c r="BI898" s="368"/>
      <c r="BJ898" s="368"/>
      <c r="BK898" s="368"/>
      <c r="BL898" s="368"/>
      <c r="BM898" s="368"/>
      <c r="BN898" s="368"/>
      <c r="BO898" s="368"/>
      <c r="BP898" s="368"/>
      <c r="BQ898" s="368"/>
      <c r="BR898" s="368"/>
      <c r="BY898" s="156">
        <f>BY899</f>
        <v>1</v>
      </c>
      <c r="BZ898" s="156">
        <f t="shared" si="101"/>
        <v>0</v>
      </c>
    </row>
    <row r="899" spans="1:94" s="96" customFormat="1" ht="15" customHeight="1" thickBot="1">
      <c r="A899" s="147" t="str">
        <f>IF(B899&lt;&gt;"",SUBTOTAL(103,$B$8:B899)-SUBTOTAL(103,$B$9:$B$50)-SUBTOTAL(103,$B$52:$B$345),"")</f>
        <v/>
      </c>
      <c r="B899" s="88"/>
      <c r="C899" s="270"/>
      <c r="D899" s="110"/>
      <c r="E899" s="111"/>
      <c r="F899" s="111"/>
      <c r="G899" s="111"/>
      <c r="H899" s="111"/>
      <c r="I899" s="111"/>
      <c r="J899" s="111"/>
      <c r="K899" s="112"/>
      <c r="L899" s="112"/>
      <c r="M899" s="112"/>
      <c r="N899" s="112"/>
      <c r="O899" s="112"/>
      <c r="P899" s="112"/>
      <c r="Q899" s="112"/>
      <c r="R899" s="112"/>
      <c r="S899" s="112"/>
      <c r="T899" s="112"/>
      <c r="U899" s="112"/>
      <c r="V899" s="112"/>
      <c r="W899" s="653">
        <f>SUBTOTAL(109,W896:AB898)</f>
        <v>9646334388</v>
      </c>
      <c r="X899" s="653"/>
      <c r="Y899" s="653"/>
      <c r="Z899" s="653"/>
      <c r="AA899" s="653"/>
      <c r="AB899" s="653"/>
      <c r="AC899" s="252"/>
      <c r="AD899" s="653">
        <f>SUBTOTAL(109,AD896:AI898)</f>
        <v>13646334388</v>
      </c>
      <c r="AE899" s="653"/>
      <c r="AF899" s="653"/>
      <c r="AG899" s="653"/>
      <c r="AH899" s="653"/>
      <c r="AI899" s="653"/>
      <c r="AJ899" s="147" t="str">
        <f t="shared" si="100"/>
        <v/>
      </c>
      <c r="AK899" s="245">
        <f t="shared" si="100"/>
        <v>0</v>
      </c>
      <c r="AL899" s="270"/>
      <c r="AM899" s="110"/>
      <c r="AN899" s="111"/>
      <c r="AO899" s="111"/>
      <c r="AP899" s="111"/>
      <c r="AQ899" s="111"/>
      <c r="AR899" s="111"/>
      <c r="AS899" s="111"/>
      <c r="AT899" s="112"/>
      <c r="AU899" s="112"/>
      <c r="AV899" s="112"/>
      <c r="AW899" s="112"/>
      <c r="AX899" s="112"/>
      <c r="AY899" s="112"/>
      <c r="AZ899" s="112"/>
      <c r="BA899" s="112"/>
      <c r="BB899" s="112"/>
      <c r="BC899" s="112"/>
      <c r="BD899" s="112"/>
      <c r="BE899" s="112"/>
      <c r="BF899" s="653">
        <f>SUBTOTAL(109,BF896:BK898)</f>
        <v>9646334388</v>
      </c>
      <c r="BG899" s="653"/>
      <c r="BH899" s="653"/>
      <c r="BI899" s="653"/>
      <c r="BJ899" s="653"/>
      <c r="BK899" s="653"/>
      <c r="BL899" s="252"/>
      <c r="BM899" s="653">
        <f>SUBTOTAL(109,BM896:BR898)</f>
        <v>13646334388</v>
      </c>
      <c r="BN899" s="653"/>
      <c r="BO899" s="653"/>
      <c r="BP899" s="653"/>
      <c r="BQ899" s="653"/>
      <c r="BR899" s="653"/>
      <c r="BS899" s="271"/>
      <c r="BT899" s="285">
        <f>SUBTOTAL(109,BT896:BT898)</f>
        <v>0</v>
      </c>
      <c r="BU899" s="285">
        <f>SUBTOTAL(109,BU896:BU898)</f>
        <v>0</v>
      </c>
      <c r="BV899" s="285">
        <f>SUBTOTAL(109,BV896:BV898)</f>
        <v>0</v>
      </c>
      <c r="BW899" s="285">
        <f>SUBTOTAL(109,BW896:BW898)</f>
        <v>9646334388</v>
      </c>
      <c r="BX899" s="156"/>
      <c r="BY899" s="156">
        <f>IF(SUM(C899:AI899)=0,0,1)</f>
        <v>1</v>
      </c>
      <c r="BZ899" s="156">
        <f t="shared" si="101"/>
        <v>0</v>
      </c>
      <c r="CA899" s="156"/>
      <c r="CB899" s="252">
        <f>[4]CDKT!P192</f>
        <v>9646334388</v>
      </c>
      <c r="CC899" s="252">
        <f>[4]CDKT!T192</f>
        <v>13646334388</v>
      </c>
      <c r="CD899" s="252">
        <f>W899-CB899</f>
        <v>0</v>
      </c>
      <c r="CE899" s="252">
        <f>AD899-CC899</f>
        <v>0</v>
      </c>
      <c r="CG899" s="272"/>
      <c r="CH899" s="272"/>
      <c r="CI899" s="272"/>
      <c r="CJ899" s="272"/>
      <c r="CK899" s="272"/>
      <c r="CL899" s="272"/>
      <c r="CM899" s="272"/>
      <c r="CN899" s="272"/>
      <c r="CO899" s="272"/>
      <c r="CP899" s="272"/>
    </row>
    <row r="900" spans="1:94" s="99" customFormat="1" ht="15" customHeight="1" thickTop="1">
      <c r="A900" s="147" t="str">
        <f>IF(B900&lt;&gt;"",SUBTOTAL(103,$B$8:B900)-SUBTOTAL(103,$B$9:$B$50)-SUBTOTAL(103,$B$52:$B$345),"")</f>
        <v/>
      </c>
      <c r="B900" s="88"/>
      <c r="C900" s="90"/>
      <c r="D900" s="107"/>
      <c r="E900" s="107"/>
      <c r="F900" s="107"/>
      <c r="G900" s="107"/>
      <c r="H900" s="107"/>
      <c r="I900" s="107"/>
      <c r="J900" s="107"/>
      <c r="K900" s="107"/>
      <c r="L900" s="107"/>
      <c r="M900" s="107"/>
      <c r="N900" s="107"/>
      <c r="O900" s="107"/>
      <c r="P900" s="107"/>
      <c r="Q900" s="107"/>
      <c r="R900" s="107"/>
      <c r="S900" s="107"/>
      <c r="T900" s="107"/>
      <c r="U900" s="107"/>
      <c r="V900" s="107"/>
      <c r="W900" s="189"/>
      <c r="X900" s="189"/>
      <c r="Y900" s="189"/>
      <c r="Z900" s="189"/>
      <c r="AA900" s="189"/>
      <c r="AB900" s="189"/>
      <c r="AC900" s="189"/>
      <c r="AD900" s="189"/>
      <c r="AE900" s="189"/>
      <c r="AF900" s="189"/>
      <c r="AG900" s="189"/>
      <c r="AH900" s="189"/>
      <c r="AI900" s="189"/>
      <c r="AJ900" s="147" t="str">
        <f t="shared" si="100"/>
        <v/>
      </c>
      <c r="AK900" s="245">
        <f t="shared" si="100"/>
        <v>0</v>
      </c>
      <c r="AL900" s="90"/>
      <c r="AM900" s="107"/>
      <c r="AN900" s="107"/>
      <c r="AO900" s="107"/>
      <c r="AP900" s="107"/>
      <c r="AQ900" s="107"/>
      <c r="AR900" s="107"/>
      <c r="AS900" s="107"/>
      <c r="AT900" s="107"/>
      <c r="AU900" s="107"/>
      <c r="AV900" s="107"/>
      <c r="AW900" s="107"/>
      <c r="AX900" s="107"/>
      <c r="AY900" s="107"/>
      <c r="AZ900" s="107"/>
      <c r="BA900" s="107"/>
      <c r="BB900" s="107"/>
      <c r="BC900" s="107"/>
      <c r="BD900" s="107"/>
      <c r="BE900" s="107"/>
      <c r="BF900" s="194"/>
      <c r="BG900" s="194"/>
      <c r="BH900" s="194"/>
      <c r="BI900" s="194"/>
      <c r="BJ900" s="194"/>
      <c r="BK900" s="194"/>
      <c r="BL900" s="194"/>
      <c r="BM900" s="194"/>
      <c r="BN900" s="194"/>
      <c r="BO900" s="194"/>
      <c r="BP900" s="194"/>
      <c r="BQ900" s="194"/>
      <c r="BR900" s="194"/>
      <c r="BS900" s="189"/>
      <c r="BT900" s="155">
        <f>BT899-[4]CDKT!K192</f>
        <v>0</v>
      </c>
      <c r="BU900" s="155">
        <f>BU899-[4]CDKT!L192</f>
        <v>0</v>
      </c>
      <c r="BV900" s="155">
        <f>BV899-[4]CDKT!M192</f>
        <v>0</v>
      </c>
      <c r="BW900" s="155">
        <f>BW899-[4]CDKT!O192</f>
        <v>0</v>
      </c>
      <c r="BX900" s="156"/>
      <c r="BY900" s="156">
        <v>1</v>
      </c>
      <c r="BZ900" s="156">
        <f t="shared" si="101"/>
        <v>0</v>
      </c>
      <c r="CA900" s="156"/>
      <c r="CB900" s="252"/>
      <c r="CC900" s="252"/>
      <c r="CD900" s="155"/>
      <c r="CE900" s="155"/>
      <c r="CG900" s="290"/>
      <c r="CH900" s="290"/>
      <c r="CI900" s="290"/>
      <c r="CJ900" s="290"/>
      <c r="CK900" s="290"/>
      <c r="CL900" s="290"/>
      <c r="CM900" s="290"/>
      <c r="CN900" s="290"/>
      <c r="CO900" s="290"/>
      <c r="CP900" s="290"/>
    </row>
    <row r="901" spans="1:94" ht="15" hidden="1" customHeight="1">
      <c r="A901" s="147" t="s">
        <v>801</v>
      </c>
      <c r="B901" s="88" t="str">
        <f>IF(AND(W908=0,AD908=0),"",".")</f>
        <v/>
      </c>
      <c r="C901" s="261" t="s">
        <v>1282</v>
      </c>
      <c r="D901" s="113"/>
      <c r="E901" s="107"/>
      <c r="F901" s="107"/>
      <c r="G901" s="107"/>
      <c r="H901" s="107"/>
      <c r="I901" s="107"/>
      <c r="J901" s="107"/>
      <c r="K901" s="114"/>
      <c r="L901" s="114"/>
      <c r="M901" s="114"/>
      <c r="N901" s="114"/>
      <c r="O901" s="114"/>
      <c r="P901" s="114"/>
      <c r="Q901" s="114"/>
      <c r="R901" s="114"/>
      <c r="S901" s="114"/>
      <c r="T901" s="114"/>
      <c r="U901" s="114"/>
      <c r="V901" s="114"/>
      <c r="W901" s="288"/>
      <c r="X901" s="288"/>
      <c r="Y901" s="288"/>
      <c r="Z901" s="288"/>
      <c r="AA901" s="288"/>
      <c r="AB901" s="288"/>
      <c r="AC901" s="288"/>
      <c r="AD901" s="288"/>
      <c r="AJ901" s="147" t="str">
        <f t="shared" si="100"/>
        <v>b)</v>
      </c>
      <c r="AK901" s="245" t="str">
        <f t="shared" si="100"/>
        <v/>
      </c>
      <c r="AL901" s="261" t="s">
        <v>1476</v>
      </c>
      <c r="AM901" s="113"/>
      <c r="AN901" s="113"/>
      <c r="AO901" s="107"/>
      <c r="AP901" s="107"/>
      <c r="AQ901" s="107"/>
      <c r="AR901" s="107"/>
      <c r="AS901" s="107"/>
      <c r="AT901" s="114"/>
      <c r="AU901" s="114"/>
      <c r="AV901" s="114"/>
      <c r="AW901" s="114"/>
      <c r="AX901" s="114"/>
      <c r="AY901" s="114"/>
      <c r="AZ901" s="114"/>
      <c r="BA901" s="114"/>
      <c r="BB901" s="114"/>
      <c r="BC901" s="114"/>
      <c r="BD901" s="114"/>
      <c r="BE901" s="114"/>
      <c r="BF901" s="288"/>
      <c r="BG901" s="288"/>
      <c r="BH901" s="288"/>
      <c r="BI901" s="288"/>
      <c r="BJ901" s="288"/>
      <c r="BK901" s="288"/>
      <c r="BL901" s="288"/>
      <c r="BM901" s="288"/>
      <c r="BY901" s="156">
        <f>BY903</f>
        <v>0</v>
      </c>
      <c r="BZ901" s="156">
        <f t="shared" si="101"/>
        <v>0</v>
      </c>
    </row>
    <row r="902" spans="1:94" ht="15" hidden="1" customHeight="1">
      <c r="A902" s="147" t="str">
        <f>IF(B902&lt;&gt;"",SUBTOTAL(103,$B$8:B902)-SUBTOTAL(103,$B$9:$B$50)-SUBTOTAL(103,$B$52:$B$345),"")</f>
        <v/>
      </c>
      <c r="D902" s="100"/>
      <c r="E902" s="100"/>
      <c r="F902" s="100"/>
      <c r="G902" s="100"/>
      <c r="H902" s="100"/>
      <c r="I902" s="100"/>
      <c r="J902" s="100"/>
      <c r="K902" s="100"/>
      <c r="L902" s="100"/>
      <c r="M902" s="100"/>
      <c r="N902" s="100"/>
      <c r="O902" s="100"/>
      <c r="P902" s="100"/>
      <c r="Q902" s="100"/>
      <c r="R902" s="100"/>
      <c r="S902" s="100"/>
      <c r="T902" s="100"/>
      <c r="W902" s="648" t="str">
        <f>[4]CDKT!$P$9</f>
        <v>30/06/2016</v>
      </c>
      <c r="X902" s="649"/>
      <c r="Y902" s="649"/>
      <c r="Z902" s="649"/>
      <c r="AA902" s="649"/>
      <c r="AB902" s="649"/>
      <c r="AC902" s="277"/>
      <c r="AD902" s="648" t="str">
        <f>[4]CDKT!$T$9</f>
        <v>01/01/2016</v>
      </c>
      <c r="AE902" s="649"/>
      <c r="AF902" s="649"/>
      <c r="AG902" s="649"/>
      <c r="AH902" s="649"/>
      <c r="AI902" s="649"/>
      <c r="AJ902" s="278" t="str">
        <f t="shared" ref="AJ902:AK917" si="102">A902</f>
        <v/>
      </c>
      <c r="AK902" s="278">
        <f t="shared" si="102"/>
        <v>0</v>
      </c>
      <c r="AM902" s="100"/>
      <c r="AN902" s="100"/>
      <c r="AO902" s="100"/>
      <c r="AP902" s="100"/>
      <c r="AQ902" s="100"/>
      <c r="AR902" s="100"/>
      <c r="AS902" s="100"/>
      <c r="AT902" s="100"/>
      <c r="AU902" s="100"/>
      <c r="AV902" s="100"/>
      <c r="AW902" s="100"/>
      <c r="AX902" s="100"/>
      <c r="AY902" s="100"/>
      <c r="AZ902" s="100"/>
      <c r="BA902" s="100"/>
      <c r="BB902" s="100"/>
      <c r="BC902" s="100"/>
      <c r="BF902" s="650" t="e">
        <f>#REF!</f>
        <v>#REF!</v>
      </c>
      <c r="BG902" s="649"/>
      <c r="BH902" s="649"/>
      <c r="BI902" s="649"/>
      <c r="BJ902" s="649"/>
      <c r="BK902" s="649"/>
      <c r="BL902" s="277"/>
      <c r="BM902" s="650" t="e">
        <f>#REF!</f>
        <v>#REF!</v>
      </c>
      <c r="BN902" s="649"/>
      <c r="BO902" s="649"/>
      <c r="BP902" s="649"/>
      <c r="BQ902" s="649"/>
      <c r="BR902" s="649"/>
      <c r="BS902" s="279"/>
      <c r="BT902" s="280" t="str">
        <f>[4]CDKT!K$9</f>
        <v>Hội sở</v>
      </c>
      <c r="BU902" s="280" t="str">
        <f>[4]CDKT!L$9</f>
        <v>CN Hà Nội</v>
      </c>
      <c r="BV902" s="280" t="str">
        <f>[4]CDKT!M$9</f>
        <v>CN Hồ Chí Minh</v>
      </c>
      <c r="BW902" s="280" t="str">
        <f>[4]CDKT!O$9</f>
        <v>Điều chỉnh</v>
      </c>
      <c r="BY902" s="156">
        <f>BY903</f>
        <v>0</v>
      </c>
      <c r="BZ902" s="156">
        <f t="shared" si="101"/>
        <v>0</v>
      </c>
    </row>
    <row r="903" spans="1:94" ht="15" hidden="1" customHeight="1">
      <c r="A903" s="147" t="str">
        <f>IF(B903&lt;&gt;"",SUBTOTAL(103,$B$8:B903)-SUBTOTAL(103,$B$9:$B$50)-SUBTOTAL(103,$B$52:$B$345),"")</f>
        <v/>
      </c>
      <c r="D903" s="100"/>
      <c r="E903" s="100"/>
      <c r="F903" s="100"/>
      <c r="G903" s="100"/>
      <c r="H903" s="100"/>
      <c r="I903" s="100"/>
      <c r="J903" s="100"/>
      <c r="K903" s="100"/>
      <c r="L903" s="100"/>
      <c r="M903" s="100"/>
      <c r="N903" s="100"/>
      <c r="O903" s="100"/>
      <c r="P903" s="100"/>
      <c r="Q903" s="100"/>
      <c r="R903" s="100"/>
      <c r="S903" s="100"/>
      <c r="T903" s="100"/>
      <c r="W903" s="651" t="str">
        <f>[4]CDKT!$P$10</f>
        <v>VND</v>
      </c>
      <c r="X903" s="651"/>
      <c r="Y903" s="651"/>
      <c r="Z903" s="651"/>
      <c r="AA903" s="651"/>
      <c r="AB903" s="651"/>
      <c r="AC903" s="277"/>
      <c r="AD903" s="651" t="str">
        <f>[4]CDKT!$T$10</f>
        <v>VND</v>
      </c>
      <c r="AE903" s="651"/>
      <c r="AF903" s="651"/>
      <c r="AG903" s="651"/>
      <c r="AH903" s="651"/>
      <c r="AI903" s="651"/>
      <c r="AJ903" s="278" t="str">
        <f t="shared" si="102"/>
        <v/>
      </c>
      <c r="AK903" s="278">
        <f t="shared" si="102"/>
        <v>0</v>
      </c>
      <c r="AM903" s="100"/>
      <c r="AN903" s="100"/>
      <c r="AO903" s="100"/>
      <c r="AP903" s="100"/>
      <c r="AQ903" s="100"/>
      <c r="AR903" s="100"/>
      <c r="AS903" s="100"/>
      <c r="AT903" s="100"/>
      <c r="AU903" s="100"/>
      <c r="AV903" s="100"/>
      <c r="AW903" s="100"/>
      <c r="AX903" s="100"/>
      <c r="AY903" s="100"/>
      <c r="AZ903" s="100"/>
      <c r="BA903" s="100"/>
      <c r="BB903" s="100"/>
      <c r="BC903" s="100"/>
      <c r="BF903" s="651" t="e">
        <f>#REF!</f>
        <v>#REF!</v>
      </c>
      <c r="BG903" s="651"/>
      <c r="BH903" s="651"/>
      <c r="BI903" s="651"/>
      <c r="BJ903" s="651"/>
      <c r="BK903" s="651"/>
      <c r="BL903" s="277"/>
      <c r="BM903" s="651" t="e">
        <f>#REF!</f>
        <v>#REF!</v>
      </c>
      <c r="BN903" s="651"/>
      <c r="BO903" s="651"/>
      <c r="BP903" s="651"/>
      <c r="BQ903" s="651"/>
      <c r="BR903" s="651"/>
      <c r="BS903" s="279"/>
      <c r="BT903" s="155" t="s">
        <v>1133</v>
      </c>
      <c r="BU903" s="155" t="s">
        <v>1133</v>
      </c>
      <c r="BV903" s="155" t="s">
        <v>1133</v>
      </c>
      <c r="BW903" s="155" t="s">
        <v>1133</v>
      </c>
      <c r="BY903" s="156">
        <f>SUM(BY904:BY907)</f>
        <v>0</v>
      </c>
      <c r="BZ903" s="156">
        <f t="shared" si="101"/>
        <v>0</v>
      </c>
    </row>
    <row r="904" spans="1:94" s="127" customFormat="1" ht="15" hidden="1" customHeight="1">
      <c r="A904" s="147" t="str">
        <f>IF(B904&lt;&gt;"",SUBTOTAL(103,$B$8:B904)-SUBTOTAL(103,$B$9:$B$50)-SUBTOTAL(103,$B$52:$B$345),"")</f>
        <v/>
      </c>
      <c r="B904" s="101"/>
      <c r="C904" s="292" t="s">
        <v>1477</v>
      </c>
      <c r="D904" s="124"/>
      <c r="E904" s="125"/>
      <c r="F904" s="125"/>
      <c r="G904" s="125"/>
      <c r="H904" s="125"/>
      <c r="I904" s="125"/>
      <c r="J904" s="125"/>
      <c r="K904" s="126"/>
      <c r="L904" s="126"/>
      <c r="M904" s="126"/>
      <c r="N904" s="126"/>
      <c r="O904" s="126"/>
      <c r="P904" s="126"/>
      <c r="Q904" s="126"/>
      <c r="R904" s="126"/>
      <c r="S904" s="126"/>
      <c r="T904" s="126"/>
      <c r="U904" s="126"/>
      <c r="V904" s="126"/>
      <c r="W904" s="641">
        <f>SUM(BT904:BW904)</f>
        <v>0</v>
      </c>
      <c r="X904" s="641"/>
      <c r="Y904" s="641"/>
      <c r="Z904" s="641"/>
      <c r="AA904" s="641"/>
      <c r="AB904" s="641"/>
      <c r="AC904" s="373"/>
      <c r="AD904" s="641">
        <v>0</v>
      </c>
      <c r="AE904" s="641"/>
      <c r="AF904" s="641"/>
      <c r="AG904" s="641"/>
      <c r="AH904" s="641"/>
      <c r="AI904" s="641"/>
      <c r="AJ904" s="147" t="str">
        <f t="shared" si="102"/>
        <v/>
      </c>
      <c r="AK904" s="245">
        <f t="shared" si="102"/>
        <v>0</v>
      </c>
      <c r="AL904" s="282" t="s">
        <v>1478</v>
      </c>
      <c r="AM904" s="374"/>
      <c r="AN904" s="374"/>
      <c r="AO904" s="375"/>
      <c r="AP904" s="375"/>
      <c r="AQ904" s="375"/>
      <c r="AR904" s="125"/>
      <c r="AS904" s="125"/>
      <c r="AT904" s="126"/>
      <c r="AU904" s="126"/>
      <c r="AV904" s="126"/>
      <c r="AW904" s="126"/>
      <c r="AX904" s="126"/>
      <c r="AY904" s="126"/>
      <c r="AZ904" s="126"/>
      <c r="BA904" s="126"/>
      <c r="BB904" s="126"/>
      <c r="BC904" s="126"/>
      <c r="BD904" s="126"/>
      <c r="BE904" s="126"/>
      <c r="BF904" s="676">
        <f>W904</f>
        <v>0</v>
      </c>
      <c r="BG904" s="676"/>
      <c r="BH904" s="676"/>
      <c r="BI904" s="676"/>
      <c r="BJ904" s="676"/>
      <c r="BK904" s="676"/>
      <c r="BL904" s="376"/>
      <c r="BM904" s="676">
        <f>AD904</f>
        <v>0</v>
      </c>
      <c r="BN904" s="676"/>
      <c r="BO904" s="676"/>
      <c r="BP904" s="676"/>
      <c r="BQ904" s="676"/>
      <c r="BR904" s="676"/>
      <c r="BS904" s="193"/>
      <c r="BT904" s="155">
        <v>0</v>
      </c>
      <c r="BU904" s="155">
        <v>0</v>
      </c>
      <c r="BV904" s="155">
        <v>0</v>
      </c>
      <c r="BW904" s="155">
        <v>0</v>
      </c>
      <c r="BX904" s="156"/>
      <c r="BY904" s="156">
        <f>IF(SUM(C904:AI904)=0,0,1)</f>
        <v>0</v>
      </c>
      <c r="BZ904" s="156">
        <f t="shared" si="101"/>
        <v>0</v>
      </c>
      <c r="CA904" s="156"/>
      <c r="CB904" s="373"/>
      <c r="CC904" s="373"/>
      <c r="CD904" s="373"/>
      <c r="CE904" s="373"/>
      <c r="CG904" s="377"/>
      <c r="CH904" s="377"/>
      <c r="CI904" s="377"/>
      <c r="CJ904" s="377"/>
      <c r="CK904" s="377"/>
      <c r="CL904" s="377"/>
      <c r="CM904" s="377"/>
      <c r="CN904" s="377"/>
      <c r="CO904" s="377"/>
      <c r="CP904" s="377"/>
    </row>
    <row r="905" spans="1:94" s="127" customFormat="1" ht="15" hidden="1" customHeight="1">
      <c r="A905" s="147" t="str">
        <f>IF(B905&lt;&gt;"",SUBTOTAL(103,$B$8:B905)-SUBTOTAL(103,$B$9:$B$50)-SUBTOTAL(103,$B$52:$B$345),"")</f>
        <v/>
      </c>
      <c r="B905" s="101"/>
      <c r="C905" s="281" t="s">
        <v>1479</v>
      </c>
      <c r="D905" s="124"/>
      <c r="E905" s="125"/>
      <c r="F905" s="125"/>
      <c r="G905" s="125"/>
      <c r="H905" s="125"/>
      <c r="I905" s="125"/>
      <c r="J905" s="125"/>
      <c r="K905" s="126"/>
      <c r="L905" s="126"/>
      <c r="M905" s="126"/>
      <c r="N905" s="126"/>
      <c r="O905" s="126"/>
      <c r="P905" s="126"/>
      <c r="Q905" s="126"/>
      <c r="R905" s="126"/>
      <c r="S905" s="126"/>
      <c r="T905" s="126"/>
      <c r="U905" s="126"/>
      <c r="V905" s="126"/>
      <c r="W905" s="641">
        <f>SUM(BT905:BW905)</f>
        <v>0</v>
      </c>
      <c r="X905" s="641"/>
      <c r="Y905" s="641"/>
      <c r="Z905" s="641"/>
      <c r="AA905" s="641"/>
      <c r="AB905" s="641"/>
      <c r="AC905" s="373"/>
      <c r="AD905" s="641">
        <v>0</v>
      </c>
      <c r="AE905" s="641"/>
      <c r="AF905" s="641"/>
      <c r="AG905" s="641"/>
      <c r="AH905" s="641"/>
      <c r="AI905" s="641"/>
      <c r="AJ905" s="147" t="str">
        <f t="shared" si="102"/>
        <v/>
      </c>
      <c r="AK905" s="245">
        <f t="shared" si="102"/>
        <v>0</v>
      </c>
      <c r="AL905" s="281" t="s">
        <v>1274</v>
      </c>
      <c r="AM905" s="124"/>
      <c r="AN905" s="124"/>
      <c r="AO905" s="125"/>
      <c r="AP905" s="125"/>
      <c r="AQ905" s="125"/>
      <c r="AR905" s="125"/>
      <c r="AS905" s="125"/>
      <c r="AT905" s="126"/>
      <c r="AU905" s="126"/>
      <c r="AV905" s="126"/>
      <c r="AW905" s="126"/>
      <c r="AX905" s="126"/>
      <c r="AY905" s="126"/>
      <c r="AZ905" s="126"/>
      <c r="BA905" s="126"/>
      <c r="BB905" s="126"/>
      <c r="BC905" s="126"/>
      <c r="BD905" s="126"/>
      <c r="BE905" s="126"/>
      <c r="BF905" s="676">
        <f>W905</f>
        <v>0</v>
      </c>
      <c r="BG905" s="676"/>
      <c r="BH905" s="676"/>
      <c r="BI905" s="676"/>
      <c r="BJ905" s="676"/>
      <c r="BK905" s="676"/>
      <c r="BL905" s="376"/>
      <c r="BM905" s="676">
        <f>AD905</f>
        <v>0</v>
      </c>
      <c r="BN905" s="676"/>
      <c r="BO905" s="676"/>
      <c r="BP905" s="676"/>
      <c r="BQ905" s="676"/>
      <c r="BR905" s="676"/>
      <c r="BS905" s="193"/>
      <c r="BT905" s="155">
        <v>0</v>
      </c>
      <c r="BU905" s="155">
        <v>0</v>
      </c>
      <c r="BV905" s="155">
        <v>0</v>
      </c>
      <c r="BW905" s="155">
        <v>0</v>
      </c>
      <c r="BX905" s="156"/>
      <c r="BY905" s="156">
        <f>IF(SUM(C905:AI905)=0,0,1)</f>
        <v>0</v>
      </c>
      <c r="BZ905" s="156">
        <f t="shared" si="101"/>
        <v>0</v>
      </c>
      <c r="CA905" s="156"/>
      <c r="CB905" s="373"/>
      <c r="CC905" s="373"/>
      <c r="CD905" s="373"/>
      <c r="CE905" s="373"/>
      <c r="CG905" s="377"/>
      <c r="CH905" s="377"/>
      <c r="CI905" s="377"/>
      <c r="CJ905" s="377"/>
      <c r="CK905" s="377"/>
      <c r="CL905" s="377"/>
      <c r="CM905" s="377"/>
      <c r="CN905" s="377"/>
      <c r="CO905" s="377"/>
      <c r="CP905" s="377"/>
    </row>
    <row r="906" spans="1:94" ht="15" hidden="1" customHeight="1">
      <c r="A906" s="147" t="str">
        <f>IF(B906&lt;&gt;"",SUBTOTAL(103,$B$8:B906)-SUBTOTAL(103,$B$9:$B$50)-SUBTOTAL(103,$B$52:$B$345),"")</f>
        <v/>
      </c>
      <c r="C906" s="281"/>
      <c r="D906" s="113"/>
      <c r="E906" s="107"/>
      <c r="F906" s="107"/>
      <c r="G906" s="107"/>
      <c r="H906" s="107"/>
      <c r="I906" s="107"/>
      <c r="J906" s="107"/>
      <c r="K906" s="114"/>
      <c r="L906" s="114"/>
      <c r="M906" s="114"/>
      <c r="N906" s="114"/>
      <c r="O906" s="114"/>
      <c r="P906" s="114"/>
      <c r="Q906" s="114"/>
      <c r="R906" s="114"/>
      <c r="S906" s="114"/>
      <c r="T906" s="114"/>
      <c r="U906" s="114"/>
      <c r="V906" s="114"/>
      <c r="W906" s="295"/>
      <c r="X906" s="295"/>
      <c r="Y906" s="295"/>
      <c r="Z906" s="295"/>
      <c r="AA906" s="295"/>
      <c r="AB906" s="295"/>
      <c r="AC906" s="295"/>
      <c r="AD906" s="295"/>
      <c r="AE906" s="155"/>
      <c r="AF906" s="155"/>
      <c r="AG906" s="155"/>
      <c r="AH906" s="155"/>
      <c r="AI906" s="155"/>
      <c r="AJ906" s="147" t="str">
        <f t="shared" si="102"/>
        <v/>
      </c>
      <c r="AK906" s="245">
        <f t="shared" si="102"/>
        <v>0</v>
      </c>
      <c r="AL906" s="281"/>
      <c r="AM906" s="113"/>
      <c r="AN906" s="113"/>
      <c r="AO906" s="107"/>
      <c r="AP906" s="107"/>
      <c r="AQ906" s="107"/>
      <c r="AR906" s="107"/>
      <c r="AS906" s="107"/>
      <c r="AT906" s="114"/>
      <c r="AU906" s="114"/>
      <c r="AV906" s="114"/>
      <c r="AW906" s="114"/>
      <c r="AX906" s="114"/>
      <c r="AY906" s="114"/>
      <c r="AZ906" s="114"/>
      <c r="BA906" s="114"/>
      <c r="BB906" s="114"/>
      <c r="BC906" s="114"/>
      <c r="BD906" s="114"/>
      <c r="BE906" s="114"/>
      <c r="BF906" s="368"/>
      <c r="BG906" s="368"/>
      <c r="BH906" s="368"/>
      <c r="BI906" s="368"/>
      <c r="BJ906" s="368"/>
      <c r="BK906" s="368"/>
      <c r="BL906" s="368"/>
      <c r="BM906" s="368"/>
      <c r="BN906" s="368"/>
      <c r="BO906" s="368"/>
      <c r="BP906" s="368"/>
      <c r="BQ906" s="368"/>
      <c r="BR906" s="368"/>
      <c r="BY906" s="156">
        <f>BY907</f>
        <v>0</v>
      </c>
      <c r="BZ906" s="156">
        <f t="shared" si="101"/>
        <v>0</v>
      </c>
    </row>
    <row r="907" spans="1:94" s="96" customFormat="1" ht="15" hidden="1" customHeight="1" thickBot="1">
      <c r="A907" s="147" t="str">
        <f>IF(B907&lt;&gt;"",SUBTOTAL(103,$B$8:B907)-SUBTOTAL(103,$B$9:$B$50)-SUBTOTAL(103,$B$52:$B$345),"")</f>
        <v/>
      </c>
      <c r="B907" s="88"/>
      <c r="C907" s="270"/>
      <c r="D907" s="110"/>
      <c r="E907" s="111"/>
      <c r="F907" s="111"/>
      <c r="G907" s="111"/>
      <c r="H907" s="111"/>
      <c r="I907" s="111"/>
      <c r="J907" s="111"/>
      <c r="K907" s="112"/>
      <c r="L907" s="112"/>
      <c r="M907" s="112"/>
      <c r="N907" s="112"/>
      <c r="O907" s="112"/>
      <c r="P907" s="112"/>
      <c r="Q907" s="112"/>
      <c r="R907" s="112"/>
      <c r="S907" s="112"/>
      <c r="T907" s="112"/>
      <c r="U907" s="112"/>
      <c r="V907" s="112"/>
      <c r="W907" s="653">
        <f>SUBTOTAL(109,W904:AB906)</f>
        <v>0</v>
      </c>
      <c r="X907" s="653"/>
      <c r="Y907" s="653"/>
      <c r="Z907" s="653"/>
      <c r="AA907" s="653"/>
      <c r="AB907" s="653"/>
      <c r="AC907" s="252"/>
      <c r="AD907" s="653">
        <f>SUBTOTAL(109,AD904:AI906)</f>
        <v>0</v>
      </c>
      <c r="AE907" s="653"/>
      <c r="AF907" s="653"/>
      <c r="AG907" s="653"/>
      <c r="AH907" s="653"/>
      <c r="AI907" s="653"/>
      <c r="AJ907" s="147" t="str">
        <f t="shared" si="102"/>
        <v/>
      </c>
      <c r="AK907" s="245">
        <f t="shared" si="102"/>
        <v>0</v>
      </c>
      <c r="AL907" s="270"/>
      <c r="AM907" s="110"/>
      <c r="AN907" s="111"/>
      <c r="AO907" s="111"/>
      <c r="AP907" s="111"/>
      <c r="AQ907" s="111"/>
      <c r="AR907" s="111"/>
      <c r="AS907" s="111"/>
      <c r="AT907" s="112"/>
      <c r="AU907" s="112"/>
      <c r="AV907" s="112"/>
      <c r="AW907" s="112"/>
      <c r="AX907" s="112"/>
      <c r="AY907" s="112"/>
      <c r="AZ907" s="112"/>
      <c r="BA907" s="112"/>
      <c r="BB907" s="112"/>
      <c r="BC907" s="112"/>
      <c r="BD907" s="112"/>
      <c r="BE907" s="112"/>
      <c r="BF907" s="653">
        <f>SUBTOTAL(109,BF904:BK906)</f>
        <v>0</v>
      </c>
      <c r="BG907" s="653"/>
      <c r="BH907" s="653"/>
      <c r="BI907" s="653"/>
      <c r="BJ907" s="653"/>
      <c r="BK907" s="653"/>
      <c r="BL907" s="252"/>
      <c r="BM907" s="653">
        <f>SUBTOTAL(109,BM904:BR906)</f>
        <v>0</v>
      </c>
      <c r="BN907" s="653"/>
      <c r="BO907" s="653"/>
      <c r="BP907" s="653"/>
      <c r="BQ907" s="653"/>
      <c r="BR907" s="653"/>
      <c r="BS907" s="271"/>
      <c r="BT907" s="285">
        <f>SUBTOTAL(109,BT904:BT906)</f>
        <v>0</v>
      </c>
      <c r="BU907" s="285">
        <f>SUBTOTAL(109,BU904:BU906)</f>
        <v>0</v>
      </c>
      <c r="BV907" s="285">
        <f>SUBTOTAL(109,BV904:BV906)</f>
        <v>0</v>
      </c>
      <c r="BW907" s="285">
        <f>SUBTOTAL(109,BW904:BW906)</f>
        <v>0</v>
      </c>
      <c r="BX907" s="156"/>
      <c r="BY907" s="156">
        <f>IF(SUM(C907:AI907)=0,0,1)</f>
        <v>0</v>
      </c>
      <c r="BZ907" s="156">
        <f t="shared" si="101"/>
        <v>0</v>
      </c>
      <c r="CA907" s="156"/>
      <c r="CB907" s="252">
        <f>[4]CDKT!P199</f>
        <v>0</v>
      </c>
      <c r="CC907" s="252">
        <f>[4]CDKT!T199</f>
        <v>0</v>
      </c>
      <c r="CD907" s="252">
        <f>W907-CB907</f>
        <v>0</v>
      </c>
      <c r="CE907" s="252">
        <f>AD907-CC907</f>
        <v>0</v>
      </c>
      <c r="CG907" s="272"/>
      <c r="CH907" s="272"/>
      <c r="CI907" s="272"/>
      <c r="CJ907" s="272"/>
      <c r="CK907" s="272"/>
      <c r="CL907" s="272"/>
      <c r="CM907" s="272"/>
      <c r="CN907" s="272"/>
      <c r="CO907" s="272"/>
      <c r="CP907" s="272"/>
    </row>
    <row r="908" spans="1:94" s="99" customFormat="1" ht="15" customHeight="1">
      <c r="A908" s="147" t="str">
        <f>IF(B908&lt;&gt;"",SUBTOTAL(103,$B$8:B908)-SUBTOTAL(103,$B$9:$B$50)-SUBTOTAL(103,$B$52:$B$345),"")</f>
        <v/>
      </c>
      <c r="B908" s="88"/>
      <c r="C908" s="90"/>
      <c r="D908" s="107"/>
      <c r="E908" s="107"/>
      <c r="F908" s="107"/>
      <c r="G908" s="107"/>
      <c r="H908" s="107"/>
      <c r="I908" s="107"/>
      <c r="J908" s="107"/>
      <c r="K908" s="107"/>
      <c r="L908" s="107"/>
      <c r="M908" s="107"/>
      <c r="N908" s="107"/>
      <c r="O908" s="107"/>
      <c r="P908" s="107"/>
      <c r="Q908" s="107"/>
      <c r="R908" s="107"/>
      <c r="S908" s="107"/>
      <c r="T908" s="107"/>
      <c r="U908" s="107"/>
      <c r="V908" s="107"/>
      <c r="W908" s="189"/>
      <c r="X908" s="189"/>
      <c r="Y908" s="189"/>
      <c r="Z908" s="189"/>
      <c r="AA908" s="189"/>
      <c r="AB908" s="189"/>
      <c r="AC908" s="189"/>
      <c r="AD908" s="189"/>
      <c r="AE908" s="189"/>
      <c r="AF908" s="189"/>
      <c r="AG908" s="189"/>
      <c r="AH908" s="189"/>
      <c r="AI908" s="189"/>
      <c r="AJ908" s="147" t="str">
        <f t="shared" si="102"/>
        <v/>
      </c>
      <c r="AK908" s="245">
        <f t="shared" si="102"/>
        <v>0</v>
      </c>
      <c r="AL908" s="90"/>
      <c r="AM908" s="107"/>
      <c r="AN908" s="107"/>
      <c r="AO908" s="107"/>
      <c r="AP908" s="107"/>
      <c r="AQ908" s="107"/>
      <c r="AR908" s="107"/>
      <c r="AS908" s="107"/>
      <c r="AT908" s="107"/>
      <c r="AU908" s="107"/>
      <c r="AV908" s="107"/>
      <c r="AW908" s="107"/>
      <c r="AX908" s="107"/>
      <c r="AY908" s="107"/>
      <c r="AZ908" s="107"/>
      <c r="BA908" s="107"/>
      <c r="BB908" s="107"/>
      <c r="BC908" s="107"/>
      <c r="BD908" s="107"/>
      <c r="BE908" s="107"/>
      <c r="BF908" s="194"/>
      <c r="BG908" s="194"/>
      <c r="BH908" s="194"/>
      <c r="BI908" s="194"/>
      <c r="BJ908" s="194"/>
      <c r="BK908" s="194"/>
      <c r="BL908" s="194"/>
      <c r="BM908" s="194"/>
      <c r="BN908" s="194"/>
      <c r="BO908" s="194"/>
      <c r="BP908" s="194"/>
      <c r="BQ908" s="194"/>
      <c r="BR908" s="194"/>
      <c r="BS908" s="189"/>
      <c r="BT908" s="155">
        <f>BT907-[4]CDKT!K199</f>
        <v>0</v>
      </c>
      <c r="BU908" s="155">
        <f>BU907-[4]CDKT!L199</f>
        <v>0</v>
      </c>
      <c r="BV908" s="155">
        <f>BV907-[4]CDKT!M199</f>
        <v>0</v>
      </c>
      <c r="BW908" s="155">
        <f>BW907-[4]CDKT!O199</f>
        <v>0</v>
      </c>
      <c r="BX908" s="156"/>
      <c r="BY908" s="156">
        <f>BY912</f>
        <v>5</v>
      </c>
      <c r="BZ908" s="156">
        <f t="shared" si="101"/>
        <v>0</v>
      </c>
      <c r="CA908" s="156"/>
      <c r="CB908" s="252"/>
      <c r="CC908" s="252"/>
      <c r="CD908" s="155"/>
      <c r="CE908" s="155"/>
      <c r="CG908" s="290"/>
      <c r="CH908" s="290"/>
      <c r="CI908" s="290"/>
      <c r="CJ908" s="290"/>
      <c r="CK908" s="290"/>
      <c r="CL908" s="290"/>
      <c r="CM908" s="290"/>
      <c r="CN908" s="290"/>
      <c r="CO908" s="290"/>
      <c r="CP908" s="290"/>
    </row>
    <row r="909" spans="1:94" ht="15" customHeight="1">
      <c r="A909" s="147">
        <f>IF(B909&lt;&gt;"",SUBTOTAL(103,$B$8:B909)-SUBTOTAL(103,$B$9:$B$50)-SUBTOTAL(103,$B$52:$B$345),"")</f>
        <v>17</v>
      </c>
      <c r="B909" s="88" t="str">
        <f>IF(AND(W918=0,AD918=0,W928=0,AD928=0),"",".")</f>
        <v>.</v>
      </c>
      <c r="C909" s="261" t="s">
        <v>821</v>
      </c>
      <c r="D909" s="113"/>
      <c r="E909" s="107"/>
      <c r="F909" s="107"/>
      <c r="G909" s="107"/>
      <c r="H909" s="107"/>
      <c r="I909" s="107"/>
      <c r="J909" s="107"/>
      <c r="K909" s="114"/>
      <c r="L909" s="114"/>
      <c r="M909" s="114"/>
      <c r="N909" s="114"/>
      <c r="O909" s="114"/>
      <c r="P909" s="114"/>
      <c r="Q909" s="114"/>
      <c r="R909" s="114"/>
      <c r="S909" s="114"/>
      <c r="T909" s="114"/>
      <c r="U909" s="114"/>
      <c r="V909" s="114"/>
      <c r="W909" s="288"/>
      <c r="X909" s="288"/>
      <c r="Y909" s="288"/>
      <c r="Z909" s="288"/>
      <c r="AA909" s="288"/>
      <c r="AB909" s="288"/>
      <c r="AC909" s="288"/>
      <c r="AD909" s="288"/>
      <c r="AJ909" s="147">
        <f t="shared" si="102"/>
        <v>17</v>
      </c>
      <c r="AK909" s="245" t="str">
        <f t="shared" si="102"/>
        <v>.</v>
      </c>
      <c r="AL909" s="261" t="s">
        <v>1476</v>
      </c>
      <c r="AM909" s="113"/>
      <c r="AN909" s="113"/>
      <c r="AO909" s="107"/>
      <c r="AP909" s="107"/>
      <c r="AQ909" s="107"/>
      <c r="AR909" s="107"/>
      <c r="AS909" s="107"/>
      <c r="AT909" s="114"/>
      <c r="AU909" s="114"/>
      <c r="AV909" s="114"/>
      <c r="AW909" s="114"/>
      <c r="AX909" s="114"/>
      <c r="AY909" s="114"/>
      <c r="AZ909" s="114"/>
      <c r="BA909" s="114"/>
      <c r="BB909" s="114"/>
      <c r="BC909" s="114"/>
      <c r="BD909" s="114"/>
      <c r="BE909" s="114"/>
      <c r="BF909" s="288"/>
      <c r="BG909" s="288"/>
      <c r="BH909" s="288"/>
      <c r="BI909" s="288"/>
      <c r="BJ909" s="288"/>
      <c r="BK909" s="288"/>
      <c r="BL909" s="288"/>
      <c r="BM909" s="288"/>
      <c r="BY909" s="156">
        <f>BY912</f>
        <v>5</v>
      </c>
      <c r="BZ909" s="156">
        <f t="shared" si="101"/>
        <v>0</v>
      </c>
    </row>
    <row r="910" spans="1:94" ht="15" hidden="1" customHeight="1" outlineLevel="1">
      <c r="A910" s="147" t="s">
        <v>797</v>
      </c>
      <c r="B910" s="88" t="str">
        <f>IF(AND(W919=0,AD919=0),"",".")</f>
        <v/>
      </c>
      <c r="C910" s="261" t="s">
        <v>1278</v>
      </c>
      <c r="D910" s="113"/>
      <c r="E910" s="107"/>
      <c r="F910" s="107"/>
      <c r="G910" s="107"/>
      <c r="H910" s="107"/>
      <c r="I910" s="107"/>
      <c r="J910" s="107"/>
      <c r="K910" s="114"/>
      <c r="L910" s="114"/>
      <c r="M910" s="114"/>
      <c r="N910" s="114"/>
      <c r="O910" s="114"/>
      <c r="P910" s="114"/>
      <c r="Q910" s="114"/>
      <c r="R910" s="114"/>
      <c r="S910" s="114"/>
      <c r="T910" s="114"/>
      <c r="U910" s="114"/>
      <c r="V910" s="114"/>
      <c r="W910" s="288"/>
      <c r="X910" s="288"/>
      <c r="Y910" s="288"/>
      <c r="Z910" s="288"/>
      <c r="AA910" s="288"/>
      <c r="AB910" s="288"/>
      <c r="AC910" s="288"/>
      <c r="AD910" s="288"/>
      <c r="AJ910" s="147" t="str">
        <f t="shared" si="102"/>
        <v>a)</v>
      </c>
      <c r="AK910" s="245" t="str">
        <f t="shared" si="102"/>
        <v/>
      </c>
      <c r="AL910" s="261" t="s">
        <v>1476</v>
      </c>
      <c r="AM910" s="113"/>
      <c r="AN910" s="113"/>
      <c r="AO910" s="107"/>
      <c r="AP910" s="107"/>
      <c r="AQ910" s="107"/>
      <c r="AR910" s="107"/>
      <c r="AS910" s="107"/>
      <c r="AT910" s="114"/>
      <c r="AU910" s="114"/>
      <c r="AV910" s="114"/>
      <c r="AW910" s="114"/>
      <c r="AX910" s="114"/>
      <c r="AY910" s="114"/>
      <c r="AZ910" s="114"/>
      <c r="BA910" s="114"/>
      <c r="BB910" s="114"/>
      <c r="BC910" s="114"/>
      <c r="BD910" s="114"/>
      <c r="BE910" s="114"/>
      <c r="BF910" s="288"/>
      <c r="BG910" s="288"/>
      <c r="BH910" s="288"/>
      <c r="BI910" s="288"/>
      <c r="BJ910" s="288"/>
      <c r="BK910" s="288"/>
      <c r="BL910" s="288"/>
      <c r="BM910" s="288"/>
      <c r="BY910" s="156">
        <f>BY912</f>
        <v>5</v>
      </c>
      <c r="BZ910" s="156">
        <f t="shared" si="101"/>
        <v>0</v>
      </c>
    </row>
    <row r="911" spans="1:94" ht="15" customHeight="1" collapsed="1">
      <c r="A911" s="147" t="str">
        <f>IF(B911&lt;&gt;"",SUBTOTAL(103,$B$8:B911)-SUBTOTAL(103,$B$9:$B$50)-SUBTOTAL(103,$B$52:$B$345),"")</f>
        <v/>
      </c>
      <c r="D911" s="100"/>
      <c r="E911" s="100"/>
      <c r="F911" s="100"/>
      <c r="G911" s="100"/>
      <c r="H911" s="100"/>
      <c r="I911" s="100"/>
      <c r="J911" s="100"/>
      <c r="K911" s="100"/>
      <c r="L911" s="100"/>
      <c r="M911" s="100"/>
      <c r="N911" s="100"/>
      <c r="O911" s="100"/>
      <c r="P911" s="100"/>
      <c r="Q911" s="100"/>
      <c r="R911" s="100"/>
      <c r="S911" s="100"/>
      <c r="T911" s="100"/>
      <c r="W911" s="648" t="str">
        <f>[4]CDKT!$P$9</f>
        <v>30/06/2016</v>
      </c>
      <c r="X911" s="649"/>
      <c r="Y911" s="649"/>
      <c r="Z911" s="649"/>
      <c r="AA911" s="649"/>
      <c r="AB911" s="649"/>
      <c r="AC911" s="277"/>
      <c r="AD911" s="648" t="str">
        <f>[4]CDKT!$T$9</f>
        <v>01/01/2016</v>
      </c>
      <c r="AE911" s="649"/>
      <c r="AF911" s="649"/>
      <c r="AG911" s="649"/>
      <c r="AH911" s="649"/>
      <c r="AI911" s="649"/>
      <c r="AJ911" s="278" t="str">
        <f t="shared" si="102"/>
        <v/>
      </c>
      <c r="AK911" s="278">
        <f t="shared" si="102"/>
        <v>0</v>
      </c>
      <c r="AM911" s="100"/>
      <c r="AN911" s="100"/>
      <c r="AO911" s="100"/>
      <c r="AP911" s="100"/>
      <c r="AQ911" s="100"/>
      <c r="AR911" s="100"/>
      <c r="AS911" s="100"/>
      <c r="AT911" s="100"/>
      <c r="AU911" s="100"/>
      <c r="AV911" s="100"/>
      <c r="AW911" s="100"/>
      <c r="AX911" s="100"/>
      <c r="AY911" s="100"/>
      <c r="AZ911" s="100"/>
      <c r="BA911" s="100"/>
      <c r="BB911" s="100"/>
      <c r="BC911" s="100"/>
      <c r="BF911" s="650" t="e">
        <f>#REF!</f>
        <v>#REF!</v>
      </c>
      <c r="BG911" s="649"/>
      <c r="BH911" s="649"/>
      <c r="BI911" s="649"/>
      <c r="BJ911" s="649"/>
      <c r="BK911" s="649"/>
      <c r="BL911" s="277"/>
      <c r="BM911" s="650" t="e">
        <f>#REF!</f>
        <v>#REF!</v>
      </c>
      <c r="BN911" s="649"/>
      <c r="BO911" s="649"/>
      <c r="BP911" s="649"/>
      <c r="BQ911" s="649"/>
      <c r="BR911" s="649"/>
      <c r="BS911" s="279"/>
      <c r="BT911" s="280" t="str">
        <f>[4]CDKT!K$9</f>
        <v>Hội sở</v>
      </c>
      <c r="BU911" s="280" t="str">
        <f>[4]CDKT!L$9</f>
        <v>CN Hà Nội</v>
      </c>
      <c r="BV911" s="280" t="str">
        <f>[4]CDKT!M$9</f>
        <v>CN Hồ Chí Minh</v>
      </c>
      <c r="BW911" s="280" t="str">
        <f>[4]CDKT!O$9</f>
        <v>Điều chỉnh</v>
      </c>
      <c r="BY911" s="156">
        <f>BY912</f>
        <v>5</v>
      </c>
      <c r="BZ911" s="156">
        <f t="shared" si="101"/>
        <v>0</v>
      </c>
    </row>
    <row r="912" spans="1:94" ht="15" customHeight="1">
      <c r="A912" s="147" t="str">
        <f>IF(B912&lt;&gt;"",SUBTOTAL(103,$B$8:B912)-SUBTOTAL(103,$B$9:$B$50)-SUBTOTAL(103,$B$52:$B$345),"")</f>
        <v/>
      </c>
      <c r="D912" s="100"/>
      <c r="E912" s="100"/>
      <c r="F912" s="100"/>
      <c r="G912" s="100"/>
      <c r="H912" s="100"/>
      <c r="I912" s="100"/>
      <c r="J912" s="100"/>
      <c r="K912" s="100"/>
      <c r="L912" s="100"/>
      <c r="M912" s="100"/>
      <c r="N912" s="100"/>
      <c r="O912" s="100"/>
      <c r="P912" s="100"/>
      <c r="Q912" s="100"/>
      <c r="R912" s="100"/>
      <c r="S912" s="100"/>
      <c r="T912" s="100"/>
      <c r="W912" s="651" t="str">
        <f>[4]CDKT!$P$10</f>
        <v>VND</v>
      </c>
      <c r="X912" s="651"/>
      <c r="Y912" s="651"/>
      <c r="Z912" s="651"/>
      <c r="AA912" s="651"/>
      <c r="AB912" s="651"/>
      <c r="AC912" s="277"/>
      <c r="AD912" s="651" t="str">
        <f>[4]CDKT!$T$10</f>
        <v>VND</v>
      </c>
      <c r="AE912" s="651"/>
      <c r="AF912" s="651"/>
      <c r="AG912" s="651"/>
      <c r="AH912" s="651"/>
      <c r="AI912" s="651"/>
      <c r="AJ912" s="278" t="str">
        <f t="shared" si="102"/>
        <v/>
      </c>
      <c r="AK912" s="278">
        <f t="shared" si="102"/>
        <v>0</v>
      </c>
      <c r="AM912" s="100"/>
      <c r="AN912" s="100"/>
      <c r="AO912" s="100"/>
      <c r="AP912" s="100"/>
      <c r="AQ912" s="100"/>
      <c r="AR912" s="100"/>
      <c r="AS912" s="100"/>
      <c r="AT912" s="100"/>
      <c r="AU912" s="100"/>
      <c r="AV912" s="100"/>
      <c r="AW912" s="100"/>
      <c r="AX912" s="100"/>
      <c r="AY912" s="100"/>
      <c r="AZ912" s="100"/>
      <c r="BA912" s="100"/>
      <c r="BB912" s="100"/>
      <c r="BC912" s="100"/>
      <c r="BF912" s="651" t="e">
        <f>#REF!</f>
        <v>#REF!</v>
      </c>
      <c r="BG912" s="651"/>
      <c r="BH912" s="651"/>
      <c r="BI912" s="651"/>
      <c r="BJ912" s="651"/>
      <c r="BK912" s="651"/>
      <c r="BL912" s="277"/>
      <c r="BM912" s="651" t="e">
        <f>#REF!</f>
        <v>#REF!</v>
      </c>
      <c r="BN912" s="651"/>
      <c r="BO912" s="651"/>
      <c r="BP912" s="651"/>
      <c r="BQ912" s="651"/>
      <c r="BR912" s="651"/>
      <c r="BS912" s="279"/>
      <c r="BT912" s="155" t="s">
        <v>1133</v>
      </c>
      <c r="BU912" s="155" t="s">
        <v>1133</v>
      </c>
      <c r="BV912" s="155" t="s">
        <v>1133</v>
      </c>
      <c r="BW912" s="155" t="s">
        <v>1133</v>
      </c>
      <c r="BY912" s="156">
        <f>SUM(BY913:BY918)</f>
        <v>5</v>
      </c>
      <c r="BZ912" s="156">
        <f t="shared" si="101"/>
        <v>0</v>
      </c>
    </row>
    <row r="913" spans="1:94" s="127" customFormat="1" ht="15" customHeight="1">
      <c r="A913" s="147" t="str">
        <f>IF(B913&lt;&gt;"",SUBTOTAL(103,$B$8:B913)-SUBTOTAL(103,$B$9:$B$50)-SUBTOTAL(103,$B$52:$B$345),"")</f>
        <v/>
      </c>
      <c r="B913" s="101"/>
      <c r="C913" s="292" t="s">
        <v>1480</v>
      </c>
      <c r="D913" s="124"/>
      <c r="E913" s="125"/>
      <c r="F913" s="125"/>
      <c r="G913" s="125"/>
      <c r="H913" s="125"/>
      <c r="I913" s="125"/>
      <c r="J913" s="125"/>
      <c r="K913" s="126"/>
      <c r="L913" s="126"/>
      <c r="M913" s="126"/>
      <c r="N913" s="126"/>
      <c r="O913" s="126"/>
      <c r="P913" s="126"/>
      <c r="Q913" s="126"/>
      <c r="R913" s="126"/>
      <c r="S913" s="126"/>
      <c r="T913" s="126"/>
      <c r="U913" s="126"/>
      <c r="V913" s="126"/>
      <c r="W913" s="641">
        <f>SUM(BT913:BW913)</f>
        <v>31300000</v>
      </c>
      <c r="X913" s="641"/>
      <c r="Y913" s="641"/>
      <c r="Z913" s="641"/>
      <c r="AA913" s="641"/>
      <c r="AB913" s="641"/>
      <c r="AC913" s="373"/>
      <c r="AD913" s="641">
        <v>31300000</v>
      </c>
      <c r="AE913" s="641"/>
      <c r="AF913" s="641"/>
      <c r="AG913" s="641"/>
      <c r="AH913" s="641"/>
      <c r="AI913" s="641"/>
      <c r="AJ913" s="147" t="str">
        <f t="shared" si="102"/>
        <v/>
      </c>
      <c r="AK913" s="245">
        <f t="shared" si="102"/>
        <v>0</v>
      </c>
      <c r="AL913" s="281" t="s">
        <v>1481</v>
      </c>
      <c r="AM913" s="124"/>
      <c r="AN913" s="124"/>
      <c r="AO913" s="125"/>
      <c r="AP913" s="125"/>
      <c r="AQ913" s="125"/>
      <c r="AR913" s="125"/>
      <c r="AS913" s="125"/>
      <c r="AT913" s="126"/>
      <c r="AU913" s="126"/>
      <c r="AV913" s="126"/>
      <c r="AW913" s="126"/>
      <c r="AX913" s="126"/>
      <c r="AY913" s="126"/>
      <c r="AZ913" s="126"/>
      <c r="BA913" s="126"/>
      <c r="BB913" s="126"/>
      <c r="BC913" s="126"/>
      <c r="BD913" s="126"/>
      <c r="BE913" s="126"/>
      <c r="BF913" s="676">
        <f>W913</f>
        <v>31300000</v>
      </c>
      <c r="BG913" s="676"/>
      <c r="BH913" s="676"/>
      <c r="BI913" s="676"/>
      <c r="BJ913" s="676"/>
      <c r="BK913" s="676"/>
      <c r="BL913" s="376"/>
      <c r="BM913" s="676">
        <f>AD913</f>
        <v>31300000</v>
      </c>
      <c r="BN913" s="676"/>
      <c r="BO913" s="676"/>
      <c r="BP913" s="676"/>
      <c r="BQ913" s="676"/>
      <c r="BR913" s="676"/>
      <c r="BS913" s="193"/>
      <c r="BT913" s="155">
        <v>31300000</v>
      </c>
      <c r="BU913" s="155">
        <v>0</v>
      </c>
      <c r="BV913" s="155">
        <v>0</v>
      </c>
      <c r="BW913" s="155">
        <v>0</v>
      </c>
      <c r="BX913" s="156"/>
      <c r="BY913" s="156">
        <f>IF(SUM(C913:AI913)=0,0,1)</f>
        <v>1</v>
      </c>
      <c r="BZ913" s="156">
        <f t="shared" si="101"/>
        <v>0</v>
      </c>
      <c r="CA913" s="156"/>
      <c r="CB913" s="373"/>
      <c r="CC913" s="373"/>
      <c r="CD913" s="373"/>
      <c r="CE913" s="373"/>
      <c r="CG913" s="377"/>
      <c r="CH913" s="377"/>
      <c r="CI913" s="377"/>
      <c r="CJ913" s="377"/>
      <c r="CK913" s="377"/>
      <c r="CL913" s="377"/>
      <c r="CM913" s="377"/>
      <c r="CN913" s="377"/>
      <c r="CO913" s="377"/>
      <c r="CP913" s="377"/>
    </row>
    <row r="914" spans="1:94" s="127" customFormat="1" ht="15" customHeight="1">
      <c r="A914" s="147" t="str">
        <f>IF(B914&lt;&gt;"",SUBTOTAL(103,$B$8:B914)-SUBTOTAL(103,$B$9:$B$50)-SUBTOTAL(103,$B$52:$B$345),"")</f>
        <v/>
      </c>
      <c r="B914" s="101"/>
      <c r="C914" s="292" t="s">
        <v>1482</v>
      </c>
      <c r="D914" s="124"/>
      <c r="E914" s="125"/>
      <c r="F914" s="125"/>
      <c r="G914" s="125"/>
      <c r="H914" s="125"/>
      <c r="I914" s="125"/>
      <c r="J914" s="125"/>
      <c r="K914" s="126"/>
      <c r="L914" s="126"/>
      <c r="M914" s="126"/>
      <c r="N914" s="126"/>
      <c r="O914" s="126"/>
      <c r="P914" s="126"/>
      <c r="Q914" s="126"/>
      <c r="R914" s="126"/>
      <c r="S914" s="126"/>
      <c r="T914" s="126"/>
      <c r="U914" s="126"/>
      <c r="V914" s="126"/>
      <c r="W914" s="641">
        <f>SUM(BT914:BW914)</f>
        <v>2460259707</v>
      </c>
      <c r="X914" s="641"/>
      <c r="Y914" s="641"/>
      <c r="Z914" s="641"/>
      <c r="AA914" s="641"/>
      <c r="AB914" s="641"/>
      <c r="AC914" s="373"/>
      <c r="AD914" s="641">
        <v>1853874561</v>
      </c>
      <c r="AE914" s="641"/>
      <c r="AF914" s="641"/>
      <c r="AG914" s="641"/>
      <c r="AH914" s="641"/>
      <c r="AI914" s="641"/>
      <c r="AJ914" s="147" t="str">
        <f t="shared" si="102"/>
        <v/>
      </c>
      <c r="AK914" s="245">
        <f t="shared" si="102"/>
        <v>0</v>
      </c>
      <c r="AL914" s="281" t="s">
        <v>1483</v>
      </c>
      <c r="AM914" s="124"/>
      <c r="AN914" s="124"/>
      <c r="AO914" s="125"/>
      <c r="AP914" s="125"/>
      <c r="AQ914" s="125"/>
      <c r="AR914" s="125"/>
      <c r="AS914" s="125"/>
      <c r="AT914" s="126"/>
      <c r="AU914" s="126"/>
      <c r="AV914" s="126"/>
      <c r="AW914" s="126"/>
      <c r="AX914" s="126"/>
      <c r="AY914" s="126"/>
      <c r="AZ914" s="126"/>
      <c r="BA914" s="126"/>
      <c r="BB914" s="126"/>
      <c r="BC914" s="126"/>
      <c r="BD914" s="126"/>
      <c r="BE914" s="126"/>
      <c r="BF914" s="676">
        <f>W914</f>
        <v>2460259707</v>
      </c>
      <c r="BG914" s="676"/>
      <c r="BH914" s="676"/>
      <c r="BI914" s="676"/>
      <c r="BJ914" s="676"/>
      <c r="BK914" s="676"/>
      <c r="BL914" s="376"/>
      <c r="BM914" s="676">
        <f>AD914</f>
        <v>1853874561</v>
      </c>
      <c r="BN914" s="676"/>
      <c r="BO914" s="676"/>
      <c r="BP914" s="676"/>
      <c r="BQ914" s="676"/>
      <c r="BR914" s="676"/>
      <c r="BS914" s="193"/>
      <c r="BT914" s="155">
        <v>2460259707</v>
      </c>
      <c r="BU914" s="155">
        <v>0</v>
      </c>
      <c r="BV914" s="155">
        <v>0</v>
      </c>
      <c r="BW914" s="155">
        <v>0</v>
      </c>
      <c r="BX914" s="156"/>
      <c r="BY914" s="156">
        <f>IF(SUM(C914:AI914)=0,0,1)</f>
        <v>1</v>
      </c>
      <c r="BZ914" s="156">
        <f t="shared" si="101"/>
        <v>0</v>
      </c>
      <c r="CA914" s="156"/>
      <c r="CB914" s="373"/>
      <c r="CC914" s="373"/>
      <c r="CD914" s="373"/>
      <c r="CE914" s="373"/>
      <c r="CG914" s="377"/>
      <c r="CH914" s="377"/>
      <c r="CI914" s="377"/>
      <c r="CJ914" s="377"/>
      <c r="CK914" s="377"/>
      <c r="CL914" s="377"/>
      <c r="CM914" s="377"/>
      <c r="CN914" s="377"/>
      <c r="CO914" s="377"/>
      <c r="CP914" s="377"/>
    </row>
    <row r="915" spans="1:94" s="127" customFormat="1" ht="15" hidden="1" customHeight="1">
      <c r="A915" s="147" t="str">
        <f>IF(B915&lt;&gt;"",SUBTOTAL(103,$B$8:B915)-SUBTOTAL(103,$B$9:$B$50)-SUBTOTAL(103,$B$52:$B$345),"")</f>
        <v/>
      </c>
      <c r="B915" s="101"/>
      <c r="C915" s="292" t="s">
        <v>1484</v>
      </c>
      <c r="D915" s="124"/>
      <c r="E915" s="125"/>
      <c r="F915" s="125"/>
      <c r="G915" s="125"/>
      <c r="H915" s="125"/>
      <c r="I915" s="125"/>
      <c r="J915" s="125"/>
      <c r="K915" s="126"/>
      <c r="L915" s="126"/>
      <c r="M915" s="126"/>
      <c r="N915" s="126"/>
      <c r="O915" s="126"/>
      <c r="P915" s="126"/>
      <c r="Q915" s="126"/>
      <c r="R915" s="126"/>
      <c r="S915" s="126"/>
      <c r="T915" s="126"/>
      <c r="U915" s="126"/>
      <c r="V915" s="126"/>
      <c r="W915" s="641">
        <f>SUM(BT915:BW915)</f>
        <v>0</v>
      </c>
      <c r="X915" s="641"/>
      <c r="Y915" s="641"/>
      <c r="Z915" s="641"/>
      <c r="AA915" s="641"/>
      <c r="AB915" s="641"/>
      <c r="AC915" s="373"/>
      <c r="AD915" s="641">
        <v>0</v>
      </c>
      <c r="AE915" s="641"/>
      <c r="AF915" s="641"/>
      <c r="AG915" s="641"/>
      <c r="AH915" s="641"/>
      <c r="AI915" s="641"/>
      <c r="AJ915" s="147" t="str">
        <f t="shared" si="102"/>
        <v/>
      </c>
      <c r="AK915" s="245">
        <f t="shared" si="102"/>
        <v>0</v>
      </c>
      <c r="AL915" s="282" t="s">
        <v>1478</v>
      </c>
      <c r="AM915" s="374"/>
      <c r="AN915" s="374"/>
      <c r="AO915" s="375"/>
      <c r="AP915" s="375"/>
      <c r="AQ915" s="375"/>
      <c r="AR915" s="125"/>
      <c r="AS915" s="125"/>
      <c r="AT915" s="126"/>
      <c r="AU915" s="126"/>
      <c r="AV915" s="126"/>
      <c r="AW915" s="126"/>
      <c r="AX915" s="126"/>
      <c r="AY915" s="126"/>
      <c r="AZ915" s="126"/>
      <c r="BA915" s="126"/>
      <c r="BB915" s="126"/>
      <c r="BC915" s="126"/>
      <c r="BD915" s="126"/>
      <c r="BE915" s="126"/>
      <c r="BF915" s="676">
        <f>W915</f>
        <v>0</v>
      </c>
      <c r="BG915" s="676"/>
      <c r="BH915" s="676"/>
      <c r="BI915" s="676"/>
      <c r="BJ915" s="676"/>
      <c r="BK915" s="676"/>
      <c r="BL915" s="376"/>
      <c r="BM915" s="676">
        <f>AD915</f>
        <v>0</v>
      </c>
      <c r="BN915" s="676"/>
      <c r="BO915" s="676"/>
      <c r="BP915" s="676"/>
      <c r="BQ915" s="676"/>
      <c r="BR915" s="676"/>
      <c r="BS915" s="193"/>
      <c r="BT915" s="155">
        <v>0</v>
      </c>
      <c r="BU915" s="155">
        <v>0</v>
      </c>
      <c r="BV915" s="155">
        <v>0</v>
      </c>
      <c r="BW915" s="155">
        <v>0</v>
      </c>
      <c r="BX915" s="156"/>
      <c r="BY915" s="156">
        <f>IF(SUM(C915:AI915)=0,0,1)</f>
        <v>0</v>
      </c>
      <c r="BZ915" s="156">
        <f t="shared" si="101"/>
        <v>0</v>
      </c>
      <c r="CA915" s="156"/>
      <c r="CB915" s="373"/>
      <c r="CC915" s="373"/>
      <c r="CD915" s="373"/>
      <c r="CE915" s="373"/>
      <c r="CG915" s="377"/>
      <c r="CH915" s="377"/>
      <c r="CI915" s="377"/>
      <c r="CJ915" s="377"/>
      <c r="CK915" s="377"/>
      <c r="CL915" s="377"/>
      <c r="CM915" s="377"/>
      <c r="CN915" s="377"/>
      <c r="CO915" s="377"/>
      <c r="CP915" s="377"/>
    </row>
    <row r="916" spans="1:94" s="127" customFormat="1" ht="15" customHeight="1">
      <c r="A916" s="147" t="str">
        <f>IF(B916&lt;&gt;"",SUBTOTAL(103,$B$8:B916)-SUBTOTAL(103,$B$9:$B$50)-SUBTOTAL(103,$B$52:$B$345),"")</f>
        <v/>
      </c>
      <c r="B916" s="101"/>
      <c r="C916" s="281" t="s">
        <v>822</v>
      </c>
      <c r="D916" s="124"/>
      <c r="E916" s="125"/>
      <c r="F916" s="125"/>
      <c r="G916" s="125"/>
      <c r="H916" s="125"/>
      <c r="I916" s="125"/>
      <c r="J916" s="125"/>
      <c r="K916" s="126"/>
      <c r="L916" s="126"/>
      <c r="M916" s="126"/>
      <c r="N916" s="126"/>
      <c r="O916" s="126"/>
      <c r="P916" s="126"/>
      <c r="Q916" s="126"/>
      <c r="R916" s="126"/>
      <c r="S916" s="126"/>
      <c r="T916" s="126"/>
      <c r="U916" s="126"/>
      <c r="V916" s="126"/>
      <c r="W916" s="641">
        <f>SUM(BT916:BW916)</f>
        <v>84403104</v>
      </c>
      <c r="X916" s="641"/>
      <c r="Y916" s="641"/>
      <c r="Z916" s="641"/>
      <c r="AA916" s="641"/>
      <c r="AB916" s="641"/>
      <c r="AC916" s="373"/>
      <c r="AD916" s="641">
        <v>84403104</v>
      </c>
      <c r="AE916" s="641"/>
      <c r="AF916" s="641"/>
      <c r="AG916" s="641"/>
      <c r="AH916" s="641"/>
      <c r="AI916" s="641"/>
      <c r="AJ916" s="147" t="str">
        <f t="shared" si="102"/>
        <v/>
      </c>
      <c r="AK916" s="245">
        <f t="shared" si="102"/>
        <v>0</v>
      </c>
      <c r="AL916" s="281" t="s">
        <v>1274</v>
      </c>
      <c r="AM916" s="124"/>
      <c r="AN916" s="124"/>
      <c r="AO916" s="125"/>
      <c r="AP916" s="125"/>
      <c r="AQ916" s="125"/>
      <c r="AR916" s="125"/>
      <c r="AS916" s="125"/>
      <c r="AT916" s="126"/>
      <c r="AU916" s="126"/>
      <c r="AV916" s="126"/>
      <c r="AW916" s="126"/>
      <c r="AX916" s="126"/>
      <c r="AY916" s="126"/>
      <c r="AZ916" s="126"/>
      <c r="BA916" s="126"/>
      <c r="BB916" s="126"/>
      <c r="BC916" s="126"/>
      <c r="BD916" s="126"/>
      <c r="BE916" s="126"/>
      <c r="BF916" s="676">
        <f>W916</f>
        <v>84403104</v>
      </c>
      <c r="BG916" s="676"/>
      <c r="BH916" s="676"/>
      <c r="BI916" s="676"/>
      <c r="BJ916" s="676"/>
      <c r="BK916" s="676"/>
      <c r="BL916" s="376"/>
      <c r="BM916" s="676">
        <f>AD916</f>
        <v>84403104</v>
      </c>
      <c r="BN916" s="676"/>
      <c r="BO916" s="676"/>
      <c r="BP916" s="676"/>
      <c r="BQ916" s="676"/>
      <c r="BR916" s="676"/>
      <c r="BS916" s="193"/>
      <c r="BT916" s="155">
        <v>84403104</v>
      </c>
      <c r="BU916" s="155">
        <v>0</v>
      </c>
      <c r="BV916" s="155">
        <v>0</v>
      </c>
      <c r="BW916" s="155">
        <v>0</v>
      </c>
      <c r="BX916" s="156"/>
      <c r="BY916" s="156">
        <f>IF(SUM(C916:AI916)=0,0,1)</f>
        <v>1</v>
      </c>
      <c r="BZ916" s="156">
        <f t="shared" si="101"/>
        <v>0</v>
      </c>
      <c r="CA916" s="156"/>
      <c r="CB916" s="373"/>
      <c r="CC916" s="373"/>
      <c r="CD916" s="373"/>
      <c r="CE916" s="373"/>
      <c r="CG916" s="377"/>
      <c r="CH916" s="377"/>
      <c r="CI916" s="377"/>
      <c r="CJ916" s="377"/>
      <c r="CK916" s="377"/>
      <c r="CL916" s="377"/>
      <c r="CM916" s="377"/>
      <c r="CN916" s="377"/>
      <c r="CO916" s="377"/>
      <c r="CP916" s="377"/>
    </row>
    <row r="917" spans="1:94" ht="15" customHeight="1">
      <c r="A917" s="147" t="str">
        <f>IF(B917&lt;&gt;"",SUBTOTAL(103,$B$8:B917)-SUBTOTAL(103,$B$9:$B$50)-SUBTOTAL(103,$B$52:$B$345),"")</f>
        <v/>
      </c>
      <c r="C917" s="281"/>
      <c r="D917" s="113"/>
      <c r="E917" s="107"/>
      <c r="F917" s="107"/>
      <c r="G917" s="107"/>
      <c r="H917" s="107"/>
      <c r="I917" s="107"/>
      <c r="J917" s="107"/>
      <c r="K917" s="114"/>
      <c r="L917" s="114"/>
      <c r="M917" s="114"/>
      <c r="N917" s="114"/>
      <c r="O917" s="114"/>
      <c r="P917" s="114"/>
      <c r="Q917" s="114"/>
      <c r="R917" s="114"/>
      <c r="S917" s="114"/>
      <c r="T917" s="114"/>
      <c r="U917" s="114"/>
      <c r="V917" s="114"/>
      <c r="W917" s="295"/>
      <c r="X917" s="295"/>
      <c r="Y917" s="295"/>
      <c r="Z917" s="295"/>
      <c r="AA917" s="295"/>
      <c r="AB917" s="295"/>
      <c r="AC917" s="295"/>
      <c r="AD917" s="295"/>
      <c r="AE917" s="155"/>
      <c r="AF917" s="155"/>
      <c r="AG917" s="155"/>
      <c r="AH917" s="155"/>
      <c r="AI917" s="155"/>
      <c r="AJ917" s="147" t="str">
        <f t="shared" si="102"/>
        <v/>
      </c>
      <c r="AK917" s="245">
        <f t="shared" si="102"/>
        <v>0</v>
      </c>
      <c r="AL917" s="281"/>
      <c r="AM917" s="113"/>
      <c r="AN917" s="113"/>
      <c r="AO917" s="107"/>
      <c r="AP917" s="107"/>
      <c r="AQ917" s="107"/>
      <c r="AR917" s="107"/>
      <c r="AS917" s="107"/>
      <c r="AT917" s="114"/>
      <c r="AU917" s="114"/>
      <c r="AV917" s="114"/>
      <c r="AW917" s="114"/>
      <c r="AX917" s="114"/>
      <c r="AY917" s="114"/>
      <c r="AZ917" s="114"/>
      <c r="BA917" s="114"/>
      <c r="BB917" s="114"/>
      <c r="BC917" s="114"/>
      <c r="BD917" s="114"/>
      <c r="BE917" s="114"/>
      <c r="BF917" s="368"/>
      <c r="BG917" s="368"/>
      <c r="BH917" s="368"/>
      <c r="BI917" s="368"/>
      <c r="BJ917" s="368"/>
      <c r="BK917" s="368"/>
      <c r="BL917" s="368"/>
      <c r="BM917" s="368"/>
      <c r="BN917" s="368"/>
      <c r="BO917" s="368"/>
      <c r="BP917" s="368"/>
      <c r="BQ917" s="368"/>
      <c r="BR917" s="368"/>
      <c r="BY917" s="156">
        <f>BY918</f>
        <v>1</v>
      </c>
      <c r="BZ917" s="156">
        <f t="shared" si="101"/>
        <v>0</v>
      </c>
    </row>
    <row r="918" spans="1:94" s="96" customFormat="1" ht="15" customHeight="1" thickBot="1">
      <c r="A918" s="147" t="str">
        <f>IF(B918&lt;&gt;"",SUBTOTAL(103,$B$8:B918)-SUBTOTAL(103,$B$9:$B$50)-SUBTOTAL(103,$B$52:$B$345),"")</f>
        <v/>
      </c>
      <c r="B918" s="88"/>
      <c r="C918" s="270"/>
      <c r="D918" s="110"/>
      <c r="E918" s="111"/>
      <c r="F918" s="111"/>
      <c r="G918" s="111"/>
      <c r="H918" s="111"/>
      <c r="I918" s="111"/>
      <c r="J918" s="111"/>
      <c r="K918" s="112"/>
      <c r="L918" s="112"/>
      <c r="M918" s="112"/>
      <c r="N918" s="112"/>
      <c r="O918" s="112"/>
      <c r="P918" s="112"/>
      <c r="Q918" s="112"/>
      <c r="R918" s="112"/>
      <c r="S918" s="112"/>
      <c r="T918" s="112"/>
      <c r="U918" s="112"/>
      <c r="V918" s="112"/>
      <c r="W918" s="653">
        <f>SUBTOTAL(109,W913:AB917)</f>
        <v>2575962811</v>
      </c>
      <c r="X918" s="653"/>
      <c r="Y918" s="653"/>
      <c r="Z918" s="653"/>
      <c r="AA918" s="653"/>
      <c r="AB918" s="653"/>
      <c r="AC918" s="252"/>
      <c r="AD918" s="653">
        <f>SUBTOTAL(109,AD913:AI917)</f>
        <v>1969577665</v>
      </c>
      <c r="AE918" s="653"/>
      <c r="AF918" s="653"/>
      <c r="AG918" s="653"/>
      <c r="AH918" s="653"/>
      <c r="AI918" s="653"/>
      <c r="AJ918" s="147" t="str">
        <f t="shared" ref="AJ918:AK933" si="103">A918</f>
        <v/>
      </c>
      <c r="AK918" s="245">
        <f t="shared" si="103"/>
        <v>0</v>
      </c>
      <c r="AL918" s="270"/>
      <c r="AM918" s="110"/>
      <c r="AN918" s="111"/>
      <c r="AO918" s="111"/>
      <c r="AP918" s="111"/>
      <c r="AQ918" s="111"/>
      <c r="AR918" s="111"/>
      <c r="AS918" s="111"/>
      <c r="AT918" s="112"/>
      <c r="AU918" s="112"/>
      <c r="AV918" s="112"/>
      <c r="AW918" s="112"/>
      <c r="AX918" s="112"/>
      <c r="AY918" s="112"/>
      <c r="AZ918" s="112"/>
      <c r="BA918" s="112"/>
      <c r="BB918" s="112"/>
      <c r="BC918" s="112"/>
      <c r="BD918" s="112"/>
      <c r="BE918" s="112"/>
      <c r="BF918" s="653">
        <f>SUBTOTAL(109,BF913:BK917)</f>
        <v>2575962811</v>
      </c>
      <c r="BG918" s="653"/>
      <c r="BH918" s="653"/>
      <c r="BI918" s="653"/>
      <c r="BJ918" s="653"/>
      <c r="BK918" s="653"/>
      <c r="BL918" s="252"/>
      <c r="BM918" s="653">
        <f>SUBTOTAL(109,BM913:BR917)</f>
        <v>1969577665</v>
      </c>
      <c r="BN918" s="653"/>
      <c r="BO918" s="653"/>
      <c r="BP918" s="653"/>
      <c r="BQ918" s="653"/>
      <c r="BR918" s="653"/>
      <c r="BS918" s="271"/>
      <c r="BT918" s="285">
        <f>SUBTOTAL(109,BT913:BT917)</f>
        <v>2575962811</v>
      </c>
      <c r="BU918" s="285">
        <f>SUBTOTAL(109,BU913:BU917)</f>
        <v>0</v>
      </c>
      <c r="BV918" s="285">
        <f>SUBTOTAL(109,BV913:BV917)</f>
        <v>0</v>
      </c>
      <c r="BW918" s="285">
        <f>SUBTOTAL(109,BW913:BW917)</f>
        <v>0</v>
      </c>
      <c r="BX918" s="156"/>
      <c r="BY918" s="156">
        <f>IF(SUM(C918:AI918)=0,0,1)</f>
        <v>1</v>
      </c>
      <c r="BZ918" s="156">
        <f t="shared" si="101"/>
        <v>0</v>
      </c>
      <c r="CA918" s="156"/>
      <c r="CB918" s="252">
        <f>[4]CDKT!P193</f>
        <v>2575962811</v>
      </c>
      <c r="CC918" s="252">
        <f>[4]CDKT!T193</f>
        <v>1969577665</v>
      </c>
      <c r="CD918" s="252">
        <f>W918-CB918</f>
        <v>0</v>
      </c>
      <c r="CE918" s="252">
        <f>AD918-CC918</f>
        <v>0</v>
      </c>
      <c r="CG918" s="272"/>
      <c r="CH918" s="272"/>
      <c r="CI918" s="272"/>
      <c r="CJ918" s="272"/>
      <c r="CK918" s="272"/>
      <c r="CL918" s="272"/>
      <c r="CM918" s="272"/>
      <c r="CN918" s="272"/>
      <c r="CO918" s="272"/>
      <c r="CP918" s="272"/>
    </row>
    <row r="919" spans="1:94" s="99" customFormat="1" ht="15" hidden="1" customHeight="1" thickTop="1">
      <c r="A919" s="147" t="str">
        <f>IF(B919&lt;&gt;"",SUBTOTAL(103,$B$8:B919)-SUBTOTAL(103,$B$9:$B$50)-SUBTOTAL(103,$B$52:$B$345),"")</f>
        <v/>
      </c>
      <c r="B919" s="88"/>
      <c r="C919" s="90"/>
      <c r="D919" s="107"/>
      <c r="E919" s="107"/>
      <c r="F919" s="107"/>
      <c r="G919" s="107"/>
      <c r="H919" s="107"/>
      <c r="I919" s="107"/>
      <c r="J919" s="107"/>
      <c r="K919" s="107"/>
      <c r="L919" s="107"/>
      <c r="M919" s="107"/>
      <c r="N919" s="107"/>
      <c r="O919" s="107"/>
      <c r="P919" s="107"/>
      <c r="Q919" s="107"/>
      <c r="R919" s="107"/>
      <c r="S919" s="107"/>
      <c r="T919" s="107"/>
      <c r="U919" s="107"/>
      <c r="V919" s="107"/>
      <c r="W919" s="189"/>
      <c r="X919" s="189"/>
      <c r="Y919" s="189"/>
      <c r="Z919" s="189"/>
      <c r="AA919" s="189"/>
      <c r="AB919" s="189"/>
      <c r="AC919" s="189"/>
      <c r="AD919" s="189"/>
      <c r="AE919" s="189"/>
      <c r="AF919" s="189"/>
      <c r="AG919" s="189"/>
      <c r="AH919" s="189"/>
      <c r="AI919" s="189"/>
      <c r="AJ919" s="147" t="str">
        <f t="shared" si="103"/>
        <v/>
      </c>
      <c r="AK919" s="245">
        <f t="shared" si="103"/>
        <v>0</v>
      </c>
      <c r="AL919" s="90"/>
      <c r="AM919" s="107"/>
      <c r="AN919" s="107"/>
      <c r="AO919" s="107"/>
      <c r="AP919" s="107"/>
      <c r="AQ919" s="107"/>
      <c r="AR919" s="107"/>
      <c r="AS919" s="107"/>
      <c r="AT919" s="107"/>
      <c r="AU919" s="107"/>
      <c r="AV919" s="107"/>
      <c r="AW919" s="107"/>
      <c r="AX919" s="107"/>
      <c r="AY919" s="107"/>
      <c r="AZ919" s="107"/>
      <c r="BA919" s="107"/>
      <c r="BB919" s="107"/>
      <c r="BC919" s="107"/>
      <c r="BD919" s="107"/>
      <c r="BE919" s="107"/>
      <c r="BF919" s="194"/>
      <c r="BG919" s="194"/>
      <c r="BH919" s="194"/>
      <c r="BI919" s="194"/>
      <c r="BJ919" s="194"/>
      <c r="BK919" s="194"/>
      <c r="BL919" s="194"/>
      <c r="BM919" s="194"/>
      <c r="BN919" s="194"/>
      <c r="BO919" s="194"/>
      <c r="BP919" s="194"/>
      <c r="BQ919" s="194"/>
      <c r="BR919" s="194"/>
      <c r="BS919" s="189"/>
      <c r="BT919" s="155">
        <f>BT918-[4]CDKT!K193</f>
        <v>0</v>
      </c>
      <c r="BU919" s="155">
        <f>BU918-[4]CDKT!L193</f>
        <v>0</v>
      </c>
      <c r="BV919" s="155">
        <f>BV918-[4]CDKT!M193</f>
        <v>0</v>
      </c>
      <c r="BW919" s="155">
        <f>BW918-[4]CDKT!O193</f>
        <v>0</v>
      </c>
      <c r="BX919" s="156"/>
      <c r="BY919" s="156">
        <f>BY922</f>
        <v>0</v>
      </c>
      <c r="BZ919" s="156">
        <f t="shared" si="101"/>
        <v>0</v>
      </c>
      <c r="CA919" s="156"/>
      <c r="CB919" s="252"/>
      <c r="CC919" s="252"/>
      <c r="CD919" s="155"/>
      <c r="CE919" s="155"/>
      <c r="CG919" s="290"/>
      <c r="CH919" s="290"/>
      <c r="CI919" s="290"/>
      <c r="CJ919" s="290"/>
      <c r="CK919" s="290"/>
      <c r="CL919" s="290"/>
      <c r="CM919" s="290"/>
      <c r="CN919" s="290"/>
      <c r="CO919" s="290"/>
      <c r="CP919" s="290"/>
    </row>
    <row r="920" spans="1:94" ht="15" hidden="1" customHeight="1">
      <c r="A920" s="147" t="s">
        <v>801</v>
      </c>
      <c r="B920" s="88" t="str">
        <f>IF(AND(W929=0,AD929=0),"",".")</f>
        <v/>
      </c>
      <c r="C920" s="261" t="s">
        <v>1282</v>
      </c>
      <c r="D920" s="113"/>
      <c r="E920" s="107"/>
      <c r="F920" s="107"/>
      <c r="G920" s="107"/>
      <c r="H920" s="107"/>
      <c r="I920" s="107"/>
      <c r="J920" s="107"/>
      <c r="K920" s="114"/>
      <c r="L920" s="114"/>
      <c r="M920" s="114"/>
      <c r="N920" s="114"/>
      <c r="O920" s="114"/>
      <c r="P920" s="114"/>
      <c r="Q920" s="114"/>
      <c r="R920" s="114"/>
      <c r="S920" s="114"/>
      <c r="T920" s="114"/>
      <c r="U920" s="114"/>
      <c r="V920" s="114"/>
      <c r="W920" s="288"/>
      <c r="X920" s="288"/>
      <c r="Y920" s="288"/>
      <c r="Z920" s="288"/>
      <c r="AA920" s="288"/>
      <c r="AB920" s="288"/>
      <c r="AC920" s="288"/>
      <c r="AD920" s="288"/>
      <c r="AJ920" s="147" t="str">
        <f t="shared" si="103"/>
        <v>b)</v>
      </c>
      <c r="AK920" s="245" t="str">
        <f t="shared" si="103"/>
        <v/>
      </c>
      <c r="AL920" s="261" t="s">
        <v>1476</v>
      </c>
      <c r="AM920" s="113"/>
      <c r="AN920" s="113"/>
      <c r="AO920" s="107"/>
      <c r="AP920" s="107"/>
      <c r="AQ920" s="107"/>
      <c r="AR920" s="107"/>
      <c r="AS920" s="107"/>
      <c r="AT920" s="114"/>
      <c r="AU920" s="114"/>
      <c r="AV920" s="114"/>
      <c r="AW920" s="114"/>
      <c r="AX920" s="114"/>
      <c r="AY920" s="114"/>
      <c r="AZ920" s="114"/>
      <c r="BA920" s="114"/>
      <c r="BB920" s="114"/>
      <c r="BC920" s="114"/>
      <c r="BD920" s="114"/>
      <c r="BE920" s="114"/>
      <c r="BF920" s="288"/>
      <c r="BG920" s="288"/>
      <c r="BH920" s="288"/>
      <c r="BI920" s="288"/>
      <c r="BJ920" s="288"/>
      <c r="BK920" s="288"/>
      <c r="BL920" s="288"/>
      <c r="BM920" s="288"/>
      <c r="BY920" s="156">
        <f>BY922</f>
        <v>0</v>
      </c>
      <c r="BZ920" s="156">
        <f t="shared" si="101"/>
        <v>0</v>
      </c>
    </row>
    <row r="921" spans="1:94" ht="15" hidden="1" customHeight="1">
      <c r="A921" s="147" t="str">
        <f>IF(B921&lt;&gt;"",SUBTOTAL(103,$B$8:B921)-SUBTOTAL(103,$B$9:$B$50)-SUBTOTAL(103,$B$52:$B$345),"")</f>
        <v/>
      </c>
      <c r="D921" s="100"/>
      <c r="E921" s="100"/>
      <c r="F921" s="100"/>
      <c r="G921" s="100"/>
      <c r="H921" s="100"/>
      <c r="I921" s="100"/>
      <c r="J921" s="100"/>
      <c r="K921" s="100"/>
      <c r="L921" s="100"/>
      <c r="M921" s="100"/>
      <c r="N921" s="100"/>
      <c r="O921" s="100"/>
      <c r="P921" s="100"/>
      <c r="Q921" s="100"/>
      <c r="R921" s="100"/>
      <c r="S921" s="100"/>
      <c r="T921" s="100"/>
      <c r="W921" s="648" t="str">
        <f>[4]CDKT!$P$9</f>
        <v>30/06/2016</v>
      </c>
      <c r="X921" s="649"/>
      <c r="Y921" s="649"/>
      <c r="Z921" s="649"/>
      <c r="AA921" s="649"/>
      <c r="AB921" s="649"/>
      <c r="AC921" s="277"/>
      <c r="AD921" s="648" t="str">
        <f>[4]CDKT!$T$9</f>
        <v>01/01/2016</v>
      </c>
      <c r="AE921" s="649"/>
      <c r="AF921" s="649"/>
      <c r="AG921" s="649"/>
      <c r="AH921" s="649"/>
      <c r="AI921" s="649"/>
      <c r="AJ921" s="278" t="str">
        <f t="shared" si="103"/>
        <v/>
      </c>
      <c r="AK921" s="278">
        <f t="shared" si="103"/>
        <v>0</v>
      </c>
      <c r="AM921" s="100"/>
      <c r="AN921" s="100"/>
      <c r="AO921" s="100"/>
      <c r="AP921" s="100"/>
      <c r="AQ921" s="100"/>
      <c r="AR921" s="100"/>
      <c r="AS921" s="100"/>
      <c r="AT921" s="100"/>
      <c r="AU921" s="100"/>
      <c r="AV921" s="100"/>
      <c r="AW921" s="100"/>
      <c r="AX921" s="100"/>
      <c r="AY921" s="100"/>
      <c r="AZ921" s="100"/>
      <c r="BA921" s="100"/>
      <c r="BB921" s="100"/>
      <c r="BC921" s="100"/>
      <c r="BF921" s="650" t="e">
        <f>#REF!</f>
        <v>#REF!</v>
      </c>
      <c r="BG921" s="649"/>
      <c r="BH921" s="649"/>
      <c r="BI921" s="649"/>
      <c r="BJ921" s="649"/>
      <c r="BK921" s="649"/>
      <c r="BL921" s="277"/>
      <c r="BM921" s="650" t="e">
        <f>#REF!</f>
        <v>#REF!</v>
      </c>
      <c r="BN921" s="649"/>
      <c r="BO921" s="649"/>
      <c r="BP921" s="649"/>
      <c r="BQ921" s="649"/>
      <c r="BR921" s="649"/>
      <c r="BS921" s="279"/>
      <c r="BT921" s="280" t="str">
        <f>[4]CDKT!K$9</f>
        <v>Hội sở</v>
      </c>
      <c r="BU921" s="280" t="str">
        <f>[4]CDKT!L$9</f>
        <v>CN Hà Nội</v>
      </c>
      <c r="BV921" s="280" t="str">
        <f>[4]CDKT!M$9</f>
        <v>CN Hồ Chí Minh</v>
      </c>
      <c r="BW921" s="280" t="str">
        <f>[4]CDKT!O$9</f>
        <v>Điều chỉnh</v>
      </c>
      <c r="BY921" s="156">
        <f>BY922</f>
        <v>0</v>
      </c>
      <c r="BZ921" s="156">
        <f t="shared" si="101"/>
        <v>0</v>
      </c>
    </row>
    <row r="922" spans="1:94" ht="15" hidden="1" customHeight="1">
      <c r="A922" s="147" t="str">
        <f>IF(B922&lt;&gt;"",SUBTOTAL(103,$B$8:B922)-SUBTOTAL(103,$B$9:$B$50)-SUBTOTAL(103,$B$52:$B$345),"")</f>
        <v/>
      </c>
      <c r="D922" s="100"/>
      <c r="E922" s="100"/>
      <c r="F922" s="100"/>
      <c r="G922" s="100"/>
      <c r="H922" s="100"/>
      <c r="I922" s="100"/>
      <c r="J922" s="100"/>
      <c r="K922" s="100"/>
      <c r="L922" s="100"/>
      <c r="M922" s="100"/>
      <c r="N922" s="100"/>
      <c r="O922" s="100"/>
      <c r="P922" s="100"/>
      <c r="Q922" s="100"/>
      <c r="R922" s="100"/>
      <c r="S922" s="100"/>
      <c r="T922" s="100"/>
      <c r="W922" s="651" t="str">
        <f>[4]CDKT!$P$10</f>
        <v>VND</v>
      </c>
      <c r="X922" s="651"/>
      <c r="Y922" s="651"/>
      <c r="Z922" s="651"/>
      <c r="AA922" s="651"/>
      <c r="AB922" s="651"/>
      <c r="AC922" s="277"/>
      <c r="AD922" s="651" t="str">
        <f>[4]CDKT!$T$10</f>
        <v>VND</v>
      </c>
      <c r="AE922" s="651"/>
      <c r="AF922" s="651"/>
      <c r="AG922" s="651"/>
      <c r="AH922" s="651"/>
      <c r="AI922" s="651"/>
      <c r="AJ922" s="278" t="str">
        <f t="shared" si="103"/>
        <v/>
      </c>
      <c r="AK922" s="278">
        <f t="shared" si="103"/>
        <v>0</v>
      </c>
      <c r="AM922" s="100"/>
      <c r="AN922" s="100"/>
      <c r="AO922" s="100"/>
      <c r="AP922" s="100"/>
      <c r="AQ922" s="100"/>
      <c r="AR922" s="100"/>
      <c r="AS922" s="100"/>
      <c r="AT922" s="100"/>
      <c r="AU922" s="100"/>
      <c r="AV922" s="100"/>
      <c r="AW922" s="100"/>
      <c r="AX922" s="100"/>
      <c r="AY922" s="100"/>
      <c r="AZ922" s="100"/>
      <c r="BA922" s="100"/>
      <c r="BB922" s="100"/>
      <c r="BC922" s="100"/>
      <c r="BF922" s="651" t="e">
        <f>#REF!</f>
        <v>#REF!</v>
      </c>
      <c r="BG922" s="651"/>
      <c r="BH922" s="651"/>
      <c r="BI922" s="651"/>
      <c r="BJ922" s="651"/>
      <c r="BK922" s="651"/>
      <c r="BL922" s="277"/>
      <c r="BM922" s="651" t="e">
        <f>#REF!</f>
        <v>#REF!</v>
      </c>
      <c r="BN922" s="651"/>
      <c r="BO922" s="651"/>
      <c r="BP922" s="651"/>
      <c r="BQ922" s="651"/>
      <c r="BR922" s="651"/>
      <c r="BS922" s="279"/>
      <c r="BT922" s="155" t="s">
        <v>1133</v>
      </c>
      <c r="BU922" s="155" t="s">
        <v>1133</v>
      </c>
      <c r="BV922" s="155" t="s">
        <v>1133</v>
      </c>
      <c r="BW922" s="155" t="s">
        <v>1133</v>
      </c>
      <c r="BY922" s="156">
        <f>SUM(BY923:BY928)</f>
        <v>0</v>
      </c>
      <c r="BZ922" s="156">
        <f t="shared" si="101"/>
        <v>0</v>
      </c>
    </row>
    <row r="923" spans="1:94" s="127" customFormat="1" ht="15" hidden="1" customHeight="1">
      <c r="A923" s="147" t="str">
        <f>IF(B923&lt;&gt;"",SUBTOTAL(103,$B$8:B923)-SUBTOTAL(103,$B$9:$B$50)-SUBTOTAL(103,$B$52:$B$345),"")</f>
        <v/>
      </c>
      <c r="B923" s="101"/>
      <c r="C923" s="292" t="s">
        <v>1480</v>
      </c>
      <c r="D923" s="124"/>
      <c r="E923" s="125"/>
      <c r="F923" s="125"/>
      <c r="G923" s="125"/>
      <c r="H923" s="125"/>
      <c r="I923" s="125"/>
      <c r="J923" s="125"/>
      <c r="K923" s="126"/>
      <c r="L923" s="126"/>
      <c r="M923" s="126"/>
      <c r="N923" s="126"/>
      <c r="O923" s="126"/>
      <c r="P923" s="126"/>
      <c r="Q923" s="126"/>
      <c r="R923" s="126"/>
      <c r="S923" s="126"/>
      <c r="T923" s="126"/>
      <c r="U923" s="126"/>
      <c r="V923" s="126"/>
      <c r="W923" s="641">
        <f>SUM(BT923:BW923)</f>
        <v>0</v>
      </c>
      <c r="X923" s="641"/>
      <c r="Y923" s="641"/>
      <c r="Z923" s="641"/>
      <c r="AA923" s="641"/>
      <c r="AB923" s="641"/>
      <c r="AC923" s="373"/>
      <c r="AD923" s="641">
        <v>0</v>
      </c>
      <c r="AE923" s="641"/>
      <c r="AF923" s="641"/>
      <c r="AG923" s="641"/>
      <c r="AH923" s="641"/>
      <c r="AI923" s="641"/>
      <c r="AJ923" s="147" t="str">
        <f t="shared" si="103"/>
        <v/>
      </c>
      <c r="AK923" s="245">
        <f t="shared" si="103"/>
        <v>0</v>
      </c>
      <c r="AL923" s="281" t="s">
        <v>1481</v>
      </c>
      <c r="AM923" s="124"/>
      <c r="AN923" s="124"/>
      <c r="AO923" s="125"/>
      <c r="AP923" s="125"/>
      <c r="AQ923" s="125"/>
      <c r="AR923" s="125"/>
      <c r="AS923" s="125"/>
      <c r="AT923" s="126"/>
      <c r="AU923" s="126"/>
      <c r="AV923" s="126"/>
      <c r="AW923" s="126"/>
      <c r="AX923" s="126"/>
      <c r="AY923" s="126"/>
      <c r="AZ923" s="126"/>
      <c r="BA923" s="126"/>
      <c r="BB923" s="126"/>
      <c r="BC923" s="126"/>
      <c r="BD923" s="126"/>
      <c r="BE923" s="126"/>
      <c r="BF923" s="676">
        <f>W923</f>
        <v>0</v>
      </c>
      <c r="BG923" s="676"/>
      <c r="BH923" s="676"/>
      <c r="BI923" s="676"/>
      <c r="BJ923" s="676"/>
      <c r="BK923" s="676"/>
      <c r="BL923" s="376"/>
      <c r="BM923" s="676">
        <f>AD923</f>
        <v>0</v>
      </c>
      <c r="BN923" s="676"/>
      <c r="BO923" s="676"/>
      <c r="BP923" s="676"/>
      <c r="BQ923" s="676"/>
      <c r="BR923" s="676"/>
      <c r="BS923" s="193"/>
      <c r="BT923" s="155">
        <v>0</v>
      </c>
      <c r="BU923" s="155">
        <v>0</v>
      </c>
      <c r="BV923" s="155">
        <v>0</v>
      </c>
      <c r="BW923" s="155">
        <v>0</v>
      </c>
      <c r="BX923" s="156"/>
      <c r="BY923" s="156">
        <f>IF(SUM(C923:AI923)=0,0,1)</f>
        <v>0</v>
      </c>
      <c r="BZ923" s="156">
        <f t="shared" si="101"/>
        <v>0</v>
      </c>
      <c r="CA923" s="156"/>
      <c r="CB923" s="373"/>
      <c r="CC923" s="373"/>
      <c r="CD923" s="373"/>
      <c r="CE923" s="373"/>
      <c r="CG923" s="377"/>
      <c r="CH923" s="377"/>
      <c r="CI923" s="377"/>
      <c r="CJ923" s="377"/>
      <c r="CK923" s="377"/>
      <c r="CL923" s="377"/>
      <c r="CM923" s="377"/>
      <c r="CN923" s="377"/>
      <c r="CO923" s="377"/>
      <c r="CP923" s="377"/>
    </row>
    <row r="924" spans="1:94" s="127" customFormat="1" ht="15" hidden="1" customHeight="1">
      <c r="A924" s="147" t="str">
        <f>IF(B924&lt;&gt;"",SUBTOTAL(103,$B$8:B924)-SUBTOTAL(103,$B$9:$B$50)-SUBTOTAL(103,$B$52:$B$345),"")</f>
        <v/>
      </c>
      <c r="B924" s="101"/>
      <c r="C924" s="292" t="s">
        <v>1485</v>
      </c>
      <c r="D924" s="124"/>
      <c r="E924" s="125"/>
      <c r="F924" s="125"/>
      <c r="G924" s="125"/>
      <c r="H924" s="125"/>
      <c r="I924" s="125"/>
      <c r="J924" s="125"/>
      <c r="K924" s="126"/>
      <c r="L924" s="126"/>
      <c r="M924" s="126"/>
      <c r="N924" s="126"/>
      <c r="O924" s="126"/>
      <c r="P924" s="126"/>
      <c r="Q924" s="126"/>
      <c r="R924" s="126"/>
      <c r="S924" s="126"/>
      <c r="T924" s="126"/>
      <c r="U924" s="126"/>
      <c r="V924" s="126"/>
      <c r="W924" s="641">
        <f>SUM(BT924:BW924)</f>
        <v>0</v>
      </c>
      <c r="X924" s="641"/>
      <c r="Y924" s="641"/>
      <c r="Z924" s="641"/>
      <c r="AA924" s="641"/>
      <c r="AB924" s="641"/>
      <c r="AC924" s="373"/>
      <c r="AD924" s="641">
        <v>0</v>
      </c>
      <c r="AE924" s="641"/>
      <c r="AF924" s="641"/>
      <c r="AG924" s="641"/>
      <c r="AH924" s="641"/>
      <c r="AI924" s="641"/>
      <c r="AJ924" s="147" t="str">
        <f t="shared" si="103"/>
        <v/>
      </c>
      <c r="AK924" s="245">
        <f t="shared" si="103"/>
        <v>0</v>
      </c>
      <c r="AL924" s="281" t="s">
        <v>1483</v>
      </c>
      <c r="AM924" s="124"/>
      <c r="AN924" s="124"/>
      <c r="AO924" s="125"/>
      <c r="AP924" s="125"/>
      <c r="AQ924" s="125"/>
      <c r="AR924" s="125"/>
      <c r="AS924" s="125"/>
      <c r="AT924" s="126"/>
      <c r="AU924" s="126"/>
      <c r="AV924" s="126"/>
      <c r="AW924" s="126"/>
      <c r="AX924" s="126"/>
      <c r="AY924" s="126"/>
      <c r="AZ924" s="126"/>
      <c r="BA924" s="126"/>
      <c r="BB924" s="126"/>
      <c r="BC924" s="126"/>
      <c r="BD924" s="126"/>
      <c r="BE924" s="126"/>
      <c r="BF924" s="676">
        <f>W924</f>
        <v>0</v>
      </c>
      <c r="BG924" s="676"/>
      <c r="BH924" s="676"/>
      <c r="BI924" s="676"/>
      <c r="BJ924" s="676"/>
      <c r="BK924" s="676"/>
      <c r="BL924" s="376"/>
      <c r="BM924" s="676">
        <f>AD924</f>
        <v>0</v>
      </c>
      <c r="BN924" s="676"/>
      <c r="BO924" s="676"/>
      <c r="BP924" s="676"/>
      <c r="BQ924" s="676"/>
      <c r="BR924" s="676"/>
      <c r="BS924" s="193"/>
      <c r="BT924" s="155">
        <v>0</v>
      </c>
      <c r="BU924" s="155">
        <v>0</v>
      </c>
      <c r="BV924" s="155">
        <v>0</v>
      </c>
      <c r="BW924" s="155">
        <v>0</v>
      </c>
      <c r="BX924" s="156"/>
      <c r="BY924" s="156">
        <f>IF(SUM(C924:AI924)=0,0,1)</f>
        <v>0</v>
      </c>
      <c r="BZ924" s="156">
        <f t="shared" si="101"/>
        <v>0</v>
      </c>
      <c r="CA924" s="156"/>
      <c r="CB924" s="373"/>
      <c r="CC924" s="373"/>
      <c r="CD924" s="373"/>
      <c r="CE924" s="373"/>
      <c r="CG924" s="377"/>
      <c r="CH924" s="377"/>
      <c r="CI924" s="377"/>
      <c r="CJ924" s="377"/>
      <c r="CK924" s="377"/>
      <c r="CL924" s="377"/>
      <c r="CM924" s="377"/>
      <c r="CN924" s="377"/>
      <c r="CO924" s="377"/>
      <c r="CP924" s="377"/>
    </row>
    <row r="925" spans="1:94" s="127" customFormat="1" ht="15" hidden="1" customHeight="1">
      <c r="A925" s="147" t="str">
        <f>IF(B925&lt;&gt;"",SUBTOTAL(103,$B$8:B925)-SUBTOTAL(103,$B$9:$B$50)-SUBTOTAL(103,$B$52:$B$345),"")</f>
        <v/>
      </c>
      <c r="B925" s="101"/>
      <c r="C925" s="292" t="s">
        <v>1484</v>
      </c>
      <c r="D925" s="124"/>
      <c r="E925" s="125"/>
      <c r="F925" s="125"/>
      <c r="G925" s="125"/>
      <c r="H925" s="125"/>
      <c r="I925" s="125"/>
      <c r="J925" s="125"/>
      <c r="K925" s="126"/>
      <c r="L925" s="126"/>
      <c r="M925" s="126"/>
      <c r="N925" s="126"/>
      <c r="O925" s="126"/>
      <c r="P925" s="126"/>
      <c r="Q925" s="126"/>
      <c r="R925" s="126"/>
      <c r="S925" s="126"/>
      <c r="T925" s="126"/>
      <c r="U925" s="126"/>
      <c r="V925" s="126"/>
      <c r="W925" s="641">
        <f>SUM(BT925:BW925)</f>
        <v>0</v>
      </c>
      <c r="X925" s="641"/>
      <c r="Y925" s="641"/>
      <c r="Z925" s="641"/>
      <c r="AA925" s="641"/>
      <c r="AB925" s="641"/>
      <c r="AC925" s="373"/>
      <c r="AD925" s="641">
        <v>0</v>
      </c>
      <c r="AE925" s="641"/>
      <c r="AF925" s="641"/>
      <c r="AG925" s="641"/>
      <c r="AH925" s="641"/>
      <c r="AI925" s="641"/>
      <c r="AJ925" s="147" t="str">
        <f t="shared" si="103"/>
        <v/>
      </c>
      <c r="AK925" s="245">
        <f t="shared" si="103"/>
        <v>0</v>
      </c>
      <c r="AL925" s="282" t="s">
        <v>1478</v>
      </c>
      <c r="AM925" s="374"/>
      <c r="AN925" s="374"/>
      <c r="AO925" s="375"/>
      <c r="AP925" s="375"/>
      <c r="AQ925" s="375"/>
      <c r="AR925" s="125"/>
      <c r="AS925" s="125"/>
      <c r="AT925" s="126"/>
      <c r="AU925" s="126"/>
      <c r="AV925" s="126"/>
      <c r="AW925" s="126"/>
      <c r="AX925" s="126"/>
      <c r="AY925" s="126"/>
      <c r="AZ925" s="126"/>
      <c r="BA925" s="126"/>
      <c r="BB925" s="126"/>
      <c r="BC925" s="126"/>
      <c r="BD925" s="126"/>
      <c r="BE925" s="126"/>
      <c r="BF925" s="676">
        <f>W925</f>
        <v>0</v>
      </c>
      <c r="BG925" s="676"/>
      <c r="BH925" s="676"/>
      <c r="BI925" s="676"/>
      <c r="BJ925" s="676"/>
      <c r="BK925" s="676"/>
      <c r="BL925" s="376"/>
      <c r="BM925" s="676">
        <f>AD925</f>
        <v>0</v>
      </c>
      <c r="BN925" s="676"/>
      <c r="BO925" s="676"/>
      <c r="BP925" s="676"/>
      <c r="BQ925" s="676"/>
      <c r="BR925" s="676"/>
      <c r="BS925" s="193"/>
      <c r="BT925" s="155">
        <v>0</v>
      </c>
      <c r="BU925" s="155">
        <v>0</v>
      </c>
      <c r="BV925" s="155">
        <v>0</v>
      </c>
      <c r="BW925" s="155">
        <v>0</v>
      </c>
      <c r="BX925" s="156"/>
      <c r="BY925" s="156">
        <f>IF(SUM(C925:AI925)=0,0,1)</f>
        <v>0</v>
      </c>
      <c r="BZ925" s="156">
        <f t="shared" si="101"/>
        <v>0</v>
      </c>
      <c r="CA925" s="156"/>
      <c r="CB925" s="373"/>
      <c r="CC925" s="373"/>
      <c r="CD925" s="373"/>
      <c r="CE925" s="373"/>
      <c r="CG925" s="377"/>
      <c r="CH925" s="377"/>
      <c r="CI925" s="377"/>
      <c r="CJ925" s="377"/>
      <c r="CK925" s="377"/>
      <c r="CL925" s="377"/>
      <c r="CM925" s="377"/>
      <c r="CN925" s="377"/>
      <c r="CO925" s="377"/>
      <c r="CP925" s="377"/>
    </row>
    <row r="926" spans="1:94" s="127" customFormat="1" ht="15" hidden="1" customHeight="1">
      <c r="A926" s="147" t="str">
        <f>IF(B926&lt;&gt;"",SUBTOTAL(103,$B$8:B926)-SUBTOTAL(103,$B$9:$B$50)-SUBTOTAL(103,$B$52:$B$345),"")</f>
        <v/>
      </c>
      <c r="B926" s="101"/>
      <c r="C926" s="281" t="s">
        <v>822</v>
      </c>
      <c r="D926" s="124"/>
      <c r="E926" s="125"/>
      <c r="F926" s="125"/>
      <c r="G926" s="125"/>
      <c r="H926" s="125"/>
      <c r="I926" s="125"/>
      <c r="J926" s="125"/>
      <c r="K926" s="126"/>
      <c r="L926" s="126"/>
      <c r="M926" s="126"/>
      <c r="N926" s="126"/>
      <c r="O926" s="126"/>
      <c r="P926" s="126"/>
      <c r="Q926" s="126"/>
      <c r="R926" s="126"/>
      <c r="S926" s="126"/>
      <c r="T926" s="126"/>
      <c r="U926" s="126"/>
      <c r="V926" s="126"/>
      <c r="W926" s="641">
        <f>SUM(BT926:BW926)</f>
        <v>0</v>
      </c>
      <c r="X926" s="641"/>
      <c r="Y926" s="641"/>
      <c r="Z926" s="641"/>
      <c r="AA926" s="641"/>
      <c r="AB926" s="641"/>
      <c r="AC926" s="373"/>
      <c r="AD926" s="641">
        <v>0</v>
      </c>
      <c r="AE926" s="641"/>
      <c r="AF926" s="641"/>
      <c r="AG926" s="641"/>
      <c r="AH926" s="641"/>
      <c r="AI926" s="641"/>
      <c r="AJ926" s="147" t="str">
        <f t="shared" si="103"/>
        <v/>
      </c>
      <c r="AK926" s="245">
        <f t="shared" si="103"/>
        <v>0</v>
      </c>
      <c r="AL926" s="281" t="s">
        <v>1274</v>
      </c>
      <c r="AM926" s="124"/>
      <c r="AN926" s="124"/>
      <c r="AO926" s="125"/>
      <c r="AP926" s="125"/>
      <c r="AQ926" s="125"/>
      <c r="AR926" s="125"/>
      <c r="AS926" s="125"/>
      <c r="AT926" s="126"/>
      <c r="AU926" s="126"/>
      <c r="AV926" s="126"/>
      <c r="AW926" s="126"/>
      <c r="AX926" s="126"/>
      <c r="AY926" s="126"/>
      <c r="AZ926" s="126"/>
      <c r="BA926" s="126"/>
      <c r="BB926" s="126"/>
      <c r="BC926" s="126"/>
      <c r="BD926" s="126"/>
      <c r="BE926" s="126"/>
      <c r="BF926" s="676">
        <f>W926</f>
        <v>0</v>
      </c>
      <c r="BG926" s="676"/>
      <c r="BH926" s="676"/>
      <c r="BI926" s="676"/>
      <c r="BJ926" s="676"/>
      <c r="BK926" s="676"/>
      <c r="BL926" s="376"/>
      <c r="BM926" s="676">
        <f>AD926</f>
        <v>0</v>
      </c>
      <c r="BN926" s="676"/>
      <c r="BO926" s="676"/>
      <c r="BP926" s="676"/>
      <c r="BQ926" s="676"/>
      <c r="BR926" s="676"/>
      <c r="BS926" s="193"/>
      <c r="BT926" s="155">
        <v>0</v>
      </c>
      <c r="BU926" s="155">
        <v>0</v>
      </c>
      <c r="BV926" s="155">
        <v>0</v>
      </c>
      <c r="BW926" s="155">
        <v>0</v>
      </c>
      <c r="BX926" s="156"/>
      <c r="BY926" s="156">
        <f>IF(SUM(C926:AI926)=0,0,1)</f>
        <v>0</v>
      </c>
      <c r="BZ926" s="156">
        <f t="shared" si="101"/>
        <v>0</v>
      </c>
      <c r="CA926" s="156"/>
      <c r="CB926" s="373"/>
      <c r="CC926" s="373"/>
      <c r="CD926" s="373"/>
      <c r="CE926" s="373"/>
      <c r="CG926" s="377"/>
      <c r="CH926" s="377"/>
      <c r="CI926" s="377"/>
      <c r="CJ926" s="377"/>
      <c r="CK926" s="377"/>
      <c r="CL926" s="377"/>
      <c r="CM926" s="377"/>
      <c r="CN926" s="377"/>
      <c r="CO926" s="377"/>
      <c r="CP926" s="377"/>
    </row>
    <row r="927" spans="1:94" ht="15" hidden="1" customHeight="1">
      <c r="A927" s="147" t="str">
        <f>IF(B927&lt;&gt;"",SUBTOTAL(103,$B$8:B927)-SUBTOTAL(103,$B$9:$B$50)-SUBTOTAL(103,$B$52:$B$345),"")</f>
        <v/>
      </c>
      <c r="C927" s="281"/>
      <c r="D927" s="113"/>
      <c r="E927" s="107"/>
      <c r="F927" s="107"/>
      <c r="G927" s="107"/>
      <c r="H927" s="107"/>
      <c r="I927" s="107"/>
      <c r="J927" s="107"/>
      <c r="K927" s="114"/>
      <c r="L927" s="114"/>
      <c r="M927" s="114"/>
      <c r="N927" s="114"/>
      <c r="O927" s="114"/>
      <c r="P927" s="114"/>
      <c r="Q927" s="114"/>
      <c r="R927" s="114"/>
      <c r="S927" s="114"/>
      <c r="T927" s="114"/>
      <c r="U927" s="114"/>
      <c r="V927" s="114"/>
      <c r="W927" s="295"/>
      <c r="X927" s="295"/>
      <c r="Y927" s="295"/>
      <c r="Z927" s="295"/>
      <c r="AA927" s="295"/>
      <c r="AB927" s="295"/>
      <c r="AC927" s="295"/>
      <c r="AD927" s="295"/>
      <c r="AE927" s="155"/>
      <c r="AF927" s="155"/>
      <c r="AG927" s="155"/>
      <c r="AH927" s="155"/>
      <c r="AI927" s="155"/>
      <c r="AJ927" s="147" t="str">
        <f t="shared" si="103"/>
        <v/>
      </c>
      <c r="AK927" s="245">
        <f t="shared" si="103"/>
        <v>0</v>
      </c>
      <c r="AL927" s="281"/>
      <c r="AM927" s="113"/>
      <c r="AN927" s="113"/>
      <c r="AO927" s="107"/>
      <c r="AP927" s="107"/>
      <c r="AQ927" s="107"/>
      <c r="AR927" s="107"/>
      <c r="AS927" s="107"/>
      <c r="AT927" s="114"/>
      <c r="AU927" s="114"/>
      <c r="AV927" s="114"/>
      <c r="AW927" s="114"/>
      <c r="AX927" s="114"/>
      <c r="AY927" s="114"/>
      <c r="AZ927" s="114"/>
      <c r="BA927" s="114"/>
      <c r="BB927" s="114"/>
      <c r="BC927" s="114"/>
      <c r="BD927" s="114"/>
      <c r="BE927" s="114"/>
      <c r="BF927" s="368"/>
      <c r="BG927" s="368"/>
      <c r="BH927" s="368"/>
      <c r="BI927" s="368"/>
      <c r="BJ927" s="368"/>
      <c r="BK927" s="368"/>
      <c r="BL927" s="368"/>
      <c r="BM927" s="368"/>
      <c r="BN927" s="368"/>
      <c r="BO927" s="368"/>
      <c r="BP927" s="368"/>
      <c r="BQ927" s="368"/>
      <c r="BR927" s="368"/>
      <c r="BY927" s="156">
        <f>BY928</f>
        <v>0</v>
      </c>
      <c r="BZ927" s="156">
        <f t="shared" si="101"/>
        <v>0</v>
      </c>
    </row>
    <row r="928" spans="1:94" s="96" customFormat="1" ht="15" hidden="1" customHeight="1" thickBot="1">
      <c r="A928" s="147" t="str">
        <f>IF(B928&lt;&gt;"",SUBTOTAL(103,$B$8:B928)-SUBTOTAL(103,$B$9:$B$50)-SUBTOTAL(103,$B$52:$B$345),"")</f>
        <v/>
      </c>
      <c r="B928" s="88"/>
      <c r="C928" s="270"/>
      <c r="D928" s="110"/>
      <c r="E928" s="111"/>
      <c r="F928" s="111"/>
      <c r="G928" s="111"/>
      <c r="H928" s="111"/>
      <c r="I928" s="111"/>
      <c r="J928" s="111"/>
      <c r="K928" s="112"/>
      <c r="L928" s="112"/>
      <c r="M928" s="112"/>
      <c r="N928" s="112"/>
      <c r="O928" s="112"/>
      <c r="P928" s="112"/>
      <c r="Q928" s="112"/>
      <c r="R928" s="112"/>
      <c r="S928" s="112"/>
      <c r="T928" s="112"/>
      <c r="U928" s="112"/>
      <c r="V928" s="112"/>
      <c r="W928" s="653">
        <f>SUBTOTAL(109,W923:AB927)</f>
        <v>0</v>
      </c>
      <c r="X928" s="653"/>
      <c r="Y928" s="653"/>
      <c r="Z928" s="653"/>
      <c r="AA928" s="653"/>
      <c r="AB928" s="653"/>
      <c r="AC928" s="252"/>
      <c r="AD928" s="653">
        <f>SUBTOTAL(109,AD923:AI927)</f>
        <v>0</v>
      </c>
      <c r="AE928" s="653"/>
      <c r="AF928" s="653"/>
      <c r="AG928" s="653"/>
      <c r="AH928" s="653"/>
      <c r="AI928" s="653"/>
      <c r="AJ928" s="147" t="str">
        <f t="shared" si="103"/>
        <v/>
      </c>
      <c r="AK928" s="245">
        <f t="shared" si="103"/>
        <v>0</v>
      </c>
      <c r="AL928" s="270"/>
      <c r="AM928" s="110"/>
      <c r="AN928" s="111"/>
      <c r="AO928" s="111"/>
      <c r="AP928" s="111"/>
      <c r="AQ928" s="111"/>
      <c r="AR928" s="111"/>
      <c r="AS928" s="111"/>
      <c r="AT928" s="112"/>
      <c r="AU928" s="112"/>
      <c r="AV928" s="112"/>
      <c r="AW928" s="112"/>
      <c r="AX928" s="112"/>
      <c r="AY928" s="112"/>
      <c r="AZ928" s="112"/>
      <c r="BA928" s="112"/>
      <c r="BB928" s="112"/>
      <c r="BC928" s="112"/>
      <c r="BD928" s="112"/>
      <c r="BE928" s="112"/>
      <c r="BF928" s="653">
        <f>SUBTOTAL(109,BF923:BK927)</f>
        <v>0</v>
      </c>
      <c r="BG928" s="653"/>
      <c r="BH928" s="653"/>
      <c r="BI928" s="653"/>
      <c r="BJ928" s="653"/>
      <c r="BK928" s="653"/>
      <c r="BL928" s="252"/>
      <c r="BM928" s="653">
        <f>SUBTOTAL(109,BM923:BR927)</f>
        <v>0</v>
      </c>
      <c r="BN928" s="653"/>
      <c r="BO928" s="653"/>
      <c r="BP928" s="653"/>
      <c r="BQ928" s="653"/>
      <c r="BR928" s="653"/>
      <c r="BS928" s="271"/>
      <c r="BT928" s="285">
        <f>SUBTOTAL(109,BT923:BT927)</f>
        <v>0</v>
      </c>
      <c r="BU928" s="285">
        <f>SUBTOTAL(109,BU923:BU927)</f>
        <v>0</v>
      </c>
      <c r="BV928" s="285">
        <f>SUBTOTAL(109,BV923:BV927)</f>
        <v>0</v>
      </c>
      <c r="BW928" s="285">
        <f>SUBTOTAL(109,BW923:BW927)</f>
        <v>0</v>
      </c>
      <c r="BX928" s="156"/>
      <c r="BY928" s="156">
        <f>IF(SUM(C928:AI928)=0,0,1)</f>
        <v>0</v>
      </c>
      <c r="BZ928" s="156">
        <f t="shared" si="101"/>
        <v>0</v>
      </c>
      <c r="CA928" s="156"/>
      <c r="CB928" s="252">
        <f>[4]CDKT!P220</f>
        <v>0</v>
      </c>
      <c r="CC928" s="252">
        <f>[4]CDKT!T220</f>
        <v>0</v>
      </c>
      <c r="CD928" s="252">
        <f>W928-CB928</f>
        <v>0</v>
      </c>
      <c r="CE928" s="252">
        <f>AD928-CC928</f>
        <v>0</v>
      </c>
      <c r="CG928" s="272"/>
      <c r="CH928" s="272"/>
      <c r="CI928" s="272"/>
      <c r="CJ928" s="272"/>
      <c r="CK928" s="272"/>
      <c r="CL928" s="272"/>
      <c r="CM928" s="272"/>
      <c r="CN928" s="272"/>
      <c r="CO928" s="272"/>
      <c r="CP928" s="272"/>
    </row>
    <row r="929" spans="1:94" s="99" customFormat="1" ht="15" hidden="1" customHeight="1" thickTop="1">
      <c r="A929" s="147" t="str">
        <f>IF(B929&lt;&gt;"",SUBTOTAL(103,$B$8:B929)-SUBTOTAL(103,$B$9:$B$50)-SUBTOTAL(103,$B$52:$B$345),"")</f>
        <v/>
      </c>
      <c r="B929" s="88"/>
      <c r="C929" s="90"/>
      <c r="D929" s="107"/>
      <c r="E929" s="107"/>
      <c r="F929" s="107"/>
      <c r="G929" s="107"/>
      <c r="H929" s="107"/>
      <c r="I929" s="107"/>
      <c r="J929" s="107"/>
      <c r="K929" s="107"/>
      <c r="L929" s="107"/>
      <c r="M929" s="107"/>
      <c r="N929" s="107"/>
      <c r="O929" s="107"/>
      <c r="P929" s="107"/>
      <c r="Q929" s="107"/>
      <c r="R929" s="107"/>
      <c r="S929" s="107"/>
      <c r="T929" s="107"/>
      <c r="U929" s="107"/>
      <c r="V929" s="107"/>
      <c r="W929" s="189"/>
      <c r="X929" s="189"/>
      <c r="Y929" s="189"/>
      <c r="Z929" s="189"/>
      <c r="AA929" s="189"/>
      <c r="AB929" s="189"/>
      <c r="AC929" s="189"/>
      <c r="AD929" s="189"/>
      <c r="AE929" s="189"/>
      <c r="AF929" s="189"/>
      <c r="AG929" s="189"/>
      <c r="AH929" s="189"/>
      <c r="AI929" s="189"/>
      <c r="AJ929" s="147" t="str">
        <f t="shared" si="103"/>
        <v/>
      </c>
      <c r="AK929" s="245">
        <f t="shared" si="103"/>
        <v>0</v>
      </c>
      <c r="AL929" s="90"/>
      <c r="AM929" s="107"/>
      <c r="AN929" s="107"/>
      <c r="AO929" s="107"/>
      <c r="AP929" s="107"/>
      <c r="AQ929" s="107"/>
      <c r="AR929" s="107"/>
      <c r="AS929" s="107"/>
      <c r="AT929" s="107"/>
      <c r="AU929" s="107"/>
      <c r="AV929" s="107"/>
      <c r="AW929" s="107"/>
      <c r="AX929" s="107"/>
      <c r="AY929" s="107"/>
      <c r="AZ929" s="107"/>
      <c r="BA929" s="107"/>
      <c r="BB929" s="107"/>
      <c r="BC929" s="107"/>
      <c r="BD929" s="107"/>
      <c r="BE929" s="107"/>
      <c r="BF929" s="194"/>
      <c r="BG929" s="194"/>
      <c r="BH929" s="194"/>
      <c r="BI929" s="194"/>
      <c r="BJ929" s="194"/>
      <c r="BK929" s="194"/>
      <c r="BL929" s="194"/>
      <c r="BM929" s="194"/>
      <c r="BN929" s="194"/>
      <c r="BO929" s="194"/>
      <c r="BP929" s="194"/>
      <c r="BQ929" s="194"/>
      <c r="BR929" s="194"/>
      <c r="BS929" s="189"/>
      <c r="BT929" s="155">
        <f>BT928-[4]CDKT!K220</f>
        <v>0</v>
      </c>
      <c r="BU929" s="155">
        <f>BU928-[4]CDKT!L220</f>
        <v>0</v>
      </c>
      <c r="BV929" s="155">
        <f>BV928-[4]CDKT!M220</f>
        <v>0</v>
      </c>
      <c r="BW929" s="155">
        <f>BW928-[4]CDKT!O220</f>
        <v>0</v>
      </c>
      <c r="BX929" s="156"/>
      <c r="BY929" s="156">
        <f>BY840</f>
        <v>0</v>
      </c>
      <c r="BZ929" s="156">
        <f t="shared" si="101"/>
        <v>0</v>
      </c>
      <c r="CA929" s="156"/>
      <c r="CB929" s="252"/>
      <c r="CC929" s="252"/>
      <c r="CD929" s="155"/>
      <c r="CE929" s="155"/>
      <c r="CG929" s="290"/>
      <c r="CH929" s="290"/>
      <c r="CI929" s="290"/>
      <c r="CJ929" s="290"/>
      <c r="CK929" s="290"/>
      <c r="CL929" s="290"/>
      <c r="CM929" s="290"/>
      <c r="CN929" s="290"/>
      <c r="CO929" s="290"/>
      <c r="CP929" s="290"/>
    </row>
    <row r="930" spans="1:94" ht="15" hidden="1" customHeight="1">
      <c r="A930" s="147" t="str">
        <f>IF(B930&lt;&gt;"",SUBTOTAL(103,$B$8:B930)-SUBTOTAL(103,$B$9:$B$50)-SUBTOTAL(103,$B$52:$B$345),"")</f>
        <v/>
      </c>
      <c r="B930" s="88" t="str">
        <f>IF(AND(I941=0,AD941=0),"",".")</f>
        <v/>
      </c>
      <c r="C930" s="261" t="s">
        <v>1486</v>
      </c>
      <c r="D930" s="113"/>
      <c r="E930" s="107"/>
      <c r="F930" s="107"/>
      <c r="G930" s="107"/>
      <c r="H930" s="107"/>
      <c r="I930" s="107"/>
      <c r="J930" s="107"/>
      <c r="K930" s="114"/>
      <c r="L930" s="114"/>
      <c r="M930" s="114"/>
      <c r="N930" s="114"/>
      <c r="O930" s="114"/>
      <c r="P930" s="114"/>
      <c r="Q930" s="114"/>
      <c r="R930" s="114"/>
      <c r="S930" s="114"/>
      <c r="T930" s="114"/>
      <c r="U930" s="114"/>
      <c r="V930" s="114"/>
      <c r="AD930" s="271"/>
      <c r="AE930" s="271"/>
      <c r="AF930" s="271"/>
      <c r="AG930" s="271"/>
      <c r="AH930" s="271"/>
      <c r="AI930" s="271"/>
      <c r="AJ930" s="147" t="str">
        <f t="shared" si="103"/>
        <v/>
      </c>
      <c r="AK930" s="245" t="str">
        <f t="shared" si="103"/>
        <v/>
      </c>
      <c r="AL930" s="261" t="s">
        <v>1487</v>
      </c>
      <c r="AM930" s="113"/>
      <c r="AN930" s="113"/>
      <c r="AO930" s="107"/>
      <c r="AP930" s="107"/>
      <c r="AQ930" s="107"/>
      <c r="AR930" s="107"/>
      <c r="AS930" s="107"/>
      <c r="AT930" s="114"/>
      <c r="AU930" s="114"/>
      <c r="AV930" s="114"/>
      <c r="AW930" s="114"/>
      <c r="AX930" s="114"/>
      <c r="AY930" s="114"/>
      <c r="AZ930" s="114"/>
      <c r="BA930" s="114"/>
      <c r="BB930" s="114"/>
      <c r="BC930" s="114"/>
      <c r="BD930" s="114"/>
      <c r="BE930" s="114"/>
      <c r="BM930" s="271"/>
      <c r="BN930" s="271"/>
      <c r="BO930" s="271"/>
      <c r="BP930" s="271"/>
      <c r="BQ930" s="271"/>
      <c r="BR930" s="271"/>
      <c r="BS930" s="271"/>
      <c r="BY930" s="156">
        <f>BY932</f>
        <v>0</v>
      </c>
      <c r="BZ930" s="156">
        <f>IF(ISNONTEXT(C930:D930),0,SUM(C930:AI930)-SUM(AL930:BR930))</f>
        <v>0</v>
      </c>
    </row>
    <row r="931" spans="1:94" ht="15" hidden="1" customHeight="1">
      <c r="A931" s="147" t="str">
        <f>IF(B931&lt;&gt;"",SUBTOTAL(103,$B$8:B931)-SUBTOTAL(103,$B$9:$B$50)-SUBTOTAL(103,$B$52:$B$345),"")</f>
        <v/>
      </c>
      <c r="D931" s="100"/>
      <c r="E931" s="100"/>
      <c r="F931" s="100"/>
      <c r="G931" s="100"/>
      <c r="H931" s="100"/>
      <c r="I931" s="648" t="str">
        <f>'[4]Khai bao'!$C$19</f>
        <v>01/01/2016</v>
      </c>
      <c r="J931" s="649"/>
      <c r="K931" s="649"/>
      <c r="L931" s="649"/>
      <c r="M931" s="649"/>
      <c r="N931" s="649"/>
      <c r="O931" s="100"/>
      <c r="P931" s="650" t="str">
        <f>"Số vay trong "&amp;'[4]Khai bao'!$C$23</f>
        <v>Số vay trong kỳ</v>
      </c>
      <c r="Q931" s="649"/>
      <c r="R931" s="649"/>
      <c r="S931" s="649"/>
      <c r="T931" s="649"/>
      <c r="U931" s="649"/>
      <c r="W931" s="650" t="str">
        <f>"Số trả trong "&amp;'[4]Khai bao'!$C$23</f>
        <v>Số trả trong kỳ</v>
      </c>
      <c r="X931" s="649"/>
      <c r="Y931" s="649"/>
      <c r="Z931" s="649"/>
      <c r="AA931" s="649"/>
      <c r="AB931" s="649"/>
      <c r="AC931" s="277"/>
      <c r="AD931" s="648" t="str">
        <f>'[4]Khai bao'!$C$15</f>
        <v>30/06/2016</v>
      </c>
      <c r="AE931" s="649"/>
      <c r="AF931" s="649"/>
      <c r="AG931" s="649"/>
      <c r="AH931" s="649"/>
      <c r="AI931" s="649"/>
      <c r="AJ931" s="278" t="str">
        <f t="shared" si="103"/>
        <v/>
      </c>
      <c r="AK931" s="278">
        <f t="shared" si="103"/>
        <v>0</v>
      </c>
      <c r="AM931" s="100"/>
      <c r="AN931" s="100"/>
      <c r="AO931" s="100"/>
      <c r="AP931" s="100"/>
      <c r="AQ931" s="100"/>
      <c r="AR931" s="648" t="str">
        <f>'[4]Khai bao'!$D$19</f>
        <v>01/01/2014</v>
      </c>
      <c r="AS931" s="649"/>
      <c r="AT931" s="649"/>
      <c r="AU931" s="649"/>
      <c r="AV931" s="649"/>
      <c r="AW931" s="649"/>
      <c r="AX931" s="100"/>
      <c r="AY931" s="704" t="str">
        <f>"Increase in the "&amp;'[4]Khai bao'!$D$23</f>
        <v>Increase in the year</v>
      </c>
      <c r="AZ931" s="705"/>
      <c r="BA931" s="705"/>
      <c r="BB931" s="705"/>
      <c r="BC931" s="705"/>
      <c r="BD931" s="705"/>
      <c r="BE931" s="355"/>
      <c r="BF931" s="704" t="str">
        <f>"Decrease in the "&amp;'[4]Khai bao'!$D$23</f>
        <v>Decrease in the year</v>
      </c>
      <c r="BG931" s="705"/>
      <c r="BH931" s="705"/>
      <c r="BI931" s="705"/>
      <c r="BJ931" s="705"/>
      <c r="BK931" s="705"/>
      <c r="BL931" s="277"/>
      <c r="BM931" s="648" t="str">
        <f>'[4]Khai bao'!$D$15</f>
        <v>31/12/2014</v>
      </c>
      <c r="BN931" s="649"/>
      <c r="BO931" s="649"/>
      <c r="BP931" s="649"/>
      <c r="BQ931" s="649"/>
      <c r="BR931" s="649"/>
      <c r="BS931" s="279"/>
      <c r="BY931" s="156">
        <f>BY932</f>
        <v>0</v>
      </c>
      <c r="BZ931" s="156">
        <f>IF(ISNONTEXT(C931:D931),0,SUM(C931:AI931)-SUM(AL931:BR931))</f>
        <v>0</v>
      </c>
    </row>
    <row r="932" spans="1:94" ht="15" hidden="1" customHeight="1">
      <c r="A932" s="147" t="str">
        <f>IF(B932&lt;&gt;"",SUBTOTAL(103,$B$8:B932)-SUBTOTAL(103,$B$9:$B$50)-SUBTOTAL(103,$B$52:$B$345),"")</f>
        <v/>
      </c>
      <c r="D932" s="100"/>
      <c r="E932" s="100"/>
      <c r="F932" s="100"/>
      <c r="G932" s="100"/>
      <c r="H932" s="100"/>
      <c r="I932" s="651" t="str">
        <f>[4]CDKT!$P$10</f>
        <v>VND</v>
      </c>
      <c r="J932" s="651"/>
      <c r="K932" s="651"/>
      <c r="L932" s="651"/>
      <c r="M932" s="651"/>
      <c r="N932" s="651"/>
      <c r="O932" s="100"/>
      <c r="P932" s="651" t="str">
        <f>[4]CDKT!$P$10</f>
        <v>VND</v>
      </c>
      <c r="Q932" s="651"/>
      <c r="R932" s="651"/>
      <c r="S932" s="651"/>
      <c r="T932" s="651"/>
      <c r="U932" s="651"/>
      <c r="W932" s="651" t="str">
        <f>[4]CDKT!$P$10</f>
        <v>VND</v>
      </c>
      <c r="X932" s="651"/>
      <c r="Y932" s="651"/>
      <c r="Z932" s="651"/>
      <c r="AA932" s="651"/>
      <c r="AB932" s="651"/>
      <c r="AC932" s="277"/>
      <c r="AD932" s="651" t="str">
        <f>[4]CDKT!$T$10</f>
        <v>VND</v>
      </c>
      <c r="AE932" s="651"/>
      <c r="AF932" s="651"/>
      <c r="AG932" s="651"/>
      <c r="AH932" s="651"/>
      <c r="AI932" s="651"/>
      <c r="AJ932" s="278" t="str">
        <f t="shared" si="103"/>
        <v/>
      </c>
      <c r="AK932" s="278">
        <f t="shared" si="103"/>
        <v>0</v>
      </c>
      <c r="AM932" s="100"/>
      <c r="AN932" s="100"/>
      <c r="AO932" s="100"/>
      <c r="AP932" s="100"/>
      <c r="AQ932" s="100"/>
      <c r="AR932" s="651" t="e">
        <f>#REF!</f>
        <v>#REF!</v>
      </c>
      <c r="AS932" s="651"/>
      <c r="AT932" s="651"/>
      <c r="AU932" s="651"/>
      <c r="AV932" s="651"/>
      <c r="AW932" s="651"/>
      <c r="AX932" s="100"/>
      <c r="AY932" s="651" t="e">
        <f>#REF!</f>
        <v>#REF!</v>
      </c>
      <c r="AZ932" s="651"/>
      <c r="BA932" s="651"/>
      <c r="BB932" s="651"/>
      <c r="BC932" s="651"/>
      <c r="BD932" s="651"/>
      <c r="BF932" s="651" t="e">
        <f>#REF!</f>
        <v>#REF!</v>
      </c>
      <c r="BG932" s="651"/>
      <c r="BH932" s="651"/>
      <c r="BI932" s="651"/>
      <c r="BJ932" s="651"/>
      <c r="BK932" s="651"/>
      <c r="BL932" s="277"/>
      <c r="BM932" s="651" t="e">
        <f>#REF!</f>
        <v>#REF!</v>
      </c>
      <c r="BN932" s="651"/>
      <c r="BO932" s="651"/>
      <c r="BP932" s="651"/>
      <c r="BQ932" s="651"/>
      <c r="BR932" s="651"/>
      <c r="BS932" s="279"/>
      <c r="BY932" s="156">
        <f>SUM(BY933:BY941)</f>
        <v>0</v>
      </c>
      <c r="BZ932" s="156">
        <f>IF(ISNONTEXT(C932:D932),0,SUM(C932:AI932)-SUM(AL932:BR932))</f>
        <v>0</v>
      </c>
    </row>
    <row r="933" spans="1:94" s="96" customFormat="1" ht="15" hidden="1" customHeight="1">
      <c r="A933" s="147" t="str">
        <f>IF(B933&lt;&gt;"",SUBTOTAL(103,$B$8:B933)-SUBTOTAL(103,$B$9:$B$50)-SUBTOTAL(103,$B$52:$B$345),"")</f>
        <v/>
      </c>
      <c r="B933" s="88"/>
      <c r="C933" s="276" t="s">
        <v>1488</v>
      </c>
      <c r="D933" s="110"/>
      <c r="E933" s="111"/>
      <c r="F933" s="111"/>
      <c r="G933" s="111"/>
      <c r="H933" s="111"/>
      <c r="I933" s="695">
        <f>SUBTOTAL(109,I934:N936)</f>
        <v>0</v>
      </c>
      <c r="J933" s="695"/>
      <c r="K933" s="695"/>
      <c r="L933" s="695"/>
      <c r="M933" s="695"/>
      <c r="N933" s="695"/>
      <c r="O933" s="112"/>
      <c r="P933" s="695">
        <f>SUBTOTAL(109,P934:U936)</f>
        <v>0</v>
      </c>
      <c r="Q933" s="695"/>
      <c r="R933" s="695"/>
      <c r="S933" s="695"/>
      <c r="T933" s="695"/>
      <c r="U933" s="695"/>
      <c r="V933" s="112"/>
      <c r="W933" s="695">
        <f>SUBTOTAL(109,W934:AB936)</f>
        <v>0</v>
      </c>
      <c r="X933" s="695"/>
      <c r="Y933" s="695"/>
      <c r="Z933" s="695"/>
      <c r="AA933" s="695"/>
      <c r="AB933" s="695"/>
      <c r="AC933" s="252"/>
      <c r="AD933" s="695">
        <f>SUBTOTAL(109,AD934:AI936)</f>
        <v>0</v>
      </c>
      <c r="AE933" s="695"/>
      <c r="AF933" s="695"/>
      <c r="AG933" s="695"/>
      <c r="AH933" s="695"/>
      <c r="AI933" s="695"/>
      <c r="AJ933" s="147" t="str">
        <f t="shared" si="103"/>
        <v/>
      </c>
      <c r="AK933" s="245">
        <f t="shared" si="103"/>
        <v>0</v>
      </c>
      <c r="AL933" s="88" t="s">
        <v>1489</v>
      </c>
      <c r="AM933" s="110"/>
      <c r="AN933" s="110"/>
      <c r="AO933" s="111"/>
      <c r="AP933" s="111"/>
      <c r="AQ933" s="111"/>
      <c r="AR933" s="703">
        <f>SUBTOTAL(109,AR934:AW936)</f>
        <v>0</v>
      </c>
      <c r="AS933" s="703"/>
      <c r="AT933" s="703"/>
      <c r="AU933" s="703"/>
      <c r="AV933" s="703"/>
      <c r="AW933" s="703"/>
      <c r="AX933" s="112"/>
      <c r="AY933" s="703">
        <f>SUBTOTAL(109,AY934:BD936)</f>
        <v>0</v>
      </c>
      <c r="AZ933" s="703"/>
      <c r="BA933" s="703"/>
      <c r="BB933" s="703"/>
      <c r="BC933" s="703"/>
      <c r="BD933" s="703"/>
      <c r="BE933" s="112"/>
      <c r="BF933" s="703">
        <f>SUBTOTAL(109,BF934:BK936)</f>
        <v>0</v>
      </c>
      <c r="BG933" s="703"/>
      <c r="BH933" s="703"/>
      <c r="BI933" s="703"/>
      <c r="BJ933" s="703"/>
      <c r="BK933" s="703"/>
      <c r="BL933" s="246"/>
      <c r="BM933" s="703">
        <f>SUBTOTAL(109,BM934:BR936)</f>
        <v>0</v>
      </c>
      <c r="BN933" s="703"/>
      <c r="BO933" s="703"/>
      <c r="BP933" s="703"/>
      <c r="BQ933" s="703"/>
      <c r="BR933" s="703"/>
      <c r="BS933" s="378"/>
      <c r="BT933" s="252"/>
      <c r="BU933" s="252"/>
      <c r="BV933" s="252"/>
      <c r="BW933" s="252"/>
      <c r="BX933" s="156"/>
      <c r="BY933" s="156">
        <f t="shared" ref="BY933:BY939" si="104">IF(SUM(C933:AI933)=0,0,1)</f>
        <v>0</v>
      </c>
      <c r="BZ933" s="156">
        <f>IF(ISNONTEXT(C933:D933),0,SUM(C933:AI933)-SUM(AL933:BR933))</f>
        <v>0</v>
      </c>
      <c r="CA933" s="156"/>
      <c r="CB933" s="252"/>
      <c r="CC933" s="252"/>
      <c r="CD933" s="252"/>
      <c r="CE933" s="252"/>
      <c r="CG933" s="272"/>
      <c r="CH933" s="272"/>
      <c r="CI933" s="272"/>
      <c r="CJ933" s="272"/>
      <c r="CK933" s="272"/>
      <c r="CL933" s="272"/>
      <c r="CM933" s="272"/>
      <c r="CN933" s="272"/>
      <c r="CO933" s="272"/>
      <c r="CP933" s="272"/>
    </row>
    <row r="934" spans="1:94" ht="15" hidden="1" customHeight="1">
      <c r="A934" s="147" t="str">
        <f>IF(B934&lt;&gt;"",SUBTOTAL(103,$B$8:B934)-SUBTOTAL(103,$B$9:$B$50)-SUBTOTAL(103,$B$52:$B$345),"")</f>
        <v/>
      </c>
      <c r="B934" s="90"/>
      <c r="C934" s="89" t="s">
        <v>1392</v>
      </c>
      <c r="E934" s="107"/>
      <c r="F934" s="107"/>
      <c r="G934" s="107"/>
      <c r="H934" s="107"/>
      <c r="I934" s="641">
        <v>0</v>
      </c>
      <c r="J934" s="641"/>
      <c r="K934" s="641"/>
      <c r="L934" s="641"/>
      <c r="M934" s="641"/>
      <c r="N934" s="641"/>
      <c r="O934" s="109"/>
      <c r="P934" s="641">
        <v>0</v>
      </c>
      <c r="Q934" s="641"/>
      <c r="R934" s="641"/>
      <c r="S934" s="641"/>
      <c r="T934" s="641"/>
      <c r="U934" s="641"/>
      <c r="V934" s="109"/>
      <c r="W934" s="641">
        <v>0</v>
      </c>
      <c r="X934" s="641"/>
      <c r="Y934" s="641"/>
      <c r="Z934" s="641"/>
      <c r="AA934" s="641"/>
      <c r="AB934" s="641"/>
      <c r="AC934" s="155"/>
      <c r="AD934" s="641">
        <f>SUM(I934:AB934)</f>
        <v>0</v>
      </c>
      <c r="AE934" s="641"/>
      <c r="AF934" s="641"/>
      <c r="AG934" s="641"/>
      <c r="AH934" s="641"/>
      <c r="AI934" s="641"/>
      <c r="AJ934" s="256" t="str">
        <f t="shared" ref="AJ934:AK979" si="105">A934</f>
        <v/>
      </c>
      <c r="AK934" s="284">
        <f t="shared" si="105"/>
        <v>0</v>
      </c>
      <c r="AL934" s="89" t="s">
        <v>1393</v>
      </c>
      <c r="AO934" s="107"/>
      <c r="AP934" s="107"/>
      <c r="AQ934" s="107"/>
      <c r="AR934" s="676">
        <f>-I934</f>
        <v>0</v>
      </c>
      <c r="AS934" s="676"/>
      <c r="AT934" s="676"/>
      <c r="AU934" s="676"/>
      <c r="AV934" s="676"/>
      <c r="AW934" s="676"/>
      <c r="AX934" s="109"/>
      <c r="AY934" s="676">
        <f>-P934</f>
        <v>0</v>
      </c>
      <c r="AZ934" s="676"/>
      <c r="BA934" s="676"/>
      <c r="BB934" s="676"/>
      <c r="BC934" s="676"/>
      <c r="BD934" s="676"/>
      <c r="BE934" s="109"/>
      <c r="BF934" s="676">
        <f>-W934</f>
        <v>0</v>
      </c>
      <c r="BG934" s="676"/>
      <c r="BH934" s="676"/>
      <c r="BI934" s="676"/>
      <c r="BJ934" s="676"/>
      <c r="BK934" s="676"/>
      <c r="BL934" s="194"/>
      <c r="BM934" s="676">
        <f>SUM(AR934:BK934)</f>
        <v>0</v>
      </c>
      <c r="BN934" s="676"/>
      <c r="BO934" s="676"/>
      <c r="BP934" s="676"/>
      <c r="BQ934" s="676"/>
      <c r="BR934" s="676"/>
      <c r="BS934" s="193"/>
      <c r="BY934" s="156">
        <f t="shared" si="104"/>
        <v>0</v>
      </c>
      <c r="BZ934" s="156">
        <f>IF(ISNONTEXT(C934:C934),0,SUM(C934:AI934)-SUM(AL934:BR934))</f>
        <v>0</v>
      </c>
      <c r="CB934" s="155"/>
      <c r="CC934" s="155"/>
      <c r="CD934" s="155"/>
      <c r="CE934" s="155"/>
    </row>
    <row r="935" spans="1:94" s="99" customFormat="1" ht="15" hidden="1" customHeight="1">
      <c r="A935" s="147" t="str">
        <f>IF(B935&lt;&gt;"",SUBTOTAL(103,$B$8:B935)-SUBTOTAL(103,$B$9:$B$50)-SUBTOTAL(103,$B$52:$B$345),"")</f>
        <v/>
      </c>
      <c r="B935" s="90"/>
      <c r="C935" s="99" t="s">
        <v>1394</v>
      </c>
      <c r="E935" s="107"/>
      <c r="F935" s="107"/>
      <c r="G935" s="107"/>
      <c r="H935" s="107"/>
      <c r="I935" s="641">
        <v>0</v>
      </c>
      <c r="J935" s="641"/>
      <c r="K935" s="641"/>
      <c r="L935" s="641"/>
      <c r="M935" s="641"/>
      <c r="N935" s="641"/>
      <c r="O935" s="109"/>
      <c r="P935" s="641">
        <v>0</v>
      </c>
      <c r="Q935" s="641"/>
      <c r="R935" s="641"/>
      <c r="S935" s="641"/>
      <c r="T935" s="641"/>
      <c r="U935" s="641"/>
      <c r="V935" s="109"/>
      <c r="W935" s="641">
        <v>0</v>
      </c>
      <c r="X935" s="641"/>
      <c r="Y935" s="641"/>
      <c r="Z935" s="641"/>
      <c r="AA935" s="641"/>
      <c r="AB935" s="641"/>
      <c r="AC935" s="155"/>
      <c r="AD935" s="641">
        <f>SUM(I935:AB935)</f>
        <v>0</v>
      </c>
      <c r="AE935" s="641"/>
      <c r="AF935" s="641"/>
      <c r="AG935" s="641"/>
      <c r="AH935" s="641"/>
      <c r="AI935" s="641"/>
      <c r="AJ935" s="256" t="str">
        <f t="shared" si="105"/>
        <v/>
      </c>
      <c r="AK935" s="284">
        <f t="shared" si="105"/>
        <v>0</v>
      </c>
      <c r="AL935" s="99" t="s">
        <v>1395</v>
      </c>
      <c r="AO935" s="107"/>
      <c r="AP935" s="107"/>
      <c r="AQ935" s="107"/>
      <c r="AR935" s="676">
        <f>-I935</f>
        <v>0</v>
      </c>
      <c r="AS935" s="676"/>
      <c r="AT935" s="676"/>
      <c r="AU935" s="676"/>
      <c r="AV935" s="676"/>
      <c r="AW935" s="676"/>
      <c r="AX935" s="109"/>
      <c r="AY935" s="676">
        <f>-P935</f>
        <v>0</v>
      </c>
      <c r="AZ935" s="676"/>
      <c r="BA935" s="676"/>
      <c r="BB935" s="676"/>
      <c r="BC935" s="676"/>
      <c r="BD935" s="676"/>
      <c r="BE935" s="109"/>
      <c r="BF935" s="676">
        <f>-W935</f>
        <v>0</v>
      </c>
      <c r="BG935" s="676"/>
      <c r="BH935" s="676"/>
      <c r="BI935" s="676"/>
      <c r="BJ935" s="676"/>
      <c r="BK935" s="676"/>
      <c r="BL935" s="194"/>
      <c r="BM935" s="676">
        <f>SUM(AR935:BK935)</f>
        <v>0</v>
      </c>
      <c r="BN935" s="676"/>
      <c r="BO935" s="676"/>
      <c r="BP935" s="676"/>
      <c r="BQ935" s="676"/>
      <c r="BR935" s="676"/>
      <c r="BS935" s="193"/>
      <c r="BT935" s="155"/>
      <c r="BU935" s="155"/>
      <c r="BV935" s="155"/>
      <c r="BW935" s="155"/>
      <c r="BX935" s="156"/>
      <c r="BY935" s="156">
        <f>IF(SUM(C935:AI935)=0,0,1)</f>
        <v>0</v>
      </c>
      <c r="BZ935" s="156">
        <f>IF(ISNONTEXT(C935:C935),0,SUM(C935:AI935)-SUM(AL935:BR935))</f>
        <v>0</v>
      </c>
      <c r="CA935" s="156"/>
      <c r="CB935" s="155"/>
      <c r="CC935" s="155"/>
      <c r="CD935" s="155"/>
      <c r="CE935" s="155"/>
      <c r="CG935" s="290"/>
      <c r="CH935" s="290"/>
      <c r="CI935" s="290"/>
      <c r="CJ935" s="290"/>
      <c r="CK935" s="290"/>
      <c r="CL935" s="290"/>
      <c r="CM935" s="290"/>
      <c r="CN935" s="290"/>
      <c r="CO935" s="290"/>
      <c r="CP935" s="290"/>
    </row>
    <row r="936" spans="1:94" s="99" customFormat="1" ht="15" hidden="1" customHeight="1">
      <c r="A936" s="147" t="str">
        <f>IF(B936&lt;&gt;"",SUBTOTAL(103,$B$8:B936)-SUBTOTAL(103,$B$9:$B$50)-SUBTOTAL(103,$B$52:$B$345),"")</f>
        <v/>
      </c>
      <c r="B936" s="90"/>
      <c r="C936" s="292" t="s">
        <v>1490</v>
      </c>
      <c r="E936" s="107"/>
      <c r="F936" s="107"/>
      <c r="G936" s="107"/>
      <c r="H936" s="107"/>
      <c r="I936" s="641">
        <v>0</v>
      </c>
      <c r="J936" s="641"/>
      <c r="K936" s="641"/>
      <c r="L936" s="641"/>
      <c r="M936" s="641"/>
      <c r="N936" s="641"/>
      <c r="O936" s="109"/>
      <c r="P936" s="641">
        <v>0</v>
      </c>
      <c r="Q936" s="641"/>
      <c r="R936" s="641"/>
      <c r="S936" s="641"/>
      <c r="T936" s="641"/>
      <c r="U936" s="641"/>
      <c r="V936" s="109"/>
      <c r="W936" s="641">
        <v>0</v>
      </c>
      <c r="X936" s="641"/>
      <c r="Y936" s="641"/>
      <c r="Z936" s="641"/>
      <c r="AA936" s="641"/>
      <c r="AB936" s="641"/>
      <c r="AC936" s="155"/>
      <c r="AD936" s="641">
        <f>SUM(I936:AB936)</f>
        <v>0</v>
      </c>
      <c r="AE936" s="641"/>
      <c r="AF936" s="641"/>
      <c r="AG936" s="641"/>
      <c r="AH936" s="641"/>
      <c r="AI936" s="641"/>
      <c r="AJ936" s="256" t="str">
        <f t="shared" si="105"/>
        <v/>
      </c>
      <c r="AK936" s="284">
        <f t="shared" si="105"/>
        <v>0</v>
      </c>
      <c r="AL936" s="281" t="s">
        <v>1491</v>
      </c>
      <c r="AO936" s="107"/>
      <c r="AP936" s="107"/>
      <c r="AQ936" s="107"/>
      <c r="AR936" s="676">
        <f>I936</f>
        <v>0</v>
      </c>
      <c r="AS936" s="676"/>
      <c r="AT936" s="676"/>
      <c r="AU936" s="676"/>
      <c r="AV936" s="676"/>
      <c r="AW936" s="676"/>
      <c r="AX936" s="109"/>
      <c r="AY936" s="676">
        <f>P936</f>
        <v>0</v>
      </c>
      <c r="AZ936" s="676"/>
      <c r="BA936" s="676"/>
      <c r="BB936" s="676"/>
      <c r="BC936" s="676"/>
      <c r="BD936" s="676"/>
      <c r="BE936" s="109"/>
      <c r="BF936" s="676">
        <f>W936</f>
        <v>0</v>
      </c>
      <c r="BG936" s="676"/>
      <c r="BH936" s="676"/>
      <c r="BI936" s="676"/>
      <c r="BJ936" s="676"/>
      <c r="BK936" s="676"/>
      <c r="BL936" s="194"/>
      <c r="BM936" s="676">
        <f>SUM(AR936:BK936)</f>
        <v>0</v>
      </c>
      <c r="BN936" s="676"/>
      <c r="BO936" s="676"/>
      <c r="BP936" s="676"/>
      <c r="BQ936" s="676"/>
      <c r="BR936" s="676"/>
      <c r="BS936" s="193"/>
      <c r="BT936" s="155"/>
      <c r="BU936" s="155"/>
      <c r="BV936" s="155"/>
      <c r="BW936" s="155"/>
      <c r="BX936" s="156"/>
      <c r="BY936" s="156">
        <f>IF(SUM(C936:AI936)=0,0,1)</f>
        <v>0</v>
      </c>
      <c r="BZ936" s="156">
        <f>IF(ISNONTEXT(C936:C936),0,SUM(C936:AI936)-SUM(AL936:BR936))</f>
        <v>0</v>
      </c>
      <c r="CA936" s="156"/>
      <c r="CB936" s="155"/>
      <c r="CC936" s="155"/>
      <c r="CD936" s="155"/>
      <c r="CE936" s="155"/>
      <c r="CG936" s="290"/>
      <c r="CH936" s="290"/>
      <c r="CI936" s="290"/>
      <c r="CJ936" s="290"/>
      <c r="CK936" s="290"/>
      <c r="CL936" s="290"/>
      <c r="CM936" s="290"/>
      <c r="CN936" s="290"/>
      <c r="CO936" s="290"/>
      <c r="CP936" s="290"/>
    </row>
    <row r="937" spans="1:94" s="105" customFormat="1" ht="15" hidden="1" customHeight="1">
      <c r="A937" s="147" t="str">
        <f>IF(B937&lt;&gt;"",SUBTOTAL(103,$B$8:B937)-SUBTOTAL(103,$B$9:$B$50)-SUBTOTAL(103,$B$52:$B$345),"")</f>
        <v/>
      </c>
      <c r="B937" s="88"/>
      <c r="C937" s="350" t="s">
        <v>1492</v>
      </c>
      <c r="E937" s="111"/>
      <c r="F937" s="111"/>
      <c r="G937" s="111"/>
      <c r="H937" s="111"/>
      <c r="I937" s="695">
        <f>SUBTOTAL(109,I938:N940)</f>
        <v>0</v>
      </c>
      <c r="J937" s="695"/>
      <c r="K937" s="695"/>
      <c r="L937" s="695"/>
      <c r="M937" s="695"/>
      <c r="N937" s="695"/>
      <c r="O937" s="112"/>
      <c r="P937" s="695">
        <f>SUBTOTAL(109,P938:U940)</f>
        <v>0</v>
      </c>
      <c r="Q937" s="695"/>
      <c r="R937" s="695"/>
      <c r="S937" s="695"/>
      <c r="T937" s="695"/>
      <c r="U937" s="695"/>
      <c r="V937" s="112"/>
      <c r="W937" s="695">
        <f>SUBTOTAL(109,W938:AB940)</f>
        <v>0</v>
      </c>
      <c r="X937" s="695"/>
      <c r="Y937" s="695"/>
      <c r="Z937" s="695"/>
      <c r="AA937" s="695"/>
      <c r="AB937" s="695"/>
      <c r="AC937" s="252"/>
      <c r="AD937" s="695">
        <f>SUBTOTAL(109,AD938:AI940)</f>
        <v>0</v>
      </c>
      <c r="AE937" s="695"/>
      <c r="AF937" s="695"/>
      <c r="AG937" s="695"/>
      <c r="AH937" s="695"/>
      <c r="AI937" s="695"/>
      <c r="AJ937" s="147" t="str">
        <f t="shared" si="105"/>
        <v/>
      </c>
      <c r="AK937" s="245">
        <f t="shared" si="105"/>
        <v>0</v>
      </c>
      <c r="AL937" s="356" t="s">
        <v>1493</v>
      </c>
      <c r="AO937" s="111"/>
      <c r="AP937" s="111"/>
      <c r="AQ937" s="111"/>
      <c r="AR937" s="703">
        <f>SUBTOTAL(109,AR938:AW940)</f>
        <v>0</v>
      </c>
      <c r="AS937" s="703"/>
      <c r="AT937" s="703"/>
      <c r="AU937" s="703"/>
      <c r="AV937" s="703"/>
      <c r="AW937" s="703"/>
      <c r="AX937" s="112"/>
      <c r="AY937" s="703">
        <f>SUBTOTAL(109,AY938:BD940)</f>
        <v>0</v>
      </c>
      <c r="AZ937" s="703"/>
      <c r="BA937" s="703"/>
      <c r="BB937" s="703"/>
      <c r="BC937" s="703"/>
      <c r="BD937" s="703"/>
      <c r="BE937" s="112"/>
      <c r="BF937" s="703">
        <f>SUBTOTAL(109,BF938:BK940)</f>
        <v>0</v>
      </c>
      <c r="BG937" s="703"/>
      <c r="BH937" s="703"/>
      <c r="BI937" s="703"/>
      <c r="BJ937" s="703"/>
      <c r="BK937" s="703"/>
      <c r="BL937" s="246"/>
      <c r="BM937" s="703">
        <f>SUBTOTAL(109,BM938:BR940)</f>
        <v>0</v>
      </c>
      <c r="BN937" s="703"/>
      <c r="BO937" s="703"/>
      <c r="BP937" s="703"/>
      <c r="BQ937" s="703"/>
      <c r="BR937" s="703"/>
      <c r="BS937" s="154"/>
      <c r="BT937" s="252"/>
      <c r="BU937" s="252"/>
      <c r="BV937" s="252"/>
      <c r="BW937" s="252"/>
      <c r="BX937" s="156"/>
      <c r="BY937" s="156">
        <f t="shared" si="104"/>
        <v>0</v>
      </c>
      <c r="BZ937" s="156">
        <f>IF(ISNONTEXT(C937:D937),0,SUM(C937:AI937)-SUM(AL937:BR937))</f>
        <v>0</v>
      </c>
      <c r="CA937" s="156"/>
      <c r="CB937" s="252"/>
      <c r="CC937" s="252"/>
      <c r="CD937" s="252"/>
      <c r="CE937" s="252"/>
      <c r="CG937" s="291"/>
      <c r="CH937" s="291"/>
      <c r="CI937" s="291"/>
      <c r="CJ937" s="291"/>
      <c r="CK937" s="291"/>
      <c r="CL937" s="291"/>
      <c r="CM937" s="291"/>
      <c r="CN937" s="291"/>
      <c r="CO937" s="291"/>
      <c r="CP937" s="291"/>
    </row>
    <row r="938" spans="1:94" s="99" customFormat="1" ht="15" hidden="1" customHeight="1">
      <c r="A938" s="147" t="str">
        <f>IF(B938&lt;&gt;"",SUBTOTAL(103,$B$8:B938)-SUBTOTAL(103,$B$9:$B$50)-SUBTOTAL(103,$B$52:$B$345),"")</f>
        <v/>
      </c>
      <c r="B938" s="90"/>
      <c r="C938" s="99" t="s">
        <v>1354</v>
      </c>
      <c r="E938" s="107"/>
      <c r="F938" s="107"/>
      <c r="G938" s="107"/>
      <c r="H938" s="107"/>
      <c r="I938" s="641">
        <v>0</v>
      </c>
      <c r="J938" s="641"/>
      <c r="K938" s="641"/>
      <c r="L938" s="641"/>
      <c r="M938" s="641"/>
      <c r="N938" s="641"/>
      <c r="O938" s="109"/>
      <c r="P938" s="641">
        <v>0</v>
      </c>
      <c r="Q938" s="641"/>
      <c r="R938" s="641"/>
      <c r="S938" s="641"/>
      <c r="T938" s="641"/>
      <c r="U938" s="641"/>
      <c r="V938" s="109"/>
      <c r="W938" s="641">
        <v>0</v>
      </c>
      <c r="X938" s="641"/>
      <c r="Y938" s="641"/>
      <c r="Z938" s="641"/>
      <c r="AA938" s="641"/>
      <c r="AB938" s="641"/>
      <c r="AC938" s="155"/>
      <c r="AD938" s="641">
        <f>SUM(I938:AB938)</f>
        <v>0</v>
      </c>
      <c r="AE938" s="641"/>
      <c r="AF938" s="641"/>
      <c r="AG938" s="641"/>
      <c r="AH938" s="641"/>
      <c r="AI938" s="641"/>
      <c r="AJ938" s="256" t="str">
        <f t="shared" si="105"/>
        <v/>
      </c>
      <c r="AK938" s="284">
        <f t="shared" si="105"/>
        <v>0</v>
      </c>
      <c r="AL938" s="99" t="s">
        <v>1355</v>
      </c>
      <c r="AO938" s="107"/>
      <c r="AP938" s="107"/>
      <c r="AQ938" s="107"/>
      <c r="AR938" s="676">
        <f>I938</f>
        <v>0</v>
      </c>
      <c r="AS938" s="676"/>
      <c r="AT938" s="676"/>
      <c r="AU938" s="676"/>
      <c r="AV938" s="676"/>
      <c r="AW938" s="676"/>
      <c r="AX938" s="109"/>
      <c r="AY938" s="676">
        <f>P938</f>
        <v>0</v>
      </c>
      <c r="AZ938" s="676"/>
      <c r="BA938" s="676"/>
      <c r="BB938" s="676"/>
      <c r="BC938" s="676"/>
      <c r="BD938" s="676"/>
      <c r="BE938" s="109"/>
      <c r="BF938" s="676">
        <f>W938</f>
        <v>0</v>
      </c>
      <c r="BG938" s="676"/>
      <c r="BH938" s="676"/>
      <c r="BI938" s="676"/>
      <c r="BJ938" s="676"/>
      <c r="BK938" s="676"/>
      <c r="BL938" s="194"/>
      <c r="BM938" s="676">
        <f>SUM(AR938:BK938)</f>
        <v>0</v>
      </c>
      <c r="BN938" s="676"/>
      <c r="BO938" s="676"/>
      <c r="BP938" s="676"/>
      <c r="BQ938" s="676"/>
      <c r="BR938" s="676"/>
      <c r="BS938" s="193"/>
      <c r="BT938" s="155"/>
      <c r="BU938" s="155"/>
      <c r="BV938" s="155"/>
      <c r="BW938" s="155"/>
      <c r="BX938" s="156"/>
      <c r="BY938" s="156">
        <f t="shared" si="104"/>
        <v>0</v>
      </c>
      <c r="BZ938" s="156">
        <f>IF(ISNONTEXT(C938:C938),0,SUM(C938:AI938)-SUM(AL938:BR938))</f>
        <v>0</v>
      </c>
      <c r="CA938" s="156"/>
      <c r="CB938" s="155"/>
      <c r="CC938" s="155"/>
      <c r="CD938" s="155"/>
      <c r="CE938" s="155"/>
      <c r="CG938" s="290"/>
      <c r="CH938" s="290"/>
      <c r="CI938" s="290"/>
      <c r="CJ938" s="290"/>
      <c r="CK938" s="290"/>
      <c r="CL938" s="290"/>
      <c r="CM938" s="290"/>
      <c r="CN938" s="290"/>
      <c r="CO938" s="290"/>
      <c r="CP938" s="290"/>
    </row>
    <row r="939" spans="1:94" s="99" customFormat="1" ht="15" hidden="1" customHeight="1">
      <c r="A939" s="147" t="str">
        <f>IF(B939&lt;&gt;"",SUBTOTAL(103,$B$8:B939)-SUBTOTAL(103,$B$9:$B$50)-SUBTOTAL(103,$B$52:$B$345),"")</f>
        <v/>
      </c>
      <c r="B939" s="90"/>
      <c r="C939" s="99" t="s">
        <v>1494</v>
      </c>
      <c r="E939" s="107"/>
      <c r="F939" s="107"/>
      <c r="G939" s="107"/>
      <c r="H939" s="107"/>
      <c r="I939" s="641">
        <v>0</v>
      </c>
      <c r="J939" s="641"/>
      <c r="K939" s="641"/>
      <c r="L939" s="641"/>
      <c r="M939" s="641"/>
      <c r="N939" s="641"/>
      <c r="O939" s="109"/>
      <c r="P939" s="641">
        <v>0</v>
      </c>
      <c r="Q939" s="641"/>
      <c r="R939" s="641"/>
      <c r="S939" s="641"/>
      <c r="T939" s="641"/>
      <c r="U939" s="641"/>
      <c r="V939" s="109"/>
      <c r="W939" s="641">
        <v>0</v>
      </c>
      <c r="X939" s="641"/>
      <c r="Y939" s="641"/>
      <c r="Z939" s="641"/>
      <c r="AA939" s="641"/>
      <c r="AB939" s="641"/>
      <c r="AC939" s="155"/>
      <c r="AD939" s="641">
        <f>SUM(I939:AB939)</f>
        <v>0</v>
      </c>
      <c r="AE939" s="641"/>
      <c r="AF939" s="641"/>
      <c r="AG939" s="641"/>
      <c r="AH939" s="641"/>
      <c r="AI939" s="641"/>
      <c r="AJ939" s="256" t="str">
        <f t="shared" si="105"/>
        <v/>
      </c>
      <c r="AK939" s="284">
        <f t="shared" si="105"/>
        <v>0</v>
      </c>
      <c r="AL939" s="99" t="s">
        <v>1274</v>
      </c>
      <c r="AO939" s="107"/>
      <c r="AP939" s="107"/>
      <c r="AQ939" s="107"/>
      <c r="AR939" s="676">
        <f>I939</f>
        <v>0</v>
      </c>
      <c r="AS939" s="676"/>
      <c r="AT939" s="676"/>
      <c r="AU939" s="676"/>
      <c r="AV939" s="676"/>
      <c r="AW939" s="676"/>
      <c r="AX939" s="109"/>
      <c r="AY939" s="676">
        <f>P939</f>
        <v>0</v>
      </c>
      <c r="AZ939" s="676"/>
      <c r="BA939" s="676"/>
      <c r="BB939" s="676"/>
      <c r="BC939" s="676"/>
      <c r="BD939" s="676"/>
      <c r="BE939" s="109"/>
      <c r="BF939" s="676">
        <f>W939</f>
        <v>0</v>
      </c>
      <c r="BG939" s="676"/>
      <c r="BH939" s="676"/>
      <c r="BI939" s="676"/>
      <c r="BJ939" s="676"/>
      <c r="BK939" s="676"/>
      <c r="BL939" s="194"/>
      <c r="BM939" s="676">
        <f>SUM(AR939:BK939)</f>
        <v>0</v>
      </c>
      <c r="BN939" s="676"/>
      <c r="BO939" s="676"/>
      <c r="BP939" s="676"/>
      <c r="BQ939" s="676"/>
      <c r="BR939" s="676"/>
      <c r="BS939" s="193"/>
      <c r="BT939" s="155"/>
      <c r="BU939" s="155"/>
      <c r="BV939" s="155"/>
      <c r="BW939" s="155"/>
      <c r="BX939" s="156"/>
      <c r="BY939" s="156">
        <f t="shared" si="104"/>
        <v>0</v>
      </c>
      <c r="BZ939" s="156">
        <f>IF(ISNONTEXT(C939:C939),0,SUM(C939:AI939)-SUM(AL939:BR939))</f>
        <v>0</v>
      </c>
      <c r="CA939" s="156"/>
      <c r="CB939" s="155"/>
      <c r="CC939" s="155"/>
      <c r="CD939" s="155"/>
      <c r="CE939" s="155"/>
      <c r="CG939" s="290"/>
      <c r="CH939" s="290"/>
      <c r="CI939" s="290"/>
      <c r="CJ939" s="290"/>
      <c r="CK939" s="290"/>
      <c r="CL939" s="290"/>
      <c r="CM939" s="290"/>
      <c r="CN939" s="290"/>
      <c r="CO939" s="290"/>
      <c r="CP939" s="290"/>
    </row>
    <row r="940" spans="1:94" ht="15" hidden="1" customHeight="1">
      <c r="A940" s="147" t="str">
        <f>IF(B940&lt;&gt;"",SUBTOTAL(103,$B$8:B940)-SUBTOTAL(103,$B$9:$B$50)-SUBTOTAL(103,$B$52:$B$345),"")</f>
        <v/>
      </c>
      <c r="B940" s="90"/>
      <c r="C940" s="281"/>
      <c r="D940" s="108"/>
      <c r="E940" s="107"/>
      <c r="F940" s="107"/>
      <c r="G940" s="107"/>
      <c r="H940" s="107"/>
      <c r="I940" s="155"/>
      <c r="J940" s="155"/>
      <c r="K940" s="155"/>
      <c r="L940" s="155"/>
      <c r="M940" s="155"/>
      <c r="N940" s="155"/>
      <c r="O940" s="109"/>
      <c r="P940" s="155"/>
      <c r="Q940" s="155"/>
      <c r="R940" s="155"/>
      <c r="S940" s="155"/>
      <c r="T940" s="155"/>
      <c r="U940" s="155"/>
      <c r="V940" s="109"/>
      <c r="W940" s="155"/>
      <c r="X940" s="155"/>
      <c r="Y940" s="155"/>
      <c r="Z940" s="155"/>
      <c r="AA940" s="155"/>
      <c r="AB940" s="155"/>
      <c r="AC940" s="155"/>
      <c r="AD940" s="155"/>
      <c r="AE940" s="155"/>
      <c r="AF940" s="155"/>
      <c r="AG940" s="155"/>
      <c r="AH940" s="155"/>
      <c r="AI940" s="155"/>
      <c r="AJ940" s="256" t="str">
        <f t="shared" si="105"/>
        <v/>
      </c>
      <c r="AK940" s="284">
        <f t="shared" si="105"/>
        <v>0</v>
      </c>
      <c r="AL940" s="281"/>
      <c r="AM940" s="108"/>
      <c r="AN940" s="108"/>
      <c r="AO940" s="107"/>
      <c r="AP940" s="107"/>
      <c r="AQ940" s="107"/>
      <c r="AR940" s="194"/>
      <c r="AS940" s="194"/>
      <c r="AT940" s="194"/>
      <c r="AU940" s="194"/>
      <c r="AV940" s="194"/>
      <c r="AW940" s="194"/>
      <c r="AX940" s="109"/>
      <c r="AY940" s="194"/>
      <c r="AZ940" s="194"/>
      <c r="BA940" s="194"/>
      <c r="BB940" s="194"/>
      <c r="BC940" s="194"/>
      <c r="BD940" s="194"/>
      <c r="BE940" s="109"/>
      <c r="BF940" s="194"/>
      <c r="BG940" s="194"/>
      <c r="BH940" s="194"/>
      <c r="BI940" s="194"/>
      <c r="BJ940" s="194"/>
      <c r="BK940" s="194"/>
      <c r="BL940" s="194"/>
      <c r="BM940" s="194"/>
      <c r="BN940" s="194"/>
      <c r="BO940" s="194"/>
      <c r="BP940" s="194"/>
      <c r="BQ940" s="194"/>
      <c r="BR940" s="194"/>
      <c r="BY940" s="156">
        <f>BY941</f>
        <v>0</v>
      </c>
      <c r="BZ940" s="156">
        <f t="shared" ref="BZ940:BZ968" si="106">IF(ISNONTEXT(C940:D940),0,SUM(C940:AI940)-SUM(AL940:BR940))</f>
        <v>0</v>
      </c>
      <c r="CB940" s="155"/>
      <c r="CC940" s="155"/>
      <c r="CD940" s="155"/>
      <c r="CE940" s="155"/>
    </row>
    <row r="941" spans="1:94" s="96" customFormat="1" ht="15" hidden="1" customHeight="1" thickBot="1">
      <c r="A941" s="147" t="str">
        <f>IF(B941&lt;&gt;"",SUBTOTAL(103,$B$8:B941)-SUBTOTAL(103,$B$9:$B$50)-SUBTOTAL(103,$B$52:$B$345),"")</f>
        <v/>
      </c>
      <c r="B941" s="88"/>
      <c r="C941" s="270"/>
      <c r="D941" s="110"/>
      <c r="E941" s="111"/>
      <c r="F941" s="111"/>
      <c r="G941" s="111"/>
      <c r="H941" s="111"/>
      <c r="I941" s="653">
        <f>SUBTOTAL(109,I933:N940)</f>
        <v>0</v>
      </c>
      <c r="J941" s="653"/>
      <c r="K941" s="653"/>
      <c r="L941" s="653"/>
      <c r="M941" s="653"/>
      <c r="N941" s="653"/>
      <c r="O941" s="112"/>
      <c r="P941" s="653">
        <f>SUBTOTAL(109,P933:U940)</f>
        <v>0</v>
      </c>
      <c r="Q941" s="653"/>
      <c r="R941" s="653"/>
      <c r="S941" s="653"/>
      <c r="T941" s="653"/>
      <c r="U941" s="653"/>
      <c r="V941" s="112"/>
      <c r="W941" s="653">
        <f>SUBTOTAL(109,W933:AB940)</f>
        <v>0</v>
      </c>
      <c r="X941" s="653"/>
      <c r="Y941" s="653"/>
      <c r="Z941" s="653"/>
      <c r="AA941" s="653"/>
      <c r="AB941" s="653"/>
      <c r="AC941" s="252"/>
      <c r="AD941" s="653">
        <f>SUBTOTAL(109,AD933:AI940)</f>
        <v>0</v>
      </c>
      <c r="AE941" s="653"/>
      <c r="AF941" s="653"/>
      <c r="AG941" s="653"/>
      <c r="AH941" s="653"/>
      <c r="AI941" s="653"/>
      <c r="AJ941" s="147" t="str">
        <f t="shared" si="105"/>
        <v/>
      </c>
      <c r="AK941" s="245">
        <f t="shared" si="105"/>
        <v>0</v>
      </c>
      <c r="AL941" s="270"/>
      <c r="AM941" s="110"/>
      <c r="AN941" s="111"/>
      <c r="AO941" s="111"/>
      <c r="AP941" s="111"/>
      <c r="AQ941" s="111"/>
      <c r="AR941" s="653">
        <f>SUBTOTAL(109,AR933:AW940)</f>
        <v>0</v>
      </c>
      <c r="AS941" s="653"/>
      <c r="AT941" s="653"/>
      <c r="AU941" s="653"/>
      <c r="AV941" s="653"/>
      <c r="AW941" s="653"/>
      <c r="AX941" s="112"/>
      <c r="AY941" s="653">
        <f>SUBTOTAL(109,AY933:BD940)</f>
        <v>0</v>
      </c>
      <c r="AZ941" s="653"/>
      <c r="BA941" s="653"/>
      <c r="BB941" s="653"/>
      <c r="BC941" s="653"/>
      <c r="BD941" s="653"/>
      <c r="BE941" s="112"/>
      <c r="BF941" s="653">
        <f>SUBTOTAL(109,BF933:BK940)</f>
        <v>0</v>
      </c>
      <c r="BG941" s="653"/>
      <c r="BH941" s="653"/>
      <c r="BI941" s="653"/>
      <c r="BJ941" s="653"/>
      <c r="BK941" s="653"/>
      <c r="BL941" s="252"/>
      <c r="BM941" s="653">
        <f>SUBTOTAL(109,BM933:BR940)</f>
        <v>0</v>
      </c>
      <c r="BN941" s="653"/>
      <c r="BO941" s="653"/>
      <c r="BP941" s="653"/>
      <c r="BQ941" s="653"/>
      <c r="BR941" s="653"/>
      <c r="BS941" s="271"/>
      <c r="BT941" s="252"/>
      <c r="BU941" s="252"/>
      <c r="BV941" s="252"/>
      <c r="BW941" s="252"/>
      <c r="BX941" s="156"/>
      <c r="BY941" s="156">
        <f>IF(SUM(C941:AI941)=0,0,1)</f>
        <v>0</v>
      </c>
      <c r="BZ941" s="156">
        <f t="shared" si="106"/>
        <v>0</v>
      </c>
      <c r="CA941" s="156"/>
      <c r="CB941" s="252">
        <f>[4]CDKT!T205</f>
        <v>0</v>
      </c>
      <c r="CC941" s="252">
        <f>[4]CDKT!P205</f>
        <v>0</v>
      </c>
      <c r="CD941" s="252">
        <f>I941-CB941</f>
        <v>0</v>
      </c>
      <c r="CE941" s="252">
        <f>AD941-CC941</f>
        <v>0</v>
      </c>
      <c r="CG941" s="272"/>
      <c r="CH941" s="272"/>
      <c r="CI941" s="272"/>
      <c r="CJ941" s="272"/>
      <c r="CK941" s="272"/>
      <c r="CL941" s="272"/>
      <c r="CM941" s="272"/>
      <c r="CN941" s="272"/>
      <c r="CO941" s="272"/>
      <c r="CP941" s="272"/>
    </row>
    <row r="942" spans="1:94" s="96" customFormat="1" ht="15" hidden="1" customHeight="1" thickTop="1">
      <c r="A942" s="147" t="str">
        <f>IF(B942&lt;&gt;"",SUBTOTAL(103,$B$8:B942)-SUBTOTAL(103,$B$9:$B$50)-SUBTOTAL(103,$B$52:$B$345),"")</f>
        <v/>
      </c>
      <c r="B942" s="88"/>
      <c r="C942" s="261"/>
      <c r="D942" s="124"/>
      <c r="E942" s="111"/>
      <c r="F942" s="111"/>
      <c r="G942" s="111"/>
      <c r="H942" s="111"/>
      <c r="I942" s="111"/>
      <c r="J942" s="111"/>
      <c r="K942" s="126"/>
      <c r="L942" s="126"/>
      <c r="M942" s="126"/>
      <c r="N942" s="126"/>
      <c r="O942" s="126"/>
      <c r="P942" s="126"/>
      <c r="Q942" s="126"/>
      <c r="R942" s="126"/>
      <c r="S942" s="126"/>
      <c r="T942" s="126"/>
      <c r="U942" s="126"/>
      <c r="V942" s="126"/>
      <c r="W942" s="252"/>
      <c r="X942" s="252"/>
      <c r="Y942" s="252"/>
      <c r="Z942" s="252"/>
      <c r="AA942" s="252"/>
      <c r="AB942" s="252"/>
      <c r="AC942" s="252"/>
      <c r="AD942" s="252"/>
      <c r="AE942" s="252"/>
      <c r="AF942" s="252"/>
      <c r="AG942" s="252"/>
      <c r="AH942" s="252"/>
      <c r="AI942" s="252"/>
      <c r="AJ942" s="147" t="str">
        <f t="shared" si="105"/>
        <v/>
      </c>
      <c r="AK942" s="245">
        <f t="shared" si="105"/>
        <v>0</v>
      </c>
      <c r="AL942" s="261"/>
      <c r="AM942" s="124"/>
      <c r="AN942" s="124"/>
      <c r="AO942" s="111"/>
      <c r="AP942" s="111"/>
      <c r="AQ942" s="111"/>
      <c r="AR942" s="111"/>
      <c r="AS942" s="111"/>
      <c r="AT942" s="126"/>
      <c r="AU942" s="126"/>
      <c r="AV942" s="126"/>
      <c r="AW942" s="126"/>
      <c r="AX942" s="126"/>
      <c r="AY942" s="126"/>
      <c r="AZ942" s="126"/>
      <c r="BA942" s="126"/>
      <c r="BB942" s="126"/>
      <c r="BC942" s="126"/>
      <c r="BD942" s="126"/>
      <c r="BE942" s="126"/>
      <c r="BF942" s="252"/>
      <c r="BG942" s="252"/>
      <c r="BH942" s="252"/>
      <c r="BI942" s="252"/>
      <c r="BJ942" s="252"/>
      <c r="BK942" s="252"/>
      <c r="BL942" s="252"/>
      <c r="BM942" s="252"/>
      <c r="BN942" s="252"/>
      <c r="BO942" s="252"/>
      <c r="BP942" s="252"/>
      <c r="BQ942" s="252"/>
      <c r="BR942" s="252"/>
      <c r="BS942" s="271"/>
      <c r="BT942" s="155"/>
      <c r="BU942" s="155"/>
      <c r="BV942" s="155"/>
      <c r="BW942" s="155"/>
      <c r="BX942" s="156"/>
      <c r="BY942" s="156">
        <f>BY944</f>
        <v>0</v>
      </c>
      <c r="BZ942" s="156">
        <f t="shared" si="106"/>
        <v>0</v>
      </c>
      <c r="CA942" s="156"/>
      <c r="CB942" s="252"/>
      <c r="CC942" s="252"/>
      <c r="CD942" s="252"/>
      <c r="CE942" s="252"/>
      <c r="CG942" s="272"/>
      <c r="CH942" s="272"/>
      <c r="CI942" s="272"/>
      <c r="CJ942" s="272"/>
      <c r="CK942" s="272"/>
      <c r="CL942" s="272"/>
      <c r="CM942" s="272"/>
      <c r="CN942" s="272"/>
      <c r="CO942" s="272"/>
      <c r="CP942" s="272"/>
    </row>
    <row r="943" spans="1:94" ht="15" hidden="1" customHeight="1">
      <c r="A943" s="147" t="str">
        <f>IF(B943&lt;&gt;"",SUBTOTAL(103,$B$8:B943)-SUBTOTAL(103,$B$9:$B$50)-SUBTOTAL(103,$B$52:$B$345),"")</f>
        <v/>
      </c>
      <c r="C943" s="276" t="s">
        <v>1495</v>
      </c>
      <c r="D943" s="100"/>
      <c r="E943" s="100"/>
      <c r="F943" s="100"/>
      <c r="G943" s="100"/>
      <c r="H943" s="100"/>
      <c r="I943" s="100"/>
      <c r="J943" s="100"/>
      <c r="K943" s="100"/>
      <c r="L943" s="100"/>
      <c r="M943" s="100"/>
      <c r="N943" s="100"/>
      <c r="O943" s="100"/>
      <c r="P943" s="100"/>
      <c r="Q943" s="100"/>
      <c r="R943" s="100"/>
      <c r="S943" s="100"/>
      <c r="T943" s="100"/>
      <c r="W943" s="648" t="str">
        <f>[4]CDKT!$P$9</f>
        <v>30/06/2016</v>
      </c>
      <c r="X943" s="649"/>
      <c r="Y943" s="649"/>
      <c r="Z943" s="649"/>
      <c r="AA943" s="649"/>
      <c r="AB943" s="649"/>
      <c r="AC943" s="277"/>
      <c r="AD943" s="648" t="str">
        <f>[4]CDKT!$T$9</f>
        <v>01/01/2016</v>
      </c>
      <c r="AE943" s="649"/>
      <c r="AF943" s="649"/>
      <c r="AG943" s="649"/>
      <c r="AH943" s="649"/>
      <c r="AI943" s="649"/>
      <c r="AJ943" s="278" t="str">
        <f t="shared" si="105"/>
        <v/>
      </c>
      <c r="AK943" s="278">
        <f t="shared" si="105"/>
        <v>0</v>
      </c>
      <c r="AL943" s="311" t="s">
        <v>1496</v>
      </c>
      <c r="AM943" s="360"/>
      <c r="AN943" s="360"/>
      <c r="AO943" s="360"/>
      <c r="AP943" s="360"/>
      <c r="AQ943" s="360"/>
      <c r="AR943" s="100"/>
      <c r="AS943" s="100"/>
      <c r="AT943" s="100"/>
      <c r="AU943" s="100"/>
      <c r="AV943" s="100"/>
      <c r="AW943" s="100"/>
      <c r="AX943" s="100"/>
      <c r="AY943" s="100"/>
      <c r="AZ943" s="100"/>
      <c r="BA943" s="100"/>
      <c r="BB943" s="100"/>
      <c r="BC943" s="100"/>
      <c r="BF943" s="650" t="e">
        <f>#REF!</f>
        <v>#REF!</v>
      </c>
      <c r="BG943" s="649"/>
      <c r="BH943" s="649"/>
      <c r="BI943" s="649"/>
      <c r="BJ943" s="649"/>
      <c r="BK943" s="649"/>
      <c r="BL943" s="277"/>
      <c r="BM943" s="650" t="e">
        <f>#REF!</f>
        <v>#REF!</v>
      </c>
      <c r="BN943" s="649"/>
      <c r="BO943" s="649"/>
      <c r="BP943" s="649"/>
      <c r="BQ943" s="649"/>
      <c r="BR943" s="649"/>
      <c r="BS943" s="279"/>
      <c r="BT943" s="280" t="str">
        <f>[4]CDKT!K$9</f>
        <v>Hội sở</v>
      </c>
      <c r="BU943" s="280" t="str">
        <f>[4]CDKT!L$9</f>
        <v>CN Hà Nội</v>
      </c>
      <c r="BV943" s="280" t="str">
        <f>[4]CDKT!M$9</f>
        <v>CN Hồ Chí Minh</v>
      </c>
      <c r="BW943" s="280" t="str">
        <f>[4]CDKT!O$9</f>
        <v>Điều chỉnh</v>
      </c>
      <c r="BY943" s="156">
        <f>BY944</f>
        <v>0</v>
      </c>
      <c r="BZ943" s="156">
        <f t="shared" si="106"/>
        <v>0</v>
      </c>
    </row>
    <row r="944" spans="1:94" ht="15" hidden="1" customHeight="1">
      <c r="A944" s="147" t="str">
        <f>IF(B944&lt;&gt;"",SUBTOTAL(103,$B$8:B944)-SUBTOTAL(103,$B$9:$B$50)-SUBTOTAL(103,$B$52:$B$345),"")</f>
        <v/>
      </c>
      <c r="D944" s="100"/>
      <c r="E944" s="100"/>
      <c r="F944" s="100"/>
      <c r="G944" s="100"/>
      <c r="H944" s="100"/>
      <c r="I944" s="100"/>
      <c r="J944" s="100"/>
      <c r="K944" s="100"/>
      <c r="L944" s="100"/>
      <c r="M944" s="100"/>
      <c r="N944" s="100"/>
      <c r="O944" s="100"/>
      <c r="P944" s="100"/>
      <c r="Q944" s="100"/>
      <c r="R944" s="100"/>
      <c r="S944" s="100"/>
      <c r="T944" s="100"/>
      <c r="W944" s="651" t="str">
        <f>[4]CDKT!$P$10</f>
        <v>VND</v>
      </c>
      <c r="X944" s="651"/>
      <c r="Y944" s="651"/>
      <c r="Z944" s="651"/>
      <c r="AA944" s="651"/>
      <c r="AB944" s="651"/>
      <c r="AC944" s="277"/>
      <c r="AD944" s="651" t="str">
        <f>[4]CDKT!$T$10</f>
        <v>VND</v>
      </c>
      <c r="AE944" s="651"/>
      <c r="AF944" s="651"/>
      <c r="AG944" s="651"/>
      <c r="AH944" s="651"/>
      <c r="AI944" s="651"/>
      <c r="AJ944" s="278" t="str">
        <f t="shared" si="105"/>
        <v/>
      </c>
      <c r="AK944" s="278">
        <f t="shared" si="105"/>
        <v>0</v>
      </c>
      <c r="AL944" s="283"/>
      <c r="AM944" s="360"/>
      <c r="AN944" s="360"/>
      <c r="AO944" s="360"/>
      <c r="AP944" s="360"/>
      <c r="AQ944" s="360"/>
      <c r="AR944" s="100"/>
      <c r="AS944" s="100"/>
      <c r="AT944" s="100"/>
      <c r="AU944" s="100"/>
      <c r="AV944" s="100"/>
      <c r="AW944" s="100"/>
      <c r="AX944" s="100"/>
      <c r="AY944" s="100"/>
      <c r="AZ944" s="100"/>
      <c r="BA944" s="100"/>
      <c r="BB944" s="100"/>
      <c r="BC944" s="100"/>
      <c r="BF944" s="651" t="e">
        <f>#REF!</f>
        <v>#REF!</v>
      </c>
      <c r="BG944" s="651"/>
      <c r="BH944" s="651"/>
      <c r="BI944" s="651"/>
      <c r="BJ944" s="651"/>
      <c r="BK944" s="651"/>
      <c r="BL944" s="277"/>
      <c r="BM944" s="651" t="e">
        <f>#REF!</f>
        <v>#REF!</v>
      </c>
      <c r="BN944" s="651"/>
      <c r="BO944" s="651"/>
      <c r="BP944" s="651"/>
      <c r="BQ944" s="651"/>
      <c r="BR944" s="651"/>
      <c r="BS944" s="279"/>
      <c r="BT944" s="155" t="s">
        <v>1133</v>
      </c>
      <c r="BU944" s="155" t="s">
        <v>1133</v>
      </c>
      <c r="BV944" s="155" t="s">
        <v>1133</v>
      </c>
      <c r="BW944" s="155" t="s">
        <v>1133</v>
      </c>
      <c r="BY944" s="156">
        <f>SUM(BY945:BY948)</f>
        <v>0</v>
      </c>
      <c r="BZ944" s="156">
        <f t="shared" si="106"/>
        <v>0</v>
      </c>
    </row>
    <row r="945" spans="1:94" ht="15" hidden="1" customHeight="1">
      <c r="A945" s="147" t="str">
        <f>IF(B945&lt;&gt;"",SUBTOTAL(103,$B$8:B945)-SUBTOTAL(103,$B$9:$B$50)-SUBTOTAL(103,$B$52:$B$345),"")</f>
        <v/>
      </c>
      <c r="C945" s="292" t="s">
        <v>1497</v>
      </c>
      <c r="D945" s="281"/>
      <c r="E945" s="107"/>
      <c r="F945" s="107"/>
      <c r="G945" s="107"/>
      <c r="H945" s="107"/>
      <c r="I945" s="107"/>
      <c r="J945" s="107"/>
      <c r="K945" s="107"/>
      <c r="L945" s="107"/>
      <c r="M945" s="107"/>
      <c r="N945" s="107"/>
      <c r="O945" s="107"/>
      <c r="P945" s="107"/>
      <c r="Q945" s="107"/>
      <c r="R945" s="107"/>
      <c r="S945" s="107"/>
      <c r="T945" s="107"/>
      <c r="U945" s="107"/>
      <c r="V945" s="107"/>
      <c r="W945" s="641">
        <f>SUM(BT945:BW945)</f>
        <v>0</v>
      </c>
      <c r="X945" s="641"/>
      <c r="Y945" s="641"/>
      <c r="Z945" s="641"/>
      <c r="AA945" s="641"/>
      <c r="AB945" s="641"/>
      <c r="AC945" s="155"/>
      <c r="AD945" s="641">
        <v>0</v>
      </c>
      <c r="AE945" s="641"/>
      <c r="AF945" s="641"/>
      <c r="AG945" s="641"/>
      <c r="AH945" s="641"/>
      <c r="AI945" s="641"/>
      <c r="AJ945" s="147" t="str">
        <f t="shared" si="105"/>
        <v/>
      </c>
      <c r="AK945" s="245">
        <f t="shared" si="105"/>
        <v>0</v>
      </c>
      <c r="AL945" s="282"/>
      <c r="AM945" s="314"/>
      <c r="AN945" s="314"/>
      <c r="AO945" s="314"/>
      <c r="AP945" s="314"/>
      <c r="AQ945" s="314"/>
      <c r="AR945" s="107"/>
      <c r="AS945" s="107"/>
      <c r="AT945" s="107"/>
      <c r="AU945" s="107"/>
      <c r="AV945" s="107"/>
      <c r="AW945" s="107"/>
      <c r="AX945" s="107"/>
      <c r="AY945" s="107"/>
      <c r="AZ945" s="107"/>
      <c r="BA945" s="107"/>
      <c r="BB945" s="107"/>
      <c r="BC945" s="107"/>
      <c r="BD945" s="107"/>
      <c r="BE945" s="107"/>
      <c r="BF945" s="676">
        <f>W945</f>
        <v>0</v>
      </c>
      <c r="BG945" s="676"/>
      <c r="BH945" s="676"/>
      <c r="BI945" s="676"/>
      <c r="BJ945" s="676"/>
      <c r="BK945" s="676"/>
      <c r="BL945" s="194"/>
      <c r="BM945" s="676">
        <f>AD945</f>
        <v>0</v>
      </c>
      <c r="BN945" s="676"/>
      <c r="BO945" s="676"/>
      <c r="BP945" s="676"/>
      <c r="BQ945" s="676"/>
      <c r="BR945" s="676"/>
      <c r="BS945" s="279"/>
      <c r="BT945" s="155">
        <v>0</v>
      </c>
      <c r="BU945" s="155">
        <v>0</v>
      </c>
      <c r="BV945" s="155">
        <v>0</v>
      </c>
      <c r="BW945" s="155">
        <v>0</v>
      </c>
      <c r="BY945" s="156">
        <f>IF(SUM(C945:AI945)=0,0,1)</f>
        <v>0</v>
      </c>
      <c r="BZ945" s="156">
        <f t="shared" si="106"/>
        <v>0</v>
      </c>
    </row>
    <row r="946" spans="1:94" ht="15" hidden="1" customHeight="1">
      <c r="A946" s="147" t="str">
        <f>IF(B946&lt;&gt;"",SUBTOTAL(103,$B$8:B946)-SUBTOTAL(103,$B$9:$B$50)-SUBTOTAL(103,$B$52:$B$345),"")</f>
        <v/>
      </c>
      <c r="C946" s="292" t="s">
        <v>1498</v>
      </c>
      <c r="D946" s="281"/>
      <c r="E946" s="107"/>
      <c r="F946" s="107"/>
      <c r="G946" s="107"/>
      <c r="H946" s="107"/>
      <c r="I946" s="107"/>
      <c r="J946" s="107"/>
      <c r="K946" s="107"/>
      <c r="L946" s="107"/>
      <c r="M946" s="107"/>
      <c r="N946" s="107"/>
      <c r="O946" s="107"/>
      <c r="P946" s="107"/>
      <c r="Q946" s="107"/>
      <c r="R946" s="107"/>
      <c r="S946" s="107"/>
      <c r="T946" s="107"/>
      <c r="U946" s="107"/>
      <c r="V946" s="107"/>
      <c r="W946" s="641">
        <f>SUM(BT946:BW946)</f>
        <v>0</v>
      </c>
      <c r="X946" s="641"/>
      <c r="Y946" s="641"/>
      <c r="Z946" s="641"/>
      <c r="AA946" s="641"/>
      <c r="AB946" s="641"/>
      <c r="AC946" s="155"/>
      <c r="AD946" s="641">
        <v>0</v>
      </c>
      <c r="AE946" s="641"/>
      <c r="AF946" s="641"/>
      <c r="AG946" s="641"/>
      <c r="AH946" s="641"/>
      <c r="AI946" s="641"/>
      <c r="AJ946" s="147" t="str">
        <f t="shared" si="105"/>
        <v/>
      </c>
      <c r="AK946" s="245">
        <f t="shared" si="105"/>
        <v>0</v>
      </c>
      <c r="AL946" s="282"/>
      <c r="AM946" s="314"/>
      <c r="AN946" s="314"/>
      <c r="AO946" s="314"/>
      <c r="AP946" s="314"/>
      <c r="AQ946" s="314"/>
      <c r="AR946" s="107"/>
      <c r="AS946" s="107"/>
      <c r="AT946" s="107"/>
      <c r="AU946" s="107"/>
      <c r="AV946" s="107"/>
      <c r="AW946" s="107"/>
      <c r="AX946" s="107"/>
      <c r="AY946" s="107"/>
      <c r="AZ946" s="107"/>
      <c r="BA946" s="107"/>
      <c r="BB946" s="107"/>
      <c r="BC946" s="107"/>
      <c r="BD946" s="107"/>
      <c r="BE946" s="107"/>
      <c r="BF946" s="676">
        <f>W946</f>
        <v>0</v>
      </c>
      <c r="BG946" s="676"/>
      <c r="BH946" s="676"/>
      <c r="BI946" s="676"/>
      <c r="BJ946" s="676"/>
      <c r="BK946" s="676"/>
      <c r="BL946" s="194"/>
      <c r="BM946" s="676">
        <f>AD946</f>
        <v>0</v>
      </c>
      <c r="BN946" s="676"/>
      <c r="BO946" s="676"/>
      <c r="BP946" s="676"/>
      <c r="BQ946" s="676"/>
      <c r="BR946" s="676"/>
      <c r="BS946" s="279"/>
      <c r="BT946" s="155">
        <v>0</v>
      </c>
      <c r="BU946" s="155">
        <v>0</v>
      </c>
      <c r="BV946" s="155">
        <v>0</v>
      </c>
      <c r="BW946" s="155">
        <v>0</v>
      </c>
      <c r="BY946" s="156">
        <f>IF(SUM(C946:AI946)=0,0,1)</f>
        <v>0</v>
      </c>
      <c r="BZ946" s="156">
        <f t="shared" si="106"/>
        <v>0</v>
      </c>
    </row>
    <row r="947" spans="1:94" ht="15" hidden="1" customHeight="1">
      <c r="A947" s="147" t="str">
        <f>IF(B947&lt;&gt;"",SUBTOTAL(103,$B$8:B947)-SUBTOTAL(103,$B$9:$B$50)-SUBTOTAL(103,$B$52:$B$345),"")</f>
        <v/>
      </c>
      <c r="C947" s="281"/>
      <c r="D947" s="107"/>
      <c r="E947" s="107"/>
      <c r="F947" s="107"/>
      <c r="G947" s="107"/>
      <c r="H947" s="107"/>
      <c r="I947" s="107"/>
      <c r="J947" s="107"/>
      <c r="K947" s="107"/>
      <c r="L947" s="107"/>
      <c r="M947" s="107"/>
      <c r="N947" s="107"/>
      <c r="O947" s="107"/>
      <c r="P947" s="107"/>
      <c r="Q947" s="107"/>
      <c r="R947" s="107"/>
      <c r="S947" s="107"/>
      <c r="T947" s="107"/>
      <c r="U947" s="107"/>
      <c r="V947" s="107"/>
      <c r="W947" s="155"/>
      <c r="X947" s="155"/>
      <c r="Y947" s="155"/>
      <c r="Z947" s="155"/>
      <c r="AA947" s="155"/>
      <c r="AB947" s="155"/>
      <c r="AC947" s="155"/>
      <c r="AD947" s="155"/>
      <c r="AE947" s="155"/>
      <c r="AF947" s="155"/>
      <c r="AG947" s="155"/>
      <c r="AH947" s="155"/>
      <c r="AI947" s="155"/>
      <c r="AJ947" s="147" t="str">
        <f t="shared" si="105"/>
        <v/>
      </c>
      <c r="AK947" s="245">
        <f t="shared" si="105"/>
        <v>0</v>
      </c>
      <c r="AL947" s="281"/>
      <c r="AM947" s="107"/>
      <c r="AN947" s="107"/>
      <c r="AO947" s="107"/>
      <c r="AP947" s="107"/>
      <c r="AQ947" s="107"/>
      <c r="AR947" s="107"/>
      <c r="AS947" s="107"/>
      <c r="AT947" s="107"/>
      <c r="AU947" s="107"/>
      <c r="AV947" s="107"/>
      <c r="AW947" s="107"/>
      <c r="AX947" s="107"/>
      <c r="AY947" s="107"/>
      <c r="AZ947" s="107"/>
      <c r="BA947" s="107"/>
      <c r="BB947" s="107"/>
      <c r="BC947" s="107"/>
      <c r="BD947" s="107"/>
      <c r="BE947" s="107"/>
      <c r="BF947" s="194"/>
      <c r="BG947" s="194"/>
      <c r="BH947" s="194"/>
      <c r="BI947" s="194"/>
      <c r="BJ947" s="194"/>
      <c r="BK947" s="194"/>
      <c r="BL947" s="194"/>
      <c r="BM947" s="194"/>
      <c r="BN947" s="194"/>
      <c r="BO947" s="194"/>
      <c r="BP947" s="194"/>
      <c r="BQ947" s="194"/>
      <c r="BR947" s="194"/>
      <c r="BY947" s="156">
        <f>BY948</f>
        <v>0</v>
      </c>
      <c r="BZ947" s="156">
        <f t="shared" si="106"/>
        <v>0</v>
      </c>
    </row>
    <row r="948" spans="1:94" s="96" customFormat="1" ht="15" hidden="1" customHeight="1" thickBot="1">
      <c r="A948" s="147" t="str">
        <f>IF(B948&lt;&gt;"",SUBTOTAL(103,$B$8:B948)-SUBTOTAL(103,$B$9:$B$50)-SUBTOTAL(103,$B$52:$B$345),"")</f>
        <v/>
      </c>
      <c r="B948" s="88"/>
      <c r="C948" s="270"/>
      <c r="D948" s="110"/>
      <c r="E948" s="111"/>
      <c r="F948" s="111"/>
      <c r="G948" s="111"/>
      <c r="H948" s="111"/>
      <c r="I948" s="111"/>
      <c r="J948" s="111"/>
      <c r="K948" s="112"/>
      <c r="L948" s="112"/>
      <c r="M948" s="112"/>
      <c r="N948" s="112"/>
      <c r="O948" s="112"/>
      <c r="P948" s="112"/>
      <c r="Q948" s="112"/>
      <c r="R948" s="112"/>
      <c r="S948" s="112"/>
      <c r="T948" s="112"/>
      <c r="U948" s="112"/>
      <c r="V948" s="112"/>
      <c r="W948" s="653">
        <f>SUBTOTAL(109,W945:AB947)</f>
        <v>0</v>
      </c>
      <c r="X948" s="653"/>
      <c r="Y948" s="653"/>
      <c r="Z948" s="653"/>
      <c r="AA948" s="653"/>
      <c r="AB948" s="653"/>
      <c r="AC948" s="252"/>
      <c r="AD948" s="653">
        <f>SUBTOTAL(109,AD945:AI947)</f>
        <v>0</v>
      </c>
      <c r="AE948" s="653"/>
      <c r="AF948" s="653"/>
      <c r="AG948" s="653"/>
      <c r="AH948" s="653"/>
      <c r="AI948" s="653"/>
      <c r="AJ948" s="147" t="str">
        <f t="shared" si="105"/>
        <v/>
      </c>
      <c r="AK948" s="245">
        <f t="shared" si="105"/>
        <v>0</v>
      </c>
      <c r="AL948" s="270"/>
      <c r="AM948" s="110"/>
      <c r="AN948" s="111"/>
      <c r="AO948" s="111"/>
      <c r="AP948" s="111"/>
      <c r="AQ948" s="111"/>
      <c r="AR948" s="111"/>
      <c r="AS948" s="111"/>
      <c r="AT948" s="112"/>
      <c r="AU948" s="112"/>
      <c r="AV948" s="112"/>
      <c r="AW948" s="112"/>
      <c r="AX948" s="112"/>
      <c r="AY948" s="112"/>
      <c r="AZ948" s="112"/>
      <c r="BA948" s="112"/>
      <c r="BB948" s="112"/>
      <c r="BC948" s="112"/>
      <c r="BD948" s="112"/>
      <c r="BE948" s="112"/>
      <c r="BF948" s="653">
        <f>SUBTOTAL(109,BF945:BK947)</f>
        <v>0</v>
      </c>
      <c r="BG948" s="653"/>
      <c r="BH948" s="653"/>
      <c r="BI948" s="653"/>
      <c r="BJ948" s="653"/>
      <c r="BK948" s="653"/>
      <c r="BL948" s="252"/>
      <c r="BM948" s="653">
        <f>SUBTOTAL(109,BM945:BR947)</f>
        <v>0</v>
      </c>
      <c r="BN948" s="653"/>
      <c r="BO948" s="653"/>
      <c r="BP948" s="653"/>
      <c r="BQ948" s="653"/>
      <c r="BR948" s="653"/>
      <c r="BS948" s="271"/>
      <c r="BT948" s="285">
        <f>SUBTOTAL(109,BT945:BT947)</f>
        <v>0</v>
      </c>
      <c r="BU948" s="285">
        <f>SUBTOTAL(109,BU945:BU947)</f>
        <v>0</v>
      </c>
      <c r="BV948" s="285">
        <f>SUBTOTAL(109,BV945:BV947)</f>
        <v>0</v>
      </c>
      <c r="BW948" s="285">
        <f>SUBTOTAL(109,BW945:BW947)</f>
        <v>0</v>
      </c>
      <c r="BX948" s="156"/>
      <c r="BY948" s="156">
        <f>IF(SUM(C948:AI948)=0,0,1)</f>
        <v>0</v>
      </c>
      <c r="BZ948" s="156">
        <f t="shared" si="106"/>
        <v>0</v>
      </c>
      <c r="CA948" s="156"/>
      <c r="CB948" s="252">
        <f>[4]CDKT!P205</f>
        <v>0</v>
      </c>
      <c r="CC948" s="252">
        <f>[4]CDKT!T205</f>
        <v>0</v>
      </c>
      <c r="CD948" s="252">
        <f>W948-CB948</f>
        <v>0</v>
      </c>
      <c r="CE948" s="252">
        <f>AD948-CC948</f>
        <v>0</v>
      </c>
      <c r="CG948" s="272"/>
      <c r="CH948" s="272"/>
      <c r="CI948" s="272"/>
      <c r="CJ948" s="272"/>
      <c r="CK948" s="272"/>
      <c r="CL948" s="272"/>
      <c r="CM948" s="272"/>
      <c r="CN948" s="272"/>
      <c r="CO948" s="272"/>
      <c r="CP948" s="272"/>
    </row>
    <row r="949" spans="1:94" ht="15" hidden="1" customHeight="1" outlineLevel="1" thickTop="1">
      <c r="A949" s="147" t="str">
        <f>IF(B949&lt;&gt;"",SUBTOTAL(103,$B$8:B949)-SUBTOTAL(103,$B$9:$B$50)-SUBTOTAL(103,$B$52:$B$345),"")</f>
        <v/>
      </c>
      <c r="B949" s="89"/>
      <c r="C949" s="118"/>
      <c r="D949" s="107"/>
      <c r="E949" s="107"/>
      <c r="F949" s="107"/>
      <c r="G949" s="107"/>
      <c r="H949" s="107"/>
      <c r="I949" s="107"/>
      <c r="J949" s="107"/>
      <c r="K949" s="107"/>
      <c r="L949" s="107"/>
      <c r="M949" s="107"/>
      <c r="N949" s="107"/>
      <c r="O949" s="107"/>
      <c r="P949" s="107"/>
      <c r="Q949" s="107"/>
      <c r="R949" s="107"/>
      <c r="S949" s="107"/>
      <c r="T949" s="107"/>
      <c r="U949" s="107"/>
      <c r="V949" s="189"/>
      <c r="AI949" s="190"/>
      <c r="AJ949" s="147" t="str">
        <f t="shared" si="105"/>
        <v/>
      </c>
      <c r="AK949" s="245">
        <f t="shared" si="105"/>
        <v>0</v>
      </c>
      <c r="AL949" s="118"/>
      <c r="AM949" s="107"/>
      <c r="AN949" s="107"/>
      <c r="AO949" s="107"/>
      <c r="AP949" s="107"/>
      <c r="AQ949" s="107"/>
      <c r="AR949" s="107"/>
      <c r="AS949" s="107"/>
      <c r="AT949" s="107"/>
      <c r="AU949" s="107"/>
      <c r="AV949" s="107"/>
      <c r="AW949" s="107"/>
      <c r="AX949" s="107"/>
      <c r="AY949" s="107"/>
      <c r="AZ949" s="107"/>
      <c r="BA949" s="107"/>
      <c r="BB949" s="107"/>
      <c r="BC949" s="107"/>
      <c r="BD949" s="107"/>
      <c r="BE949" s="189"/>
      <c r="BR949" s="190"/>
      <c r="BT949" s="155">
        <f>BT948-[4]CDKT!K206</f>
        <v>0</v>
      </c>
      <c r="BU949" s="155">
        <f>BU948-[4]CDKT!L206</f>
        <v>0</v>
      </c>
      <c r="BV949" s="155">
        <f>BV948-[4]CDKT!M206</f>
        <v>0</v>
      </c>
      <c r="BW949" s="155">
        <f>BW948-[4]CDKT!O206</f>
        <v>0</v>
      </c>
      <c r="BZ949" s="156">
        <f t="shared" si="106"/>
        <v>0</v>
      </c>
      <c r="CE949" s="195"/>
    </row>
    <row r="950" spans="1:94" ht="15" hidden="1" customHeight="1" outlineLevel="1">
      <c r="A950" s="147" t="str">
        <f>IF(B950&lt;&gt;"",SUBTOTAL(103,$B$8:B950)-SUBTOTAL(103,$B$9:$B$50)-SUBTOTAL(103,$B$52:$B$345),"")</f>
        <v/>
      </c>
      <c r="B950" s="89"/>
      <c r="C950" s="118" t="s">
        <v>1499</v>
      </c>
      <c r="D950" s="107"/>
      <c r="E950" s="107"/>
      <c r="F950" s="107"/>
      <c r="G950" s="107"/>
      <c r="H950" s="107"/>
      <c r="I950" s="107"/>
      <c r="J950" s="107"/>
      <c r="K950" s="107"/>
      <c r="L950" s="107"/>
      <c r="M950" s="107"/>
      <c r="N950" s="107"/>
      <c r="O950" s="107"/>
      <c r="P950" s="107"/>
      <c r="Q950" s="107"/>
      <c r="R950" s="107"/>
      <c r="S950" s="107"/>
      <c r="T950" s="107"/>
      <c r="U950" s="107"/>
      <c r="V950" s="189"/>
      <c r="AI950" s="190"/>
      <c r="AJ950" s="147" t="str">
        <f t="shared" si="105"/>
        <v/>
      </c>
      <c r="AK950" s="245">
        <f t="shared" si="105"/>
        <v>0</v>
      </c>
      <c r="AL950" s="118" t="s">
        <v>1500</v>
      </c>
      <c r="AM950" s="107"/>
      <c r="AN950" s="107"/>
      <c r="AO950" s="107"/>
      <c r="AP950" s="107"/>
      <c r="AQ950" s="107"/>
      <c r="AR950" s="107"/>
      <c r="AS950" s="107"/>
      <c r="AT950" s="107"/>
      <c r="AU950" s="107"/>
      <c r="AV950" s="107"/>
      <c r="AW950" s="107"/>
      <c r="AX950" s="107"/>
      <c r="AY950" s="107"/>
      <c r="AZ950" s="107"/>
      <c r="BA950" s="107"/>
      <c r="BB950" s="107"/>
      <c r="BC950" s="107"/>
      <c r="BD950" s="107"/>
      <c r="BE950" s="189"/>
      <c r="BR950" s="190"/>
      <c r="BZ950" s="156">
        <f t="shared" si="106"/>
        <v>0</v>
      </c>
      <c r="CE950" s="325"/>
    </row>
    <row r="951" spans="1:94" ht="15" hidden="1" customHeight="1" outlineLevel="1">
      <c r="A951" s="147" t="str">
        <f>IF(B951&lt;&gt;"",SUBTOTAL(103,$B$8:B951)-SUBTOTAL(103,$B$9:$B$50)-SUBTOTAL(103,$B$52:$B$345),"")</f>
        <v/>
      </c>
      <c r="B951" s="89"/>
      <c r="C951" s="118"/>
      <c r="D951" s="107"/>
      <c r="E951" s="107"/>
      <c r="F951" s="107"/>
      <c r="G951" s="107"/>
      <c r="H951" s="107"/>
      <c r="I951" s="107"/>
      <c r="J951" s="107"/>
      <c r="K951" s="107"/>
      <c r="L951" s="107"/>
      <c r="M951" s="107"/>
      <c r="N951" s="107"/>
      <c r="O951" s="107"/>
      <c r="P951" s="107"/>
      <c r="Q951" s="107"/>
      <c r="R951" s="107"/>
      <c r="S951" s="107"/>
      <c r="T951" s="107"/>
      <c r="U951" s="107"/>
      <c r="V951" s="189"/>
      <c r="AI951" s="190"/>
      <c r="AJ951" s="147" t="str">
        <f t="shared" si="105"/>
        <v/>
      </c>
      <c r="AK951" s="245">
        <f t="shared" si="105"/>
        <v>0</v>
      </c>
      <c r="AL951" s="118"/>
      <c r="AM951" s="107"/>
      <c r="AN951" s="107"/>
      <c r="AO951" s="107"/>
      <c r="AP951" s="107"/>
      <c r="AQ951" s="107"/>
      <c r="AR951" s="107"/>
      <c r="AS951" s="107"/>
      <c r="AT951" s="107"/>
      <c r="AU951" s="107"/>
      <c r="AV951" s="107"/>
      <c r="AW951" s="107"/>
      <c r="AX951" s="107"/>
      <c r="AY951" s="107"/>
      <c r="AZ951" s="107"/>
      <c r="BA951" s="107"/>
      <c r="BB951" s="107"/>
      <c r="BC951" s="107"/>
      <c r="BD951" s="107"/>
      <c r="BE951" s="189"/>
      <c r="BR951" s="190"/>
      <c r="BZ951" s="156">
        <f t="shared" si="106"/>
        <v>0</v>
      </c>
      <c r="CE951" s="325"/>
    </row>
    <row r="952" spans="1:94" s="92" customFormat="1" ht="15" hidden="1" customHeight="1" outlineLevel="1">
      <c r="A952" s="169" t="str">
        <f>IF(B952&lt;&gt;"",SUBTOTAL(103,$B$8:B952)-SUBTOTAL(103,$B$9:$B$50)-SUBTOTAL(103,$B$52:$B$345),"")</f>
        <v/>
      </c>
      <c r="C952" s="361" t="s">
        <v>1136</v>
      </c>
      <c r="D952" s="708" t="s">
        <v>1501</v>
      </c>
      <c r="E952" s="708"/>
      <c r="F952" s="708"/>
      <c r="G952" s="708"/>
      <c r="H952" s="708"/>
      <c r="I952" s="708"/>
      <c r="J952" s="708"/>
      <c r="K952" s="708"/>
      <c r="L952" s="708"/>
      <c r="M952" s="708"/>
      <c r="N952" s="708"/>
      <c r="O952" s="708"/>
      <c r="P952" s="708"/>
      <c r="Q952" s="708"/>
      <c r="R952" s="708"/>
      <c r="S952" s="708"/>
      <c r="T952" s="708"/>
      <c r="U952" s="708"/>
      <c r="V952" s="708"/>
      <c r="W952" s="708"/>
      <c r="X952" s="708"/>
      <c r="Y952" s="708"/>
      <c r="Z952" s="708"/>
      <c r="AA952" s="708"/>
      <c r="AB952" s="708"/>
      <c r="AC952" s="708"/>
      <c r="AD952" s="708"/>
      <c r="AE952" s="708"/>
      <c r="AF952" s="708"/>
      <c r="AG952" s="708"/>
      <c r="AH952" s="708"/>
      <c r="AI952" s="708"/>
      <c r="AJ952" s="362" t="str">
        <f t="shared" si="105"/>
        <v/>
      </c>
      <c r="AK952" s="363">
        <f t="shared" si="105"/>
        <v>0</v>
      </c>
      <c r="AL952" s="361"/>
      <c r="AM952" s="708"/>
      <c r="AN952" s="708"/>
      <c r="AO952" s="708"/>
      <c r="AP952" s="708"/>
      <c r="AQ952" s="708"/>
      <c r="AR952" s="708"/>
      <c r="AS952" s="708"/>
      <c r="AT952" s="708"/>
      <c r="AU952" s="708"/>
      <c r="AV952" s="708"/>
      <c r="AW952" s="708"/>
      <c r="AX952" s="708"/>
      <c r="AY952" s="708"/>
      <c r="AZ952" s="708"/>
      <c r="BA952" s="708"/>
      <c r="BB952" s="708"/>
      <c r="BC952" s="708"/>
      <c r="BD952" s="708"/>
      <c r="BE952" s="708"/>
      <c r="BF952" s="708"/>
      <c r="BG952" s="708"/>
      <c r="BH952" s="708"/>
      <c r="BI952" s="708"/>
      <c r="BJ952" s="708"/>
      <c r="BK952" s="708"/>
      <c r="BL952" s="708"/>
      <c r="BM952" s="708"/>
      <c r="BN952" s="708"/>
      <c r="BO952" s="708"/>
      <c r="BP952" s="708"/>
      <c r="BQ952" s="708"/>
      <c r="BR952" s="708"/>
      <c r="BT952" s="155"/>
      <c r="BU952" s="155"/>
      <c r="BV952" s="155"/>
      <c r="BW952" s="155"/>
      <c r="BX952" s="156"/>
      <c r="BY952" s="223"/>
      <c r="BZ952" s="156">
        <f t="shared" si="106"/>
        <v>0</v>
      </c>
      <c r="CA952" s="156"/>
      <c r="CB952" s="224"/>
      <c r="CC952" s="224"/>
      <c r="CD952" s="224"/>
      <c r="CE952" s="224"/>
      <c r="CG952" s="226"/>
      <c r="CH952" s="226"/>
      <c r="CI952" s="226"/>
      <c r="CJ952" s="226"/>
      <c r="CK952" s="226"/>
      <c r="CL952" s="226"/>
      <c r="CM952" s="226"/>
      <c r="CN952" s="226"/>
      <c r="CO952" s="226"/>
      <c r="CP952" s="226"/>
    </row>
    <row r="953" spans="1:94" s="92" customFormat="1" ht="15" hidden="1" customHeight="1" outlineLevel="1">
      <c r="A953" s="169" t="str">
        <f>IF(B953&lt;&gt;"",SUBTOTAL(103,$B$8:B953)-SUBTOTAL(103,$B$9:$B$50)-SUBTOTAL(103,$B$52:$B$345),"")</f>
        <v/>
      </c>
      <c r="C953" s="361"/>
      <c r="D953" s="364" t="s">
        <v>1410</v>
      </c>
      <c r="E953" s="707" t="s">
        <v>1411</v>
      </c>
      <c r="F953" s="707"/>
      <c r="G953" s="707"/>
      <c r="H953" s="707"/>
      <c r="I953" s="707"/>
      <c r="J953" s="707"/>
      <c r="K953" s="707"/>
      <c r="L953" s="707"/>
      <c r="M953" s="707"/>
      <c r="N953" s="707"/>
      <c r="O953" s="707"/>
      <c r="P953" s="707"/>
      <c r="Q953" s="707"/>
      <c r="R953" s="707"/>
      <c r="S953" s="707"/>
      <c r="T953" s="707"/>
      <c r="U953" s="707"/>
      <c r="V953" s="707"/>
      <c r="W953" s="707"/>
      <c r="X953" s="707"/>
      <c r="Y953" s="707"/>
      <c r="Z953" s="707"/>
      <c r="AA953" s="707"/>
      <c r="AB953" s="707"/>
      <c r="AC953" s="707"/>
      <c r="AD953" s="707"/>
      <c r="AE953" s="707"/>
      <c r="AF953" s="707"/>
      <c r="AG953" s="707"/>
      <c r="AH953" s="707"/>
      <c r="AI953" s="707"/>
      <c r="AJ953" s="365" t="str">
        <f t="shared" si="105"/>
        <v/>
      </c>
      <c r="AK953" s="366">
        <f t="shared" si="105"/>
        <v>0</v>
      </c>
      <c r="AL953" s="361"/>
      <c r="AM953" s="364"/>
      <c r="AN953" s="364"/>
      <c r="AO953" s="707"/>
      <c r="AP953" s="707"/>
      <c r="AQ953" s="707"/>
      <c r="AR953" s="707"/>
      <c r="AS953" s="707"/>
      <c r="AT953" s="707"/>
      <c r="AU953" s="707"/>
      <c r="AV953" s="707"/>
      <c r="AW953" s="707"/>
      <c r="AX953" s="707"/>
      <c r="AY953" s="707"/>
      <c r="AZ953" s="707"/>
      <c r="BA953" s="707"/>
      <c r="BB953" s="707"/>
      <c r="BC953" s="707"/>
      <c r="BD953" s="707"/>
      <c r="BE953" s="707"/>
      <c r="BF953" s="707"/>
      <c r="BG953" s="707"/>
      <c r="BH953" s="707"/>
      <c r="BI953" s="707"/>
      <c r="BJ953" s="707"/>
      <c r="BK953" s="707"/>
      <c r="BL953" s="707"/>
      <c r="BM953" s="707"/>
      <c r="BN953" s="707"/>
      <c r="BO953" s="707"/>
      <c r="BP953" s="707"/>
      <c r="BQ953" s="707"/>
      <c r="BR953" s="707"/>
      <c r="BT953" s="155"/>
      <c r="BU953" s="155"/>
      <c r="BV953" s="155"/>
      <c r="BW953" s="155"/>
      <c r="BX953" s="156"/>
      <c r="BY953" s="223"/>
      <c r="BZ953" s="156">
        <f t="shared" si="106"/>
        <v>0</v>
      </c>
      <c r="CA953" s="156"/>
      <c r="CB953" s="224"/>
      <c r="CC953" s="224"/>
      <c r="CD953" s="224"/>
      <c r="CE953" s="224"/>
      <c r="CG953" s="226"/>
      <c r="CH953" s="226"/>
      <c r="CI953" s="226"/>
      <c r="CJ953" s="226"/>
      <c r="CK953" s="226"/>
      <c r="CL953" s="226"/>
      <c r="CM953" s="226"/>
      <c r="CN953" s="226"/>
      <c r="CO953" s="226"/>
      <c r="CP953" s="226"/>
    </row>
    <row r="954" spans="1:94" s="92" customFormat="1" ht="15" hidden="1" customHeight="1" outlineLevel="1">
      <c r="A954" s="169" t="str">
        <f>IF(B954&lt;&gt;"",SUBTOTAL(103,$B$8:B954)-SUBTOTAL(103,$B$9:$B$50)-SUBTOTAL(103,$B$52:$B$345),"")</f>
        <v/>
      </c>
      <c r="C954" s="361"/>
      <c r="D954" s="364" t="s">
        <v>1412</v>
      </c>
      <c r="E954" s="707" t="s">
        <v>1413</v>
      </c>
      <c r="F954" s="707"/>
      <c r="G954" s="707"/>
      <c r="H954" s="707"/>
      <c r="I954" s="707"/>
      <c r="J954" s="707"/>
      <c r="K954" s="707"/>
      <c r="L954" s="707"/>
      <c r="M954" s="707"/>
      <c r="N954" s="707"/>
      <c r="O954" s="707"/>
      <c r="P954" s="707"/>
      <c r="Q954" s="707"/>
      <c r="R954" s="707"/>
      <c r="S954" s="707"/>
      <c r="T954" s="707"/>
      <c r="U954" s="707"/>
      <c r="V954" s="707"/>
      <c r="W954" s="707"/>
      <c r="X954" s="707"/>
      <c r="Y954" s="707"/>
      <c r="Z954" s="707"/>
      <c r="AA954" s="707"/>
      <c r="AB954" s="707"/>
      <c r="AC954" s="707"/>
      <c r="AD954" s="707"/>
      <c r="AE954" s="707"/>
      <c r="AF954" s="707"/>
      <c r="AG954" s="707"/>
      <c r="AH954" s="707"/>
      <c r="AI954" s="707"/>
      <c r="AJ954" s="365" t="str">
        <f t="shared" si="105"/>
        <v/>
      </c>
      <c r="AK954" s="366">
        <f t="shared" si="105"/>
        <v>0</v>
      </c>
      <c r="AL954" s="361"/>
      <c r="AM954" s="364"/>
      <c r="AN954" s="364"/>
      <c r="AO954" s="707"/>
      <c r="AP954" s="707"/>
      <c r="AQ954" s="707"/>
      <c r="AR954" s="707"/>
      <c r="AS954" s="707"/>
      <c r="AT954" s="707"/>
      <c r="AU954" s="707"/>
      <c r="AV954" s="707"/>
      <c r="AW954" s="707"/>
      <c r="AX954" s="707"/>
      <c r="AY954" s="707"/>
      <c r="AZ954" s="707"/>
      <c r="BA954" s="707"/>
      <c r="BB954" s="707"/>
      <c r="BC954" s="707"/>
      <c r="BD954" s="707"/>
      <c r="BE954" s="707"/>
      <c r="BF954" s="707"/>
      <c r="BG954" s="707"/>
      <c r="BH954" s="707"/>
      <c r="BI954" s="707"/>
      <c r="BJ954" s="707"/>
      <c r="BK954" s="707"/>
      <c r="BL954" s="707"/>
      <c r="BM954" s="707"/>
      <c r="BN954" s="707"/>
      <c r="BO954" s="707"/>
      <c r="BP954" s="707"/>
      <c r="BQ954" s="707"/>
      <c r="BR954" s="707"/>
      <c r="BT954" s="155"/>
      <c r="BU954" s="155"/>
      <c r="BV954" s="155"/>
      <c r="BW954" s="155"/>
      <c r="BX954" s="156"/>
      <c r="BY954" s="223"/>
      <c r="BZ954" s="156">
        <f t="shared" si="106"/>
        <v>0</v>
      </c>
      <c r="CA954" s="156"/>
      <c r="CB954" s="224"/>
      <c r="CC954" s="224"/>
      <c r="CD954" s="224"/>
      <c r="CE954" s="224"/>
      <c r="CG954" s="226"/>
      <c r="CH954" s="226"/>
      <c r="CI954" s="226"/>
      <c r="CJ954" s="226"/>
      <c r="CK954" s="226"/>
      <c r="CL954" s="226"/>
      <c r="CM954" s="226"/>
      <c r="CN954" s="226"/>
      <c r="CO954" s="226"/>
      <c r="CP954" s="226"/>
    </row>
    <row r="955" spans="1:94" s="92" customFormat="1" ht="15" hidden="1" customHeight="1" outlineLevel="1">
      <c r="A955" s="169" t="str">
        <f>IF(B955&lt;&gt;"",SUBTOTAL(103,$B$8:B955)-SUBTOTAL(103,$B$9:$B$50)-SUBTOTAL(103,$B$52:$B$345),"")</f>
        <v/>
      </c>
      <c r="C955" s="361"/>
      <c r="D955" s="92" t="s">
        <v>1410</v>
      </c>
      <c r="E955" s="707" t="s">
        <v>1502</v>
      </c>
      <c r="F955" s="707"/>
      <c r="G955" s="707"/>
      <c r="H955" s="707"/>
      <c r="I955" s="707"/>
      <c r="J955" s="707"/>
      <c r="K955" s="707"/>
      <c r="L955" s="707"/>
      <c r="M955" s="707"/>
      <c r="N955" s="707"/>
      <c r="O955" s="707"/>
      <c r="P955" s="707"/>
      <c r="Q955" s="707"/>
      <c r="R955" s="707"/>
      <c r="S955" s="707"/>
      <c r="T955" s="707"/>
      <c r="U955" s="707"/>
      <c r="V955" s="707"/>
      <c r="W955" s="707"/>
      <c r="X955" s="707"/>
      <c r="Y955" s="707"/>
      <c r="Z955" s="707"/>
      <c r="AA955" s="707"/>
      <c r="AB955" s="707"/>
      <c r="AC955" s="707"/>
      <c r="AD955" s="707"/>
      <c r="AE955" s="707"/>
      <c r="AF955" s="707"/>
      <c r="AG955" s="707"/>
      <c r="AH955" s="707"/>
      <c r="AI955" s="707"/>
      <c r="AJ955" s="365" t="str">
        <f t="shared" si="105"/>
        <v/>
      </c>
      <c r="AK955" s="366">
        <f t="shared" si="105"/>
        <v>0</v>
      </c>
      <c r="AL955" s="361"/>
      <c r="AO955" s="707"/>
      <c r="AP955" s="707"/>
      <c r="AQ955" s="707"/>
      <c r="AR955" s="707"/>
      <c r="AS955" s="707"/>
      <c r="AT955" s="707"/>
      <c r="AU955" s="707"/>
      <c r="AV955" s="707"/>
      <c r="AW955" s="707"/>
      <c r="AX955" s="707"/>
      <c r="AY955" s="707"/>
      <c r="AZ955" s="707"/>
      <c r="BA955" s="707"/>
      <c r="BB955" s="707"/>
      <c r="BC955" s="707"/>
      <c r="BD955" s="707"/>
      <c r="BE955" s="707"/>
      <c r="BF955" s="707"/>
      <c r="BG955" s="707"/>
      <c r="BH955" s="707"/>
      <c r="BI955" s="707"/>
      <c r="BJ955" s="707"/>
      <c r="BK955" s="707"/>
      <c r="BL955" s="707"/>
      <c r="BM955" s="707"/>
      <c r="BN955" s="707"/>
      <c r="BO955" s="707"/>
      <c r="BP955" s="707"/>
      <c r="BQ955" s="707"/>
      <c r="BR955" s="707"/>
      <c r="BT955" s="155"/>
      <c r="BU955" s="155"/>
      <c r="BV955" s="155"/>
      <c r="BW955" s="155"/>
      <c r="BX955" s="156"/>
      <c r="BY955" s="223"/>
      <c r="BZ955" s="156">
        <f t="shared" si="106"/>
        <v>0</v>
      </c>
      <c r="CA955" s="156"/>
      <c r="CB955" s="224"/>
      <c r="CC955" s="224"/>
      <c r="CD955" s="224"/>
      <c r="CE955" s="224"/>
      <c r="CG955" s="226"/>
      <c r="CH955" s="226"/>
      <c r="CI955" s="226"/>
      <c r="CJ955" s="226"/>
      <c r="CK955" s="226"/>
      <c r="CL955" s="226"/>
      <c r="CM955" s="226"/>
      <c r="CN955" s="226"/>
      <c r="CO955" s="226"/>
      <c r="CP955" s="226"/>
    </row>
    <row r="956" spans="1:94" s="92" customFormat="1" ht="15" hidden="1" customHeight="1" outlineLevel="1">
      <c r="A956" s="169" t="str">
        <f>IF(B956&lt;&gt;"",SUBTOTAL(103,$B$8:B956)-SUBTOTAL(103,$B$9:$B$50)-SUBTOTAL(103,$B$52:$B$345),"")</f>
        <v/>
      </c>
      <c r="C956" s="361"/>
      <c r="D956" s="92" t="s">
        <v>1410</v>
      </c>
      <c r="E956" s="707" t="s">
        <v>1503</v>
      </c>
      <c r="F956" s="707"/>
      <c r="G956" s="707"/>
      <c r="H956" s="707"/>
      <c r="I956" s="707"/>
      <c r="J956" s="707"/>
      <c r="K956" s="707"/>
      <c r="L956" s="707"/>
      <c r="M956" s="707"/>
      <c r="N956" s="707"/>
      <c r="O956" s="707"/>
      <c r="P956" s="707"/>
      <c r="Q956" s="707"/>
      <c r="R956" s="707"/>
      <c r="S956" s="707"/>
      <c r="T956" s="707"/>
      <c r="U956" s="707"/>
      <c r="V956" s="707"/>
      <c r="W956" s="707"/>
      <c r="X956" s="707"/>
      <c r="Y956" s="707"/>
      <c r="Z956" s="707"/>
      <c r="AA956" s="707"/>
      <c r="AB956" s="707"/>
      <c r="AC956" s="707"/>
      <c r="AD956" s="707"/>
      <c r="AE956" s="707"/>
      <c r="AF956" s="707"/>
      <c r="AG956" s="707"/>
      <c r="AH956" s="707"/>
      <c r="AI956" s="707"/>
      <c r="AJ956" s="365" t="str">
        <f t="shared" si="105"/>
        <v/>
      </c>
      <c r="AK956" s="366">
        <f t="shared" si="105"/>
        <v>0</v>
      </c>
      <c r="AL956" s="361"/>
      <c r="AO956" s="707"/>
      <c r="AP956" s="707"/>
      <c r="AQ956" s="707"/>
      <c r="AR956" s="707"/>
      <c r="AS956" s="707"/>
      <c r="AT956" s="707"/>
      <c r="AU956" s="707"/>
      <c r="AV956" s="707"/>
      <c r="AW956" s="707"/>
      <c r="AX956" s="707"/>
      <c r="AY956" s="707"/>
      <c r="AZ956" s="707"/>
      <c r="BA956" s="707"/>
      <c r="BB956" s="707"/>
      <c r="BC956" s="707"/>
      <c r="BD956" s="707"/>
      <c r="BE956" s="707"/>
      <c r="BF956" s="707"/>
      <c r="BG956" s="707"/>
      <c r="BH956" s="707"/>
      <c r="BI956" s="707"/>
      <c r="BJ956" s="707"/>
      <c r="BK956" s="707"/>
      <c r="BL956" s="707"/>
      <c r="BM956" s="707"/>
      <c r="BN956" s="707"/>
      <c r="BO956" s="707"/>
      <c r="BP956" s="707"/>
      <c r="BQ956" s="707"/>
      <c r="BR956" s="707"/>
      <c r="BT956" s="155"/>
      <c r="BU956" s="155"/>
      <c r="BV956" s="155"/>
      <c r="BW956" s="155"/>
      <c r="BX956" s="156"/>
      <c r="BY956" s="223"/>
      <c r="BZ956" s="156">
        <f t="shared" si="106"/>
        <v>0</v>
      </c>
      <c r="CA956" s="156"/>
      <c r="CB956" s="224"/>
      <c r="CC956" s="224"/>
      <c r="CD956" s="224"/>
      <c r="CE956" s="224"/>
      <c r="CG956" s="226"/>
      <c r="CH956" s="226"/>
      <c r="CI956" s="226"/>
      <c r="CJ956" s="226"/>
      <c r="CK956" s="226"/>
      <c r="CL956" s="226"/>
      <c r="CM956" s="226"/>
      <c r="CN956" s="226"/>
      <c r="CO956" s="226"/>
      <c r="CP956" s="226"/>
    </row>
    <row r="957" spans="1:94" s="92" customFormat="1" ht="15" hidden="1" customHeight="1" outlineLevel="1">
      <c r="A957" s="169" t="str">
        <f>IF(B957&lt;&gt;"",SUBTOTAL(103,$B$8:B957)-SUBTOTAL(103,$B$9:$B$50)-SUBTOTAL(103,$B$52:$B$345),"")</f>
        <v/>
      </c>
      <c r="C957" s="361"/>
      <c r="D957" s="364" t="s">
        <v>1415</v>
      </c>
      <c r="E957" s="707" t="s">
        <v>1504</v>
      </c>
      <c r="F957" s="707"/>
      <c r="G957" s="707"/>
      <c r="H957" s="707"/>
      <c r="I957" s="707"/>
      <c r="J957" s="707"/>
      <c r="K957" s="707"/>
      <c r="L957" s="707"/>
      <c r="M957" s="707"/>
      <c r="N957" s="707"/>
      <c r="O957" s="707"/>
      <c r="P957" s="707"/>
      <c r="Q957" s="707"/>
      <c r="R957" s="707"/>
      <c r="S957" s="707"/>
      <c r="T957" s="707"/>
      <c r="U957" s="707"/>
      <c r="V957" s="707"/>
      <c r="W957" s="707"/>
      <c r="X957" s="707"/>
      <c r="Y957" s="707"/>
      <c r="Z957" s="707"/>
      <c r="AA957" s="707"/>
      <c r="AB957" s="707"/>
      <c r="AC957" s="707"/>
      <c r="AD957" s="707"/>
      <c r="AE957" s="707"/>
      <c r="AF957" s="707"/>
      <c r="AG957" s="707"/>
      <c r="AH957" s="707"/>
      <c r="AI957" s="707"/>
      <c r="AJ957" s="365" t="str">
        <f t="shared" si="105"/>
        <v/>
      </c>
      <c r="AK957" s="366">
        <f t="shared" si="105"/>
        <v>0</v>
      </c>
      <c r="AL957" s="361"/>
      <c r="AM957" s="364"/>
      <c r="AN957" s="364"/>
      <c r="AO957" s="707"/>
      <c r="AP957" s="707"/>
      <c r="AQ957" s="707"/>
      <c r="AR957" s="707"/>
      <c r="AS957" s="707"/>
      <c r="AT957" s="707"/>
      <c r="AU957" s="707"/>
      <c r="AV957" s="707"/>
      <c r="AW957" s="707"/>
      <c r="AX957" s="707"/>
      <c r="AY957" s="707"/>
      <c r="AZ957" s="707"/>
      <c r="BA957" s="707"/>
      <c r="BB957" s="707"/>
      <c r="BC957" s="707"/>
      <c r="BD957" s="707"/>
      <c r="BE957" s="707"/>
      <c r="BF957" s="707"/>
      <c r="BG957" s="707"/>
      <c r="BH957" s="707"/>
      <c r="BI957" s="707"/>
      <c r="BJ957" s="707"/>
      <c r="BK957" s="707"/>
      <c r="BL957" s="707"/>
      <c r="BM957" s="707"/>
      <c r="BN957" s="707"/>
      <c r="BO957" s="707"/>
      <c r="BP957" s="707"/>
      <c r="BQ957" s="707"/>
      <c r="BR957" s="707"/>
      <c r="BT957" s="155"/>
      <c r="BU957" s="155"/>
      <c r="BV957" s="155"/>
      <c r="BW957" s="155"/>
      <c r="BX957" s="156"/>
      <c r="BY957" s="223"/>
      <c r="BZ957" s="156">
        <f t="shared" si="106"/>
        <v>0</v>
      </c>
      <c r="CA957" s="156"/>
      <c r="CB957" s="224"/>
      <c r="CC957" s="224"/>
      <c r="CD957" s="224"/>
      <c r="CE957" s="224"/>
      <c r="CG957" s="226"/>
      <c r="CH957" s="226"/>
      <c r="CI957" s="226"/>
      <c r="CJ957" s="226"/>
      <c r="CK957" s="226"/>
      <c r="CL957" s="226"/>
      <c r="CM957" s="226"/>
      <c r="CN957" s="226"/>
      <c r="CO957" s="226"/>
      <c r="CP957" s="226"/>
    </row>
    <row r="958" spans="1:94" s="92" customFormat="1" ht="15" hidden="1" customHeight="1" outlineLevel="1">
      <c r="A958" s="169" t="str">
        <f>IF(B958&lt;&gt;"",SUBTOTAL(103,$B$8:B958)-SUBTOTAL(103,$B$9:$B$50)-SUBTOTAL(103,$B$52:$B$345),"")</f>
        <v/>
      </c>
      <c r="C958" s="361"/>
      <c r="D958" s="364" t="s">
        <v>1417</v>
      </c>
      <c r="E958" s="707" t="s">
        <v>1505</v>
      </c>
      <c r="F958" s="707"/>
      <c r="G958" s="707"/>
      <c r="H958" s="707"/>
      <c r="I958" s="707"/>
      <c r="J958" s="707"/>
      <c r="K958" s="707"/>
      <c r="L958" s="707"/>
      <c r="M958" s="707"/>
      <c r="N958" s="707"/>
      <c r="O958" s="707"/>
      <c r="P958" s="707"/>
      <c r="Q958" s="707"/>
      <c r="R958" s="707"/>
      <c r="S958" s="707"/>
      <c r="T958" s="707"/>
      <c r="U958" s="707"/>
      <c r="V958" s="707"/>
      <c r="W958" s="707"/>
      <c r="X958" s="707"/>
      <c r="Y958" s="707"/>
      <c r="Z958" s="707"/>
      <c r="AA958" s="707"/>
      <c r="AB958" s="707"/>
      <c r="AC958" s="707"/>
      <c r="AD958" s="707"/>
      <c r="AE958" s="707"/>
      <c r="AF958" s="707"/>
      <c r="AG958" s="707"/>
      <c r="AH958" s="707"/>
      <c r="AI958" s="707"/>
      <c r="AJ958" s="365" t="str">
        <f t="shared" si="105"/>
        <v/>
      </c>
      <c r="AK958" s="366">
        <f t="shared" si="105"/>
        <v>0</v>
      </c>
      <c r="AL958" s="361"/>
      <c r="AM958" s="364"/>
      <c r="AN958" s="364"/>
      <c r="AO958" s="707"/>
      <c r="AP958" s="707"/>
      <c r="AQ958" s="707"/>
      <c r="AR958" s="707"/>
      <c r="AS958" s="707"/>
      <c r="AT958" s="707"/>
      <c r="AU958" s="707"/>
      <c r="AV958" s="707"/>
      <c r="AW958" s="707"/>
      <c r="AX958" s="707"/>
      <c r="AY958" s="707"/>
      <c r="AZ958" s="707"/>
      <c r="BA958" s="707"/>
      <c r="BB958" s="707"/>
      <c r="BC958" s="707"/>
      <c r="BD958" s="707"/>
      <c r="BE958" s="707"/>
      <c r="BF958" s="707"/>
      <c r="BG958" s="707"/>
      <c r="BH958" s="707"/>
      <c r="BI958" s="707"/>
      <c r="BJ958" s="707"/>
      <c r="BK958" s="707"/>
      <c r="BL958" s="707"/>
      <c r="BM958" s="707"/>
      <c r="BN958" s="707"/>
      <c r="BO958" s="707"/>
      <c r="BP958" s="707"/>
      <c r="BQ958" s="707"/>
      <c r="BR958" s="707"/>
      <c r="BT958" s="155"/>
      <c r="BU958" s="155"/>
      <c r="BV958" s="155"/>
      <c r="BW958" s="155"/>
      <c r="BX958" s="156"/>
      <c r="BY958" s="223"/>
      <c r="BZ958" s="156">
        <f t="shared" si="106"/>
        <v>0</v>
      </c>
      <c r="CA958" s="156"/>
      <c r="CB958" s="224"/>
      <c r="CC958" s="224"/>
      <c r="CD958" s="224"/>
      <c r="CE958" s="224"/>
      <c r="CG958" s="226"/>
      <c r="CH958" s="226"/>
      <c r="CI958" s="226"/>
      <c r="CJ958" s="226"/>
      <c r="CK958" s="226"/>
      <c r="CL958" s="226"/>
      <c r="CM958" s="226"/>
      <c r="CN958" s="226"/>
      <c r="CO958" s="226"/>
      <c r="CP958" s="226"/>
    </row>
    <row r="959" spans="1:94" s="92" customFormat="1" ht="15" hidden="1" customHeight="1" outlineLevel="1">
      <c r="A959" s="169" t="str">
        <f>IF(B959&lt;&gt;"",SUBTOTAL(103,$B$8:B959)-SUBTOTAL(103,$B$9:$B$50)-SUBTOTAL(103,$B$52:$B$345),"")</f>
        <v/>
      </c>
      <c r="C959" s="361"/>
      <c r="D959" s="364" t="s">
        <v>1415</v>
      </c>
      <c r="E959" s="707" t="s">
        <v>1506</v>
      </c>
      <c r="F959" s="707"/>
      <c r="G959" s="707"/>
      <c r="H959" s="707"/>
      <c r="I959" s="707"/>
      <c r="J959" s="707"/>
      <c r="K959" s="707"/>
      <c r="L959" s="707"/>
      <c r="M959" s="707"/>
      <c r="N959" s="707"/>
      <c r="O959" s="707"/>
      <c r="P959" s="707"/>
      <c r="Q959" s="707"/>
      <c r="R959" s="707"/>
      <c r="S959" s="707"/>
      <c r="T959" s="707"/>
      <c r="U959" s="707"/>
      <c r="V959" s="707"/>
      <c r="W959" s="707"/>
      <c r="X959" s="707"/>
      <c r="Y959" s="707"/>
      <c r="Z959" s="707"/>
      <c r="AA959" s="707"/>
      <c r="AB959" s="707"/>
      <c r="AC959" s="707"/>
      <c r="AD959" s="707"/>
      <c r="AE959" s="707"/>
      <c r="AF959" s="707"/>
      <c r="AG959" s="707"/>
      <c r="AH959" s="707"/>
      <c r="AI959" s="707"/>
      <c r="AJ959" s="365" t="str">
        <f t="shared" si="105"/>
        <v/>
      </c>
      <c r="AK959" s="366">
        <f t="shared" si="105"/>
        <v>0</v>
      </c>
      <c r="AL959" s="361"/>
      <c r="AM959" s="364"/>
      <c r="AN959" s="364"/>
      <c r="AO959" s="707"/>
      <c r="AP959" s="707"/>
      <c r="AQ959" s="707"/>
      <c r="AR959" s="707"/>
      <c r="AS959" s="707"/>
      <c r="AT959" s="707"/>
      <c r="AU959" s="707"/>
      <c r="AV959" s="707"/>
      <c r="AW959" s="707"/>
      <c r="AX959" s="707"/>
      <c r="AY959" s="707"/>
      <c r="AZ959" s="707"/>
      <c r="BA959" s="707"/>
      <c r="BB959" s="707"/>
      <c r="BC959" s="707"/>
      <c r="BD959" s="707"/>
      <c r="BE959" s="707"/>
      <c r="BF959" s="707"/>
      <c r="BG959" s="707"/>
      <c r="BH959" s="707"/>
      <c r="BI959" s="707"/>
      <c r="BJ959" s="707"/>
      <c r="BK959" s="707"/>
      <c r="BL959" s="707"/>
      <c r="BM959" s="707"/>
      <c r="BN959" s="707"/>
      <c r="BO959" s="707"/>
      <c r="BP959" s="707"/>
      <c r="BQ959" s="707"/>
      <c r="BR959" s="707"/>
      <c r="BT959" s="155"/>
      <c r="BU959" s="155"/>
      <c r="BV959" s="155"/>
      <c r="BW959" s="155"/>
      <c r="BX959" s="156"/>
      <c r="BY959" s="223"/>
      <c r="BZ959" s="156">
        <f t="shared" si="106"/>
        <v>0</v>
      </c>
      <c r="CA959" s="156"/>
      <c r="CB959" s="224"/>
      <c r="CC959" s="224"/>
      <c r="CD959" s="224"/>
      <c r="CE959" s="224"/>
      <c r="CG959" s="226"/>
      <c r="CH959" s="226"/>
      <c r="CI959" s="226"/>
      <c r="CJ959" s="226"/>
      <c r="CK959" s="226"/>
      <c r="CL959" s="226"/>
      <c r="CM959" s="226"/>
      <c r="CN959" s="226"/>
      <c r="CO959" s="226"/>
      <c r="CP959" s="226"/>
    </row>
    <row r="960" spans="1:94" ht="15" hidden="1" customHeight="1" outlineLevel="1">
      <c r="A960" s="169" t="str">
        <f>IF(B960&lt;&gt;"",SUBTOTAL(103,$B$8:B960)-SUBTOTAL(103,$B$9:$B$50)-SUBTOTAL(103,$B$52:$B$345),"")</f>
        <v/>
      </c>
      <c r="B960" s="89"/>
      <c r="C960" s="118"/>
      <c r="D960" s="107"/>
      <c r="E960" s="107"/>
      <c r="F960" s="107"/>
      <c r="G960" s="107"/>
      <c r="H960" s="107"/>
      <c r="I960" s="107"/>
      <c r="J960" s="107"/>
      <c r="K960" s="107"/>
      <c r="L960" s="107"/>
      <c r="M960" s="107"/>
      <c r="N960" s="107"/>
      <c r="O960" s="107"/>
      <c r="P960" s="107"/>
      <c r="Q960" s="107"/>
      <c r="R960" s="107"/>
      <c r="S960" s="107"/>
      <c r="T960" s="107"/>
      <c r="U960" s="107"/>
      <c r="V960" s="189"/>
      <c r="AI960" s="190"/>
      <c r="AJ960" s="147" t="str">
        <f t="shared" si="105"/>
        <v/>
      </c>
      <c r="AK960" s="245">
        <f t="shared" si="105"/>
        <v>0</v>
      </c>
      <c r="AL960" s="118"/>
      <c r="AM960" s="107"/>
      <c r="AN960" s="107"/>
      <c r="AO960" s="107"/>
      <c r="AP960" s="107"/>
      <c r="AQ960" s="107"/>
      <c r="AR960" s="107"/>
      <c r="AS960" s="107"/>
      <c r="AT960" s="107"/>
      <c r="AU960" s="107"/>
      <c r="AV960" s="107"/>
      <c r="AW960" s="107"/>
      <c r="AX960" s="107"/>
      <c r="AY960" s="107"/>
      <c r="AZ960" s="107"/>
      <c r="BA960" s="107"/>
      <c r="BB960" s="107"/>
      <c r="BC960" s="107"/>
      <c r="BD960" s="107"/>
      <c r="BE960" s="189"/>
      <c r="BR960" s="190"/>
      <c r="BZ960" s="156">
        <f t="shared" si="106"/>
        <v>0</v>
      </c>
      <c r="CE960" s="325"/>
    </row>
    <row r="961" spans="1:94" s="92" customFormat="1" ht="15" hidden="1" customHeight="1" outlineLevel="1">
      <c r="A961" s="169" t="str">
        <f>IF(B961&lt;&gt;"",SUBTOTAL(103,$B$8:B961)-SUBTOTAL(103,$B$9:$B$50)-SUBTOTAL(103,$B$52:$B$345),"")</f>
        <v/>
      </c>
      <c r="C961" s="361" t="s">
        <v>1137</v>
      </c>
      <c r="D961" s="708" t="s">
        <v>1507</v>
      </c>
      <c r="E961" s="708"/>
      <c r="F961" s="708"/>
      <c r="G961" s="708"/>
      <c r="H961" s="708"/>
      <c r="I961" s="708"/>
      <c r="J961" s="708"/>
      <c r="K961" s="708"/>
      <c r="L961" s="708"/>
      <c r="M961" s="708"/>
      <c r="N961" s="708"/>
      <c r="O961" s="708"/>
      <c r="P961" s="708"/>
      <c r="Q961" s="708"/>
      <c r="R961" s="708"/>
      <c r="S961" s="708"/>
      <c r="T961" s="708"/>
      <c r="U961" s="708"/>
      <c r="V961" s="708"/>
      <c r="W961" s="708"/>
      <c r="X961" s="708"/>
      <c r="Y961" s="708"/>
      <c r="Z961" s="708"/>
      <c r="AA961" s="708"/>
      <c r="AB961" s="708"/>
      <c r="AC961" s="708"/>
      <c r="AD961" s="708"/>
      <c r="AE961" s="708"/>
      <c r="AF961" s="708"/>
      <c r="AG961" s="708"/>
      <c r="AH961" s="708"/>
      <c r="AI961" s="708"/>
      <c r="AJ961" s="362" t="str">
        <f t="shared" si="105"/>
        <v/>
      </c>
      <c r="AK961" s="363">
        <f t="shared" si="105"/>
        <v>0</v>
      </c>
      <c r="AL961" s="361"/>
      <c r="AM961" s="708"/>
      <c r="AN961" s="708"/>
      <c r="AO961" s="708"/>
      <c r="AP961" s="708"/>
      <c r="AQ961" s="708"/>
      <c r="AR961" s="708"/>
      <c r="AS961" s="708"/>
      <c r="AT961" s="708"/>
      <c r="AU961" s="708"/>
      <c r="AV961" s="708"/>
      <c r="AW961" s="708"/>
      <c r="AX961" s="708"/>
      <c r="AY961" s="708"/>
      <c r="AZ961" s="708"/>
      <c r="BA961" s="708"/>
      <c r="BB961" s="708"/>
      <c r="BC961" s="708"/>
      <c r="BD961" s="708"/>
      <c r="BE961" s="708"/>
      <c r="BF961" s="708"/>
      <c r="BG961" s="708"/>
      <c r="BH961" s="708"/>
      <c r="BI961" s="708"/>
      <c r="BJ961" s="708"/>
      <c r="BK961" s="708"/>
      <c r="BL961" s="708"/>
      <c r="BM961" s="708"/>
      <c r="BN961" s="708"/>
      <c r="BO961" s="708"/>
      <c r="BP961" s="708"/>
      <c r="BQ961" s="708"/>
      <c r="BR961" s="708"/>
      <c r="BT961" s="155"/>
      <c r="BU961" s="155"/>
      <c r="BV961" s="155"/>
      <c r="BW961" s="155"/>
      <c r="BX961" s="156"/>
      <c r="BY961" s="223"/>
      <c r="BZ961" s="156">
        <f t="shared" si="106"/>
        <v>0</v>
      </c>
      <c r="CA961" s="156"/>
      <c r="CB961" s="224"/>
      <c r="CC961" s="224"/>
      <c r="CD961" s="224"/>
      <c r="CE961" s="224"/>
      <c r="CG961" s="226"/>
      <c r="CH961" s="226"/>
      <c r="CI961" s="226"/>
      <c r="CJ961" s="226"/>
      <c r="CK961" s="226"/>
      <c r="CL961" s="226"/>
      <c r="CM961" s="226"/>
      <c r="CN961" s="226"/>
      <c r="CO961" s="226"/>
      <c r="CP961" s="226"/>
    </row>
    <row r="962" spans="1:94" s="92" customFormat="1" ht="15" hidden="1" customHeight="1" outlineLevel="1">
      <c r="A962" s="169" t="str">
        <f>IF(B962&lt;&gt;"",SUBTOTAL(103,$B$8:B962)-SUBTOTAL(103,$B$9:$B$50)-SUBTOTAL(103,$B$52:$B$345),"")</f>
        <v/>
      </c>
      <c r="C962" s="361"/>
      <c r="D962" s="364" t="s">
        <v>1410</v>
      </c>
      <c r="E962" s="707" t="s">
        <v>1411</v>
      </c>
      <c r="F962" s="707"/>
      <c r="G962" s="707"/>
      <c r="H962" s="707"/>
      <c r="I962" s="707"/>
      <c r="J962" s="707"/>
      <c r="K962" s="707"/>
      <c r="L962" s="707"/>
      <c r="M962" s="707"/>
      <c r="N962" s="707"/>
      <c r="O962" s="707"/>
      <c r="P962" s="707"/>
      <c r="Q962" s="707"/>
      <c r="R962" s="707"/>
      <c r="S962" s="707"/>
      <c r="T962" s="707"/>
      <c r="U962" s="707"/>
      <c r="V962" s="707"/>
      <c r="W962" s="707"/>
      <c r="X962" s="707"/>
      <c r="Y962" s="707"/>
      <c r="Z962" s="707"/>
      <c r="AA962" s="707"/>
      <c r="AB962" s="707"/>
      <c r="AC962" s="707"/>
      <c r="AD962" s="707"/>
      <c r="AE962" s="707"/>
      <c r="AF962" s="707"/>
      <c r="AG962" s="707"/>
      <c r="AH962" s="707"/>
      <c r="AI962" s="707"/>
      <c r="AJ962" s="365" t="str">
        <f t="shared" si="105"/>
        <v/>
      </c>
      <c r="AK962" s="366">
        <f t="shared" si="105"/>
        <v>0</v>
      </c>
      <c r="AL962" s="361"/>
      <c r="AM962" s="364"/>
      <c r="AN962" s="364"/>
      <c r="AO962" s="707"/>
      <c r="AP962" s="707"/>
      <c r="AQ962" s="707"/>
      <c r="AR962" s="707"/>
      <c r="AS962" s="707"/>
      <c r="AT962" s="707"/>
      <c r="AU962" s="707"/>
      <c r="AV962" s="707"/>
      <c r="AW962" s="707"/>
      <c r="AX962" s="707"/>
      <c r="AY962" s="707"/>
      <c r="AZ962" s="707"/>
      <c r="BA962" s="707"/>
      <c r="BB962" s="707"/>
      <c r="BC962" s="707"/>
      <c r="BD962" s="707"/>
      <c r="BE962" s="707"/>
      <c r="BF962" s="707"/>
      <c r="BG962" s="707"/>
      <c r="BH962" s="707"/>
      <c r="BI962" s="707"/>
      <c r="BJ962" s="707"/>
      <c r="BK962" s="707"/>
      <c r="BL962" s="707"/>
      <c r="BM962" s="707"/>
      <c r="BN962" s="707"/>
      <c r="BO962" s="707"/>
      <c r="BP962" s="707"/>
      <c r="BQ962" s="707"/>
      <c r="BR962" s="707"/>
      <c r="BT962" s="155"/>
      <c r="BU962" s="155"/>
      <c r="BV962" s="155"/>
      <c r="BW962" s="155"/>
      <c r="BX962" s="156"/>
      <c r="BY962" s="223"/>
      <c r="BZ962" s="156">
        <f t="shared" si="106"/>
        <v>0</v>
      </c>
      <c r="CA962" s="156"/>
      <c r="CB962" s="224"/>
      <c r="CC962" s="224"/>
      <c r="CD962" s="224"/>
      <c r="CE962" s="224"/>
      <c r="CG962" s="226"/>
      <c r="CH962" s="226"/>
      <c r="CI962" s="226"/>
      <c r="CJ962" s="226"/>
      <c r="CK962" s="226"/>
      <c r="CL962" s="226"/>
      <c r="CM962" s="226"/>
      <c r="CN962" s="226"/>
      <c r="CO962" s="226"/>
      <c r="CP962" s="226"/>
    </row>
    <row r="963" spans="1:94" s="92" customFormat="1" ht="15" hidden="1" customHeight="1" outlineLevel="1">
      <c r="A963" s="169" t="str">
        <f>IF(B963&lt;&gt;"",SUBTOTAL(103,$B$8:B963)-SUBTOTAL(103,$B$9:$B$50)-SUBTOTAL(103,$B$52:$B$345),"")</f>
        <v/>
      </c>
      <c r="C963" s="361"/>
      <c r="D963" s="364" t="s">
        <v>1412</v>
      </c>
      <c r="E963" s="707" t="s">
        <v>1413</v>
      </c>
      <c r="F963" s="707"/>
      <c r="G963" s="707"/>
      <c r="H963" s="707"/>
      <c r="I963" s="707"/>
      <c r="J963" s="707"/>
      <c r="K963" s="707"/>
      <c r="L963" s="707"/>
      <c r="M963" s="707"/>
      <c r="N963" s="707"/>
      <c r="O963" s="707"/>
      <c r="P963" s="707"/>
      <c r="Q963" s="707"/>
      <c r="R963" s="707"/>
      <c r="S963" s="707"/>
      <c r="T963" s="707"/>
      <c r="U963" s="707"/>
      <c r="V963" s="707"/>
      <c r="W963" s="707"/>
      <c r="X963" s="707"/>
      <c r="Y963" s="707"/>
      <c r="Z963" s="707"/>
      <c r="AA963" s="707"/>
      <c r="AB963" s="707"/>
      <c r="AC963" s="707"/>
      <c r="AD963" s="707"/>
      <c r="AE963" s="707"/>
      <c r="AF963" s="707"/>
      <c r="AG963" s="707"/>
      <c r="AH963" s="707"/>
      <c r="AI963" s="707"/>
      <c r="AJ963" s="365" t="str">
        <f t="shared" si="105"/>
        <v/>
      </c>
      <c r="AK963" s="366">
        <f t="shared" si="105"/>
        <v>0</v>
      </c>
      <c r="AL963" s="361"/>
      <c r="AM963" s="364"/>
      <c r="AN963" s="364"/>
      <c r="AO963" s="707"/>
      <c r="AP963" s="707"/>
      <c r="AQ963" s="707"/>
      <c r="AR963" s="707"/>
      <c r="AS963" s="707"/>
      <c r="AT963" s="707"/>
      <c r="AU963" s="707"/>
      <c r="AV963" s="707"/>
      <c r="AW963" s="707"/>
      <c r="AX963" s="707"/>
      <c r="AY963" s="707"/>
      <c r="AZ963" s="707"/>
      <c r="BA963" s="707"/>
      <c r="BB963" s="707"/>
      <c r="BC963" s="707"/>
      <c r="BD963" s="707"/>
      <c r="BE963" s="707"/>
      <c r="BF963" s="707"/>
      <c r="BG963" s="707"/>
      <c r="BH963" s="707"/>
      <c r="BI963" s="707"/>
      <c r="BJ963" s="707"/>
      <c r="BK963" s="707"/>
      <c r="BL963" s="707"/>
      <c r="BM963" s="707"/>
      <c r="BN963" s="707"/>
      <c r="BO963" s="707"/>
      <c r="BP963" s="707"/>
      <c r="BQ963" s="707"/>
      <c r="BR963" s="707"/>
      <c r="BT963" s="155"/>
      <c r="BU963" s="155"/>
      <c r="BV963" s="155"/>
      <c r="BW963" s="155"/>
      <c r="BX963" s="156"/>
      <c r="BY963" s="223"/>
      <c r="BZ963" s="156">
        <f t="shared" si="106"/>
        <v>0</v>
      </c>
      <c r="CA963" s="156"/>
      <c r="CB963" s="224"/>
      <c r="CC963" s="224"/>
      <c r="CD963" s="224"/>
      <c r="CE963" s="224"/>
      <c r="CG963" s="226"/>
      <c r="CH963" s="226"/>
      <c r="CI963" s="226"/>
      <c r="CJ963" s="226"/>
      <c r="CK963" s="226"/>
      <c r="CL963" s="226"/>
      <c r="CM963" s="226"/>
      <c r="CN963" s="226"/>
      <c r="CO963" s="226"/>
      <c r="CP963" s="226"/>
    </row>
    <row r="964" spans="1:94" s="92" customFormat="1" ht="15" hidden="1" customHeight="1" outlineLevel="1">
      <c r="A964" s="169" t="str">
        <f>IF(B964&lt;&gt;"",SUBTOTAL(103,$B$8:B964)-SUBTOTAL(103,$B$9:$B$50)-SUBTOTAL(103,$B$52:$B$345),"")</f>
        <v/>
      </c>
      <c r="C964" s="361"/>
      <c r="D964" s="92" t="s">
        <v>1410</v>
      </c>
      <c r="E964" s="707" t="s">
        <v>1502</v>
      </c>
      <c r="F964" s="707"/>
      <c r="G964" s="707"/>
      <c r="H964" s="707"/>
      <c r="I964" s="707"/>
      <c r="J964" s="707"/>
      <c r="K964" s="707"/>
      <c r="L964" s="707"/>
      <c r="M964" s="707"/>
      <c r="N964" s="707"/>
      <c r="O964" s="707"/>
      <c r="P964" s="707"/>
      <c r="Q964" s="707"/>
      <c r="R964" s="707"/>
      <c r="S964" s="707"/>
      <c r="T964" s="707"/>
      <c r="U964" s="707"/>
      <c r="V964" s="707"/>
      <c r="W964" s="707"/>
      <c r="X964" s="707"/>
      <c r="Y964" s="707"/>
      <c r="Z964" s="707"/>
      <c r="AA964" s="707"/>
      <c r="AB964" s="707"/>
      <c r="AC964" s="707"/>
      <c r="AD964" s="707"/>
      <c r="AE964" s="707"/>
      <c r="AF964" s="707"/>
      <c r="AG964" s="707"/>
      <c r="AH964" s="707"/>
      <c r="AI964" s="707"/>
      <c r="AJ964" s="365" t="str">
        <f t="shared" si="105"/>
        <v/>
      </c>
      <c r="AK964" s="366">
        <f t="shared" si="105"/>
        <v>0</v>
      </c>
      <c r="AL964" s="361"/>
      <c r="AO964" s="707"/>
      <c r="AP964" s="707"/>
      <c r="AQ964" s="707"/>
      <c r="AR964" s="707"/>
      <c r="AS964" s="707"/>
      <c r="AT964" s="707"/>
      <c r="AU964" s="707"/>
      <c r="AV964" s="707"/>
      <c r="AW964" s="707"/>
      <c r="AX964" s="707"/>
      <c r="AY964" s="707"/>
      <c r="AZ964" s="707"/>
      <c r="BA964" s="707"/>
      <c r="BB964" s="707"/>
      <c r="BC964" s="707"/>
      <c r="BD964" s="707"/>
      <c r="BE964" s="707"/>
      <c r="BF964" s="707"/>
      <c r="BG964" s="707"/>
      <c r="BH964" s="707"/>
      <c r="BI964" s="707"/>
      <c r="BJ964" s="707"/>
      <c r="BK964" s="707"/>
      <c r="BL964" s="707"/>
      <c r="BM964" s="707"/>
      <c r="BN964" s="707"/>
      <c r="BO964" s="707"/>
      <c r="BP964" s="707"/>
      <c r="BQ964" s="707"/>
      <c r="BR964" s="707"/>
      <c r="BT964" s="155"/>
      <c r="BU964" s="155"/>
      <c r="BV964" s="155"/>
      <c r="BW964" s="155"/>
      <c r="BX964" s="156"/>
      <c r="BY964" s="223"/>
      <c r="BZ964" s="156">
        <f t="shared" si="106"/>
        <v>0</v>
      </c>
      <c r="CA964" s="156"/>
      <c r="CB964" s="224"/>
      <c r="CC964" s="224"/>
      <c r="CD964" s="224"/>
      <c r="CE964" s="224"/>
      <c r="CG964" s="226"/>
      <c r="CH964" s="226"/>
      <c r="CI964" s="226"/>
      <c r="CJ964" s="226"/>
      <c r="CK964" s="226"/>
      <c r="CL964" s="226"/>
      <c r="CM964" s="226"/>
      <c r="CN964" s="226"/>
      <c r="CO964" s="226"/>
      <c r="CP964" s="226"/>
    </row>
    <row r="965" spans="1:94" s="92" customFormat="1" ht="15" hidden="1" customHeight="1" outlineLevel="1">
      <c r="A965" s="169" t="str">
        <f>IF(B965&lt;&gt;"",SUBTOTAL(103,$B$8:B965)-SUBTOTAL(103,$B$9:$B$50)-SUBTOTAL(103,$B$52:$B$345),"")</f>
        <v/>
      </c>
      <c r="C965" s="361"/>
      <c r="D965" s="92" t="s">
        <v>1410</v>
      </c>
      <c r="E965" s="707" t="s">
        <v>1503</v>
      </c>
      <c r="F965" s="707"/>
      <c r="G965" s="707"/>
      <c r="H965" s="707"/>
      <c r="I965" s="707"/>
      <c r="J965" s="707"/>
      <c r="K965" s="707"/>
      <c r="L965" s="707"/>
      <c r="M965" s="707"/>
      <c r="N965" s="707"/>
      <c r="O965" s="707"/>
      <c r="P965" s="707"/>
      <c r="Q965" s="707"/>
      <c r="R965" s="707"/>
      <c r="S965" s="707"/>
      <c r="T965" s="707"/>
      <c r="U965" s="707"/>
      <c r="V965" s="707"/>
      <c r="W965" s="707"/>
      <c r="X965" s="707"/>
      <c r="Y965" s="707"/>
      <c r="Z965" s="707"/>
      <c r="AA965" s="707"/>
      <c r="AB965" s="707"/>
      <c r="AC965" s="707"/>
      <c r="AD965" s="707"/>
      <c r="AE965" s="707"/>
      <c r="AF965" s="707"/>
      <c r="AG965" s="707"/>
      <c r="AH965" s="707"/>
      <c r="AI965" s="707"/>
      <c r="AJ965" s="365" t="str">
        <f t="shared" si="105"/>
        <v/>
      </c>
      <c r="AK965" s="366">
        <f t="shared" si="105"/>
        <v>0</v>
      </c>
      <c r="AL965" s="361"/>
      <c r="AO965" s="707"/>
      <c r="AP965" s="707"/>
      <c r="AQ965" s="707"/>
      <c r="AR965" s="707"/>
      <c r="AS965" s="707"/>
      <c r="AT965" s="707"/>
      <c r="AU965" s="707"/>
      <c r="AV965" s="707"/>
      <c r="AW965" s="707"/>
      <c r="AX965" s="707"/>
      <c r="AY965" s="707"/>
      <c r="AZ965" s="707"/>
      <c r="BA965" s="707"/>
      <c r="BB965" s="707"/>
      <c r="BC965" s="707"/>
      <c r="BD965" s="707"/>
      <c r="BE965" s="707"/>
      <c r="BF965" s="707"/>
      <c r="BG965" s="707"/>
      <c r="BH965" s="707"/>
      <c r="BI965" s="707"/>
      <c r="BJ965" s="707"/>
      <c r="BK965" s="707"/>
      <c r="BL965" s="707"/>
      <c r="BM965" s="707"/>
      <c r="BN965" s="707"/>
      <c r="BO965" s="707"/>
      <c r="BP965" s="707"/>
      <c r="BQ965" s="707"/>
      <c r="BR965" s="707"/>
      <c r="BT965" s="155"/>
      <c r="BU965" s="155"/>
      <c r="BV965" s="155"/>
      <c r="BW965" s="155"/>
      <c r="BX965" s="156"/>
      <c r="BY965" s="223"/>
      <c r="BZ965" s="156">
        <f t="shared" si="106"/>
        <v>0</v>
      </c>
      <c r="CA965" s="156"/>
      <c r="CB965" s="224"/>
      <c r="CC965" s="224"/>
      <c r="CD965" s="224"/>
      <c r="CE965" s="224"/>
      <c r="CG965" s="226"/>
      <c r="CH965" s="226"/>
      <c r="CI965" s="226"/>
      <c r="CJ965" s="226"/>
      <c r="CK965" s="226"/>
      <c r="CL965" s="226"/>
      <c r="CM965" s="226"/>
      <c r="CN965" s="226"/>
      <c r="CO965" s="226"/>
      <c r="CP965" s="226"/>
    </row>
    <row r="966" spans="1:94" s="92" customFormat="1" ht="15" hidden="1" customHeight="1" outlineLevel="1">
      <c r="A966" s="169" t="str">
        <f>IF(B966&lt;&gt;"",SUBTOTAL(103,$B$8:B966)-SUBTOTAL(103,$B$9:$B$50)-SUBTOTAL(103,$B$52:$B$345),"")</f>
        <v/>
      </c>
      <c r="C966" s="361"/>
      <c r="D966" s="364" t="s">
        <v>1415</v>
      </c>
      <c r="E966" s="707" t="s">
        <v>1504</v>
      </c>
      <c r="F966" s="707"/>
      <c r="G966" s="707"/>
      <c r="H966" s="707"/>
      <c r="I966" s="707"/>
      <c r="J966" s="707"/>
      <c r="K966" s="707"/>
      <c r="L966" s="707"/>
      <c r="M966" s="707"/>
      <c r="N966" s="707"/>
      <c r="O966" s="707"/>
      <c r="P966" s="707"/>
      <c r="Q966" s="707"/>
      <c r="R966" s="707"/>
      <c r="S966" s="707"/>
      <c r="T966" s="707"/>
      <c r="U966" s="707"/>
      <c r="V966" s="707"/>
      <c r="W966" s="707"/>
      <c r="X966" s="707"/>
      <c r="Y966" s="707"/>
      <c r="Z966" s="707"/>
      <c r="AA966" s="707"/>
      <c r="AB966" s="707"/>
      <c r="AC966" s="707"/>
      <c r="AD966" s="707"/>
      <c r="AE966" s="707"/>
      <c r="AF966" s="707"/>
      <c r="AG966" s="707"/>
      <c r="AH966" s="707"/>
      <c r="AI966" s="707"/>
      <c r="AJ966" s="365" t="str">
        <f t="shared" si="105"/>
        <v/>
      </c>
      <c r="AK966" s="366">
        <f t="shared" si="105"/>
        <v>0</v>
      </c>
      <c r="AL966" s="361"/>
      <c r="AM966" s="364"/>
      <c r="AN966" s="364"/>
      <c r="AO966" s="707"/>
      <c r="AP966" s="707"/>
      <c r="AQ966" s="707"/>
      <c r="AR966" s="707"/>
      <c r="AS966" s="707"/>
      <c r="AT966" s="707"/>
      <c r="AU966" s="707"/>
      <c r="AV966" s="707"/>
      <c r="AW966" s="707"/>
      <c r="AX966" s="707"/>
      <c r="AY966" s="707"/>
      <c r="AZ966" s="707"/>
      <c r="BA966" s="707"/>
      <c r="BB966" s="707"/>
      <c r="BC966" s="707"/>
      <c r="BD966" s="707"/>
      <c r="BE966" s="707"/>
      <c r="BF966" s="707"/>
      <c r="BG966" s="707"/>
      <c r="BH966" s="707"/>
      <c r="BI966" s="707"/>
      <c r="BJ966" s="707"/>
      <c r="BK966" s="707"/>
      <c r="BL966" s="707"/>
      <c r="BM966" s="707"/>
      <c r="BN966" s="707"/>
      <c r="BO966" s="707"/>
      <c r="BP966" s="707"/>
      <c r="BQ966" s="707"/>
      <c r="BR966" s="707"/>
      <c r="BT966" s="155"/>
      <c r="BU966" s="155"/>
      <c r="BV966" s="155"/>
      <c r="BW966" s="155"/>
      <c r="BX966" s="156"/>
      <c r="BY966" s="223"/>
      <c r="BZ966" s="156">
        <f t="shared" si="106"/>
        <v>0</v>
      </c>
      <c r="CA966" s="156"/>
      <c r="CB966" s="224"/>
      <c r="CC966" s="224"/>
      <c r="CD966" s="224"/>
      <c r="CE966" s="224"/>
      <c r="CG966" s="226"/>
      <c r="CH966" s="226"/>
      <c r="CI966" s="226"/>
      <c r="CJ966" s="226"/>
      <c r="CK966" s="226"/>
      <c r="CL966" s="226"/>
      <c r="CM966" s="226"/>
      <c r="CN966" s="226"/>
      <c r="CO966" s="226"/>
      <c r="CP966" s="226"/>
    </row>
    <row r="967" spans="1:94" s="92" customFormat="1" ht="15" hidden="1" customHeight="1" outlineLevel="1">
      <c r="A967" s="169" t="str">
        <f>IF(B967&lt;&gt;"",SUBTOTAL(103,$B$8:B967)-SUBTOTAL(103,$B$9:$B$50)-SUBTOTAL(103,$B$52:$B$345),"")</f>
        <v/>
      </c>
      <c r="C967" s="361"/>
      <c r="D967" s="364" t="s">
        <v>1417</v>
      </c>
      <c r="E967" s="707" t="s">
        <v>1505</v>
      </c>
      <c r="F967" s="707"/>
      <c r="G967" s="707"/>
      <c r="H967" s="707"/>
      <c r="I967" s="707"/>
      <c r="J967" s="707"/>
      <c r="K967" s="707"/>
      <c r="L967" s="707"/>
      <c r="M967" s="707"/>
      <c r="N967" s="707"/>
      <c r="O967" s="707"/>
      <c r="P967" s="707"/>
      <c r="Q967" s="707"/>
      <c r="R967" s="707"/>
      <c r="S967" s="707"/>
      <c r="T967" s="707"/>
      <c r="U967" s="707"/>
      <c r="V967" s="707"/>
      <c r="W967" s="707"/>
      <c r="X967" s="707"/>
      <c r="Y967" s="707"/>
      <c r="Z967" s="707"/>
      <c r="AA967" s="707"/>
      <c r="AB967" s="707"/>
      <c r="AC967" s="707"/>
      <c r="AD967" s="707"/>
      <c r="AE967" s="707"/>
      <c r="AF967" s="707"/>
      <c r="AG967" s="707"/>
      <c r="AH967" s="707"/>
      <c r="AI967" s="707"/>
      <c r="AJ967" s="365" t="str">
        <f t="shared" si="105"/>
        <v/>
      </c>
      <c r="AK967" s="366">
        <f t="shared" si="105"/>
        <v>0</v>
      </c>
      <c r="AL967" s="361"/>
      <c r="AM967" s="364"/>
      <c r="AN967" s="364"/>
      <c r="AO967" s="707"/>
      <c r="AP967" s="707"/>
      <c r="AQ967" s="707"/>
      <c r="AR967" s="707"/>
      <c r="AS967" s="707"/>
      <c r="AT967" s="707"/>
      <c r="AU967" s="707"/>
      <c r="AV967" s="707"/>
      <c r="AW967" s="707"/>
      <c r="AX967" s="707"/>
      <c r="AY967" s="707"/>
      <c r="AZ967" s="707"/>
      <c r="BA967" s="707"/>
      <c r="BB967" s="707"/>
      <c r="BC967" s="707"/>
      <c r="BD967" s="707"/>
      <c r="BE967" s="707"/>
      <c r="BF967" s="707"/>
      <c r="BG967" s="707"/>
      <c r="BH967" s="707"/>
      <c r="BI967" s="707"/>
      <c r="BJ967" s="707"/>
      <c r="BK967" s="707"/>
      <c r="BL967" s="707"/>
      <c r="BM967" s="707"/>
      <c r="BN967" s="707"/>
      <c r="BO967" s="707"/>
      <c r="BP967" s="707"/>
      <c r="BQ967" s="707"/>
      <c r="BR967" s="707"/>
      <c r="BT967" s="155"/>
      <c r="BU967" s="155"/>
      <c r="BV967" s="155"/>
      <c r="BW967" s="155"/>
      <c r="BX967" s="156"/>
      <c r="BY967" s="223"/>
      <c r="BZ967" s="156">
        <f t="shared" si="106"/>
        <v>0</v>
      </c>
      <c r="CA967" s="156"/>
      <c r="CB967" s="224"/>
      <c r="CC967" s="224"/>
      <c r="CD967" s="224"/>
      <c r="CE967" s="224"/>
      <c r="CG967" s="226"/>
      <c r="CH967" s="226"/>
      <c r="CI967" s="226"/>
      <c r="CJ967" s="226"/>
      <c r="CK967" s="226"/>
      <c r="CL967" s="226"/>
      <c r="CM967" s="226"/>
      <c r="CN967" s="226"/>
      <c r="CO967" s="226"/>
      <c r="CP967" s="226"/>
    </row>
    <row r="968" spans="1:94" s="92" customFormat="1" ht="15" hidden="1" customHeight="1" outlineLevel="1">
      <c r="A968" s="169" t="str">
        <f>IF(B968&lt;&gt;"",SUBTOTAL(103,$B$8:B968)-SUBTOTAL(103,$B$9:$B$50)-SUBTOTAL(103,$B$52:$B$345),"")</f>
        <v/>
      </c>
      <c r="C968" s="361"/>
      <c r="D968" s="364" t="s">
        <v>1415</v>
      </c>
      <c r="E968" s="707" t="s">
        <v>1506</v>
      </c>
      <c r="F968" s="707"/>
      <c r="G968" s="707"/>
      <c r="H968" s="707"/>
      <c r="I968" s="707"/>
      <c r="J968" s="707"/>
      <c r="K968" s="707"/>
      <c r="L968" s="707"/>
      <c r="M968" s="707"/>
      <c r="N968" s="707"/>
      <c r="O968" s="707"/>
      <c r="P968" s="707"/>
      <c r="Q968" s="707"/>
      <c r="R968" s="707"/>
      <c r="S968" s="707"/>
      <c r="T968" s="707"/>
      <c r="U968" s="707"/>
      <c r="V968" s="707"/>
      <c r="W968" s="707"/>
      <c r="X968" s="707"/>
      <c r="Y968" s="707"/>
      <c r="Z968" s="707"/>
      <c r="AA968" s="707"/>
      <c r="AB968" s="707"/>
      <c r="AC968" s="707"/>
      <c r="AD968" s="707"/>
      <c r="AE968" s="707"/>
      <c r="AF968" s="707"/>
      <c r="AG968" s="707"/>
      <c r="AH968" s="707"/>
      <c r="AI968" s="707"/>
      <c r="AJ968" s="365" t="str">
        <f t="shared" si="105"/>
        <v/>
      </c>
      <c r="AK968" s="366">
        <f t="shared" si="105"/>
        <v>0</v>
      </c>
      <c r="AL968" s="361"/>
      <c r="AM968" s="364"/>
      <c r="AN968" s="364"/>
      <c r="AO968" s="707"/>
      <c r="AP968" s="707"/>
      <c r="AQ968" s="707"/>
      <c r="AR968" s="707"/>
      <c r="AS968" s="707"/>
      <c r="AT968" s="707"/>
      <c r="AU968" s="707"/>
      <c r="AV968" s="707"/>
      <c r="AW968" s="707"/>
      <c r="AX968" s="707"/>
      <c r="AY968" s="707"/>
      <c r="AZ968" s="707"/>
      <c r="BA968" s="707"/>
      <c r="BB968" s="707"/>
      <c r="BC968" s="707"/>
      <c r="BD968" s="707"/>
      <c r="BE968" s="707"/>
      <c r="BF968" s="707"/>
      <c r="BG968" s="707"/>
      <c r="BH968" s="707"/>
      <c r="BI968" s="707"/>
      <c r="BJ968" s="707"/>
      <c r="BK968" s="707"/>
      <c r="BL968" s="707"/>
      <c r="BM968" s="707"/>
      <c r="BN968" s="707"/>
      <c r="BO968" s="707"/>
      <c r="BP968" s="707"/>
      <c r="BQ968" s="707"/>
      <c r="BR968" s="707"/>
      <c r="BT968" s="155"/>
      <c r="BU968" s="155"/>
      <c r="BV968" s="155"/>
      <c r="BW968" s="155"/>
      <c r="BX968" s="156"/>
      <c r="BY968" s="223"/>
      <c r="BZ968" s="156">
        <f t="shared" si="106"/>
        <v>0</v>
      </c>
      <c r="CA968" s="156"/>
      <c r="CB968" s="224"/>
      <c r="CC968" s="224"/>
      <c r="CD968" s="224"/>
      <c r="CE968" s="224"/>
      <c r="CG968" s="226"/>
      <c r="CH968" s="226"/>
      <c r="CI968" s="226"/>
      <c r="CJ968" s="226"/>
      <c r="CK968" s="226"/>
      <c r="CL968" s="226"/>
      <c r="CM968" s="226"/>
      <c r="CN968" s="226"/>
      <c r="CO968" s="226"/>
      <c r="CP968" s="226"/>
    </row>
    <row r="969" spans="1:94" ht="15" hidden="1" customHeight="1" outlineLevel="1" collapsed="1">
      <c r="A969" s="169" t="str">
        <f>IF(B969&lt;&gt;"",SUBTOTAL(103,$B$8:B969)-SUBTOTAL(103,$B$9:$B$50)-SUBTOTAL(103,$B$52:$B$345),"")</f>
        <v/>
      </c>
      <c r="B969" s="89"/>
      <c r="C969" s="379"/>
      <c r="D969" s="380"/>
      <c r="E969" s="380"/>
      <c r="F969" s="380"/>
      <c r="G969" s="380"/>
      <c r="H969" s="380"/>
      <c r="I969" s="380"/>
      <c r="J969" s="380"/>
      <c r="K969" s="380"/>
      <c r="L969" s="380"/>
      <c r="M969" s="380"/>
      <c r="N969" s="380"/>
      <c r="O969" s="380"/>
      <c r="P969" s="380"/>
      <c r="Q969" s="380"/>
      <c r="R969" s="380"/>
      <c r="S969" s="380"/>
      <c r="T969" s="380"/>
      <c r="U969" s="380"/>
      <c r="V969" s="380"/>
      <c r="W969" s="380"/>
      <c r="X969" s="380"/>
      <c r="Y969" s="380"/>
      <c r="Z969" s="380"/>
      <c r="AA969" s="380"/>
      <c r="AB969" s="380"/>
      <c r="AC969" s="380"/>
      <c r="AD969" s="380"/>
      <c r="AE969" s="380"/>
      <c r="AF969" s="380"/>
      <c r="AG969" s="380"/>
      <c r="AH969" s="380"/>
      <c r="AI969" s="380"/>
      <c r="AJ969" s="265" t="str">
        <f t="shared" si="105"/>
        <v/>
      </c>
      <c r="AK969" s="381">
        <f t="shared" si="105"/>
        <v>0</v>
      </c>
      <c r="AL969" s="382"/>
      <c r="AM969" s="382"/>
      <c r="AN969" s="382"/>
      <c r="AO969" s="189"/>
      <c r="AP969" s="189"/>
      <c r="AQ969" s="189"/>
      <c r="BF969" s="89"/>
      <c r="BG969" s="89"/>
      <c r="BH969" s="89"/>
      <c r="BI969" s="89"/>
      <c r="BJ969" s="89"/>
      <c r="BK969" s="89"/>
      <c r="BL969" s="89"/>
      <c r="BM969" s="89"/>
      <c r="BN969" s="89"/>
      <c r="BO969" s="89"/>
      <c r="BP969" s="89"/>
      <c r="BQ969" s="89"/>
      <c r="BR969" s="89"/>
      <c r="BS969" s="89"/>
      <c r="BY969" s="156">
        <f>BY973</f>
        <v>0</v>
      </c>
      <c r="BZ969" s="156">
        <f>IF(ISNONTEXT(C969:D969),0,SUM(C969:AI969)-SUM(AL969:BR969))</f>
        <v>0</v>
      </c>
      <c r="CB969" s="195"/>
      <c r="CC969" s="195"/>
      <c r="CD969" s="195"/>
      <c r="CE969" s="195"/>
    </row>
    <row r="970" spans="1:94" s="120" customFormat="1" ht="15" hidden="1" customHeight="1" outlineLevel="1">
      <c r="A970" s="169" t="str">
        <f>IF(B970&lt;&gt;"",SUBTOTAL(103,$B$8:B970)-SUBTOTAL(103,$B$9:$B$50)-SUBTOTAL(103,$B$52:$B$345),"")</f>
        <v/>
      </c>
      <c r="C970" s="383" t="s">
        <v>1508</v>
      </c>
      <c r="D970" s="384"/>
      <c r="E970" s="385"/>
      <c r="F970" s="385"/>
      <c r="G970" s="385"/>
      <c r="H970" s="385"/>
      <c r="I970" s="385"/>
      <c r="J970" s="385"/>
      <c r="K970" s="386"/>
      <c r="L970" s="386"/>
      <c r="M970" s="386"/>
      <c r="N970" s="386"/>
      <c r="O970" s="386"/>
      <c r="P970" s="386"/>
      <c r="Q970" s="386"/>
      <c r="R970" s="386"/>
      <c r="S970" s="386"/>
      <c r="T970" s="386"/>
      <c r="U970" s="386"/>
      <c r="V970" s="386"/>
      <c r="W970" s="387"/>
      <c r="X970" s="387"/>
      <c r="Y970" s="387"/>
      <c r="Z970" s="387"/>
      <c r="AA970" s="387"/>
      <c r="AB970" s="387"/>
      <c r="AC970" s="387"/>
      <c r="AD970" s="388"/>
      <c r="AE970" s="388"/>
      <c r="AF970" s="388"/>
      <c r="AG970" s="388"/>
      <c r="AH970" s="388"/>
      <c r="AI970" s="389"/>
      <c r="AJ970" s="147" t="str">
        <f t="shared" si="105"/>
        <v/>
      </c>
      <c r="AK970" s="245">
        <f t="shared" si="105"/>
        <v>0</v>
      </c>
      <c r="AL970" s="356" t="s">
        <v>1509</v>
      </c>
      <c r="AM970" s="384"/>
      <c r="AN970" s="384"/>
      <c r="AO970" s="385"/>
      <c r="AP970" s="385"/>
      <c r="AQ970" s="385"/>
      <c r="AR970" s="385"/>
      <c r="AS970" s="385"/>
      <c r="AT970" s="386"/>
      <c r="AU970" s="386"/>
      <c r="AV970" s="386"/>
      <c r="AW970" s="386"/>
      <c r="AX970" s="386"/>
      <c r="AY970" s="386"/>
      <c r="AZ970" s="386"/>
      <c r="BA970" s="386"/>
      <c r="BB970" s="386"/>
      <c r="BC970" s="386"/>
      <c r="BD970" s="386"/>
      <c r="BE970" s="386"/>
      <c r="BF970" s="387"/>
      <c r="BG970" s="387"/>
      <c r="BH970" s="387"/>
      <c r="BI970" s="387"/>
      <c r="BJ970" s="387"/>
      <c r="BK970" s="387"/>
      <c r="BL970" s="387"/>
      <c r="BM970" s="388"/>
      <c r="BN970" s="388"/>
      <c r="BO970" s="388"/>
      <c r="BP970" s="388"/>
      <c r="BQ970" s="388"/>
      <c r="BR970" s="389"/>
      <c r="BS970" s="388"/>
      <c r="BT970" s="155"/>
      <c r="BU970" s="155"/>
      <c r="BV970" s="155"/>
      <c r="BW970" s="155"/>
      <c r="BX970" s="156"/>
      <c r="BY970" s="156">
        <f>BY973</f>
        <v>0</v>
      </c>
      <c r="BZ970" s="156">
        <f>IF(ISNONTEXT(C970:D970),0,SUM(C970:AI970)-SUM(AL970:BR970))</f>
        <v>0</v>
      </c>
      <c r="CA970" s="156"/>
      <c r="CB970" s="390"/>
      <c r="CC970" s="390"/>
      <c r="CD970" s="390"/>
      <c r="CE970" s="390"/>
      <c r="CG970" s="391"/>
      <c r="CH970" s="391"/>
      <c r="CI970" s="391"/>
      <c r="CJ970" s="391"/>
      <c r="CK970" s="391"/>
      <c r="CL970" s="391"/>
      <c r="CM970" s="391"/>
      <c r="CN970" s="391"/>
      <c r="CO970" s="391"/>
      <c r="CP970" s="391"/>
    </row>
    <row r="971" spans="1:94" ht="18.75" hidden="1" customHeight="1" outlineLevel="1">
      <c r="A971" s="183" t="str">
        <f>IF(B971&lt;&gt;"",SUBTOTAL(103,$B$8:B971)-SUBTOTAL(103,$B$9:$B$50)-SUBTOTAL(103,$B$52:$B$345),"")</f>
        <v/>
      </c>
      <c r="B971" s="90"/>
      <c r="D971" s="113"/>
      <c r="E971" s="107"/>
      <c r="F971" s="107"/>
      <c r="H971" s="710" t="str">
        <f>[4]KQKD!$P$9</f>
        <v>6 tháng đầu năm 2016</v>
      </c>
      <c r="I971" s="710"/>
      <c r="J971" s="710"/>
      <c r="K971" s="710"/>
      <c r="L971" s="710"/>
      <c r="M971" s="710"/>
      <c r="N971" s="710"/>
      <c r="O971" s="710"/>
      <c r="P971" s="710"/>
      <c r="Q971" s="710"/>
      <c r="R971" s="710"/>
      <c r="S971" s="710"/>
      <c r="T971" s="710"/>
      <c r="U971" s="710"/>
      <c r="V971" s="710" t="str">
        <f>[4]KQKD!$T$9</f>
        <v>6 tháng đầu năm 2015</v>
      </c>
      <c r="W971" s="710"/>
      <c r="X971" s="710"/>
      <c r="Y971" s="710"/>
      <c r="Z971" s="710"/>
      <c r="AA971" s="710"/>
      <c r="AB971" s="710"/>
      <c r="AC971" s="710"/>
      <c r="AD971" s="710"/>
      <c r="AE971" s="710"/>
      <c r="AF971" s="710"/>
      <c r="AG971" s="710"/>
      <c r="AH971" s="710"/>
      <c r="AI971" s="710"/>
      <c r="AJ971" s="256" t="str">
        <f t="shared" si="105"/>
        <v/>
      </c>
      <c r="AK971" s="284">
        <f t="shared" si="105"/>
        <v>0</v>
      </c>
      <c r="AM971" s="113"/>
      <c r="AN971" s="113"/>
      <c r="AO971" s="107"/>
      <c r="AQ971" s="710" t="e">
        <f>#REF!</f>
        <v>#REF!</v>
      </c>
      <c r="AR971" s="710"/>
      <c r="AS971" s="710"/>
      <c r="AT971" s="710"/>
      <c r="AU971" s="710"/>
      <c r="AV971" s="710"/>
      <c r="AW971" s="710"/>
      <c r="AX971" s="710"/>
      <c r="AY971" s="710"/>
      <c r="AZ971" s="710"/>
      <c r="BA971" s="710"/>
      <c r="BB971" s="710"/>
      <c r="BC971" s="710"/>
      <c r="BD971" s="710"/>
      <c r="BE971" s="710" t="e">
        <f>#REF!</f>
        <v>#REF!</v>
      </c>
      <c r="BF971" s="710"/>
      <c r="BG971" s="710"/>
      <c r="BH971" s="710"/>
      <c r="BI971" s="710"/>
      <c r="BJ971" s="710"/>
      <c r="BK971" s="710"/>
      <c r="BL971" s="710"/>
      <c r="BM971" s="710"/>
      <c r="BN971" s="710"/>
      <c r="BO971" s="710"/>
      <c r="BP971" s="710"/>
      <c r="BQ971" s="710"/>
      <c r="BR971" s="710"/>
      <c r="BS971" s="123"/>
      <c r="BY971" s="156">
        <f>BY973</f>
        <v>0</v>
      </c>
      <c r="BZ971" s="156">
        <f>IF(ISNONTEXT(C971:D971),0,SUM(C971:AI971)-SUM(AL971:BR971))</f>
        <v>0</v>
      </c>
      <c r="CB971" s="155"/>
      <c r="CC971" s="155"/>
      <c r="CD971" s="155"/>
      <c r="CE971" s="155"/>
    </row>
    <row r="972" spans="1:94" ht="44.25" hidden="1" customHeight="1" outlineLevel="1">
      <c r="A972" s="169" t="str">
        <f>IF(B972&lt;&gt;"",SUBTOTAL(103,$B$8:B972)-SUBTOTAL(103,$B$9:$B$50)-SUBTOTAL(103,$B$52:$B$345),"")</f>
        <v/>
      </c>
      <c r="B972" s="89"/>
      <c r="C972" s="643"/>
      <c r="D972" s="643"/>
      <c r="E972" s="643"/>
      <c r="F972" s="643"/>
      <c r="G972" s="643"/>
      <c r="H972" s="711" t="s">
        <v>1510</v>
      </c>
      <c r="I972" s="711"/>
      <c r="J972" s="711"/>
      <c r="K972" s="711"/>
      <c r="L972" s="711"/>
      <c r="M972" s="712" t="s">
        <v>1511</v>
      </c>
      <c r="N972" s="712"/>
      <c r="O972" s="712"/>
      <c r="P972" s="712"/>
      <c r="Q972" s="712" t="s">
        <v>1512</v>
      </c>
      <c r="R972" s="712"/>
      <c r="S972" s="712"/>
      <c r="T972" s="712"/>
      <c r="U972" s="712"/>
      <c r="V972" s="711" t="s">
        <v>1510</v>
      </c>
      <c r="W972" s="711"/>
      <c r="X972" s="711"/>
      <c r="Y972" s="711"/>
      <c r="Z972" s="711"/>
      <c r="AA972" s="712" t="s">
        <v>1511</v>
      </c>
      <c r="AB972" s="712"/>
      <c r="AC972" s="712"/>
      <c r="AD972" s="712"/>
      <c r="AE972" s="712" t="s">
        <v>1512</v>
      </c>
      <c r="AF972" s="712"/>
      <c r="AG972" s="712"/>
      <c r="AH972" s="712"/>
      <c r="AI972" s="712"/>
      <c r="AJ972" s="256" t="str">
        <f t="shared" si="105"/>
        <v/>
      </c>
      <c r="AK972" s="284">
        <f t="shared" si="105"/>
        <v>0</v>
      </c>
      <c r="AL972" s="643"/>
      <c r="AM972" s="643"/>
      <c r="AN972" s="643"/>
      <c r="AO972" s="643"/>
      <c r="AP972" s="643"/>
      <c r="AQ972" s="711" t="s">
        <v>1513</v>
      </c>
      <c r="AR972" s="711"/>
      <c r="AS972" s="711"/>
      <c r="AT972" s="711"/>
      <c r="AU972" s="711"/>
      <c r="AV972" s="712" t="s">
        <v>1514</v>
      </c>
      <c r="AW972" s="712"/>
      <c r="AX972" s="712"/>
      <c r="AY972" s="712"/>
      <c r="AZ972" s="712" t="s">
        <v>1515</v>
      </c>
      <c r="BA972" s="712"/>
      <c r="BB972" s="712"/>
      <c r="BC972" s="712"/>
      <c r="BD972" s="712"/>
      <c r="BE972" s="711" t="s">
        <v>1513</v>
      </c>
      <c r="BF972" s="711"/>
      <c r="BG972" s="711"/>
      <c r="BH972" s="711"/>
      <c r="BI972" s="711"/>
      <c r="BJ972" s="712" t="s">
        <v>1514</v>
      </c>
      <c r="BK972" s="712"/>
      <c r="BL972" s="712"/>
      <c r="BM972" s="712"/>
      <c r="BN972" s="712" t="s">
        <v>1515</v>
      </c>
      <c r="BO972" s="712"/>
      <c r="BP972" s="712"/>
      <c r="BQ972" s="712"/>
      <c r="BR972" s="712"/>
      <c r="BS972" s="392"/>
      <c r="BY972" s="156">
        <f>BY973</f>
        <v>0</v>
      </c>
      <c r="BZ972" s="156">
        <f t="shared" ref="BZ972:BZ1009" si="107">IF(ISNONTEXT(C972:D972),0,SUM(C972:AI972)-SUM(AL972:BR972))</f>
        <v>0</v>
      </c>
      <c r="CB972" s="155"/>
      <c r="CC972" s="155"/>
      <c r="CD972" s="155"/>
      <c r="CE972" s="155"/>
    </row>
    <row r="973" spans="1:94" s="196" customFormat="1" ht="15" hidden="1" customHeight="1" outlineLevel="1">
      <c r="A973" s="169" t="str">
        <f>IF(B973&lt;&gt;"",SUBTOTAL(103,$B$8:B973)-SUBTOTAL(103,$B$9:$B$50)-SUBTOTAL(103,$B$52:$B$345),"")</f>
        <v/>
      </c>
      <c r="C973" s="393"/>
      <c r="D973" s="394"/>
      <c r="E973" s="394"/>
      <c r="F973" s="394"/>
      <c r="H973" s="713" t="s">
        <v>1133</v>
      </c>
      <c r="I973" s="713"/>
      <c r="J973" s="713"/>
      <c r="K973" s="713"/>
      <c r="L973" s="713"/>
      <c r="M973" s="713" t="s">
        <v>1133</v>
      </c>
      <c r="N973" s="713"/>
      <c r="O973" s="713"/>
      <c r="P973" s="713"/>
      <c r="Q973" s="713" t="s">
        <v>1133</v>
      </c>
      <c r="R973" s="713"/>
      <c r="S973" s="713"/>
      <c r="T973" s="713"/>
      <c r="U973" s="713"/>
      <c r="V973" s="714" t="s">
        <v>1133</v>
      </c>
      <c r="W973" s="714"/>
      <c r="X973" s="714"/>
      <c r="Y973" s="714"/>
      <c r="Z973" s="714"/>
      <c r="AA973" s="713" t="s">
        <v>1133</v>
      </c>
      <c r="AB973" s="713"/>
      <c r="AC973" s="713"/>
      <c r="AD973" s="713"/>
      <c r="AE973" s="713" t="s">
        <v>1133</v>
      </c>
      <c r="AF973" s="713"/>
      <c r="AG973" s="713"/>
      <c r="AH973" s="713"/>
      <c r="AI973" s="713"/>
      <c r="AJ973" s="395" t="str">
        <f t="shared" si="105"/>
        <v/>
      </c>
      <c r="AK973" s="396">
        <f t="shared" si="105"/>
        <v>0</v>
      </c>
      <c r="AL973" s="393"/>
      <c r="AM973" s="394"/>
      <c r="AN973" s="394"/>
      <c r="AO973" s="394"/>
      <c r="AQ973" s="713" t="s">
        <v>1133</v>
      </c>
      <c r="AR973" s="713"/>
      <c r="AS973" s="713"/>
      <c r="AT973" s="713"/>
      <c r="AU973" s="713"/>
      <c r="AV973" s="713" t="s">
        <v>1133</v>
      </c>
      <c r="AW973" s="713"/>
      <c r="AX973" s="713"/>
      <c r="AY973" s="713"/>
      <c r="AZ973" s="713" t="s">
        <v>1133</v>
      </c>
      <c r="BA973" s="713"/>
      <c r="BB973" s="713"/>
      <c r="BC973" s="713"/>
      <c r="BD973" s="713"/>
      <c r="BE973" s="714" t="s">
        <v>1133</v>
      </c>
      <c r="BF973" s="714"/>
      <c r="BG973" s="714"/>
      <c r="BH973" s="714"/>
      <c r="BI973" s="714"/>
      <c r="BJ973" s="713" t="s">
        <v>1133</v>
      </c>
      <c r="BK973" s="713"/>
      <c r="BL973" s="713"/>
      <c r="BM973" s="713"/>
      <c r="BN973" s="713" t="s">
        <v>1133</v>
      </c>
      <c r="BO973" s="713"/>
      <c r="BP973" s="713"/>
      <c r="BQ973" s="713"/>
      <c r="BR973" s="713"/>
      <c r="BS973" s="397"/>
      <c r="BT973" s="155"/>
      <c r="BU973" s="155"/>
      <c r="BV973" s="155"/>
      <c r="BW973" s="155"/>
      <c r="BX973" s="156"/>
      <c r="BY973" s="156">
        <f>SUM(BY974:BY978)</f>
        <v>0</v>
      </c>
      <c r="BZ973" s="156">
        <f t="shared" si="107"/>
        <v>0</v>
      </c>
      <c r="CA973" s="156"/>
      <c r="CB973" s="252"/>
      <c r="CC973" s="252"/>
      <c r="CD973" s="252"/>
      <c r="CE973" s="252"/>
      <c r="CG973" s="195"/>
      <c r="CH973" s="195"/>
      <c r="CI973" s="195"/>
      <c r="CJ973" s="195"/>
      <c r="CK973" s="195"/>
      <c r="CL973" s="195"/>
      <c r="CM973" s="195"/>
      <c r="CN973" s="195"/>
      <c r="CO973" s="195"/>
      <c r="CP973" s="195"/>
    </row>
    <row r="974" spans="1:94" ht="15" hidden="1" customHeight="1" outlineLevel="1">
      <c r="A974" s="169" t="str">
        <f>IF(B974&lt;&gt;"",SUBTOTAL(103,$B$8:B974)-SUBTOTAL(103,$B$9:$B$50)-SUBTOTAL(103,$B$52:$B$345),"")</f>
        <v/>
      </c>
      <c r="B974" s="89"/>
      <c r="C974" s="257" t="s">
        <v>1516</v>
      </c>
      <c r="D974" s="398"/>
      <c r="E974" s="398"/>
      <c r="F974" s="398"/>
      <c r="H974" s="714">
        <f>SUM(M974:U974)</f>
        <v>0</v>
      </c>
      <c r="I974" s="714"/>
      <c r="J974" s="714"/>
      <c r="K974" s="714"/>
      <c r="L974" s="714"/>
      <c r="M974" s="714">
        <v>0</v>
      </c>
      <c r="N974" s="714"/>
      <c r="O974" s="714"/>
      <c r="P974" s="714"/>
      <c r="Q974" s="714">
        <v>0</v>
      </c>
      <c r="R974" s="714"/>
      <c r="S974" s="714"/>
      <c r="T974" s="714"/>
      <c r="U974" s="714"/>
      <c r="V974" s="714">
        <f>SUM(AA974:AI974)</f>
        <v>0</v>
      </c>
      <c r="W974" s="714"/>
      <c r="X974" s="714"/>
      <c r="Y974" s="714"/>
      <c r="Z974" s="714"/>
      <c r="AA974" s="714">
        <v>0</v>
      </c>
      <c r="AB974" s="714"/>
      <c r="AC974" s="714"/>
      <c r="AD974" s="714"/>
      <c r="AE974" s="714">
        <v>0</v>
      </c>
      <c r="AF974" s="714"/>
      <c r="AG974" s="714"/>
      <c r="AH974" s="714"/>
      <c r="AI974" s="714"/>
      <c r="AJ974" s="333" t="str">
        <f t="shared" si="105"/>
        <v/>
      </c>
      <c r="AK974" s="334">
        <f t="shared" si="105"/>
        <v>0</v>
      </c>
      <c r="AL974" s="257" t="s">
        <v>1517</v>
      </c>
      <c r="AM974" s="398"/>
      <c r="AN974" s="398"/>
      <c r="AO974" s="398"/>
      <c r="AQ974" s="717">
        <f>SUM(AV974:BD974)</f>
        <v>0</v>
      </c>
      <c r="AR974" s="717"/>
      <c r="AS974" s="717"/>
      <c r="AT974" s="717"/>
      <c r="AU974" s="717"/>
      <c r="AV974" s="717">
        <f>M974</f>
        <v>0</v>
      </c>
      <c r="AW974" s="717"/>
      <c r="AX974" s="717"/>
      <c r="AY974" s="717"/>
      <c r="AZ974" s="717">
        <f>Q974</f>
        <v>0</v>
      </c>
      <c r="BA974" s="717"/>
      <c r="BB974" s="717"/>
      <c r="BC974" s="717"/>
      <c r="BD974" s="717"/>
      <c r="BE974" s="717">
        <f>SUM(BJ974:BR974)</f>
        <v>0</v>
      </c>
      <c r="BF974" s="717"/>
      <c r="BG974" s="717"/>
      <c r="BH974" s="717"/>
      <c r="BI974" s="717"/>
      <c r="BJ974" s="717">
        <f>AA974</f>
        <v>0</v>
      </c>
      <c r="BK974" s="717"/>
      <c r="BL974" s="717"/>
      <c r="BM974" s="717"/>
      <c r="BN974" s="717">
        <f>AE974</f>
        <v>0</v>
      </c>
      <c r="BO974" s="717"/>
      <c r="BP974" s="717"/>
      <c r="BQ974" s="717"/>
      <c r="BR974" s="717"/>
      <c r="BS974" s="397"/>
      <c r="BY974" s="156">
        <f>IF(SUM(C974:AI974)=0,0,1)</f>
        <v>0</v>
      </c>
      <c r="BZ974" s="156">
        <f t="shared" si="107"/>
        <v>0</v>
      </c>
    </row>
    <row r="975" spans="1:94" ht="15" hidden="1" customHeight="1" outlineLevel="1">
      <c r="A975" s="169" t="str">
        <f>IF(B975&lt;&gt;"",SUBTOTAL(103,$B$8:B975)-SUBTOTAL(103,$B$9:$B$50)-SUBTOTAL(103,$B$52:$B$345),"")</f>
        <v/>
      </c>
      <c r="B975" s="89"/>
      <c r="C975" s="257" t="s">
        <v>1518</v>
      </c>
      <c r="D975" s="398"/>
      <c r="E975" s="398"/>
      <c r="F975" s="398"/>
      <c r="H975" s="714">
        <f>SUM(M975:U975)</f>
        <v>0</v>
      </c>
      <c r="I975" s="714"/>
      <c r="J975" s="714"/>
      <c r="K975" s="714"/>
      <c r="L975" s="714"/>
      <c r="M975" s="716">
        <v>0</v>
      </c>
      <c r="N975" s="716"/>
      <c r="O975" s="716"/>
      <c r="P975" s="716"/>
      <c r="Q975" s="716">
        <v>0</v>
      </c>
      <c r="R975" s="716"/>
      <c r="S975" s="716"/>
      <c r="T975" s="716"/>
      <c r="U975" s="716"/>
      <c r="V975" s="716">
        <f>SUM(AA975:AI975)</f>
        <v>0</v>
      </c>
      <c r="W975" s="716"/>
      <c r="X975" s="716"/>
      <c r="Y975" s="716"/>
      <c r="Z975" s="716"/>
      <c r="AA975" s="716">
        <v>0</v>
      </c>
      <c r="AB975" s="716"/>
      <c r="AC975" s="716"/>
      <c r="AD975" s="716"/>
      <c r="AE975" s="716">
        <v>0</v>
      </c>
      <c r="AF975" s="716"/>
      <c r="AG975" s="716"/>
      <c r="AH975" s="716"/>
      <c r="AI975" s="716"/>
      <c r="AJ975" s="147" t="str">
        <f t="shared" si="105"/>
        <v/>
      </c>
      <c r="AK975" s="245">
        <f t="shared" si="105"/>
        <v>0</v>
      </c>
      <c r="AL975" s="257" t="s">
        <v>1519</v>
      </c>
      <c r="AM975" s="398"/>
      <c r="AN975" s="398"/>
      <c r="AO975" s="398"/>
      <c r="AQ975" s="715">
        <f>SUM(AV975:BD975)</f>
        <v>0</v>
      </c>
      <c r="AR975" s="715"/>
      <c r="AS975" s="715"/>
      <c r="AT975" s="715"/>
      <c r="AU975" s="715"/>
      <c r="AV975" s="715">
        <f>M975</f>
        <v>0</v>
      </c>
      <c r="AW975" s="715"/>
      <c r="AX975" s="715"/>
      <c r="AY975" s="715"/>
      <c r="AZ975" s="715">
        <f>Q975</f>
        <v>0</v>
      </c>
      <c r="BA975" s="715"/>
      <c r="BB975" s="715"/>
      <c r="BC975" s="715"/>
      <c r="BD975" s="715"/>
      <c r="BE975" s="715">
        <f>SUM(BJ975:BR975)</f>
        <v>0</v>
      </c>
      <c r="BF975" s="715"/>
      <c r="BG975" s="715"/>
      <c r="BH975" s="715"/>
      <c r="BI975" s="715"/>
      <c r="BJ975" s="715">
        <f>AA975</f>
        <v>0</v>
      </c>
      <c r="BK975" s="715"/>
      <c r="BL975" s="715"/>
      <c r="BM975" s="715"/>
      <c r="BN975" s="715">
        <f>AE975</f>
        <v>0</v>
      </c>
      <c r="BO975" s="715"/>
      <c r="BP975" s="715"/>
      <c r="BQ975" s="715"/>
      <c r="BR975" s="715"/>
      <c r="BS975" s="397"/>
      <c r="BY975" s="156">
        <f>IF(SUM(C975:AI975)=0,0,1)</f>
        <v>0</v>
      </c>
      <c r="BZ975" s="156">
        <f t="shared" si="107"/>
        <v>0</v>
      </c>
    </row>
    <row r="976" spans="1:94" ht="15" hidden="1" customHeight="1" outlineLevel="1">
      <c r="A976" s="169" t="str">
        <f>IF(B976&lt;&gt;"",SUBTOTAL(103,$B$8:B976)-SUBTOTAL(103,$B$9:$B$50)-SUBTOTAL(103,$B$52:$B$345),"")</f>
        <v/>
      </c>
      <c r="B976" s="89"/>
      <c r="C976" s="257" t="s">
        <v>1520</v>
      </c>
      <c r="D976" s="398"/>
      <c r="E976" s="398"/>
      <c r="F976" s="398"/>
      <c r="H976" s="714">
        <f>SUM(M976:U976)</f>
        <v>0</v>
      </c>
      <c r="I976" s="714"/>
      <c r="J976" s="714"/>
      <c r="K976" s="714"/>
      <c r="L976" s="714"/>
      <c r="M976" s="716">
        <v>0</v>
      </c>
      <c r="N976" s="716"/>
      <c r="O976" s="716"/>
      <c r="P976" s="716"/>
      <c r="Q976" s="716">
        <v>0</v>
      </c>
      <c r="R976" s="716"/>
      <c r="S976" s="716"/>
      <c r="T976" s="716"/>
      <c r="U976" s="716"/>
      <c r="V976" s="716">
        <f>SUM(AA976:AI976)</f>
        <v>0</v>
      </c>
      <c r="W976" s="716"/>
      <c r="X976" s="716"/>
      <c r="Y976" s="716"/>
      <c r="Z976" s="716"/>
      <c r="AA976" s="716">
        <v>0</v>
      </c>
      <c r="AB976" s="716"/>
      <c r="AC976" s="716"/>
      <c r="AD976" s="716"/>
      <c r="AE976" s="716">
        <v>0</v>
      </c>
      <c r="AF976" s="716"/>
      <c r="AG976" s="716"/>
      <c r="AH976" s="716"/>
      <c r="AI976" s="716"/>
      <c r="AJ976" s="147" t="str">
        <f t="shared" si="105"/>
        <v/>
      </c>
      <c r="AK976" s="245">
        <f t="shared" si="105"/>
        <v>0</v>
      </c>
      <c r="AL976" s="257" t="s">
        <v>1521</v>
      </c>
      <c r="AM976" s="398"/>
      <c r="AN976" s="398"/>
      <c r="AO976" s="398"/>
      <c r="AQ976" s="715">
        <f>SUM(AV976:BD976)</f>
        <v>0</v>
      </c>
      <c r="AR976" s="715"/>
      <c r="AS976" s="715"/>
      <c r="AT976" s="715"/>
      <c r="AU976" s="715"/>
      <c r="AV976" s="715">
        <f>M976</f>
        <v>0</v>
      </c>
      <c r="AW976" s="715"/>
      <c r="AX976" s="715"/>
      <c r="AY976" s="715"/>
      <c r="AZ976" s="715">
        <f>Q976</f>
        <v>0</v>
      </c>
      <c r="BA976" s="715"/>
      <c r="BB976" s="715"/>
      <c r="BC976" s="715"/>
      <c r="BD976" s="715"/>
      <c r="BE976" s="715">
        <f>SUM(BJ976:BR976)</f>
        <v>0</v>
      </c>
      <c r="BF976" s="715"/>
      <c r="BG976" s="715"/>
      <c r="BH976" s="715"/>
      <c r="BI976" s="715"/>
      <c r="BJ976" s="715">
        <f>AA976</f>
        <v>0</v>
      </c>
      <c r="BK976" s="715"/>
      <c r="BL976" s="715"/>
      <c r="BM976" s="715"/>
      <c r="BN976" s="715">
        <f>AE976</f>
        <v>0</v>
      </c>
      <c r="BO976" s="715"/>
      <c r="BP976" s="715"/>
      <c r="BQ976" s="715"/>
      <c r="BR976" s="715"/>
      <c r="BS976" s="397"/>
      <c r="BY976" s="156">
        <f>IF(SUM(C976:AI976)=0,0,1)</f>
        <v>0</v>
      </c>
      <c r="BZ976" s="156">
        <f t="shared" si="107"/>
        <v>0</v>
      </c>
    </row>
    <row r="977" spans="1:94" ht="15" hidden="1" customHeight="1" outlineLevel="1">
      <c r="A977" s="169" t="str">
        <f>IF(B977&lt;&gt;"",SUBTOTAL(103,$B$8:B977)-SUBTOTAL(103,$B$9:$B$50)-SUBTOTAL(103,$B$52:$B$345),"")</f>
        <v/>
      </c>
      <c r="B977" s="89"/>
      <c r="C977" s="399"/>
      <c r="D977" s="130"/>
      <c r="E977" s="107"/>
      <c r="F977" s="107"/>
      <c r="H977" s="400"/>
      <c r="I977" s="400"/>
      <c r="J977" s="400"/>
      <c r="K977" s="400"/>
      <c r="L977" s="400"/>
      <c r="M977" s="401"/>
      <c r="N977" s="401"/>
      <c r="O977" s="401"/>
      <c r="P977" s="401"/>
      <c r="Q977" s="400"/>
      <c r="R977" s="400"/>
      <c r="S977" s="400"/>
      <c r="T977" s="400"/>
      <c r="U977" s="400"/>
      <c r="V977" s="400"/>
      <c r="W977" s="400"/>
      <c r="X977" s="400"/>
      <c r="Y977" s="400"/>
      <c r="Z977" s="400"/>
      <c r="AA977" s="400"/>
      <c r="AB977" s="400"/>
      <c r="AC977" s="400"/>
      <c r="AD977" s="400"/>
      <c r="AE977" s="400"/>
      <c r="AF977" s="400"/>
      <c r="AG977" s="400"/>
      <c r="AH977" s="400"/>
      <c r="AI977" s="400"/>
      <c r="AJ977" s="147" t="str">
        <f t="shared" si="105"/>
        <v/>
      </c>
      <c r="AK977" s="245">
        <f t="shared" si="105"/>
        <v>0</v>
      </c>
      <c r="AL977" s="399"/>
      <c r="AM977" s="130"/>
      <c r="AN977" s="130"/>
      <c r="AO977" s="107"/>
      <c r="AQ977" s="402"/>
      <c r="AR977" s="402"/>
      <c r="AS977" s="402"/>
      <c r="AT977" s="402"/>
      <c r="AU977" s="402"/>
      <c r="AV977" s="403"/>
      <c r="AW977" s="403"/>
      <c r="AX977" s="403"/>
      <c r="AY977" s="403"/>
      <c r="AZ977" s="402"/>
      <c r="BA977" s="402"/>
      <c r="BB977" s="402"/>
      <c r="BC977" s="402"/>
      <c r="BD977" s="402"/>
      <c r="BE977" s="402"/>
      <c r="BF977" s="402"/>
      <c r="BG977" s="402"/>
      <c r="BH977" s="402"/>
      <c r="BI977" s="402"/>
      <c r="BJ977" s="402"/>
      <c r="BK977" s="402"/>
      <c r="BL977" s="402"/>
      <c r="BM977" s="402"/>
      <c r="BN977" s="402"/>
      <c r="BO977" s="402"/>
      <c r="BP977" s="402"/>
      <c r="BQ977" s="402"/>
      <c r="BR977" s="402"/>
      <c r="BS977" s="397"/>
      <c r="BY977" s="156">
        <f>IF(SUM(C977:AI977)=0,0,1)</f>
        <v>0</v>
      </c>
      <c r="BZ977" s="156">
        <f t="shared" si="107"/>
        <v>0</v>
      </c>
    </row>
    <row r="978" spans="1:94" s="96" customFormat="1" ht="15" hidden="1" customHeight="1" outlineLevel="1" thickBot="1">
      <c r="A978" s="169" t="str">
        <f>IF(B978&lt;&gt;"",SUBTOTAL(103,$B$8:B978)-SUBTOTAL(103,$B$9:$B$50)-SUBTOTAL(103,$B$52:$B$345),"")</f>
        <v/>
      </c>
      <c r="C978" s="356"/>
      <c r="D978" s="356"/>
      <c r="E978" s="111"/>
      <c r="F978" s="111"/>
      <c r="H978" s="718">
        <f>SUM(H974:L977)</f>
        <v>0</v>
      </c>
      <c r="I978" s="718"/>
      <c r="J978" s="718"/>
      <c r="K978" s="718"/>
      <c r="L978" s="718"/>
      <c r="M978" s="718">
        <f>SUM(M974:P977)</f>
        <v>0</v>
      </c>
      <c r="N978" s="718"/>
      <c r="O978" s="718"/>
      <c r="P978" s="718"/>
      <c r="Q978" s="718">
        <f>SUM(Q974:U977)</f>
        <v>0</v>
      </c>
      <c r="R978" s="718"/>
      <c r="S978" s="718"/>
      <c r="T978" s="718"/>
      <c r="U978" s="718"/>
      <c r="V978" s="718">
        <f>SUM(V974:Z977)</f>
        <v>0</v>
      </c>
      <c r="W978" s="718"/>
      <c r="X978" s="718"/>
      <c r="Y978" s="718"/>
      <c r="Z978" s="718"/>
      <c r="AA978" s="718">
        <f>SUM(AA974:AD977)</f>
        <v>0</v>
      </c>
      <c r="AB978" s="718"/>
      <c r="AC978" s="718"/>
      <c r="AD978" s="718"/>
      <c r="AE978" s="718">
        <f>SUM(AE974:AI977)</f>
        <v>0</v>
      </c>
      <c r="AF978" s="718"/>
      <c r="AG978" s="718"/>
      <c r="AH978" s="718"/>
      <c r="AI978" s="718"/>
      <c r="AJ978" s="147" t="str">
        <f t="shared" si="105"/>
        <v/>
      </c>
      <c r="AK978" s="245">
        <f t="shared" si="105"/>
        <v>0</v>
      </c>
      <c r="AL978" s="270"/>
      <c r="AM978" s="356"/>
      <c r="AN978" s="356"/>
      <c r="AO978" s="111"/>
      <c r="AQ978" s="720">
        <f>SUM(AQ974:AU977)</f>
        <v>0</v>
      </c>
      <c r="AR978" s="720"/>
      <c r="AS978" s="720"/>
      <c r="AT978" s="720"/>
      <c r="AU978" s="720"/>
      <c r="AV978" s="720">
        <f>SUM(AV974:AY977)</f>
        <v>0</v>
      </c>
      <c r="AW978" s="720"/>
      <c r="AX978" s="720"/>
      <c r="AY978" s="720"/>
      <c r="AZ978" s="720">
        <f>SUM(AZ974:BD977)</f>
        <v>0</v>
      </c>
      <c r="BA978" s="720"/>
      <c r="BB978" s="720"/>
      <c r="BC978" s="720"/>
      <c r="BD978" s="720"/>
      <c r="BE978" s="720">
        <f>SUM(BE974:BI977)</f>
        <v>0</v>
      </c>
      <c r="BF978" s="720"/>
      <c r="BG978" s="720"/>
      <c r="BH978" s="720"/>
      <c r="BI978" s="720"/>
      <c r="BJ978" s="720">
        <f>SUM(BJ974:BM977)</f>
        <v>0</v>
      </c>
      <c r="BK978" s="720"/>
      <c r="BL978" s="720"/>
      <c r="BM978" s="720"/>
      <c r="BN978" s="720">
        <f>SUM(BN974:BR977)</f>
        <v>0</v>
      </c>
      <c r="BO978" s="720"/>
      <c r="BP978" s="720"/>
      <c r="BQ978" s="720"/>
      <c r="BR978" s="720"/>
      <c r="BS978" s="154"/>
      <c r="BT978" s="155"/>
      <c r="BU978" s="155"/>
      <c r="BV978" s="155"/>
      <c r="BW978" s="155"/>
      <c r="BX978" s="156"/>
      <c r="BY978" s="156">
        <f>IF(SUM(C978:AI978)=0,0,1)</f>
        <v>0</v>
      </c>
      <c r="BZ978" s="156">
        <f t="shared" si="107"/>
        <v>0</v>
      </c>
      <c r="CA978" s="156"/>
      <c r="CB978" s="252"/>
      <c r="CC978" s="252"/>
      <c r="CD978" s="252"/>
      <c r="CE978" s="252"/>
      <c r="CG978" s="272"/>
      <c r="CH978" s="272"/>
      <c r="CI978" s="272"/>
      <c r="CJ978" s="272"/>
      <c r="CK978" s="272"/>
      <c r="CL978" s="272"/>
      <c r="CM978" s="272"/>
      <c r="CN978" s="272"/>
      <c r="CO978" s="272"/>
      <c r="CP978" s="272"/>
    </row>
    <row r="979" spans="1:94" ht="15" hidden="1" customHeight="1" outlineLevel="1" thickTop="1">
      <c r="A979" s="169" t="str">
        <f>IF(B979&lt;&gt;"",SUBTOTAL(103,$B$8:B979)-SUBTOTAL(103,$B$9:$B$50)-SUBTOTAL(103,$B$52:$B$345),"")</f>
        <v/>
      </c>
      <c r="D979" s="107"/>
      <c r="E979" s="107"/>
      <c r="F979" s="107"/>
      <c r="G979" s="107"/>
      <c r="H979" s="107"/>
      <c r="I979" s="107"/>
      <c r="J979" s="107"/>
      <c r="K979" s="107"/>
      <c r="L979" s="107"/>
      <c r="M979" s="107"/>
      <c r="N979" s="107"/>
      <c r="O979" s="107"/>
      <c r="P979" s="107"/>
      <c r="Q979" s="107"/>
      <c r="R979" s="107"/>
      <c r="S979" s="107"/>
      <c r="T979" s="107"/>
      <c r="U979" s="107"/>
      <c r="V979" s="107"/>
      <c r="AJ979" s="147" t="str">
        <f t="shared" si="105"/>
        <v/>
      </c>
      <c r="AK979" s="245">
        <f t="shared" si="105"/>
        <v>0</v>
      </c>
      <c r="AM979" s="107"/>
      <c r="AN979" s="107"/>
      <c r="AO979" s="107"/>
      <c r="AP979" s="107"/>
      <c r="AQ979" s="349"/>
      <c r="AR979" s="349"/>
      <c r="AS979" s="349"/>
      <c r="AT979" s="349"/>
      <c r="AU979" s="349"/>
      <c r="AV979" s="349"/>
      <c r="AW979" s="349"/>
      <c r="AX979" s="349"/>
      <c r="AY979" s="349"/>
      <c r="AZ979" s="349"/>
      <c r="BA979" s="349"/>
      <c r="BB979" s="349"/>
      <c r="BC979" s="349"/>
      <c r="BD979" s="349"/>
      <c r="BE979" s="349"/>
      <c r="BF979" s="194"/>
      <c r="BG979" s="194"/>
      <c r="BH979" s="194"/>
      <c r="BI979" s="194"/>
      <c r="BJ979" s="194"/>
      <c r="BK979" s="194"/>
      <c r="BL979" s="194"/>
      <c r="BM979" s="194"/>
      <c r="BN979" s="194"/>
      <c r="BO979" s="194"/>
      <c r="BP979" s="194"/>
      <c r="BQ979" s="194"/>
      <c r="BR979" s="194"/>
      <c r="BY979" s="156">
        <f>BY982</f>
        <v>0</v>
      </c>
      <c r="BZ979" s="156">
        <f t="shared" si="107"/>
        <v>0</v>
      </c>
    </row>
    <row r="980" spans="1:94" ht="15" hidden="1" customHeight="1" outlineLevel="1">
      <c r="A980" s="169" t="str">
        <f>IF(B980&lt;&gt;"",SUBTOTAL(103,$B$8:B980)-SUBTOTAL(103,$B$9:$B$50)-SUBTOTAL(103,$B$52:$B$345),"")</f>
        <v/>
      </c>
      <c r="B980" s="89"/>
      <c r="C980" s="118" t="s">
        <v>1522</v>
      </c>
      <c r="D980" s="107"/>
      <c r="E980" s="107"/>
      <c r="F980" s="107"/>
      <c r="G980" s="107"/>
      <c r="H980" s="107"/>
      <c r="I980" s="107"/>
      <c r="J980" s="107"/>
      <c r="K980" s="107"/>
      <c r="L980" s="107"/>
      <c r="M980" s="107"/>
      <c r="N980" s="107"/>
      <c r="O980" s="107"/>
      <c r="P980" s="107"/>
      <c r="Q980" s="107"/>
      <c r="R980" s="107"/>
      <c r="S980" s="107"/>
      <c r="T980" s="107"/>
      <c r="U980" s="107"/>
      <c r="V980" s="189"/>
      <c r="AI980" s="190"/>
      <c r="AJ980" s="147" t="str">
        <f t="shared" ref="AJ980:AK1051" si="108">A980</f>
        <v/>
      </c>
      <c r="AK980" s="245">
        <f t="shared" si="108"/>
        <v>0</v>
      </c>
      <c r="AL980" s="118"/>
      <c r="AM980" s="107"/>
      <c r="AN980" s="107"/>
      <c r="AO980" s="107"/>
      <c r="AP980" s="107"/>
      <c r="AQ980" s="107"/>
      <c r="AR980" s="107"/>
      <c r="AS980" s="107"/>
      <c r="AT980" s="107"/>
      <c r="AU980" s="107"/>
      <c r="AV980" s="107"/>
      <c r="AW980" s="107"/>
      <c r="AX980" s="107"/>
      <c r="AY980" s="107"/>
      <c r="AZ980" s="107"/>
      <c r="BA980" s="107"/>
      <c r="BB980" s="107"/>
      <c r="BC980" s="107"/>
      <c r="BD980" s="107"/>
      <c r="BE980" s="189"/>
      <c r="BR980" s="190"/>
      <c r="BT980" s="246"/>
      <c r="BU980" s="246"/>
      <c r="BV980" s="246"/>
      <c r="BW980" s="246"/>
      <c r="BX980" s="89"/>
      <c r="BY980" s="156">
        <f>BY982</f>
        <v>0</v>
      </c>
      <c r="BZ980" s="156">
        <f t="shared" si="107"/>
        <v>0</v>
      </c>
      <c r="CB980" s="195"/>
      <c r="CC980" s="195"/>
      <c r="CD980" s="195"/>
      <c r="CE980" s="195"/>
      <c r="CG980" s="89"/>
      <c r="CH980" s="89"/>
      <c r="CI980" s="89"/>
      <c r="CJ980" s="89"/>
      <c r="CK980" s="89"/>
      <c r="CL980" s="89"/>
      <c r="CM980" s="89"/>
      <c r="CN980" s="89"/>
      <c r="CO980" s="89"/>
      <c r="CP980" s="89"/>
    </row>
    <row r="981" spans="1:94" ht="15" hidden="1" customHeight="1" outlineLevel="1">
      <c r="A981" s="169" t="str">
        <f>IF(B981&lt;&gt;"",SUBTOTAL(103,$B$8:B981)-SUBTOTAL(103,$B$9:$B$50)-SUBTOTAL(103,$B$52:$B$345),"")</f>
        <v/>
      </c>
      <c r="C981" s="276"/>
      <c r="D981" s="107"/>
      <c r="E981" s="107"/>
      <c r="F981" s="107"/>
      <c r="G981" s="107"/>
      <c r="H981" s="107"/>
      <c r="I981" s="107"/>
      <c r="J981" s="107"/>
      <c r="K981" s="107"/>
      <c r="L981" s="107"/>
      <c r="M981" s="107"/>
      <c r="N981" s="107"/>
      <c r="O981" s="107"/>
      <c r="P981" s="107"/>
      <c r="Q981" s="107"/>
      <c r="R981" s="107"/>
      <c r="S981" s="107"/>
      <c r="T981" s="107"/>
      <c r="U981" s="107"/>
      <c r="V981" s="107"/>
      <c r="W981" s="648" t="str">
        <f>[4]CDKT!$P$9</f>
        <v>30/06/2016</v>
      </c>
      <c r="X981" s="649"/>
      <c r="Y981" s="649"/>
      <c r="Z981" s="649"/>
      <c r="AA981" s="649"/>
      <c r="AB981" s="649"/>
      <c r="AC981" s="193"/>
      <c r="AD981" s="648" t="str">
        <f>[4]CDKT!$T$9</f>
        <v>01/01/2016</v>
      </c>
      <c r="AE981" s="649"/>
      <c r="AF981" s="649"/>
      <c r="AG981" s="649"/>
      <c r="AH981" s="649"/>
      <c r="AI981" s="649"/>
      <c r="AJ981" s="147" t="str">
        <f t="shared" si="108"/>
        <v/>
      </c>
      <c r="AK981" s="245">
        <f t="shared" si="108"/>
        <v>0</v>
      </c>
      <c r="AL981" s="404" t="s">
        <v>1522</v>
      </c>
      <c r="AM981" s="314"/>
      <c r="AN981" s="314"/>
      <c r="AO981" s="107"/>
      <c r="AP981" s="107"/>
      <c r="AQ981" s="107"/>
      <c r="AR981" s="107"/>
      <c r="AS981" s="107"/>
      <c r="AT981" s="107"/>
      <c r="AU981" s="107"/>
      <c r="AV981" s="107"/>
      <c r="AW981" s="107"/>
      <c r="AX981" s="107"/>
      <c r="AY981" s="107"/>
      <c r="AZ981" s="107"/>
      <c r="BA981" s="107"/>
      <c r="BB981" s="107"/>
      <c r="BC981" s="107"/>
      <c r="BD981" s="107"/>
      <c r="BE981" s="107"/>
      <c r="BF981" s="650" t="e">
        <f>#REF!</f>
        <v>#REF!</v>
      </c>
      <c r="BG981" s="649"/>
      <c r="BH981" s="649"/>
      <c r="BI981" s="649"/>
      <c r="BJ981" s="649"/>
      <c r="BK981" s="649"/>
      <c r="BL981" s="193"/>
      <c r="BM981" s="650" t="e">
        <f>#REF!</f>
        <v>#REF!</v>
      </c>
      <c r="BN981" s="649"/>
      <c r="BO981" s="649"/>
      <c r="BP981" s="649"/>
      <c r="BQ981" s="649"/>
      <c r="BR981" s="649"/>
      <c r="BS981" s="279"/>
      <c r="BT981" s="280" t="str">
        <f>[4]CDKT!K$9</f>
        <v>Hội sở</v>
      </c>
      <c r="BU981" s="280" t="str">
        <f>[4]CDKT!L$9</f>
        <v>CN Hà Nội</v>
      </c>
      <c r="BV981" s="280" t="str">
        <f>[4]CDKT!M$9</f>
        <v>CN Hồ Chí Minh</v>
      </c>
      <c r="BW981" s="280" t="str">
        <f>[4]CDKT!O$9</f>
        <v>Điều chỉnh</v>
      </c>
      <c r="BX981" s="189"/>
      <c r="BY981" s="156">
        <f>BY982</f>
        <v>0</v>
      </c>
      <c r="BZ981" s="156">
        <f t="shared" si="107"/>
        <v>0</v>
      </c>
      <c r="CB981" s="195"/>
      <c r="CC981" s="195"/>
      <c r="CD981" s="195"/>
      <c r="CE981" s="195"/>
      <c r="CG981" s="89"/>
      <c r="CH981" s="89"/>
      <c r="CI981" s="89"/>
      <c r="CJ981" s="89"/>
      <c r="CK981" s="89"/>
      <c r="CL981" s="89"/>
      <c r="CM981" s="89"/>
      <c r="CN981" s="89"/>
      <c r="CO981" s="89"/>
      <c r="CP981" s="89"/>
    </row>
    <row r="982" spans="1:94" s="196" customFormat="1" ht="15" hidden="1" customHeight="1" outlineLevel="1">
      <c r="A982" s="169" t="str">
        <f>IF(B982&lt;&gt;"",SUBTOTAL(103,$B$8:B982)-SUBTOTAL(103,$B$9:$B$50)-SUBTOTAL(103,$B$52:$B$345),"")</f>
        <v/>
      </c>
      <c r="B982" s="119"/>
      <c r="D982" s="405"/>
      <c r="E982" s="405"/>
      <c r="F982" s="405"/>
      <c r="G982" s="405"/>
      <c r="H982" s="405"/>
      <c r="I982" s="405"/>
      <c r="J982" s="405"/>
      <c r="K982" s="405"/>
      <c r="L982" s="405"/>
      <c r="M982" s="405"/>
      <c r="N982" s="405"/>
      <c r="O982" s="405"/>
      <c r="P982" s="405"/>
      <c r="Q982" s="405"/>
      <c r="R982" s="405"/>
      <c r="S982" s="405"/>
      <c r="T982" s="405"/>
      <c r="W982" s="719" t="str">
        <f>[4]CDKT!$P$10</f>
        <v>VND</v>
      </c>
      <c r="X982" s="645"/>
      <c r="Y982" s="645"/>
      <c r="Z982" s="645"/>
      <c r="AA982" s="645"/>
      <c r="AB982" s="645"/>
      <c r="AC982" s="277"/>
      <c r="AD982" s="719" t="str">
        <f>[4]CDKT!$T$10</f>
        <v>VND</v>
      </c>
      <c r="AE982" s="645"/>
      <c r="AF982" s="645"/>
      <c r="AG982" s="645"/>
      <c r="AH982" s="645"/>
      <c r="AI982" s="645"/>
      <c r="AJ982" s="406" t="str">
        <f t="shared" si="108"/>
        <v/>
      </c>
      <c r="AK982" s="406">
        <f t="shared" si="108"/>
        <v>0</v>
      </c>
      <c r="AM982" s="405"/>
      <c r="AN982" s="405"/>
      <c r="AO982" s="405"/>
      <c r="AP982" s="405"/>
      <c r="AQ982" s="405"/>
      <c r="AR982" s="405"/>
      <c r="AS982" s="405"/>
      <c r="AT982" s="405"/>
      <c r="AU982" s="405"/>
      <c r="AV982" s="405"/>
      <c r="AW982" s="405"/>
      <c r="AX982" s="405"/>
      <c r="AY982" s="405"/>
      <c r="AZ982" s="405"/>
      <c r="BA982" s="405"/>
      <c r="BB982" s="405"/>
      <c r="BC982" s="405"/>
      <c r="BF982" s="719" t="e">
        <f>#REF!</f>
        <v>#REF!</v>
      </c>
      <c r="BG982" s="645"/>
      <c r="BH982" s="645"/>
      <c r="BI982" s="645"/>
      <c r="BJ982" s="645"/>
      <c r="BK982" s="645"/>
      <c r="BL982" s="277"/>
      <c r="BM982" s="719" t="e">
        <f>#REF!</f>
        <v>#REF!</v>
      </c>
      <c r="BN982" s="645"/>
      <c r="BO982" s="645"/>
      <c r="BP982" s="645"/>
      <c r="BQ982" s="645"/>
      <c r="BR982" s="645"/>
      <c r="BS982" s="279"/>
      <c r="BT982" s="155" t="s">
        <v>1133</v>
      </c>
      <c r="BU982" s="155" t="s">
        <v>1133</v>
      </c>
      <c r="BV982" s="155" t="s">
        <v>1133</v>
      </c>
      <c r="BW982" s="155" t="s">
        <v>1133</v>
      </c>
      <c r="BX982" s="277"/>
      <c r="BY982" s="407">
        <f>SUM(BY983:BY989)</f>
        <v>0</v>
      </c>
      <c r="BZ982" s="156">
        <f t="shared" si="107"/>
        <v>0</v>
      </c>
      <c r="CA982" s="156"/>
      <c r="CB982" s="195"/>
      <c r="CC982" s="195"/>
      <c r="CD982" s="195"/>
      <c r="CE982" s="195"/>
    </row>
    <row r="983" spans="1:94" s="99" customFormat="1" ht="15" hidden="1" customHeight="1" outlineLevel="1">
      <c r="A983" s="169" t="str">
        <f>IF(B983&lt;&gt;"",SUBTOTAL(103,$B$8:B983)-SUBTOTAL(103,$B$9:$B$50)-SUBTOTAL(103,$B$52:$B$345),"")</f>
        <v/>
      </c>
      <c r="B983" s="88"/>
      <c r="C983" s="292" t="s">
        <v>1523</v>
      </c>
      <c r="D983" s="107"/>
      <c r="E983" s="107"/>
      <c r="F983" s="107"/>
      <c r="G983" s="107"/>
      <c r="H983" s="107"/>
      <c r="I983" s="107"/>
      <c r="J983" s="107"/>
      <c r="K983" s="107"/>
      <c r="L983" s="107"/>
      <c r="M983" s="107"/>
      <c r="N983" s="107"/>
      <c r="O983" s="107"/>
      <c r="P983" s="107"/>
      <c r="Q983" s="107"/>
      <c r="R983" s="107"/>
      <c r="S983" s="107"/>
      <c r="T983" s="107"/>
      <c r="U983" s="107"/>
      <c r="V983" s="107"/>
      <c r="W983" s="641">
        <f>SUM(BT983:BW983)</f>
        <v>0</v>
      </c>
      <c r="X983" s="641"/>
      <c r="Y983" s="641"/>
      <c r="Z983" s="641"/>
      <c r="AA983" s="641"/>
      <c r="AB983" s="641"/>
      <c r="AC983" s="155"/>
      <c r="AD983" s="641">
        <v>0</v>
      </c>
      <c r="AE983" s="641"/>
      <c r="AF983" s="641"/>
      <c r="AG983" s="641"/>
      <c r="AH983" s="641"/>
      <c r="AI983" s="641"/>
      <c r="AJ983" s="147" t="str">
        <f t="shared" si="108"/>
        <v/>
      </c>
      <c r="AK983" s="245">
        <f t="shared" si="108"/>
        <v>0</v>
      </c>
      <c r="AL983" s="282" t="s">
        <v>1523</v>
      </c>
      <c r="AM983" s="282"/>
      <c r="AN983" s="314"/>
      <c r="AO983" s="107"/>
      <c r="AP983" s="107"/>
      <c r="AQ983" s="107"/>
      <c r="AR983" s="107"/>
      <c r="AS983" s="107"/>
      <c r="AT983" s="107"/>
      <c r="AU983" s="107"/>
      <c r="AV983" s="107"/>
      <c r="AW983" s="107"/>
      <c r="AX983" s="107"/>
      <c r="AY983" s="107"/>
      <c r="AZ983" s="107"/>
      <c r="BA983" s="107"/>
      <c r="BB983" s="107"/>
      <c r="BC983" s="107"/>
      <c r="BD983" s="107"/>
      <c r="BE983" s="107"/>
      <c r="BF983" s="641">
        <f>W983</f>
        <v>0</v>
      </c>
      <c r="BG983" s="641"/>
      <c r="BH983" s="641"/>
      <c r="BI983" s="641"/>
      <c r="BJ983" s="641"/>
      <c r="BK983" s="641"/>
      <c r="BL983" s="155"/>
      <c r="BM983" s="641">
        <f>AD983</f>
        <v>0</v>
      </c>
      <c r="BN983" s="641"/>
      <c r="BO983" s="641"/>
      <c r="BP983" s="641"/>
      <c r="BQ983" s="641"/>
      <c r="BR983" s="641"/>
      <c r="BS983" s="193"/>
      <c r="BT983" s="194">
        <v>0</v>
      </c>
      <c r="BU983" s="194">
        <v>0</v>
      </c>
      <c r="BV983" s="194">
        <v>0</v>
      </c>
      <c r="BW983" s="194">
        <v>0</v>
      </c>
      <c r="BX983" s="189"/>
      <c r="BY983" s="156">
        <f>IF(SUM(C983:AI983)=0,0,1)</f>
        <v>0</v>
      </c>
      <c r="BZ983" s="156">
        <f t="shared" si="107"/>
        <v>0</v>
      </c>
      <c r="CA983" s="156"/>
      <c r="CB983" s="195"/>
      <c r="CC983" s="195"/>
      <c r="CD983" s="195"/>
      <c r="CE983" s="195"/>
      <c r="CF983" s="89"/>
    </row>
    <row r="984" spans="1:94" s="99" customFormat="1" ht="15" hidden="1" customHeight="1" outlineLevel="1">
      <c r="A984" s="169" t="str">
        <f>IF(B984&lt;&gt;"",SUBTOTAL(103,$B$8:B984)-SUBTOTAL(103,$B$9:$B$50)-SUBTOTAL(103,$B$52:$B$345),"")</f>
        <v/>
      </c>
      <c r="B984" s="88"/>
      <c r="C984" s="292" t="s">
        <v>1524</v>
      </c>
      <c r="D984" s="107"/>
      <c r="E984" s="107"/>
      <c r="F984" s="107"/>
      <c r="G984" s="107"/>
      <c r="H984" s="107"/>
      <c r="I984" s="107"/>
      <c r="J984" s="107"/>
      <c r="K984" s="107"/>
      <c r="L984" s="107"/>
      <c r="M984" s="107"/>
      <c r="N984" s="107"/>
      <c r="O984" s="107"/>
      <c r="P984" s="107"/>
      <c r="Q984" s="107"/>
      <c r="R984" s="107"/>
      <c r="S984" s="107"/>
      <c r="T984" s="107"/>
      <c r="U984" s="107"/>
      <c r="V984" s="107"/>
      <c r="W984" s="641">
        <f>SUM(BT984:BW984)</f>
        <v>0</v>
      </c>
      <c r="X984" s="641"/>
      <c r="Y984" s="641"/>
      <c r="Z984" s="641"/>
      <c r="AA984" s="641"/>
      <c r="AB984" s="641"/>
      <c r="AC984" s="155"/>
      <c r="AD984" s="641">
        <v>0</v>
      </c>
      <c r="AE984" s="641"/>
      <c r="AF984" s="641"/>
      <c r="AG984" s="641"/>
      <c r="AH984" s="641"/>
      <c r="AI984" s="641"/>
      <c r="AJ984" s="147" t="str">
        <f t="shared" si="108"/>
        <v/>
      </c>
      <c r="AK984" s="245">
        <f t="shared" si="108"/>
        <v>0</v>
      </c>
      <c r="AL984" s="282" t="s">
        <v>1524</v>
      </c>
      <c r="AM984" s="282"/>
      <c r="AN984" s="314"/>
      <c r="AO984" s="107"/>
      <c r="AP984" s="107"/>
      <c r="AQ984" s="107"/>
      <c r="AR984" s="107"/>
      <c r="AS984" s="107"/>
      <c r="AT984" s="107"/>
      <c r="AU984" s="107"/>
      <c r="AV984" s="107"/>
      <c r="AW984" s="107"/>
      <c r="AX984" s="107"/>
      <c r="AY984" s="107"/>
      <c r="AZ984" s="107"/>
      <c r="BA984" s="107"/>
      <c r="BB984" s="107"/>
      <c r="BC984" s="107"/>
      <c r="BD984" s="107"/>
      <c r="BE984" s="107"/>
      <c r="BF984" s="641">
        <f>W984</f>
        <v>0</v>
      </c>
      <c r="BG984" s="641"/>
      <c r="BH984" s="641"/>
      <c r="BI984" s="641"/>
      <c r="BJ984" s="641"/>
      <c r="BK984" s="641"/>
      <c r="BL984" s="155"/>
      <c r="BM984" s="641">
        <f>AD984</f>
        <v>0</v>
      </c>
      <c r="BN984" s="641"/>
      <c r="BO984" s="641"/>
      <c r="BP984" s="641"/>
      <c r="BQ984" s="641"/>
      <c r="BR984" s="641"/>
      <c r="BS984" s="193"/>
      <c r="BT984" s="194">
        <v>0</v>
      </c>
      <c r="BU984" s="194">
        <v>0</v>
      </c>
      <c r="BV984" s="194">
        <v>0</v>
      </c>
      <c r="BW984" s="194">
        <v>0</v>
      </c>
      <c r="BX984" s="189"/>
      <c r="BY984" s="156">
        <f>IF(SUM(C984:AI984)=0,0,1)</f>
        <v>0</v>
      </c>
      <c r="BZ984" s="156">
        <f t="shared" si="107"/>
        <v>0</v>
      </c>
      <c r="CA984" s="156"/>
      <c r="CB984" s="195"/>
      <c r="CC984" s="195"/>
      <c r="CD984" s="195"/>
      <c r="CE984" s="195"/>
      <c r="CF984" s="89"/>
    </row>
    <row r="985" spans="1:94" s="99" customFormat="1" ht="15" hidden="1" customHeight="1" outlineLevel="1">
      <c r="A985" s="169" t="str">
        <f>IF(B985&lt;&gt;"",SUBTOTAL(103,$B$8:B985)-SUBTOTAL(103,$B$9:$B$50)-SUBTOTAL(103,$B$52:$B$345),"")</f>
        <v/>
      </c>
      <c r="B985" s="88"/>
      <c r="C985" s="292" t="s">
        <v>1525</v>
      </c>
      <c r="D985" s="107"/>
      <c r="E985" s="107"/>
      <c r="F985" s="107"/>
      <c r="G985" s="107"/>
      <c r="H985" s="107"/>
      <c r="I985" s="107"/>
      <c r="J985" s="107"/>
      <c r="K985" s="107"/>
      <c r="L985" s="107"/>
      <c r="M985" s="107"/>
      <c r="N985" s="107"/>
      <c r="O985" s="107"/>
      <c r="P985" s="107"/>
      <c r="Q985" s="107"/>
      <c r="R985" s="107"/>
      <c r="S985" s="107"/>
      <c r="T985" s="107"/>
      <c r="U985" s="107"/>
      <c r="V985" s="107"/>
      <c r="W985" s="641">
        <f>SUM(BT985:BW985)</f>
        <v>0</v>
      </c>
      <c r="X985" s="641"/>
      <c r="Y985" s="641"/>
      <c r="Z985" s="641"/>
      <c r="AA985" s="641"/>
      <c r="AB985" s="641"/>
      <c r="AC985" s="155"/>
      <c r="AD985" s="641">
        <v>0</v>
      </c>
      <c r="AE985" s="641"/>
      <c r="AF985" s="641"/>
      <c r="AG985" s="641"/>
      <c r="AH985" s="641"/>
      <c r="AI985" s="641"/>
      <c r="AJ985" s="147" t="str">
        <f t="shared" si="108"/>
        <v/>
      </c>
      <c r="AK985" s="245">
        <f t="shared" si="108"/>
        <v>0</v>
      </c>
      <c r="AL985" s="282" t="s">
        <v>1525</v>
      </c>
      <c r="AM985" s="282"/>
      <c r="AN985" s="314"/>
      <c r="AO985" s="107"/>
      <c r="AP985" s="107"/>
      <c r="AQ985" s="107"/>
      <c r="AR985" s="107"/>
      <c r="AS985" s="107"/>
      <c r="AT985" s="107"/>
      <c r="AU985" s="107"/>
      <c r="AV985" s="107"/>
      <c r="AW985" s="107"/>
      <c r="AX985" s="107"/>
      <c r="AY985" s="107"/>
      <c r="AZ985" s="107"/>
      <c r="BA985" s="107"/>
      <c r="BB985" s="107"/>
      <c r="BC985" s="107"/>
      <c r="BD985" s="107"/>
      <c r="BE985" s="107"/>
      <c r="BF985" s="641">
        <f>W985</f>
        <v>0</v>
      </c>
      <c r="BG985" s="641"/>
      <c r="BH985" s="641"/>
      <c r="BI985" s="641"/>
      <c r="BJ985" s="641"/>
      <c r="BK985" s="641"/>
      <c r="BL985" s="155"/>
      <c r="BM985" s="641">
        <f>AD985</f>
        <v>0</v>
      </c>
      <c r="BN985" s="641"/>
      <c r="BO985" s="641"/>
      <c r="BP985" s="641"/>
      <c r="BQ985" s="641"/>
      <c r="BR985" s="641"/>
      <c r="BS985" s="193"/>
      <c r="BT985" s="194">
        <v>0</v>
      </c>
      <c r="BU985" s="194">
        <v>0</v>
      </c>
      <c r="BV985" s="194">
        <v>0</v>
      </c>
      <c r="BW985" s="194">
        <v>0</v>
      </c>
      <c r="BX985" s="189"/>
      <c r="BY985" s="156">
        <f>IF(SUM(C985:AI985)=0,0,1)</f>
        <v>0</v>
      </c>
      <c r="BZ985" s="156">
        <f t="shared" si="107"/>
        <v>0</v>
      </c>
      <c r="CA985" s="156"/>
      <c r="CB985" s="195"/>
      <c r="CC985" s="195"/>
      <c r="CD985" s="195"/>
      <c r="CE985" s="195"/>
      <c r="CF985" s="89"/>
    </row>
    <row r="986" spans="1:94" ht="15" hidden="1" customHeight="1" outlineLevel="1">
      <c r="A986" s="169" t="str">
        <f>IF(B986&lt;&gt;"",SUBTOTAL(103,$B$8:B986)-SUBTOTAL(103,$B$9:$B$50)-SUBTOTAL(103,$B$52:$B$345),"")</f>
        <v/>
      </c>
      <c r="C986" s="281"/>
      <c r="D986" s="107"/>
      <c r="E986" s="107"/>
      <c r="F986" s="107"/>
      <c r="G986" s="107"/>
      <c r="H986" s="107"/>
      <c r="I986" s="107"/>
      <c r="J986" s="107"/>
      <c r="K986" s="107"/>
      <c r="L986" s="107"/>
      <c r="M986" s="107"/>
      <c r="N986" s="107"/>
      <c r="O986" s="107"/>
      <c r="P986" s="107"/>
      <c r="Q986" s="107"/>
      <c r="R986" s="107"/>
      <c r="S986" s="107"/>
      <c r="T986" s="107"/>
      <c r="U986" s="107"/>
      <c r="V986" s="107"/>
      <c r="W986" s="155"/>
      <c r="X986" s="155"/>
      <c r="Y986" s="155"/>
      <c r="Z986" s="155"/>
      <c r="AA986" s="155"/>
      <c r="AB986" s="155"/>
      <c r="AC986" s="155"/>
      <c r="AD986" s="155"/>
      <c r="AE986" s="155"/>
      <c r="AF986" s="155"/>
      <c r="AG986" s="155"/>
      <c r="AH986" s="155"/>
      <c r="AI986" s="155"/>
      <c r="AJ986" s="147" t="str">
        <f t="shared" si="108"/>
        <v/>
      </c>
      <c r="AK986" s="245">
        <f t="shared" si="108"/>
        <v>0</v>
      </c>
      <c r="AL986" s="282"/>
      <c r="AM986" s="408"/>
      <c r="AN986" s="314"/>
      <c r="AO986" s="107"/>
      <c r="AP986" s="107"/>
      <c r="AQ986" s="107"/>
      <c r="AR986" s="107"/>
      <c r="AS986" s="107"/>
      <c r="AT986" s="109"/>
      <c r="AU986" s="109"/>
      <c r="AV986" s="109"/>
      <c r="AW986" s="109"/>
      <c r="AX986" s="109"/>
      <c r="AY986" s="109"/>
      <c r="AZ986" s="109"/>
      <c r="BA986" s="109"/>
      <c r="BB986" s="109"/>
      <c r="BC986" s="109"/>
      <c r="BD986" s="109"/>
      <c r="BE986" s="109"/>
      <c r="BF986" s="155"/>
      <c r="BG986" s="155"/>
      <c r="BH986" s="155"/>
      <c r="BI986" s="155"/>
      <c r="BJ986" s="155"/>
      <c r="BK986" s="155"/>
      <c r="BL986" s="155"/>
      <c r="BM986" s="155"/>
      <c r="BN986" s="155"/>
      <c r="BO986" s="155"/>
      <c r="BP986" s="155"/>
      <c r="BQ986" s="155"/>
      <c r="BR986" s="155"/>
      <c r="BT986" s="194"/>
      <c r="BU986" s="194"/>
      <c r="BV986" s="194"/>
      <c r="BW986" s="194"/>
      <c r="BX986" s="189"/>
      <c r="BY986" s="287">
        <f>BY987</f>
        <v>0</v>
      </c>
      <c r="BZ986" s="156">
        <f t="shared" si="107"/>
        <v>0</v>
      </c>
      <c r="CB986" s="195"/>
      <c r="CC986" s="195"/>
      <c r="CD986" s="195"/>
      <c r="CE986" s="195"/>
      <c r="CG986" s="89"/>
      <c r="CH986" s="89"/>
      <c r="CI986" s="89"/>
      <c r="CJ986" s="89"/>
      <c r="CK986" s="89"/>
      <c r="CL986" s="89"/>
      <c r="CM986" s="89"/>
      <c r="CN986" s="89"/>
      <c r="CO986" s="89"/>
      <c r="CP986" s="89"/>
    </row>
    <row r="987" spans="1:94" s="99" customFormat="1" ht="15" hidden="1" customHeight="1" outlineLevel="1">
      <c r="A987" s="169" t="str">
        <f>IF(B987&lt;&gt;"",SUBTOTAL(103,$B$8:B987)-SUBTOTAL(103,$B$9:$B$50)-SUBTOTAL(103,$B$52:$B$345),"")</f>
        <v/>
      </c>
      <c r="B987" s="88"/>
      <c r="C987" s="292" t="s">
        <v>1526</v>
      </c>
      <c r="D987" s="107"/>
      <c r="E987" s="107"/>
      <c r="F987" s="107"/>
      <c r="G987" s="107"/>
      <c r="H987" s="107"/>
      <c r="I987" s="107"/>
      <c r="J987" s="107"/>
      <c r="K987" s="107"/>
      <c r="L987" s="107"/>
      <c r="M987" s="107"/>
      <c r="N987" s="107"/>
      <c r="O987" s="107"/>
      <c r="P987" s="107"/>
      <c r="Q987" s="107"/>
      <c r="R987" s="107"/>
      <c r="S987" s="107"/>
      <c r="T987" s="107"/>
      <c r="U987" s="107"/>
      <c r="V987" s="107"/>
      <c r="W987" s="641">
        <f>SUM(BT987:BW987)</f>
        <v>0</v>
      </c>
      <c r="X987" s="641"/>
      <c r="Y987" s="641"/>
      <c r="Z987" s="641"/>
      <c r="AA987" s="641"/>
      <c r="AB987" s="641"/>
      <c r="AC987" s="155"/>
      <c r="AD987" s="641">
        <v>0</v>
      </c>
      <c r="AE987" s="641"/>
      <c r="AF987" s="641"/>
      <c r="AG987" s="641"/>
      <c r="AH987" s="641"/>
      <c r="AI987" s="641"/>
      <c r="AJ987" s="147" t="str">
        <f t="shared" si="108"/>
        <v/>
      </c>
      <c r="AK987" s="245">
        <f t="shared" si="108"/>
        <v>0</v>
      </c>
      <c r="AL987" s="282" t="s">
        <v>1526</v>
      </c>
      <c r="AM987" s="282"/>
      <c r="AN987" s="314"/>
      <c r="AO987" s="107"/>
      <c r="AP987" s="107"/>
      <c r="AQ987" s="107"/>
      <c r="AR987" s="107"/>
      <c r="AS987" s="107"/>
      <c r="AT987" s="107"/>
      <c r="AU987" s="107"/>
      <c r="AV987" s="107"/>
      <c r="AW987" s="107"/>
      <c r="AX987" s="107"/>
      <c r="AY987" s="107"/>
      <c r="AZ987" s="107"/>
      <c r="BA987" s="107"/>
      <c r="BB987" s="107"/>
      <c r="BC987" s="107"/>
      <c r="BD987" s="107"/>
      <c r="BE987" s="107"/>
      <c r="BF987" s="641">
        <f>W987</f>
        <v>0</v>
      </c>
      <c r="BG987" s="641"/>
      <c r="BH987" s="641"/>
      <c r="BI987" s="641"/>
      <c r="BJ987" s="641"/>
      <c r="BK987" s="641"/>
      <c r="BL987" s="155"/>
      <c r="BM987" s="641">
        <f>AD987</f>
        <v>0</v>
      </c>
      <c r="BN987" s="641"/>
      <c r="BO987" s="641"/>
      <c r="BP987" s="641"/>
      <c r="BQ987" s="641"/>
      <c r="BR987" s="641"/>
      <c r="BS987" s="193"/>
      <c r="BT987" s="194">
        <v>0</v>
      </c>
      <c r="BU987" s="194">
        <v>0</v>
      </c>
      <c r="BV987" s="194">
        <v>0</v>
      </c>
      <c r="BW987" s="194">
        <v>0</v>
      </c>
      <c r="BX987" s="189"/>
      <c r="BY987" s="156">
        <f>IF(SUM(C987:AI987)=0,0,1)</f>
        <v>0</v>
      </c>
      <c r="BZ987" s="156">
        <f t="shared" si="107"/>
        <v>0</v>
      </c>
      <c r="CA987" s="156"/>
      <c r="CB987" s="195"/>
      <c r="CC987" s="195"/>
      <c r="CD987" s="195"/>
      <c r="CE987" s="195"/>
      <c r="CF987" s="89"/>
    </row>
    <row r="988" spans="1:94" ht="15" hidden="1" customHeight="1" outlineLevel="1">
      <c r="A988" s="169" t="str">
        <f>IF(B988&lt;&gt;"",SUBTOTAL(103,$B$8:B988)-SUBTOTAL(103,$B$9:$B$50)-SUBTOTAL(103,$B$52:$B$345),"")</f>
        <v/>
      </c>
      <c r="C988" s="281" t="s">
        <v>1527</v>
      </c>
      <c r="D988" s="107"/>
      <c r="E988" s="107"/>
      <c r="F988" s="107"/>
      <c r="G988" s="107"/>
      <c r="H988" s="107"/>
      <c r="I988" s="107"/>
      <c r="J988" s="107"/>
      <c r="K988" s="107"/>
      <c r="L988" s="107"/>
      <c r="M988" s="107"/>
      <c r="N988" s="107"/>
      <c r="O988" s="107"/>
      <c r="P988" s="107"/>
      <c r="Q988" s="107"/>
      <c r="R988" s="107"/>
      <c r="S988" s="107"/>
      <c r="T988" s="107"/>
      <c r="U988" s="107"/>
      <c r="V988" s="107"/>
      <c r="W988" s="155"/>
      <c r="X988" s="155"/>
      <c r="Y988" s="155"/>
      <c r="Z988" s="155"/>
      <c r="AA988" s="155"/>
      <c r="AB988" s="155"/>
      <c r="AC988" s="155"/>
      <c r="AD988" s="155"/>
      <c r="AE988" s="155"/>
      <c r="AF988" s="155"/>
      <c r="AG988" s="155"/>
      <c r="AH988" s="155"/>
      <c r="AI988" s="155"/>
      <c r="AJ988" s="147" t="str">
        <f t="shared" si="108"/>
        <v/>
      </c>
      <c r="AK988" s="245">
        <f t="shared" si="108"/>
        <v>0</v>
      </c>
      <c r="AL988" s="282" t="s">
        <v>1527</v>
      </c>
      <c r="AM988" s="408"/>
      <c r="AN988" s="314"/>
      <c r="AO988" s="107"/>
      <c r="AP988" s="107"/>
      <c r="AQ988" s="107"/>
      <c r="AR988" s="107"/>
      <c r="AS988" s="107"/>
      <c r="AT988" s="109"/>
      <c r="AU988" s="109"/>
      <c r="AV988" s="109"/>
      <c r="AW988" s="109"/>
      <c r="AX988" s="109"/>
      <c r="AY988" s="109"/>
      <c r="AZ988" s="109"/>
      <c r="BA988" s="109"/>
      <c r="BB988" s="109"/>
      <c r="BC988" s="109"/>
      <c r="BD988" s="109"/>
      <c r="BE988" s="109"/>
      <c r="BF988" s="155"/>
      <c r="BG988" s="155"/>
      <c r="BH988" s="155"/>
      <c r="BI988" s="155"/>
      <c r="BJ988" s="155"/>
      <c r="BK988" s="155"/>
      <c r="BL988" s="155"/>
      <c r="BM988" s="155"/>
      <c r="BN988" s="155"/>
      <c r="BO988" s="155"/>
      <c r="BP988" s="155"/>
      <c r="BQ988" s="155"/>
      <c r="BR988" s="155"/>
      <c r="BT988" s="194"/>
      <c r="BU988" s="194"/>
      <c r="BV988" s="194"/>
      <c r="BW988" s="194"/>
      <c r="BX988" s="189"/>
      <c r="BY988" s="287">
        <f>BY989</f>
        <v>0</v>
      </c>
      <c r="BZ988" s="156">
        <f t="shared" si="107"/>
        <v>0</v>
      </c>
      <c r="CB988" s="195"/>
      <c r="CC988" s="195"/>
      <c r="CD988" s="195"/>
      <c r="CE988" s="195"/>
      <c r="CG988" s="89"/>
      <c r="CH988" s="89"/>
      <c r="CI988" s="89"/>
      <c r="CJ988" s="89"/>
      <c r="CK988" s="89"/>
      <c r="CL988" s="89"/>
      <c r="CM988" s="89"/>
      <c r="CN988" s="89"/>
      <c r="CO988" s="89"/>
      <c r="CP988" s="89"/>
    </row>
    <row r="989" spans="1:94" s="96" customFormat="1" ht="15" hidden="1" customHeight="1" outlineLevel="1" thickBot="1">
      <c r="A989" s="169" t="str">
        <f>IF(B989&lt;&gt;"",SUBTOTAL(103,$B$8:B989)-SUBTOTAL(103,$B$9:$B$50)-SUBTOTAL(103,$B$52:$B$345),"")</f>
        <v/>
      </c>
      <c r="B989" s="88"/>
      <c r="C989" s="270" t="s">
        <v>1528</v>
      </c>
      <c r="D989" s="110"/>
      <c r="E989" s="111"/>
      <c r="F989" s="111"/>
      <c r="G989" s="111"/>
      <c r="H989" s="111"/>
      <c r="I989" s="111"/>
      <c r="J989" s="111"/>
      <c r="K989" s="112"/>
      <c r="L989" s="112"/>
      <c r="M989" s="112"/>
      <c r="N989" s="112"/>
      <c r="O989" s="112"/>
      <c r="P989" s="112"/>
      <c r="Q989" s="112"/>
      <c r="R989" s="112"/>
      <c r="S989" s="112"/>
      <c r="T989" s="112"/>
      <c r="U989" s="112"/>
      <c r="V989" s="112"/>
      <c r="W989" s="653">
        <f>SUBTOTAL(109,W983:AB988)</f>
        <v>0</v>
      </c>
      <c r="X989" s="653"/>
      <c r="Y989" s="653"/>
      <c r="Z989" s="653"/>
      <c r="AA989" s="653"/>
      <c r="AB989" s="653"/>
      <c r="AC989" s="252"/>
      <c r="AD989" s="653">
        <f>SUBTOTAL(109,AD983:AI988)</f>
        <v>0</v>
      </c>
      <c r="AE989" s="653"/>
      <c r="AF989" s="653"/>
      <c r="AG989" s="653"/>
      <c r="AH989" s="653"/>
      <c r="AI989" s="653"/>
      <c r="AJ989" s="147" t="str">
        <f t="shared" si="108"/>
        <v/>
      </c>
      <c r="AK989" s="245">
        <f t="shared" si="108"/>
        <v>0</v>
      </c>
      <c r="AL989" s="409" t="s">
        <v>1528</v>
      </c>
      <c r="AM989" s="410"/>
      <c r="AN989" s="410"/>
      <c r="AO989" s="112"/>
      <c r="AP989" s="112"/>
      <c r="AQ989" s="112"/>
      <c r="AR989" s="112"/>
      <c r="AS989" s="112"/>
      <c r="AT989" s="112"/>
      <c r="AU989" s="112"/>
      <c r="AV989" s="112"/>
      <c r="AW989" s="112"/>
      <c r="AX989" s="112"/>
      <c r="AY989" s="112"/>
      <c r="AZ989" s="112"/>
      <c r="BA989" s="112"/>
      <c r="BB989" s="112"/>
      <c r="BC989" s="112"/>
      <c r="BD989" s="112"/>
      <c r="BE989" s="112"/>
      <c r="BF989" s="653">
        <f>SUBTOTAL(109,BF983:BK988)</f>
        <v>0</v>
      </c>
      <c r="BG989" s="653"/>
      <c r="BH989" s="653"/>
      <c r="BI989" s="653"/>
      <c r="BJ989" s="653"/>
      <c r="BK989" s="653"/>
      <c r="BL989" s="252"/>
      <c r="BM989" s="653">
        <f>SUBTOTAL(109,BM983:BR988)</f>
        <v>0</v>
      </c>
      <c r="BN989" s="653"/>
      <c r="BO989" s="653"/>
      <c r="BP989" s="653"/>
      <c r="BQ989" s="653"/>
      <c r="BR989" s="653"/>
      <c r="BS989" s="271"/>
      <c r="BT989" s="411">
        <f>SUBTOTAL(109,BT983:BT988)</f>
        <v>0</v>
      </c>
      <c r="BU989" s="411">
        <f>SUBTOTAL(109,BU983:BU988)</f>
        <v>0</v>
      </c>
      <c r="BV989" s="411">
        <f>SUBTOTAL(109,BV983:BV988)</f>
        <v>0</v>
      </c>
      <c r="BW989" s="411">
        <f>SUBTOTAL(109,BW983:BW988)</f>
        <v>0</v>
      </c>
      <c r="BY989" s="156">
        <f>IF(SUM(C989:AI989)=0,0,1)</f>
        <v>0</v>
      </c>
      <c r="BZ989" s="156">
        <f t="shared" si="107"/>
        <v>0</v>
      </c>
      <c r="CA989" s="156"/>
      <c r="CB989" s="252">
        <f>[4]CDKT!P205</f>
        <v>0</v>
      </c>
      <c r="CC989" s="252">
        <f>[4]CDKT!T205</f>
        <v>0</v>
      </c>
      <c r="CD989" s="252">
        <f>W989-CB989</f>
        <v>0</v>
      </c>
      <c r="CE989" s="252">
        <f>AD989-CC989</f>
        <v>0</v>
      </c>
    </row>
    <row r="990" spans="1:94" ht="15" hidden="1" customHeight="1" outlineLevel="1" thickTop="1">
      <c r="A990" s="169" t="str">
        <f>IF(B990&lt;&gt;"",SUBTOTAL(103,$B$8:B990)-SUBTOTAL(103,$B$9:$B$50)-SUBTOTAL(103,$B$52:$B$345),"")</f>
        <v/>
      </c>
      <c r="B990" s="89"/>
      <c r="C990" s="118"/>
      <c r="D990" s="107"/>
      <c r="E990" s="107"/>
      <c r="F990" s="107"/>
      <c r="G990" s="107"/>
      <c r="H990" s="107"/>
      <c r="I990" s="107"/>
      <c r="J990" s="107"/>
      <c r="K990" s="107"/>
      <c r="L990" s="107"/>
      <c r="M990" s="107"/>
      <c r="N990" s="107"/>
      <c r="O990" s="107"/>
      <c r="P990" s="107"/>
      <c r="Q990" s="107"/>
      <c r="R990" s="107"/>
      <c r="S990" s="107"/>
      <c r="T990" s="107"/>
      <c r="U990" s="107"/>
      <c r="V990" s="189"/>
      <c r="AI990" s="190"/>
      <c r="AJ990" s="147" t="str">
        <f t="shared" si="108"/>
        <v/>
      </c>
      <c r="AK990" s="245">
        <f t="shared" si="108"/>
        <v>0</v>
      </c>
      <c r="AL990" s="118"/>
      <c r="AM990" s="107"/>
      <c r="AN990" s="107"/>
      <c r="AO990" s="107"/>
      <c r="AP990" s="107"/>
      <c r="AQ990" s="107"/>
      <c r="AR990" s="107"/>
      <c r="AS990" s="107"/>
      <c r="AT990" s="107"/>
      <c r="AU990" s="107"/>
      <c r="AV990" s="107"/>
      <c r="AW990" s="107"/>
      <c r="AX990" s="107"/>
      <c r="AY990" s="107"/>
      <c r="AZ990" s="107"/>
      <c r="BA990" s="107"/>
      <c r="BB990" s="107"/>
      <c r="BC990" s="107"/>
      <c r="BD990" s="107"/>
      <c r="BE990" s="189"/>
      <c r="BR990" s="190"/>
      <c r="BT990" s="246">
        <f>BT989-[4]CDKT!K205</f>
        <v>0</v>
      </c>
      <c r="BU990" s="246">
        <f>BU989-[4]CDKT!L205</f>
        <v>0</v>
      </c>
      <c r="BV990" s="246">
        <f>BV989-[4]CDKT!M205</f>
        <v>0</v>
      </c>
      <c r="BW990" s="246">
        <f>BW989-[4]CDKT!O205</f>
        <v>0</v>
      </c>
      <c r="BX990" s="89"/>
      <c r="BY990" s="156">
        <f>BY1001</f>
        <v>0</v>
      </c>
      <c r="BZ990" s="156">
        <f t="shared" si="107"/>
        <v>0</v>
      </c>
      <c r="CB990" s="195"/>
      <c r="CC990" s="195"/>
      <c r="CD990" s="195"/>
      <c r="CE990" s="195"/>
      <c r="CG990" s="89"/>
      <c r="CH990" s="89"/>
      <c r="CI990" s="89"/>
      <c r="CJ990" s="89"/>
      <c r="CK990" s="89"/>
      <c r="CL990" s="89"/>
      <c r="CM990" s="89"/>
      <c r="CN990" s="89"/>
      <c r="CO990" s="89"/>
      <c r="CP990" s="89"/>
    </row>
    <row r="991" spans="1:94" s="99" customFormat="1" ht="15" hidden="1" customHeight="1" outlineLevel="1">
      <c r="A991" s="147" t="str">
        <f>IF(B991&lt;&gt;"",SUBTOTAL(103,$B$8:B991)-SUBTOTAL(103,$B$9:$B$50)-SUBTOTAL(103,$B$52:$B$345),"")</f>
        <v/>
      </c>
      <c r="B991" s="88" t="str">
        <f>IF(AND(W997=0,AD997=0),"",".")</f>
        <v/>
      </c>
      <c r="C991" s="289" t="s">
        <v>1529</v>
      </c>
      <c r="D991" s="89"/>
      <c r="E991" s="89"/>
      <c r="F991" s="89"/>
      <c r="G991" s="89"/>
      <c r="H991" s="89"/>
      <c r="I991" s="89"/>
      <c r="J991" s="89"/>
      <c r="K991" s="89"/>
      <c r="L991" s="89"/>
      <c r="M991" s="89"/>
      <c r="N991" s="89"/>
      <c r="O991" s="89"/>
      <c r="P991" s="89"/>
      <c r="Q991" s="89"/>
      <c r="R991" s="89"/>
      <c r="S991" s="89"/>
      <c r="T991" s="89"/>
      <c r="U991" s="89"/>
      <c r="V991" s="89"/>
      <c r="W991" s="189"/>
      <c r="X991" s="189"/>
      <c r="Y991" s="189"/>
      <c r="Z991" s="189"/>
      <c r="AA991" s="189"/>
      <c r="AB991" s="189"/>
      <c r="AC991" s="189"/>
      <c r="AD991" s="189"/>
      <c r="AE991" s="189"/>
      <c r="AF991" s="189"/>
      <c r="AG991" s="189"/>
      <c r="AH991" s="189"/>
      <c r="AI991" s="189"/>
      <c r="AJ991" s="147" t="str">
        <f t="shared" si="108"/>
        <v/>
      </c>
      <c r="AK991" s="245" t="str">
        <f t="shared" si="108"/>
        <v/>
      </c>
      <c r="AL991" s="289" t="s">
        <v>1530</v>
      </c>
      <c r="AM991" s="89"/>
      <c r="AN991" s="89"/>
      <c r="AO991" s="89"/>
      <c r="AP991" s="89"/>
      <c r="AQ991" s="89"/>
      <c r="AR991" s="89"/>
      <c r="AS991" s="89"/>
      <c r="AT991" s="89"/>
      <c r="AU991" s="89"/>
      <c r="AV991" s="89"/>
      <c r="AW991" s="89"/>
      <c r="AX991" s="89"/>
      <c r="AY991" s="89"/>
      <c r="AZ991" s="89"/>
      <c r="BA991" s="89"/>
      <c r="BB991" s="89"/>
      <c r="BC991" s="89"/>
      <c r="BD991" s="89"/>
      <c r="BE991" s="89"/>
      <c r="BF991" s="189"/>
      <c r="BG991" s="189"/>
      <c r="BH991" s="189"/>
      <c r="BI991" s="189"/>
      <c r="BJ991" s="189"/>
      <c r="BK991" s="189"/>
      <c r="BL991" s="189"/>
      <c r="BM991" s="189"/>
      <c r="BN991" s="189"/>
      <c r="BO991" s="189"/>
      <c r="BP991" s="189"/>
      <c r="BQ991" s="189"/>
      <c r="BR991" s="189"/>
      <c r="BS991" s="189"/>
      <c r="BT991" s="155"/>
      <c r="BU991" s="155"/>
      <c r="BV991" s="155"/>
      <c r="BW991" s="155"/>
      <c r="BX991" s="156"/>
      <c r="BY991" s="156">
        <f>BY993</f>
        <v>0</v>
      </c>
      <c r="BZ991" s="156">
        <f t="shared" si="107"/>
        <v>0</v>
      </c>
      <c r="CA991" s="156"/>
      <c r="CB991" s="155"/>
      <c r="CC991" s="155"/>
      <c r="CD991" s="155"/>
      <c r="CE991" s="155"/>
      <c r="CG991" s="290"/>
      <c r="CH991" s="290"/>
      <c r="CI991" s="290"/>
      <c r="CJ991" s="290"/>
      <c r="CK991" s="290"/>
      <c r="CL991" s="290"/>
      <c r="CM991" s="290"/>
      <c r="CN991" s="290"/>
      <c r="CO991" s="290"/>
      <c r="CP991" s="290"/>
    </row>
    <row r="992" spans="1:94" ht="15" hidden="1" customHeight="1" outlineLevel="1">
      <c r="A992" s="278" t="str">
        <f>IF(B992&lt;&gt;"",SUBTOTAL(103,$B$8:B992)-SUBTOTAL(103,$B$9:$B$50)-SUBTOTAL(103,$B$52:$B$345),"")</f>
        <v/>
      </c>
      <c r="D992" s="100"/>
      <c r="E992" s="100"/>
      <c r="F992" s="100"/>
      <c r="G992" s="100"/>
      <c r="H992" s="100"/>
      <c r="I992" s="100"/>
      <c r="J992" s="100"/>
      <c r="K992" s="100"/>
      <c r="L992" s="100"/>
      <c r="M992" s="100"/>
      <c r="N992" s="100"/>
      <c r="O992" s="100"/>
      <c r="P992" s="100"/>
      <c r="Q992" s="100"/>
      <c r="R992" s="100"/>
      <c r="S992" s="100"/>
      <c r="T992" s="100"/>
      <c r="W992" s="648" t="str">
        <f>[4]CDKT!$P$9</f>
        <v>30/06/2016</v>
      </c>
      <c r="X992" s="649"/>
      <c r="Y992" s="649"/>
      <c r="Z992" s="649"/>
      <c r="AA992" s="649"/>
      <c r="AB992" s="649"/>
      <c r="AC992" s="277"/>
      <c r="AD992" s="648" t="str">
        <f>[4]CDKT!$T$9</f>
        <v>01/01/2016</v>
      </c>
      <c r="AE992" s="649"/>
      <c r="AF992" s="649"/>
      <c r="AG992" s="649"/>
      <c r="AH992" s="649"/>
      <c r="AI992" s="649"/>
      <c r="AJ992" s="278" t="str">
        <f t="shared" si="108"/>
        <v/>
      </c>
      <c r="AK992" s="278">
        <f t="shared" si="108"/>
        <v>0</v>
      </c>
      <c r="AM992" s="100"/>
      <c r="AN992" s="100"/>
      <c r="AO992" s="100"/>
      <c r="AP992" s="100"/>
      <c r="AQ992" s="100"/>
      <c r="AR992" s="100"/>
      <c r="AS992" s="100"/>
      <c r="AT992" s="100"/>
      <c r="AU992" s="100"/>
      <c r="AV992" s="100"/>
      <c r="AW992" s="100"/>
      <c r="AX992" s="100"/>
      <c r="AY992" s="100"/>
      <c r="AZ992" s="100"/>
      <c r="BA992" s="100"/>
      <c r="BB992" s="100"/>
      <c r="BC992" s="100"/>
      <c r="BF992" s="650" t="e">
        <f>#REF!</f>
        <v>#REF!</v>
      </c>
      <c r="BG992" s="649"/>
      <c r="BH992" s="649"/>
      <c r="BI992" s="649"/>
      <c r="BJ992" s="649"/>
      <c r="BK992" s="649"/>
      <c r="BL992" s="277"/>
      <c r="BM992" s="650" t="e">
        <f>#REF!</f>
        <v>#REF!</v>
      </c>
      <c r="BN992" s="649"/>
      <c r="BO992" s="649"/>
      <c r="BP992" s="649"/>
      <c r="BQ992" s="649"/>
      <c r="BR992" s="649"/>
      <c r="BS992" s="279"/>
      <c r="BT992" s="280" t="str">
        <f>[4]CDKT!K$9</f>
        <v>Hội sở</v>
      </c>
      <c r="BU992" s="280" t="str">
        <f>[4]CDKT!L$9</f>
        <v>CN Hà Nội</v>
      </c>
      <c r="BV992" s="280" t="str">
        <f>[4]CDKT!M$9</f>
        <v>CN Hồ Chí Minh</v>
      </c>
      <c r="BW992" s="280" t="str">
        <f>[4]CDKT!O$9</f>
        <v>Điều chỉnh</v>
      </c>
      <c r="BY992" s="156">
        <f>BY993</f>
        <v>0</v>
      </c>
      <c r="BZ992" s="156">
        <f t="shared" si="107"/>
        <v>0</v>
      </c>
    </row>
    <row r="993" spans="1:94" ht="15" hidden="1" customHeight="1" outlineLevel="1">
      <c r="A993" s="278" t="str">
        <f>IF(B993&lt;&gt;"",SUBTOTAL(103,$B$8:B993)-SUBTOTAL(103,$B$9:$B$50)-SUBTOTAL(103,$B$52:$B$345),"")</f>
        <v/>
      </c>
      <c r="D993" s="100"/>
      <c r="E993" s="100"/>
      <c r="F993" s="100"/>
      <c r="G993" s="100"/>
      <c r="H993" s="100"/>
      <c r="I993" s="100"/>
      <c r="J993" s="100"/>
      <c r="K993" s="100"/>
      <c r="L993" s="100"/>
      <c r="M993" s="100"/>
      <c r="N993" s="100"/>
      <c r="O993" s="100"/>
      <c r="P993" s="100"/>
      <c r="Q993" s="100"/>
      <c r="R993" s="100"/>
      <c r="S993" s="100"/>
      <c r="T993" s="100"/>
      <c r="W993" s="651" t="str">
        <f>[4]CDKT!$P$10</f>
        <v>VND</v>
      </c>
      <c r="X993" s="651"/>
      <c r="Y993" s="651"/>
      <c r="Z993" s="651"/>
      <c r="AA993" s="651"/>
      <c r="AB993" s="651"/>
      <c r="AC993" s="277"/>
      <c r="AD993" s="651" t="str">
        <f>[4]CDKT!$T$10</f>
        <v>VND</v>
      </c>
      <c r="AE993" s="651"/>
      <c r="AF993" s="651"/>
      <c r="AG993" s="651"/>
      <c r="AH993" s="651"/>
      <c r="AI993" s="651"/>
      <c r="AJ993" s="278" t="str">
        <f t="shared" si="108"/>
        <v/>
      </c>
      <c r="AK993" s="278">
        <f t="shared" si="108"/>
        <v>0</v>
      </c>
      <c r="AM993" s="100"/>
      <c r="AN993" s="100"/>
      <c r="AO993" s="100"/>
      <c r="AP993" s="100"/>
      <c r="AQ993" s="100"/>
      <c r="AR993" s="100"/>
      <c r="AS993" s="100"/>
      <c r="AT993" s="100"/>
      <c r="AU993" s="100"/>
      <c r="AV993" s="100"/>
      <c r="AW993" s="100"/>
      <c r="AX993" s="100"/>
      <c r="AY993" s="100"/>
      <c r="AZ993" s="100"/>
      <c r="BA993" s="100"/>
      <c r="BB993" s="100"/>
      <c r="BC993" s="100"/>
      <c r="BF993" s="651" t="e">
        <f>#REF!</f>
        <v>#REF!</v>
      </c>
      <c r="BG993" s="651"/>
      <c r="BH993" s="651"/>
      <c r="BI993" s="651"/>
      <c r="BJ993" s="651"/>
      <c r="BK993" s="651"/>
      <c r="BL993" s="277"/>
      <c r="BM993" s="651" t="e">
        <f>#REF!</f>
        <v>#REF!</v>
      </c>
      <c r="BN993" s="651"/>
      <c r="BO993" s="651"/>
      <c r="BP993" s="651"/>
      <c r="BQ993" s="651"/>
      <c r="BR993" s="651"/>
      <c r="BS993" s="279"/>
      <c r="BT993" s="155" t="s">
        <v>1133</v>
      </c>
      <c r="BU993" s="155" t="s">
        <v>1133</v>
      </c>
      <c r="BV993" s="155" t="s">
        <v>1133</v>
      </c>
      <c r="BW993" s="155" t="s">
        <v>1133</v>
      </c>
      <c r="BY993" s="156">
        <f>SUM(BY994:BY997)</f>
        <v>0</v>
      </c>
      <c r="BZ993" s="156">
        <f t="shared" si="107"/>
        <v>0</v>
      </c>
    </row>
    <row r="994" spans="1:94" s="99" customFormat="1" ht="15" hidden="1" customHeight="1" outlineLevel="1">
      <c r="A994" s="147" t="str">
        <f>IF(B994&lt;&gt;"",SUBTOTAL(103,$B$8:B994)-SUBTOTAL(103,$B$9:$B$50)-SUBTOTAL(103,$B$52:$B$345),"")</f>
        <v/>
      </c>
      <c r="B994" s="88"/>
      <c r="C994" s="292" t="s">
        <v>1531</v>
      </c>
      <c r="D994" s="90"/>
      <c r="E994" s="90"/>
      <c r="F994" s="90"/>
      <c r="G994" s="90"/>
      <c r="H994" s="90"/>
      <c r="I994" s="90"/>
      <c r="J994" s="90"/>
      <c r="K994" s="90"/>
      <c r="L994" s="90"/>
      <c r="M994" s="90"/>
      <c r="N994" s="90"/>
      <c r="O994" s="90"/>
      <c r="P994" s="90"/>
      <c r="Q994" s="90"/>
      <c r="R994" s="90"/>
      <c r="S994" s="90"/>
      <c r="T994" s="90"/>
      <c r="U994" s="89"/>
      <c r="V994" s="89"/>
      <c r="W994" s="641">
        <f>SUM(BT994:BW994)</f>
        <v>0</v>
      </c>
      <c r="X994" s="641"/>
      <c r="Y994" s="641"/>
      <c r="Z994" s="641"/>
      <c r="AA994" s="641"/>
      <c r="AB994" s="641"/>
      <c r="AC994" s="155"/>
      <c r="AD994" s="641">
        <v>0</v>
      </c>
      <c r="AE994" s="641"/>
      <c r="AF994" s="641"/>
      <c r="AG994" s="641"/>
      <c r="AH994" s="641"/>
      <c r="AI994" s="641"/>
      <c r="AJ994" s="147" t="str">
        <f t="shared" si="108"/>
        <v/>
      </c>
      <c r="AK994" s="245">
        <f t="shared" si="108"/>
        <v>0</v>
      </c>
      <c r="AL994" s="292" t="s">
        <v>1532</v>
      </c>
      <c r="AM994" s="90"/>
      <c r="AN994" s="90"/>
      <c r="AO994" s="90"/>
      <c r="AP994" s="90"/>
      <c r="AQ994" s="90"/>
      <c r="AR994" s="90"/>
      <c r="AS994" s="90"/>
      <c r="AT994" s="90"/>
      <c r="AU994" s="90"/>
      <c r="AV994" s="90"/>
      <c r="AW994" s="90"/>
      <c r="AX994" s="90"/>
      <c r="AY994" s="90"/>
      <c r="AZ994" s="90"/>
      <c r="BA994" s="90"/>
      <c r="BB994" s="90"/>
      <c r="BC994" s="90"/>
      <c r="BD994" s="89"/>
      <c r="BE994" s="89"/>
      <c r="BF994" s="676">
        <f>W994</f>
        <v>0</v>
      </c>
      <c r="BG994" s="676"/>
      <c r="BH994" s="676"/>
      <c r="BI994" s="676"/>
      <c r="BJ994" s="676"/>
      <c r="BK994" s="676"/>
      <c r="BL994" s="194"/>
      <c r="BM994" s="676">
        <f>AD994</f>
        <v>0</v>
      </c>
      <c r="BN994" s="676"/>
      <c r="BO994" s="676"/>
      <c r="BP994" s="676"/>
      <c r="BQ994" s="676"/>
      <c r="BR994" s="676"/>
      <c r="BS994" s="193"/>
      <c r="BT994" s="155">
        <v>0</v>
      </c>
      <c r="BU994" s="155">
        <v>0</v>
      </c>
      <c r="BV994" s="155">
        <v>0</v>
      </c>
      <c r="BW994" s="155">
        <v>0</v>
      </c>
      <c r="BX994" s="156"/>
      <c r="BY994" s="156">
        <f>IF(SUM(C994:AI994)=0,0,1)</f>
        <v>0</v>
      </c>
      <c r="BZ994" s="156">
        <f t="shared" si="107"/>
        <v>0</v>
      </c>
      <c r="CA994" s="156"/>
      <c r="CB994" s="155"/>
      <c r="CC994" s="155"/>
      <c r="CD994" s="155"/>
      <c r="CE994" s="155"/>
      <c r="CG994" s="290"/>
      <c r="CH994" s="290"/>
      <c r="CI994" s="290"/>
      <c r="CJ994" s="290"/>
      <c r="CK994" s="290"/>
      <c r="CL994" s="290"/>
      <c r="CM994" s="290"/>
      <c r="CN994" s="290"/>
      <c r="CO994" s="290"/>
      <c r="CP994" s="290"/>
    </row>
    <row r="995" spans="1:94" s="99" customFormat="1" ht="15" hidden="1" customHeight="1" outlineLevel="1">
      <c r="A995" s="147" t="str">
        <f>IF(B995&lt;&gt;"",SUBTOTAL(103,$B$8:B995)-SUBTOTAL(103,$B$9:$B$50)-SUBTOTAL(103,$B$52:$B$345),"")</f>
        <v/>
      </c>
      <c r="B995" s="88"/>
      <c r="C995" s="292" t="s">
        <v>1533</v>
      </c>
      <c r="D995" s="90"/>
      <c r="E995" s="90"/>
      <c r="F995" s="90"/>
      <c r="G995" s="90"/>
      <c r="H995" s="90"/>
      <c r="I995" s="90"/>
      <c r="J995" s="90"/>
      <c r="K995" s="90"/>
      <c r="L995" s="90"/>
      <c r="M995" s="90"/>
      <c r="N995" s="90"/>
      <c r="O995" s="90"/>
      <c r="P995" s="90"/>
      <c r="Q995" s="90"/>
      <c r="R995" s="90"/>
      <c r="S995" s="90"/>
      <c r="T995" s="90"/>
      <c r="U995" s="89"/>
      <c r="V995" s="89"/>
      <c r="W995" s="641">
        <f>SUM(BT995:BW995)</f>
        <v>0</v>
      </c>
      <c r="X995" s="641"/>
      <c r="Y995" s="641"/>
      <c r="Z995" s="641"/>
      <c r="AA995" s="641"/>
      <c r="AB995" s="641"/>
      <c r="AC995" s="155"/>
      <c r="AD995" s="641">
        <v>0</v>
      </c>
      <c r="AE995" s="641"/>
      <c r="AF995" s="641"/>
      <c r="AG995" s="641"/>
      <c r="AH995" s="641"/>
      <c r="AI995" s="641"/>
      <c r="AJ995" s="147" t="str">
        <f t="shared" si="108"/>
        <v/>
      </c>
      <c r="AK995" s="245">
        <f t="shared" si="108"/>
        <v>0</v>
      </c>
      <c r="AL995" s="292" t="s">
        <v>1274</v>
      </c>
      <c r="AM995" s="90"/>
      <c r="AN995" s="90"/>
      <c r="AO995" s="90"/>
      <c r="AP995" s="90"/>
      <c r="AQ995" s="90"/>
      <c r="AR995" s="90"/>
      <c r="AS995" s="90"/>
      <c r="AT995" s="90"/>
      <c r="AU995" s="90"/>
      <c r="AV995" s="90"/>
      <c r="AW995" s="90"/>
      <c r="AX995" s="90"/>
      <c r="AY995" s="90"/>
      <c r="AZ995" s="90"/>
      <c r="BA995" s="90"/>
      <c r="BB995" s="90"/>
      <c r="BC995" s="90"/>
      <c r="BD995" s="89"/>
      <c r="BE995" s="89"/>
      <c r="BF995" s="676">
        <f>W995</f>
        <v>0</v>
      </c>
      <c r="BG995" s="676"/>
      <c r="BH995" s="676"/>
      <c r="BI995" s="676"/>
      <c r="BJ995" s="676"/>
      <c r="BK995" s="676"/>
      <c r="BL995" s="194"/>
      <c r="BM995" s="676">
        <f>AD995</f>
        <v>0</v>
      </c>
      <c r="BN995" s="676"/>
      <c r="BO995" s="676"/>
      <c r="BP995" s="676"/>
      <c r="BQ995" s="676"/>
      <c r="BR995" s="676"/>
      <c r="BS995" s="193"/>
      <c r="BT995" s="155">
        <v>0</v>
      </c>
      <c r="BU995" s="155">
        <v>0</v>
      </c>
      <c r="BV995" s="155">
        <v>0</v>
      </c>
      <c r="BW995" s="155">
        <v>0</v>
      </c>
      <c r="BX995" s="156"/>
      <c r="BY995" s="156">
        <f>IF(SUM(C995:AI995)=0,0,1)</f>
        <v>0</v>
      </c>
      <c r="BZ995" s="156">
        <f t="shared" si="107"/>
        <v>0</v>
      </c>
      <c r="CA995" s="156"/>
      <c r="CB995" s="155"/>
      <c r="CC995" s="155"/>
      <c r="CD995" s="155"/>
      <c r="CE995" s="155"/>
      <c r="CG995" s="290"/>
      <c r="CH995" s="290"/>
      <c r="CI995" s="290"/>
      <c r="CJ995" s="290"/>
      <c r="CK995" s="290"/>
      <c r="CL995" s="290"/>
      <c r="CM995" s="290"/>
      <c r="CN995" s="290"/>
      <c r="CO995" s="290"/>
      <c r="CP995" s="290"/>
    </row>
    <row r="996" spans="1:94" s="99" customFormat="1" ht="15" hidden="1" customHeight="1" outlineLevel="1">
      <c r="A996" s="147" t="str">
        <f>IF(B996&lt;&gt;"",SUBTOTAL(103,$B$8:B996)-SUBTOTAL(103,$B$9:$B$50)-SUBTOTAL(103,$B$52:$B$345),"")</f>
        <v/>
      </c>
      <c r="B996" s="90"/>
      <c r="C996" s="292"/>
      <c r="D996" s="100"/>
      <c r="E996" s="89"/>
      <c r="F996" s="89"/>
      <c r="G996" s="89"/>
      <c r="H996" s="89"/>
      <c r="I996" s="89"/>
      <c r="J996" s="89"/>
      <c r="K996" s="89"/>
      <c r="L996" s="89"/>
      <c r="M996" s="89"/>
      <c r="N996" s="89"/>
      <c r="O996" s="89"/>
      <c r="P996" s="89"/>
      <c r="Q996" s="89"/>
      <c r="R996" s="89"/>
      <c r="S996" s="89"/>
      <c r="T996" s="89"/>
      <c r="U996" s="89"/>
      <c r="V996" s="89"/>
      <c r="W996" s="293"/>
      <c r="X996" s="293"/>
      <c r="Y996" s="293"/>
      <c r="Z996" s="293"/>
      <c r="AA996" s="293"/>
      <c r="AB996" s="293"/>
      <c r="AC996" s="155"/>
      <c r="AD996" s="293"/>
      <c r="AE996" s="293"/>
      <c r="AF996" s="293"/>
      <c r="AG996" s="293"/>
      <c r="AH996" s="293"/>
      <c r="AI996" s="293"/>
      <c r="AJ996" s="147" t="str">
        <f t="shared" si="108"/>
        <v/>
      </c>
      <c r="AK996" s="245">
        <f t="shared" si="108"/>
        <v>0</v>
      </c>
      <c r="AL996" s="292"/>
      <c r="AM996" s="100"/>
      <c r="AN996" s="100"/>
      <c r="AO996" s="89"/>
      <c r="AP996" s="89"/>
      <c r="AQ996" s="89"/>
      <c r="AR996" s="89"/>
      <c r="AS996" s="89"/>
      <c r="AT996" s="89"/>
      <c r="AU996" s="89"/>
      <c r="AV996" s="89"/>
      <c r="AW996" s="89"/>
      <c r="AX996" s="89"/>
      <c r="AY996" s="89"/>
      <c r="AZ996" s="89"/>
      <c r="BA996" s="89"/>
      <c r="BB996" s="89"/>
      <c r="BC996" s="89"/>
      <c r="BD996" s="89"/>
      <c r="BE996" s="89"/>
      <c r="BF996" s="367"/>
      <c r="BG996" s="367"/>
      <c r="BH996" s="367"/>
      <c r="BI996" s="367"/>
      <c r="BJ996" s="367"/>
      <c r="BK996" s="367"/>
      <c r="BL996" s="194"/>
      <c r="BM996" s="367"/>
      <c r="BN996" s="367"/>
      <c r="BO996" s="367"/>
      <c r="BP996" s="367"/>
      <c r="BQ996" s="367"/>
      <c r="BR996" s="367"/>
      <c r="BS996" s="288"/>
      <c r="BT996" s="155"/>
      <c r="BU996" s="155"/>
      <c r="BV996" s="155"/>
      <c r="BW996" s="155"/>
      <c r="BX996" s="156"/>
      <c r="BY996" s="156">
        <f>BY997</f>
        <v>0</v>
      </c>
      <c r="BZ996" s="156">
        <f t="shared" si="107"/>
        <v>0</v>
      </c>
      <c r="CA996" s="156"/>
      <c r="CB996" s="155"/>
      <c r="CC996" s="155"/>
      <c r="CD996" s="155"/>
      <c r="CE996" s="155"/>
      <c r="CG996" s="290"/>
      <c r="CH996" s="290"/>
      <c r="CI996" s="290"/>
      <c r="CJ996" s="290"/>
      <c r="CK996" s="290"/>
      <c r="CL996" s="290"/>
      <c r="CM996" s="290"/>
      <c r="CN996" s="290"/>
      <c r="CO996" s="290"/>
      <c r="CP996" s="290"/>
    </row>
    <row r="997" spans="1:94" s="96" customFormat="1" ht="15" hidden="1" customHeight="1" outlineLevel="1" thickBot="1">
      <c r="A997" s="147" t="str">
        <f>IF(B997&lt;&gt;"",SUBTOTAL(103,$B$8:B997)-SUBTOTAL(103,$B$9:$B$50)-SUBTOTAL(103,$B$52:$B$345),"")</f>
        <v/>
      </c>
      <c r="B997" s="88"/>
      <c r="C997" s="270"/>
      <c r="D997" s="110"/>
      <c r="E997" s="111"/>
      <c r="F997" s="111"/>
      <c r="G997" s="111"/>
      <c r="H997" s="111"/>
      <c r="I997" s="111"/>
      <c r="J997" s="111"/>
      <c r="K997" s="112"/>
      <c r="L997" s="112"/>
      <c r="M997" s="112"/>
      <c r="N997" s="112"/>
      <c r="O997" s="112"/>
      <c r="P997" s="112"/>
      <c r="Q997" s="112"/>
      <c r="R997" s="112"/>
      <c r="S997" s="112"/>
      <c r="T997" s="112"/>
      <c r="U997" s="112"/>
      <c r="V997" s="112"/>
      <c r="W997" s="653">
        <f>SUBTOTAL(109,W994:AB996)</f>
        <v>0</v>
      </c>
      <c r="X997" s="653"/>
      <c r="Y997" s="653"/>
      <c r="Z997" s="653"/>
      <c r="AA997" s="653"/>
      <c r="AB997" s="653"/>
      <c r="AC997" s="252"/>
      <c r="AD997" s="653">
        <f>SUBTOTAL(109,AD994:AI996)</f>
        <v>0</v>
      </c>
      <c r="AE997" s="653"/>
      <c r="AF997" s="653"/>
      <c r="AG997" s="653"/>
      <c r="AH997" s="653"/>
      <c r="AI997" s="653"/>
      <c r="AJ997" s="147" t="str">
        <f t="shared" si="108"/>
        <v/>
      </c>
      <c r="AK997" s="245">
        <f t="shared" si="108"/>
        <v>0</v>
      </c>
      <c r="AL997" s="270"/>
      <c r="AM997" s="110"/>
      <c r="AN997" s="111"/>
      <c r="AO997" s="111"/>
      <c r="AP997" s="111"/>
      <c r="AQ997" s="111"/>
      <c r="AR997" s="111"/>
      <c r="AS997" s="111"/>
      <c r="AT997" s="112"/>
      <c r="AU997" s="112"/>
      <c r="AV997" s="112"/>
      <c r="AW997" s="112"/>
      <c r="AX997" s="112"/>
      <c r="AY997" s="112"/>
      <c r="AZ997" s="112"/>
      <c r="BA997" s="112"/>
      <c r="BB997" s="112"/>
      <c r="BC997" s="112"/>
      <c r="BD997" s="112"/>
      <c r="BE997" s="112"/>
      <c r="BF997" s="653">
        <f>SUBTOTAL(109,BF994:BK996)</f>
        <v>0</v>
      </c>
      <c r="BG997" s="653"/>
      <c r="BH997" s="653"/>
      <c r="BI997" s="653"/>
      <c r="BJ997" s="653"/>
      <c r="BK997" s="653"/>
      <c r="BL997" s="252"/>
      <c r="BM997" s="653">
        <f>SUBTOTAL(109,BM994:BR996)</f>
        <v>0</v>
      </c>
      <c r="BN997" s="653"/>
      <c r="BO997" s="653"/>
      <c r="BP997" s="653"/>
      <c r="BQ997" s="653"/>
      <c r="BR997" s="653"/>
      <c r="BS997" s="271"/>
      <c r="BT997" s="285">
        <f>SUBTOTAL(109,BT994:BT996)</f>
        <v>0</v>
      </c>
      <c r="BU997" s="285">
        <f>SUBTOTAL(109,BU994:BU996)</f>
        <v>0</v>
      </c>
      <c r="BV997" s="285">
        <f>SUBTOTAL(109,BV994:BV996)</f>
        <v>0</v>
      </c>
      <c r="BW997" s="285">
        <f>SUBTOTAL(109,BW994:BW996)</f>
        <v>0</v>
      </c>
      <c r="BX997" s="156"/>
      <c r="BY997" s="156">
        <f>IF(SUM(C997:AI997)=0,0,1)</f>
        <v>0</v>
      </c>
      <c r="BZ997" s="156">
        <f t="shared" si="107"/>
        <v>0</v>
      </c>
      <c r="CA997" s="156"/>
      <c r="CB997" s="252">
        <f>[4]CDKT!P214</f>
        <v>0</v>
      </c>
      <c r="CC997" s="252">
        <f>[4]CDKT!T214</f>
        <v>0</v>
      </c>
      <c r="CD997" s="252">
        <f>W997-CB997</f>
        <v>0</v>
      </c>
      <c r="CE997" s="252">
        <f>AD997-CC997</f>
        <v>0</v>
      </c>
      <c r="CG997" s="272"/>
      <c r="CH997" s="272"/>
      <c r="CI997" s="272"/>
      <c r="CJ997" s="272"/>
      <c r="CK997" s="272"/>
      <c r="CL997" s="272"/>
      <c r="CM997" s="272"/>
      <c r="CN997" s="272"/>
      <c r="CO997" s="272"/>
      <c r="CP997" s="272"/>
    </row>
    <row r="998" spans="1:94" ht="15" hidden="1" customHeight="1" outlineLevel="1" thickTop="1">
      <c r="A998" s="147" t="str">
        <f>IF(B998&lt;&gt;"",SUBTOTAL(103,$B$8:B998)-SUBTOTAL(103,$B$9:$B$50)-SUBTOTAL(103,$B$52:$B$345),"")</f>
        <v/>
      </c>
      <c r="D998" s="113"/>
      <c r="E998" s="107"/>
      <c r="F998" s="107"/>
      <c r="G998" s="107"/>
      <c r="H998" s="107"/>
      <c r="I998" s="107"/>
      <c r="J998" s="107"/>
      <c r="K998" s="114"/>
      <c r="L998" s="114"/>
      <c r="M998" s="114"/>
      <c r="N998" s="114"/>
      <c r="O998" s="114"/>
      <c r="P998" s="114"/>
      <c r="Q998" s="114"/>
      <c r="R998" s="114"/>
      <c r="S998" s="114"/>
      <c r="T998" s="114"/>
      <c r="U998" s="114"/>
      <c r="V998" s="114"/>
      <c r="W998" s="295"/>
      <c r="X998" s="295"/>
      <c r="Y998" s="295"/>
      <c r="Z998" s="295"/>
      <c r="AA998" s="295"/>
      <c r="AB998" s="295"/>
      <c r="AC998" s="295"/>
      <c r="AD998" s="295"/>
      <c r="AE998" s="155"/>
      <c r="AF998" s="155"/>
      <c r="AG998" s="155"/>
      <c r="AH998" s="155"/>
      <c r="AI998" s="155"/>
      <c r="AJ998" s="147" t="str">
        <f t="shared" si="108"/>
        <v/>
      </c>
      <c r="AK998" s="245">
        <f t="shared" si="108"/>
        <v>0</v>
      </c>
      <c r="AM998" s="113"/>
      <c r="AN998" s="113"/>
      <c r="AO998" s="107"/>
      <c r="AP998" s="107"/>
      <c r="AQ998" s="107"/>
      <c r="AR998" s="107"/>
      <c r="AS998" s="107"/>
      <c r="AT998" s="114"/>
      <c r="AU998" s="114"/>
      <c r="AV998" s="114"/>
      <c r="AW998" s="114"/>
      <c r="AX998" s="114"/>
      <c r="AY998" s="114"/>
      <c r="AZ998" s="114"/>
      <c r="BA998" s="114"/>
      <c r="BB998" s="114"/>
      <c r="BC998" s="114"/>
      <c r="BD998" s="114"/>
      <c r="BE998" s="114"/>
      <c r="BF998" s="368"/>
      <c r="BG998" s="368"/>
      <c r="BH998" s="368"/>
      <c r="BI998" s="368"/>
      <c r="BJ998" s="368"/>
      <c r="BK998" s="368"/>
      <c r="BL998" s="368"/>
      <c r="BM998" s="368"/>
      <c r="BN998" s="194"/>
      <c r="BO998" s="194"/>
      <c r="BP998" s="194"/>
      <c r="BQ998" s="194"/>
      <c r="BR998" s="194"/>
      <c r="BT998" s="155">
        <f>BT997-[4]CDKT!K214</f>
        <v>0</v>
      </c>
      <c r="BU998" s="155">
        <f>BU997-[4]CDKT!L214</f>
        <v>0</v>
      </c>
      <c r="BV998" s="155">
        <f>BV997-[4]CDKT!M214</f>
        <v>0</v>
      </c>
      <c r="BW998" s="155">
        <f>BW997-[4]CDKT!O214</f>
        <v>0</v>
      </c>
      <c r="BY998" s="156">
        <f>BY1001</f>
        <v>0</v>
      </c>
      <c r="BZ998" s="156">
        <f t="shared" si="107"/>
        <v>0</v>
      </c>
    </row>
    <row r="999" spans="1:94" ht="15" hidden="1" customHeight="1" outlineLevel="1">
      <c r="A999" s="147" t="str">
        <f>IF(B999&lt;&gt;"",SUBTOTAL(103,$B$8:B999)-SUBTOTAL(103,$B$9:$B$50)-SUBTOTAL(103,$B$52:$B$345),"")</f>
        <v/>
      </c>
      <c r="B999" s="88" t="str">
        <f>IF(AND(W1023=0,AD1023=0),"",".")</f>
        <v/>
      </c>
      <c r="C999" s="261" t="s">
        <v>1534</v>
      </c>
      <c r="D999" s="107"/>
      <c r="E999" s="107"/>
      <c r="F999" s="107"/>
      <c r="G999" s="107"/>
      <c r="H999" s="107"/>
      <c r="I999" s="107"/>
      <c r="J999" s="107"/>
      <c r="K999" s="107"/>
      <c r="L999" s="107"/>
      <c r="M999" s="107"/>
      <c r="N999" s="107"/>
      <c r="O999" s="107"/>
      <c r="P999" s="107"/>
      <c r="Q999" s="107"/>
      <c r="R999" s="107"/>
      <c r="S999" s="107"/>
      <c r="T999" s="107"/>
      <c r="U999" s="107"/>
      <c r="V999" s="107"/>
      <c r="AJ999" s="147" t="str">
        <f t="shared" si="108"/>
        <v/>
      </c>
      <c r="AK999" s="245" t="str">
        <f t="shared" si="108"/>
        <v/>
      </c>
      <c r="AL999" s="261" t="s">
        <v>1535</v>
      </c>
      <c r="AM999" s="107"/>
      <c r="AN999" s="107"/>
      <c r="AO999" s="107"/>
      <c r="AP999" s="107"/>
      <c r="AQ999" s="107"/>
      <c r="AR999" s="107"/>
      <c r="AS999" s="107"/>
      <c r="AT999" s="107"/>
      <c r="AU999" s="107"/>
      <c r="AV999" s="107"/>
      <c r="AW999" s="107"/>
      <c r="AX999" s="107"/>
      <c r="AY999" s="107"/>
      <c r="AZ999" s="107"/>
      <c r="BA999" s="107"/>
      <c r="BB999" s="107"/>
      <c r="BC999" s="107"/>
      <c r="BD999" s="107"/>
      <c r="BE999" s="107"/>
      <c r="BY999" s="156">
        <f>BY1001+BY1011</f>
        <v>3</v>
      </c>
      <c r="BZ999" s="156">
        <f t="shared" si="107"/>
        <v>0</v>
      </c>
    </row>
    <row r="1000" spans="1:94" ht="28" hidden="1" customHeight="1" outlineLevel="1">
      <c r="A1000" s="278" t="str">
        <f>IF(B1000&lt;&gt;"",SUBTOTAL(103,$B$8:B1000)-SUBTOTAL(103,$B$9:$B$50)-SUBTOTAL(103,$B$52:$B$345),"")</f>
        <v/>
      </c>
      <c r="D1000" s="100"/>
      <c r="E1000" s="100"/>
      <c r="F1000" s="100"/>
      <c r="G1000" s="100"/>
      <c r="H1000" s="100"/>
      <c r="I1000" s="100"/>
      <c r="J1000" s="100"/>
      <c r="K1000" s="100"/>
      <c r="L1000" s="100"/>
      <c r="M1000" s="100"/>
      <c r="N1000" s="100"/>
      <c r="O1000" s="100"/>
      <c r="P1000" s="100"/>
      <c r="Q1000" s="100"/>
      <c r="R1000" s="100"/>
      <c r="S1000" s="100"/>
      <c r="T1000" s="100"/>
      <c r="W1000" s="650" t="str">
        <f>[4]KQKD!$P$9</f>
        <v>6 tháng đầu năm 2016</v>
      </c>
      <c r="X1000" s="649"/>
      <c r="Y1000" s="649"/>
      <c r="Z1000" s="649"/>
      <c r="AA1000" s="649"/>
      <c r="AB1000" s="649"/>
      <c r="AC1000" s="277"/>
      <c r="AD1000" s="650" t="str">
        <f>[4]KQKD!$T$9</f>
        <v>6 tháng đầu năm 2015</v>
      </c>
      <c r="AE1000" s="649"/>
      <c r="AF1000" s="649"/>
      <c r="AG1000" s="649"/>
      <c r="AH1000" s="649"/>
      <c r="AI1000" s="649"/>
      <c r="AJ1000" s="278" t="str">
        <f t="shared" si="108"/>
        <v/>
      </c>
      <c r="AK1000" s="278">
        <f t="shared" si="108"/>
        <v>0</v>
      </c>
      <c r="AM1000" s="100"/>
      <c r="AN1000" s="100"/>
      <c r="AO1000" s="100"/>
      <c r="AP1000" s="100"/>
      <c r="AQ1000" s="100"/>
      <c r="AR1000" s="100"/>
      <c r="AS1000" s="100"/>
      <c r="AT1000" s="100"/>
      <c r="AU1000" s="100"/>
      <c r="AV1000" s="100"/>
      <c r="AW1000" s="100"/>
      <c r="AX1000" s="100"/>
      <c r="AY1000" s="100"/>
      <c r="AZ1000" s="100"/>
      <c r="BA1000" s="100"/>
      <c r="BB1000" s="100"/>
      <c r="BC1000" s="100"/>
      <c r="BF1000" s="650" t="e">
        <f>#REF!</f>
        <v>#REF!</v>
      </c>
      <c r="BG1000" s="649"/>
      <c r="BH1000" s="649"/>
      <c r="BI1000" s="649"/>
      <c r="BJ1000" s="649"/>
      <c r="BK1000" s="649"/>
      <c r="BL1000" s="277"/>
      <c r="BM1000" s="650" t="e">
        <f>#REF!</f>
        <v>#REF!</v>
      </c>
      <c r="BN1000" s="649"/>
      <c r="BO1000" s="649"/>
      <c r="BP1000" s="649"/>
      <c r="BQ1000" s="649"/>
      <c r="BR1000" s="649"/>
      <c r="BS1000" s="279"/>
      <c r="BT1000" s="280" t="str">
        <f>[4]CDKT!K$9</f>
        <v>Hội sở</v>
      </c>
      <c r="BU1000" s="280" t="str">
        <f>[4]CDKT!L$9</f>
        <v>CN Hà Nội</v>
      </c>
      <c r="BV1000" s="280" t="str">
        <f>[4]CDKT!M$9</f>
        <v>CN Hồ Chí Minh</v>
      </c>
      <c r="BW1000" s="280" t="str">
        <f>[4]CDKT!O$9</f>
        <v>Điều chỉnh</v>
      </c>
      <c r="BY1000" s="156">
        <f>BY1001</f>
        <v>0</v>
      </c>
      <c r="BZ1000" s="156">
        <f t="shared" si="107"/>
        <v>0</v>
      </c>
    </row>
    <row r="1001" spans="1:94" ht="15" hidden="1" customHeight="1" outlineLevel="1">
      <c r="A1001" s="278" t="str">
        <f>IF(B1001&lt;&gt;"",SUBTOTAL(103,$B$8:B1001)-SUBTOTAL(103,$B$9:$B$50)-SUBTOTAL(103,$B$52:$B$345),"")</f>
        <v/>
      </c>
      <c r="D1001" s="100"/>
      <c r="E1001" s="100"/>
      <c r="F1001" s="100"/>
      <c r="G1001" s="100"/>
      <c r="H1001" s="100"/>
      <c r="I1001" s="100"/>
      <c r="J1001" s="100"/>
      <c r="K1001" s="100"/>
      <c r="L1001" s="100"/>
      <c r="M1001" s="100"/>
      <c r="N1001" s="100"/>
      <c r="O1001" s="100"/>
      <c r="P1001" s="100"/>
      <c r="Q1001" s="100"/>
      <c r="R1001" s="100"/>
      <c r="S1001" s="100"/>
      <c r="T1001" s="100"/>
      <c r="W1001" s="651" t="str">
        <f>[4]CDKT!$P$10</f>
        <v>VND</v>
      </c>
      <c r="X1001" s="651"/>
      <c r="Y1001" s="651"/>
      <c r="Z1001" s="651"/>
      <c r="AA1001" s="651"/>
      <c r="AB1001" s="651"/>
      <c r="AC1001" s="277"/>
      <c r="AD1001" s="651" t="str">
        <f>[4]CDKT!$T$10</f>
        <v>VND</v>
      </c>
      <c r="AE1001" s="651"/>
      <c r="AF1001" s="651"/>
      <c r="AG1001" s="651"/>
      <c r="AH1001" s="651"/>
      <c r="AI1001" s="651"/>
      <c r="AJ1001" s="278" t="str">
        <f t="shared" si="108"/>
        <v/>
      </c>
      <c r="AK1001" s="278">
        <f t="shared" si="108"/>
        <v>0</v>
      </c>
      <c r="AM1001" s="100"/>
      <c r="AN1001" s="100"/>
      <c r="AO1001" s="100"/>
      <c r="AP1001" s="100"/>
      <c r="AQ1001" s="100"/>
      <c r="AR1001" s="100"/>
      <c r="AS1001" s="100"/>
      <c r="AT1001" s="100"/>
      <c r="AU1001" s="100"/>
      <c r="AV1001" s="100"/>
      <c r="AW1001" s="100"/>
      <c r="AX1001" s="100"/>
      <c r="AY1001" s="100"/>
      <c r="AZ1001" s="100"/>
      <c r="BA1001" s="100"/>
      <c r="BB1001" s="100"/>
      <c r="BC1001" s="100"/>
      <c r="BF1001" s="651" t="e">
        <f>#REF!</f>
        <v>#REF!</v>
      </c>
      <c r="BG1001" s="651"/>
      <c r="BH1001" s="651"/>
      <c r="BI1001" s="651"/>
      <c r="BJ1001" s="651"/>
      <c r="BK1001" s="651"/>
      <c r="BL1001" s="277"/>
      <c r="BM1001" s="651" t="e">
        <f>#REF!</f>
        <v>#REF!</v>
      </c>
      <c r="BN1001" s="651"/>
      <c r="BO1001" s="651"/>
      <c r="BP1001" s="651"/>
      <c r="BQ1001" s="651"/>
      <c r="BR1001" s="651"/>
      <c r="BS1001" s="279"/>
      <c r="BT1001" s="155" t="s">
        <v>1133</v>
      </c>
      <c r="BU1001" s="155" t="s">
        <v>1133</v>
      </c>
      <c r="BV1001" s="155" t="s">
        <v>1133</v>
      </c>
      <c r="BW1001" s="155" t="s">
        <v>1133</v>
      </c>
      <c r="BY1001" s="156">
        <f>SUM(BY1002:BY1007)</f>
        <v>0</v>
      </c>
      <c r="BZ1001" s="156">
        <f t="shared" si="107"/>
        <v>0</v>
      </c>
    </row>
    <row r="1002" spans="1:94" ht="15" hidden="1" customHeight="1" outlineLevel="1">
      <c r="A1002" s="147" t="str">
        <f>IF(B1002&lt;&gt;"",SUBTOTAL(103,$B$8:B1002)-SUBTOTAL(103,$B$9:$B$50)-SUBTOTAL(103,$B$52:$B$345),"")</f>
        <v/>
      </c>
      <c r="B1002" s="90"/>
      <c r="C1002" s="90" t="str">
        <f>"Tại ngày "&amp;LEFT('[4]Khai bao'!$C$19,5)</f>
        <v>Tại ngày 01/01</v>
      </c>
      <c r="D1002" s="113"/>
      <c r="E1002" s="107"/>
      <c r="F1002" s="107"/>
      <c r="G1002" s="107"/>
      <c r="H1002" s="107"/>
      <c r="I1002" s="107"/>
      <c r="J1002" s="107"/>
      <c r="K1002" s="114"/>
      <c r="L1002" s="114"/>
      <c r="M1002" s="114"/>
      <c r="N1002" s="114"/>
      <c r="O1002" s="114"/>
      <c r="P1002" s="114"/>
      <c r="Q1002" s="114"/>
      <c r="R1002" s="114"/>
      <c r="S1002" s="114"/>
      <c r="T1002" s="114"/>
      <c r="U1002" s="114"/>
      <c r="V1002" s="114"/>
      <c r="W1002" s="641">
        <f>SUM(BT1002:BW1002)</f>
        <v>0</v>
      </c>
      <c r="X1002" s="641"/>
      <c r="Y1002" s="641"/>
      <c r="Z1002" s="641"/>
      <c r="AA1002" s="641"/>
      <c r="AB1002" s="641"/>
      <c r="AC1002" s="155"/>
      <c r="AD1002" s="641">
        <v>0</v>
      </c>
      <c r="AE1002" s="641"/>
      <c r="AF1002" s="641"/>
      <c r="AG1002" s="641"/>
      <c r="AH1002" s="641"/>
      <c r="AI1002" s="641"/>
      <c r="AJ1002" s="147" t="str">
        <f t="shared" si="108"/>
        <v/>
      </c>
      <c r="AK1002" s="245">
        <f t="shared" si="108"/>
        <v>0</v>
      </c>
      <c r="AL1002" s="257" t="str">
        <f>"As at "&amp;LEFT('[4]Khai bao'!$D$19,5)</f>
        <v>As at 01/01</v>
      </c>
      <c r="AM1002" s="113"/>
      <c r="AN1002" s="113"/>
      <c r="AO1002" s="107"/>
      <c r="AP1002" s="107"/>
      <c r="AQ1002" s="107"/>
      <c r="AR1002" s="107"/>
      <c r="AS1002" s="107"/>
      <c r="AT1002" s="114"/>
      <c r="AU1002" s="114"/>
      <c r="AV1002" s="114"/>
      <c r="AW1002" s="114"/>
      <c r="AX1002" s="114"/>
      <c r="AY1002" s="114"/>
      <c r="AZ1002" s="114"/>
      <c r="BA1002" s="114"/>
      <c r="BB1002" s="114"/>
      <c r="BC1002" s="114"/>
      <c r="BD1002" s="114"/>
      <c r="BE1002" s="114"/>
      <c r="BF1002" s="641">
        <f>W1002</f>
        <v>0</v>
      </c>
      <c r="BG1002" s="641"/>
      <c r="BH1002" s="641"/>
      <c r="BI1002" s="641"/>
      <c r="BJ1002" s="641"/>
      <c r="BK1002" s="641"/>
      <c r="BL1002" s="155"/>
      <c r="BM1002" s="641">
        <f>AD1002</f>
        <v>0</v>
      </c>
      <c r="BN1002" s="641"/>
      <c r="BO1002" s="641"/>
      <c r="BP1002" s="641"/>
      <c r="BQ1002" s="641"/>
      <c r="BR1002" s="641"/>
      <c r="BT1002" s="155">
        <v>0</v>
      </c>
      <c r="BU1002" s="155">
        <v>0</v>
      </c>
      <c r="BV1002" s="155">
        <v>0</v>
      </c>
      <c r="BW1002" s="155">
        <v>0</v>
      </c>
      <c r="BY1002" s="156">
        <f>BY1007</f>
        <v>0</v>
      </c>
      <c r="BZ1002" s="156">
        <f t="shared" si="107"/>
        <v>0</v>
      </c>
      <c r="CB1002" s="155"/>
      <c r="CC1002" s="155"/>
      <c r="CD1002" s="155"/>
      <c r="CE1002" s="195"/>
    </row>
    <row r="1003" spans="1:94" ht="15" hidden="1" customHeight="1" outlineLevel="1">
      <c r="A1003" s="147" t="str">
        <f>IF(B1003&lt;&gt;"",SUBTOTAL(103,$B$8:B1003)-SUBTOTAL(103,$B$9:$B$50)-SUBTOTAL(103,$B$52:$B$345),"")</f>
        <v/>
      </c>
      <c r="C1003" s="343" t="s">
        <v>1243</v>
      </c>
      <c r="D1003" s="107"/>
      <c r="E1003" s="107"/>
      <c r="F1003" s="107"/>
      <c r="G1003" s="107"/>
      <c r="H1003" s="107"/>
      <c r="I1003" s="107"/>
      <c r="J1003" s="107"/>
      <c r="K1003" s="107"/>
      <c r="L1003" s="107"/>
      <c r="M1003" s="107"/>
      <c r="N1003" s="107"/>
      <c r="O1003" s="107"/>
      <c r="P1003" s="107"/>
      <c r="Q1003" s="107"/>
      <c r="R1003" s="107"/>
      <c r="S1003" s="107"/>
      <c r="T1003" s="107"/>
      <c r="U1003" s="107"/>
      <c r="V1003" s="107"/>
      <c r="W1003" s="641">
        <f>SUM(BT1003:BW1003)</f>
        <v>0</v>
      </c>
      <c r="X1003" s="641"/>
      <c r="Y1003" s="641"/>
      <c r="Z1003" s="641"/>
      <c r="AA1003" s="641"/>
      <c r="AB1003" s="641"/>
      <c r="AC1003" s="155"/>
      <c r="AD1003" s="641">
        <v>0</v>
      </c>
      <c r="AE1003" s="641"/>
      <c r="AF1003" s="641"/>
      <c r="AG1003" s="641"/>
      <c r="AH1003" s="641"/>
      <c r="AI1003" s="641"/>
      <c r="AJ1003" s="147" t="str">
        <f t="shared" si="108"/>
        <v/>
      </c>
      <c r="AK1003" s="245">
        <f t="shared" si="108"/>
        <v>0</v>
      </c>
      <c r="AL1003" s="313" t="s">
        <v>1202</v>
      </c>
      <c r="AM1003" s="314"/>
      <c r="AN1003" s="314"/>
      <c r="AO1003" s="107"/>
      <c r="AP1003" s="107"/>
      <c r="AQ1003" s="107"/>
      <c r="AR1003" s="107"/>
      <c r="AS1003" s="107"/>
      <c r="AT1003" s="107"/>
      <c r="AU1003" s="107"/>
      <c r="AV1003" s="107"/>
      <c r="AW1003" s="107"/>
      <c r="AX1003" s="107"/>
      <c r="AY1003" s="107"/>
      <c r="AZ1003" s="107"/>
      <c r="BA1003" s="107"/>
      <c r="BB1003" s="107"/>
      <c r="BC1003" s="107"/>
      <c r="BD1003" s="107"/>
      <c r="BE1003" s="107"/>
      <c r="BF1003" s="641">
        <f>W1003</f>
        <v>0</v>
      </c>
      <c r="BG1003" s="641"/>
      <c r="BH1003" s="641"/>
      <c r="BI1003" s="641"/>
      <c r="BJ1003" s="641"/>
      <c r="BK1003" s="641"/>
      <c r="BL1003" s="155"/>
      <c r="BM1003" s="641">
        <f>AD1003</f>
        <v>0</v>
      </c>
      <c r="BN1003" s="641"/>
      <c r="BO1003" s="641"/>
      <c r="BP1003" s="641"/>
      <c r="BQ1003" s="641"/>
      <c r="BR1003" s="641"/>
      <c r="BS1003" s="193"/>
      <c r="BT1003" s="155">
        <v>0</v>
      </c>
      <c r="BU1003" s="155">
        <v>0</v>
      </c>
      <c r="BV1003" s="155">
        <v>0</v>
      </c>
      <c r="BW1003" s="155">
        <v>0</v>
      </c>
      <c r="BY1003" s="156">
        <f>IF(SUM(C1003:AI1003)=0,0,1)</f>
        <v>0</v>
      </c>
      <c r="BZ1003" s="156">
        <f t="shared" si="107"/>
        <v>0</v>
      </c>
      <c r="CB1003" s="195"/>
      <c r="CD1003" s="155"/>
      <c r="CE1003" s="155"/>
    </row>
    <row r="1004" spans="1:94" ht="15" hidden="1" customHeight="1" outlineLevel="1">
      <c r="A1004" s="147" t="str">
        <f>IF(B1004&lt;&gt;"",SUBTOTAL(103,$B$8:B1004)-SUBTOTAL(103,$B$9:$B$50)-SUBTOTAL(103,$B$52:$B$345),"")</f>
        <v/>
      </c>
      <c r="C1004" s="262" t="s">
        <v>1536</v>
      </c>
      <c r="D1004" s="107"/>
      <c r="E1004" s="107"/>
      <c r="F1004" s="107"/>
      <c r="G1004" s="107"/>
      <c r="H1004" s="107"/>
      <c r="I1004" s="107"/>
      <c r="J1004" s="107"/>
      <c r="K1004" s="107"/>
      <c r="L1004" s="107"/>
      <c r="M1004" s="107"/>
      <c r="N1004" s="107"/>
      <c r="O1004" s="107"/>
      <c r="P1004" s="107"/>
      <c r="Q1004" s="107"/>
      <c r="R1004" s="107"/>
      <c r="S1004" s="107"/>
      <c r="T1004" s="107"/>
      <c r="U1004" s="107"/>
      <c r="V1004" s="107"/>
      <c r="W1004" s="641">
        <f>SUM(BT1004:BW1004)</f>
        <v>0</v>
      </c>
      <c r="X1004" s="641"/>
      <c r="Y1004" s="641"/>
      <c r="Z1004" s="641"/>
      <c r="AA1004" s="641"/>
      <c r="AB1004" s="641"/>
      <c r="AC1004" s="155"/>
      <c r="AD1004" s="641">
        <v>0</v>
      </c>
      <c r="AE1004" s="641"/>
      <c r="AF1004" s="641"/>
      <c r="AG1004" s="641"/>
      <c r="AH1004" s="641"/>
      <c r="AI1004" s="641"/>
      <c r="AJ1004" s="147" t="str">
        <f t="shared" si="108"/>
        <v/>
      </c>
      <c r="AK1004" s="245">
        <f t="shared" si="108"/>
        <v>0</v>
      </c>
      <c r="AL1004" s="313" t="s">
        <v>1537</v>
      </c>
      <c r="AM1004" s="314"/>
      <c r="AN1004" s="314"/>
      <c r="AO1004" s="107"/>
      <c r="AP1004" s="107"/>
      <c r="AQ1004" s="107"/>
      <c r="AR1004" s="107"/>
      <c r="AS1004" s="107"/>
      <c r="AT1004" s="107"/>
      <c r="AU1004" s="107"/>
      <c r="AV1004" s="107"/>
      <c r="AW1004" s="107"/>
      <c r="AX1004" s="107"/>
      <c r="AY1004" s="107"/>
      <c r="AZ1004" s="107"/>
      <c r="BA1004" s="107"/>
      <c r="BB1004" s="107"/>
      <c r="BC1004" s="107"/>
      <c r="BD1004" s="107"/>
      <c r="BE1004" s="107"/>
      <c r="BF1004" s="641">
        <f>W1004</f>
        <v>0</v>
      </c>
      <c r="BG1004" s="641"/>
      <c r="BH1004" s="641"/>
      <c r="BI1004" s="641"/>
      <c r="BJ1004" s="641"/>
      <c r="BK1004" s="641"/>
      <c r="BL1004" s="155"/>
      <c r="BM1004" s="641">
        <f>AD1004</f>
        <v>0</v>
      </c>
      <c r="BN1004" s="641"/>
      <c r="BO1004" s="641"/>
      <c r="BP1004" s="641"/>
      <c r="BQ1004" s="641"/>
      <c r="BR1004" s="641"/>
      <c r="BS1004" s="193"/>
      <c r="BT1004" s="155">
        <v>0</v>
      </c>
      <c r="BU1004" s="155">
        <v>0</v>
      </c>
      <c r="BV1004" s="155">
        <v>0</v>
      </c>
      <c r="BW1004" s="155">
        <v>0</v>
      </c>
      <c r="BY1004" s="156">
        <f>IF(SUM(C1004:AI1004)=0,0,1)</f>
        <v>0</v>
      </c>
      <c r="BZ1004" s="156">
        <f t="shared" si="107"/>
        <v>0</v>
      </c>
      <c r="CB1004" s="195"/>
      <c r="CD1004" s="155"/>
      <c r="CE1004" s="155"/>
    </row>
    <row r="1005" spans="1:94" ht="15" hidden="1" customHeight="1" outlineLevel="1">
      <c r="A1005" s="147" t="str">
        <f>IF(B1005&lt;&gt;"",SUBTOTAL(103,$B$8:B1005)-SUBTOTAL(103,$B$9:$B$50)-SUBTOTAL(103,$B$52:$B$345),"")</f>
        <v/>
      </c>
      <c r="C1005" s="262" t="s">
        <v>1245</v>
      </c>
      <c r="D1005" s="107"/>
      <c r="E1005" s="107"/>
      <c r="F1005" s="107"/>
      <c r="G1005" s="107"/>
      <c r="H1005" s="107"/>
      <c r="I1005" s="107"/>
      <c r="J1005" s="107"/>
      <c r="K1005" s="107"/>
      <c r="L1005" s="107"/>
      <c r="M1005" s="107"/>
      <c r="N1005" s="107"/>
      <c r="O1005" s="107"/>
      <c r="P1005" s="107"/>
      <c r="Q1005" s="107"/>
      <c r="R1005" s="107"/>
      <c r="S1005" s="107"/>
      <c r="T1005" s="107"/>
      <c r="U1005" s="107"/>
      <c r="V1005" s="107"/>
      <c r="W1005" s="641">
        <f>SUM(BT1005:BW1005)</f>
        <v>0</v>
      </c>
      <c r="X1005" s="641"/>
      <c r="Y1005" s="641"/>
      <c r="Z1005" s="641"/>
      <c r="AA1005" s="641"/>
      <c r="AB1005" s="641"/>
      <c r="AC1005" s="155"/>
      <c r="AD1005" s="641">
        <v>0</v>
      </c>
      <c r="AE1005" s="641"/>
      <c r="AF1005" s="641"/>
      <c r="AG1005" s="641"/>
      <c r="AH1005" s="641"/>
      <c r="AI1005" s="641"/>
      <c r="AJ1005" s="147" t="str">
        <f t="shared" si="108"/>
        <v/>
      </c>
      <c r="AK1005" s="245">
        <f t="shared" si="108"/>
        <v>0</v>
      </c>
      <c r="AL1005" s="313" t="s">
        <v>1246</v>
      </c>
      <c r="AM1005" s="314"/>
      <c r="AN1005" s="314"/>
      <c r="AO1005" s="107"/>
      <c r="AP1005" s="107"/>
      <c r="AQ1005" s="107"/>
      <c r="AR1005" s="107"/>
      <c r="AS1005" s="107"/>
      <c r="AT1005" s="107"/>
      <c r="AU1005" s="107"/>
      <c r="AV1005" s="107"/>
      <c r="AW1005" s="107"/>
      <c r="AX1005" s="107"/>
      <c r="AY1005" s="107"/>
      <c r="AZ1005" s="107"/>
      <c r="BA1005" s="107"/>
      <c r="BB1005" s="107"/>
      <c r="BC1005" s="107"/>
      <c r="BD1005" s="107"/>
      <c r="BE1005" s="107"/>
      <c r="BF1005" s="641">
        <f>W1005</f>
        <v>0</v>
      </c>
      <c r="BG1005" s="641"/>
      <c r="BH1005" s="641"/>
      <c r="BI1005" s="641"/>
      <c r="BJ1005" s="641"/>
      <c r="BK1005" s="641"/>
      <c r="BL1005" s="155"/>
      <c r="BM1005" s="641">
        <f>AD1005</f>
        <v>0</v>
      </c>
      <c r="BN1005" s="641"/>
      <c r="BO1005" s="641"/>
      <c r="BP1005" s="641"/>
      <c r="BQ1005" s="641"/>
      <c r="BR1005" s="641"/>
      <c r="BS1005" s="193"/>
      <c r="BT1005" s="155">
        <v>0</v>
      </c>
      <c r="BU1005" s="155">
        <v>0</v>
      </c>
      <c r="BV1005" s="155">
        <v>0</v>
      </c>
      <c r="BW1005" s="155">
        <v>0</v>
      </c>
      <c r="BY1005" s="156">
        <f>IF(SUM(C1005:AI1005)=0,0,1)</f>
        <v>0</v>
      </c>
      <c r="BZ1005" s="156">
        <f t="shared" si="107"/>
        <v>0</v>
      </c>
      <c r="CB1005" s="195"/>
      <c r="CD1005" s="155"/>
      <c r="CE1005" s="155"/>
    </row>
    <row r="1006" spans="1:94" ht="15" hidden="1" customHeight="1" outlineLevel="1">
      <c r="A1006" s="147" t="str">
        <f>IF(B1006&lt;&gt;"",SUBTOTAL(103,$B$8:B1006)-SUBTOTAL(103,$B$9:$B$50)-SUBTOTAL(103,$B$52:$B$345),"")</f>
        <v/>
      </c>
      <c r="C1006" s="262"/>
      <c r="D1006" s="107"/>
      <c r="E1006" s="107"/>
      <c r="F1006" s="107"/>
      <c r="G1006" s="107"/>
      <c r="H1006" s="107"/>
      <c r="I1006" s="107"/>
      <c r="J1006" s="107"/>
      <c r="K1006" s="107"/>
      <c r="L1006" s="107"/>
      <c r="M1006" s="107"/>
      <c r="N1006" s="107"/>
      <c r="O1006" s="107"/>
      <c r="P1006" s="107"/>
      <c r="Q1006" s="107"/>
      <c r="R1006" s="107"/>
      <c r="S1006" s="107"/>
      <c r="T1006" s="107"/>
      <c r="U1006" s="107"/>
      <c r="V1006" s="107"/>
      <c r="W1006" s="155"/>
      <c r="X1006" s="155"/>
      <c r="Y1006" s="155"/>
      <c r="Z1006" s="155"/>
      <c r="AA1006" s="155"/>
      <c r="AB1006" s="155"/>
      <c r="AC1006" s="155"/>
      <c r="AD1006" s="155"/>
      <c r="AE1006" s="155"/>
      <c r="AF1006" s="155"/>
      <c r="AG1006" s="155"/>
      <c r="AH1006" s="155"/>
      <c r="AI1006" s="155"/>
      <c r="AJ1006" s="147" t="str">
        <f t="shared" si="108"/>
        <v/>
      </c>
      <c r="AK1006" s="245">
        <f t="shared" si="108"/>
        <v>0</v>
      </c>
      <c r="AL1006" s="262"/>
      <c r="AM1006" s="107"/>
      <c r="AN1006" s="107"/>
      <c r="AO1006" s="107"/>
      <c r="AP1006" s="107"/>
      <c r="AQ1006" s="107"/>
      <c r="AR1006" s="107"/>
      <c r="AS1006" s="107"/>
      <c r="AT1006" s="107"/>
      <c r="AU1006" s="107"/>
      <c r="AV1006" s="107"/>
      <c r="AW1006" s="107"/>
      <c r="AX1006" s="107"/>
      <c r="AY1006" s="107"/>
      <c r="AZ1006" s="107"/>
      <c r="BA1006" s="107"/>
      <c r="BB1006" s="107"/>
      <c r="BC1006" s="107"/>
      <c r="BD1006" s="107"/>
      <c r="BE1006" s="107"/>
      <c r="BF1006" s="155"/>
      <c r="BG1006" s="155"/>
      <c r="BH1006" s="155"/>
      <c r="BI1006" s="155"/>
      <c r="BJ1006" s="155"/>
      <c r="BK1006" s="155"/>
      <c r="BL1006" s="155"/>
      <c r="BM1006" s="155"/>
      <c r="BN1006" s="155"/>
      <c r="BO1006" s="155"/>
      <c r="BP1006" s="155"/>
      <c r="BQ1006" s="155"/>
      <c r="BR1006" s="155"/>
      <c r="BS1006" s="193"/>
      <c r="BY1006" s="156">
        <f>BY1007</f>
        <v>0</v>
      </c>
      <c r="BZ1006" s="156">
        <f t="shared" si="107"/>
        <v>0</v>
      </c>
      <c r="CB1006" s="195"/>
      <c r="CD1006" s="155"/>
      <c r="CE1006" s="155"/>
    </row>
    <row r="1007" spans="1:94" s="96" customFormat="1" ht="15" hidden="1" customHeight="1" outlineLevel="1" thickBot="1">
      <c r="A1007" s="147" t="str">
        <f>IF(B1007&lt;&gt;"",SUBTOTAL(103,$B$8:B1007)-SUBTOTAL(103,$B$9:$B$50)-SUBTOTAL(103,$B$52:$B$345),"")</f>
        <v/>
      </c>
      <c r="B1007" s="88"/>
      <c r="C1007" s="88" t="str">
        <f>"Tại ngày "&amp;LEFT('[4]Khai bao'!$C$15,5)</f>
        <v>Tại ngày 30/06</v>
      </c>
      <c r="D1007" s="110"/>
      <c r="E1007" s="111"/>
      <c r="F1007" s="111"/>
      <c r="G1007" s="111"/>
      <c r="H1007" s="111"/>
      <c r="I1007" s="111"/>
      <c r="J1007" s="111"/>
      <c r="K1007" s="112"/>
      <c r="L1007" s="112"/>
      <c r="M1007" s="112"/>
      <c r="N1007" s="112"/>
      <c r="O1007" s="112"/>
      <c r="P1007" s="112"/>
      <c r="Q1007" s="112"/>
      <c r="R1007" s="112"/>
      <c r="S1007" s="112"/>
      <c r="T1007" s="112"/>
      <c r="U1007" s="112"/>
      <c r="V1007" s="112"/>
      <c r="W1007" s="653">
        <f>SUBTOTAL(9,W1002:AB1006)</f>
        <v>0</v>
      </c>
      <c r="X1007" s="653"/>
      <c r="Y1007" s="653"/>
      <c r="Z1007" s="653"/>
      <c r="AA1007" s="653"/>
      <c r="AB1007" s="653"/>
      <c r="AC1007" s="252"/>
      <c r="AD1007" s="653">
        <f>SUBTOTAL(9,AD1002:AI1006)</f>
        <v>0</v>
      </c>
      <c r="AE1007" s="653"/>
      <c r="AF1007" s="653"/>
      <c r="AG1007" s="653"/>
      <c r="AH1007" s="653"/>
      <c r="AI1007" s="653"/>
      <c r="AJ1007" s="147" t="str">
        <f t="shared" si="108"/>
        <v/>
      </c>
      <c r="AK1007" s="245">
        <f t="shared" si="108"/>
        <v>0</v>
      </c>
      <c r="AL1007" s="88" t="str">
        <f>"As at "&amp;LEFT('[4]Khai bao'!$D$15,5)</f>
        <v>As at 31/12</v>
      </c>
      <c r="AM1007" s="110"/>
      <c r="AN1007" s="111"/>
      <c r="AO1007" s="111"/>
      <c r="AP1007" s="111"/>
      <c r="AQ1007" s="111"/>
      <c r="AR1007" s="111"/>
      <c r="AS1007" s="111"/>
      <c r="AT1007" s="112"/>
      <c r="AU1007" s="112"/>
      <c r="AV1007" s="112"/>
      <c r="AW1007" s="112"/>
      <c r="AX1007" s="112"/>
      <c r="AY1007" s="112"/>
      <c r="AZ1007" s="112"/>
      <c r="BA1007" s="112"/>
      <c r="BB1007" s="112"/>
      <c r="BC1007" s="112"/>
      <c r="BD1007" s="112"/>
      <c r="BE1007" s="112"/>
      <c r="BF1007" s="653">
        <f>SUBTOTAL(9,BF1002:BK1006)</f>
        <v>0</v>
      </c>
      <c r="BG1007" s="653"/>
      <c r="BH1007" s="653"/>
      <c r="BI1007" s="653"/>
      <c r="BJ1007" s="653"/>
      <c r="BK1007" s="653"/>
      <c r="BL1007" s="252"/>
      <c r="BM1007" s="653">
        <f>SUBTOTAL(9,BM1002:BR1006)</f>
        <v>0</v>
      </c>
      <c r="BN1007" s="653"/>
      <c r="BO1007" s="653"/>
      <c r="BP1007" s="653"/>
      <c r="BQ1007" s="653"/>
      <c r="BR1007" s="653"/>
      <c r="BS1007" s="271"/>
      <c r="BT1007" s="285">
        <f>SUBTOTAL(109,BT1002:BT1006)</f>
        <v>0</v>
      </c>
      <c r="BU1007" s="285">
        <f>SUBTOTAL(109,BU1002:BU1006)</f>
        <v>0</v>
      </c>
      <c r="BV1007" s="285">
        <f>SUBTOTAL(109,BV1002:BV1006)</f>
        <v>0</v>
      </c>
      <c r="BW1007" s="285">
        <f>SUBTOTAL(109,BW1002:BW1006)</f>
        <v>0</v>
      </c>
      <c r="BX1007" s="156"/>
      <c r="BY1007" s="156">
        <f>IF(SUM(C1007:AI1007)=0,0,1)</f>
        <v>0</v>
      </c>
      <c r="BZ1007" s="156">
        <f t="shared" si="107"/>
        <v>0</v>
      </c>
      <c r="CA1007" s="156"/>
      <c r="CB1007" s="252">
        <f>[4]CDKT!P224</f>
        <v>0</v>
      </c>
      <c r="CC1007" s="252">
        <f>[4]CDKT!T224</f>
        <v>0</v>
      </c>
      <c r="CD1007" s="252">
        <f>W1007-CB1007</f>
        <v>0</v>
      </c>
      <c r="CE1007" s="252">
        <f>AD1007-CC1007</f>
        <v>0</v>
      </c>
      <c r="CG1007" s="272"/>
      <c r="CH1007" s="272"/>
      <c r="CI1007" s="272"/>
      <c r="CJ1007" s="272"/>
      <c r="CK1007" s="272"/>
      <c r="CL1007" s="272"/>
      <c r="CM1007" s="272"/>
      <c r="CN1007" s="272"/>
      <c r="CO1007" s="272"/>
      <c r="CP1007" s="272"/>
    </row>
    <row r="1008" spans="1:94" s="96" customFormat="1" ht="15" customHeight="1" collapsed="1" thickTop="1">
      <c r="A1008" s="147" t="str">
        <f>IF(B1008&lt;&gt;"",SUBTOTAL(103,$B$8:B1008)-SUBTOTAL(103,$B$9:$B$50)-SUBTOTAL(103,$B$52:$B$345),"")</f>
        <v/>
      </c>
      <c r="B1008" s="88"/>
      <c r="C1008" s="261"/>
      <c r="D1008" s="124"/>
      <c r="E1008" s="111"/>
      <c r="F1008" s="111"/>
      <c r="G1008" s="111"/>
      <c r="H1008" s="111"/>
      <c r="I1008" s="111"/>
      <c r="J1008" s="111"/>
      <c r="K1008" s="126"/>
      <c r="L1008" s="126"/>
      <c r="M1008" s="126"/>
      <c r="N1008" s="126"/>
      <c r="O1008" s="126"/>
      <c r="P1008" s="126"/>
      <c r="Q1008" s="126"/>
      <c r="R1008" s="126"/>
      <c r="S1008" s="126"/>
      <c r="T1008" s="126"/>
      <c r="U1008" s="126"/>
      <c r="V1008" s="126"/>
      <c r="W1008" s="252"/>
      <c r="X1008" s="252"/>
      <c r="Y1008" s="252"/>
      <c r="Z1008" s="252"/>
      <c r="AA1008" s="252"/>
      <c r="AB1008" s="252"/>
      <c r="AC1008" s="252"/>
      <c r="AD1008" s="252"/>
      <c r="AE1008" s="252"/>
      <c r="AF1008" s="252"/>
      <c r="AG1008" s="252"/>
      <c r="AH1008" s="252"/>
      <c r="AI1008" s="252"/>
      <c r="AJ1008" s="147" t="str">
        <f t="shared" si="108"/>
        <v/>
      </c>
      <c r="AK1008" s="245">
        <f t="shared" si="108"/>
        <v>0</v>
      </c>
      <c r="AL1008" s="261"/>
      <c r="AM1008" s="124"/>
      <c r="AN1008" s="124"/>
      <c r="AO1008" s="111"/>
      <c r="AP1008" s="111"/>
      <c r="AQ1008" s="111"/>
      <c r="AR1008" s="111"/>
      <c r="AS1008" s="111"/>
      <c r="AT1008" s="126"/>
      <c r="AU1008" s="126"/>
      <c r="AV1008" s="126"/>
      <c r="AW1008" s="126"/>
      <c r="AX1008" s="126"/>
      <c r="AY1008" s="126"/>
      <c r="AZ1008" s="126"/>
      <c r="BA1008" s="126"/>
      <c r="BB1008" s="126"/>
      <c r="BC1008" s="126"/>
      <c r="BD1008" s="126"/>
      <c r="BE1008" s="126"/>
      <c r="BF1008" s="252"/>
      <c r="BG1008" s="252"/>
      <c r="BH1008" s="252"/>
      <c r="BI1008" s="252"/>
      <c r="BJ1008" s="252"/>
      <c r="BK1008" s="252"/>
      <c r="BL1008" s="252"/>
      <c r="BM1008" s="252"/>
      <c r="BN1008" s="252"/>
      <c r="BO1008" s="252"/>
      <c r="BP1008" s="252"/>
      <c r="BQ1008" s="252"/>
      <c r="BR1008" s="252"/>
      <c r="BS1008" s="271"/>
      <c r="BT1008" s="155">
        <f>BT1007-[4]CDKT!K224</f>
        <v>0</v>
      </c>
      <c r="BU1008" s="155">
        <f>BU1007-[4]CDKT!L224</f>
        <v>0</v>
      </c>
      <c r="BV1008" s="155">
        <f>BV1007-[4]CDKT!M224</f>
        <v>0</v>
      </c>
      <c r="BW1008" s="155">
        <f>BW1007-[4]CDKT!O224</f>
        <v>0</v>
      </c>
      <c r="BX1008" s="156"/>
      <c r="BY1008" s="156">
        <f>BY1011</f>
        <v>3</v>
      </c>
      <c r="BZ1008" s="156">
        <f t="shared" si="107"/>
        <v>0</v>
      </c>
      <c r="CA1008" s="156"/>
      <c r="CB1008" s="252"/>
      <c r="CC1008" s="252"/>
      <c r="CD1008" s="252"/>
      <c r="CE1008" s="252"/>
      <c r="CG1008" s="272"/>
      <c r="CH1008" s="272"/>
      <c r="CI1008" s="272"/>
      <c r="CJ1008" s="272"/>
      <c r="CK1008" s="272"/>
      <c r="CL1008" s="272"/>
      <c r="CM1008" s="272"/>
      <c r="CN1008" s="272"/>
      <c r="CO1008" s="272"/>
      <c r="CP1008" s="272"/>
    </row>
    <row r="1009" spans="1:94" ht="15" customHeight="1">
      <c r="A1009" s="147">
        <f>IF(B1009&lt;&gt;"",SUBTOTAL(103,$B$8:B1009)-SUBTOTAL(103,$B$9:$B$50)-SUBTOTAL(103,$B$52:$B$345),"")</f>
        <v>18</v>
      </c>
      <c r="B1009" s="88" t="str">
        <f>IF(AND(S1059=0,AD1059=0),"",".")</f>
        <v>.</v>
      </c>
      <c r="C1009" s="261" t="s">
        <v>1538</v>
      </c>
      <c r="D1009" s="107"/>
      <c r="E1009" s="107"/>
      <c r="F1009" s="107"/>
      <c r="G1009" s="107"/>
      <c r="H1009" s="107"/>
      <c r="I1009" s="107"/>
      <c r="J1009" s="107"/>
      <c r="K1009" s="107"/>
      <c r="L1009" s="107"/>
      <c r="M1009" s="107"/>
      <c r="N1009" s="107"/>
      <c r="O1009" s="107"/>
      <c r="P1009" s="107"/>
      <c r="Q1009" s="107"/>
      <c r="R1009" s="107"/>
      <c r="S1009" s="107"/>
      <c r="T1009" s="107"/>
      <c r="U1009" s="107"/>
      <c r="V1009" s="107"/>
      <c r="AJ1009" s="147">
        <f t="shared" si="108"/>
        <v>18</v>
      </c>
      <c r="AK1009" s="245" t="str">
        <f t="shared" si="108"/>
        <v>.</v>
      </c>
      <c r="AL1009" s="261" t="s">
        <v>1539</v>
      </c>
      <c r="AM1009" s="107"/>
      <c r="AN1009" s="107"/>
      <c r="AO1009" s="107"/>
      <c r="AP1009" s="107"/>
      <c r="AQ1009" s="107"/>
      <c r="AR1009" s="107"/>
      <c r="AS1009" s="107"/>
      <c r="AT1009" s="107"/>
      <c r="AU1009" s="107"/>
      <c r="AV1009" s="107"/>
      <c r="AW1009" s="107"/>
      <c r="AX1009" s="107"/>
      <c r="AY1009" s="107"/>
      <c r="AZ1009" s="107"/>
      <c r="BA1009" s="107"/>
      <c r="BB1009" s="107"/>
      <c r="BC1009" s="107"/>
      <c r="BD1009" s="107"/>
      <c r="BE1009" s="107"/>
      <c r="BY1009" s="156">
        <f>BY1052</f>
        <v>6</v>
      </c>
      <c r="BZ1009" s="156">
        <f t="shared" si="107"/>
        <v>0</v>
      </c>
    </row>
    <row r="1010" spans="1:94" ht="15" hidden="1" customHeight="1" outlineLevel="1">
      <c r="A1010" s="147" t="s">
        <v>797</v>
      </c>
      <c r="C1010" s="261" t="s">
        <v>1540</v>
      </c>
      <c r="D1010" s="261"/>
      <c r="E1010" s="261"/>
      <c r="F1010" s="261"/>
      <c r="G1010" s="261"/>
      <c r="H1010" s="261"/>
      <c r="I1010" s="261"/>
      <c r="J1010" s="107"/>
      <c r="K1010" s="412"/>
      <c r="L1010" s="412"/>
      <c r="M1010" s="412"/>
      <c r="N1010" s="412"/>
      <c r="O1010" s="412"/>
      <c r="P1010" s="412"/>
      <c r="Q1010" s="412"/>
      <c r="R1010" s="412"/>
      <c r="S1010" s="412"/>
      <c r="T1010" s="412"/>
      <c r="U1010" s="412"/>
      <c r="V1010" s="412"/>
      <c r="W1010" s="412"/>
      <c r="X1010" s="412"/>
      <c r="Y1010" s="412"/>
      <c r="Z1010" s="412"/>
      <c r="AA1010" s="412"/>
      <c r="AB1010" s="412"/>
      <c r="AC1010" s="412"/>
      <c r="AD1010" s="412"/>
      <c r="AE1010" s="413"/>
      <c r="AF1010" s="413"/>
      <c r="AG1010" s="413"/>
      <c r="AH1010" s="413"/>
      <c r="AI1010" s="413"/>
      <c r="AJ1010" s="147" t="str">
        <f t="shared" si="108"/>
        <v>a)</v>
      </c>
      <c r="AK1010" s="245">
        <f t="shared" si="108"/>
        <v>0</v>
      </c>
      <c r="AL1010" s="261" t="s">
        <v>1541</v>
      </c>
      <c r="AM1010" s="261"/>
      <c r="AN1010" s="261"/>
      <c r="AO1010" s="261"/>
      <c r="AP1010" s="261"/>
      <c r="AQ1010" s="261"/>
      <c r="AR1010" s="261"/>
      <c r="AS1010" s="107"/>
      <c r="AT1010" s="412"/>
      <c r="AU1010" s="412"/>
      <c r="AV1010" s="412"/>
      <c r="AW1010" s="412"/>
      <c r="AX1010" s="412"/>
      <c r="AY1010" s="412"/>
      <c r="AZ1010" s="412"/>
      <c r="BA1010" s="412"/>
      <c r="BB1010" s="412"/>
      <c r="BC1010" s="412"/>
      <c r="BD1010" s="412"/>
      <c r="BE1010" s="412"/>
      <c r="BF1010" s="412"/>
      <c r="BG1010" s="412"/>
      <c r="BH1010" s="412"/>
      <c r="BI1010" s="412"/>
      <c r="BJ1010" s="412"/>
      <c r="BK1010" s="412"/>
      <c r="BL1010" s="412"/>
      <c r="BM1010" s="412"/>
      <c r="BN1010" s="413"/>
      <c r="BO1010" s="413"/>
      <c r="BP1010" s="413"/>
      <c r="BQ1010" s="413"/>
      <c r="BR1010" s="413"/>
      <c r="BS1010" s="413"/>
      <c r="BT1010" s="246"/>
      <c r="BU1010" s="246"/>
      <c r="BV1010" s="246"/>
      <c r="BW1010" s="246"/>
      <c r="BX1010" s="189"/>
      <c r="BY1010" s="156">
        <f>BY1012</f>
        <v>3</v>
      </c>
      <c r="BZ1010" s="156">
        <f t="shared" ref="BZ1010:BZ1037" si="109">IF(ISNONTEXT(C1010:D1010),0,SUM(C1010:AI1010)-SUM(AL1010:BR1010))</f>
        <v>0</v>
      </c>
      <c r="CB1010" s="195"/>
      <c r="CC1010" s="195"/>
      <c r="CD1010" s="195"/>
      <c r="CE1010" s="195"/>
    </row>
    <row r="1011" spans="1:94" s="196" customFormat="1" ht="30" hidden="1" customHeight="1" outlineLevel="1">
      <c r="A1011" s="395" t="str">
        <f>IF(B1011&lt;&gt;"",SUBTOTAL(103,$B$8:B1011)-SUBTOTAL(103,$B$9:$B$50)-SUBTOTAL(103,$B$52:$B$345),"")</f>
        <v/>
      </c>
      <c r="B1011" s="119"/>
      <c r="C1011" s="414"/>
      <c r="D1011" s="191"/>
      <c r="E1011" s="191"/>
      <c r="F1011" s="191"/>
      <c r="G1011" s="191"/>
      <c r="H1011" s="191"/>
      <c r="I1011" s="191"/>
      <c r="J1011" s="191"/>
      <c r="K1011" s="193"/>
      <c r="L1011" s="193"/>
      <c r="M1011" s="193"/>
      <c r="N1011" s="193"/>
      <c r="O1011" s="193"/>
      <c r="P1011" s="723" t="s">
        <v>824</v>
      </c>
      <c r="Q1011" s="723"/>
      <c r="R1011" s="723"/>
      <c r="S1011" s="723"/>
      <c r="T1011" s="723"/>
      <c r="U1011" s="723"/>
      <c r="V1011" s="193"/>
      <c r="W1011" s="723" t="s">
        <v>1542</v>
      </c>
      <c r="X1011" s="723"/>
      <c r="Y1011" s="723"/>
      <c r="Z1011" s="723"/>
      <c r="AA1011" s="723"/>
      <c r="AB1011" s="723"/>
      <c r="AC1011" s="193"/>
      <c r="AD1011" s="724" t="s">
        <v>535</v>
      </c>
      <c r="AE1011" s="724"/>
      <c r="AF1011" s="724"/>
      <c r="AG1011" s="724"/>
      <c r="AH1011" s="724"/>
      <c r="AI1011" s="724"/>
      <c r="AJ1011" s="395" t="str">
        <f t="shared" si="108"/>
        <v/>
      </c>
      <c r="AK1011" s="396">
        <f t="shared" si="108"/>
        <v>0</v>
      </c>
      <c r="AL1011" s="414"/>
      <c r="AM1011" s="191"/>
      <c r="AN1011" s="191"/>
      <c r="AO1011" s="191"/>
      <c r="AP1011" s="191"/>
      <c r="AQ1011" s="191"/>
      <c r="AR1011" s="191"/>
      <c r="AS1011" s="191"/>
      <c r="AT1011" s="193"/>
      <c r="AU1011" s="193"/>
      <c r="AV1011" s="193"/>
      <c r="AW1011" s="193"/>
      <c r="AX1011" s="193"/>
      <c r="AY1011" s="723" t="s">
        <v>1543</v>
      </c>
      <c r="AZ1011" s="723"/>
      <c r="BA1011" s="723"/>
      <c r="BB1011" s="723"/>
      <c r="BC1011" s="723"/>
      <c r="BD1011" s="723"/>
      <c r="BE1011" s="193"/>
      <c r="BF1011" s="723" t="s">
        <v>1544</v>
      </c>
      <c r="BG1011" s="723"/>
      <c r="BH1011" s="723"/>
      <c r="BI1011" s="723"/>
      <c r="BJ1011" s="723"/>
      <c r="BK1011" s="723"/>
      <c r="BL1011" s="193"/>
      <c r="BM1011" s="724" t="s">
        <v>1327</v>
      </c>
      <c r="BN1011" s="724"/>
      <c r="BO1011" s="724"/>
      <c r="BP1011" s="724"/>
      <c r="BQ1011" s="724"/>
      <c r="BR1011" s="724"/>
      <c r="BS1011" s="193"/>
      <c r="BT1011" s="252"/>
      <c r="BU1011" s="252"/>
      <c r="BV1011" s="252"/>
      <c r="BW1011" s="252"/>
      <c r="BX1011" s="193"/>
      <c r="BY1011" s="156">
        <f>BY1012</f>
        <v>3</v>
      </c>
      <c r="BZ1011" s="156">
        <f t="shared" si="109"/>
        <v>0</v>
      </c>
      <c r="CA1011" s="156"/>
      <c r="CB1011" s="195"/>
      <c r="CC1011" s="195"/>
      <c r="CD1011" s="195"/>
      <c r="CE1011" s="195"/>
      <c r="CG1011" s="195"/>
      <c r="CH1011" s="195"/>
      <c r="CI1011" s="195"/>
      <c r="CJ1011" s="195"/>
      <c r="CK1011" s="195"/>
      <c r="CL1011" s="195"/>
      <c r="CM1011" s="195"/>
      <c r="CN1011" s="195"/>
      <c r="CO1011" s="195"/>
      <c r="CP1011" s="195"/>
    </row>
    <row r="1012" spans="1:94" s="196" customFormat="1" ht="15" hidden="1" customHeight="1" outlineLevel="1">
      <c r="A1012" s="395" t="str">
        <f>IF(B1012&lt;&gt;"",SUBTOTAL(103,$B$8:B1012)-SUBTOTAL(103,$B$9:$B$50)-SUBTOTAL(103,$B$52:$B$345),"")</f>
        <v/>
      </c>
      <c r="B1012" s="119"/>
      <c r="C1012" s="414"/>
      <c r="D1012" s="191"/>
      <c r="E1012" s="191"/>
      <c r="F1012" s="191"/>
      <c r="G1012" s="191"/>
      <c r="H1012" s="191"/>
      <c r="I1012" s="191"/>
      <c r="J1012" s="191"/>
      <c r="K1012" s="193"/>
      <c r="L1012" s="193"/>
      <c r="M1012" s="193"/>
      <c r="N1012" s="193"/>
      <c r="O1012" s="193"/>
      <c r="P1012" s="721" t="s">
        <v>1133</v>
      </c>
      <c r="Q1012" s="721"/>
      <c r="R1012" s="721"/>
      <c r="S1012" s="721"/>
      <c r="T1012" s="721"/>
      <c r="U1012" s="721"/>
      <c r="V1012" s="193"/>
      <c r="W1012" s="721" t="s">
        <v>1133</v>
      </c>
      <c r="X1012" s="721"/>
      <c r="Y1012" s="721"/>
      <c r="Z1012" s="721"/>
      <c r="AA1012" s="721"/>
      <c r="AB1012" s="721"/>
      <c r="AC1012" s="193"/>
      <c r="AD1012" s="722" t="s">
        <v>1133</v>
      </c>
      <c r="AE1012" s="722"/>
      <c r="AF1012" s="722"/>
      <c r="AG1012" s="722"/>
      <c r="AH1012" s="722"/>
      <c r="AI1012" s="722"/>
      <c r="AJ1012" s="395" t="str">
        <f t="shared" si="108"/>
        <v/>
      </c>
      <c r="AK1012" s="396">
        <f t="shared" si="108"/>
        <v>0</v>
      </c>
      <c r="AL1012" s="414"/>
      <c r="AM1012" s="191"/>
      <c r="AN1012" s="191"/>
      <c r="AO1012" s="191"/>
      <c r="AP1012" s="191"/>
      <c r="AQ1012" s="191"/>
      <c r="AR1012" s="191"/>
      <c r="AS1012" s="191"/>
      <c r="AT1012" s="193"/>
      <c r="AU1012" s="193"/>
      <c r="AV1012" s="193"/>
      <c r="AW1012" s="193"/>
      <c r="AX1012" s="193"/>
      <c r="AY1012" s="721" t="s">
        <v>1133</v>
      </c>
      <c r="AZ1012" s="721"/>
      <c r="BA1012" s="721"/>
      <c r="BB1012" s="721"/>
      <c r="BC1012" s="721"/>
      <c r="BD1012" s="721"/>
      <c r="BE1012" s="193"/>
      <c r="BF1012" s="721" t="s">
        <v>1133</v>
      </c>
      <c r="BG1012" s="721"/>
      <c r="BH1012" s="721"/>
      <c r="BI1012" s="721"/>
      <c r="BJ1012" s="721"/>
      <c r="BK1012" s="721"/>
      <c r="BL1012" s="193"/>
      <c r="BM1012" s="722" t="s">
        <v>1133</v>
      </c>
      <c r="BN1012" s="722"/>
      <c r="BO1012" s="722"/>
      <c r="BP1012" s="722"/>
      <c r="BQ1012" s="722"/>
      <c r="BR1012" s="722"/>
      <c r="BS1012" s="193"/>
      <c r="BT1012" s="252"/>
      <c r="BU1012" s="252"/>
      <c r="BV1012" s="252"/>
      <c r="BW1012" s="252"/>
      <c r="BX1012" s="193"/>
      <c r="BY1012" s="156">
        <f>SUM(BY1014:BY1036)</f>
        <v>3</v>
      </c>
      <c r="BZ1012" s="156">
        <f t="shared" si="109"/>
        <v>0</v>
      </c>
      <c r="CA1012" s="156"/>
      <c r="CB1012" s="195"/>
      <c r="CC1012" s="195"/>
      <c r="CD1012" s="195"/>
      <c r="CE1012" s="195"/>
      <c r="CG1012" s="195"/>
      <c r="CH1012" s="195"/>
      <c r="CI1012" s="195"/>
      <c r="CJ1012" s="195"/>
      <c r="CK1012" s="195"/>
      <c r="CL1012" s="195"/>
      <c r="CM1012" s="195"/>
      <c r="CN1012" s="195"/>
      <c r="CO1012" s="195"/>
      <c r="CP1012" s="195"/>
    </row>
    <row r="1013" spans="1:94" s="196" customFormat="1" ht="15" hidden="1" customHeight="1" outlineLevel="1">
      <c r="A1013" s="395" t="str">
        <f>IF(B1013&lt;&gt;"",SUBTOTAL(103,$B$8:B1013)-SUBTOTAL(103,$B$9:$B$50)-SUBTOTAL(103,$B$52:$B$345),"")</f>
        <v/>
      </c>
      <c r="B1013" s="119"/>
      <c r="C1013" s="415" t="str">
        <f>CLEAN('[4]Khai bao'!C21)</f>
        <v>6 tháng đầu năm 2015</v>
      </c>
      <c r="D1013" s="191"/>
      <c r="E1013" s="191"/>
      <c r="F1013" s="191"/>
      <c r="G1013" s="191"/>
      <c r="H1013" s="191"/>
      <c r="I1013" s="191"/>
      <c r="J1013" s="191"/>
      <c r="K1013" s="193"/>
      <c r="L1013" s="193"/>
      <c r="M1013" s="193"/>
      <c r="N1013" s="193"/>
      <c r="O1013" s="193"/>
      <c r="P1013" s="416"/>
      <c r="Q1013" s="416"/>
      <c r="R1013" s="416"/>
      <c r="S1013" s="416"/>
      <c r="T1013" s="416"/>
      <c r="U1013" s="416"/>
      <c r="V1013" s="193"/>
      <c r="W1013" s="416"/>
      <c r="X1013" s="416"/>
      <c r="Y1013" s="416"/>
      <c r="Z1013" s="416"/>
      <c r="AA1013" s="416"/>
      <c r="AB1013" s="416"/>
      <c r="AC1013" s="193"/>
      <c r="AD1013" s="417"/>
      <c r="AE1013" s="417"/>
      <c r="AF1013" s="417"/>
      <c r="AG1013" s="417"/>
      <c r="AH1013" s="417"/>
      <c r="AI1013" s="417"/>
      <c r="AJ1013" s="395" t="str">
        <f t="shared" si="108"/>
        <v/>
      </c>
      <c r="AK1013" s="396">
        <f t="shared" si="108"/>
        <v>0</v>
      </c>
      <c r="AL1013" s="415" t="str">
        <f>CLEAN('[4]Khai bao'!D21)</f>
        <v>Year 2013</v>
      </c>
      <c r="AM1013" s="191"/>
      <c r="AN1013" s="191"/>
      <c r="AO1013" s="191"/>
      <c r="AP1013" s="191"/>
      <c r="AQ1013" s="191"/>
      <c r="AR1013" s="191"/>
      <c r="AS1013" s="191"/>
      <c r="AT1013" s="193"/>
      <c r="AU1013" s="193"/>
      <c r="AV1013" s="193"/>
      <c r="AW1013" s="193"/>
      <c r="AX1013" s="193"/>
      <c r="AY1013" s="416"/>
      <c r="AZ1013" s="416"/>
      <c r="BA1013" s="416"/>
      <c r="BB1013" s="416"/>
      <c r="BC1013" s="416"/>
      <c r="BD1013" s="416"/>
      <c r="BE1013" s="193"/>
      <c r="BF1013" s="416"/>
      <c r="BG1013" s="416"/>
      <c r="BH1013" s="416"/>
      <c r="BI1013" s="416"/>
      <c r="BJ1013" s="416"/>
      <c r="BK1013" s="416"/>
      <c r="BL1013" s="193"/>
      <c r="BM1013" s="417"/>
      <c r="BN1013" s="417"/>
      <c r="BO1013" s="417"/>
      <c r="BP1013" s="417"/>
      <c r="BQ1013" s="417"/>
      <c r="BR1013" s="417"/>
      <c r="BS1013" s="193"/>
      <c r="BT1013" s="252"/>
      <c r="BU1013" s="252"/>
      <c r="BV1013" s="252"/>
      <c r="BW1013" s="252"/>
      <c r="BX1013" s="193"/>
      <c r="BY1013" s="156">
        <f>SUM(BY1014:BY1024)</f>
        <v>1</v>
      </c>
      <c r="BZ1013" s="156"/>
      <c r="CA1013" s="156"/>
      <c r="CB1013" s="195"/>
      <c r="CC1013" s="195"/>
      <c r="CD1013" s="195"/>
      <c r="CE1013" s="195"/>
      <c r="CG1013" s="195"/>
      <c r="CH1013" s="195"/>
      <c r="CI1013" s="195"/>
      <c r="CJ1013" s="195"/>
      <c r="CK1013" s="195"/>
      <c r="CL1013" s="195"/>
      <c r="CM1013" s="195"/>
      <c r="CN1013" s="195"/>
      <c r="CO1013" s="195"/>
      <c r="CP1013" s="195"/>
    </row>
    <row r="1014" spans="1:94" ht="15" hidden="1" customHeight="1" outlineLevel="1">
      <c r="A1014" s="327" t="str">
        <f>IF(B1014&lt;&gt;"",SUBTOTAL(103,$B$8:B1014)-SUBTOTAL(103,$B$9:$B$50)-SUBTOTAL(103,$B$52:$B$345),"")</f>
        <v/>
      </c>
      <c r="B1014" s="90"/>
      <c r="C1014" s="321" t="str">
        <f>"Tại ngày "&amp;TEXT(DATE(YEAR('[4]Khai bao'!$C$19)-1,MONTH('[4]Khai bao'!$C$19),DAY('[4]Khai bao'!$C$19)),"dd/mm/yyyy")</f>
        <v>Tại ngày 01/01/2015</v>
      </c>
      <c r="D1014" s="108"/>
      <c r="E1014" s="107"/>
      <c r="F1014" s="107"/>
      <c r="G1014" s="107"/>
      <c r="H1014" s="107"/>
      <c r="I1014" s="107"/>
      <c r="J1014" s="107"/>
      <c r="K1014" s="109"/>
      <c r="L1014" s="109"/>
      <c r="M1014" s="109"/>
      <c r="N1014" s="109"/>
      <c r="O1014" s="109"/>
      <c r="P1014" s="641">
        <v>0</v>
      </c>
      <c r="Q1014" s="641"/>
      <c r="R1014" s="641"/>
      <c r="S1014" s="641"/>
      <c r="T1014" s="641"/>
      <c r="U1014" s="641"/>
      <c r="V1014" s="109"/>
      <c r="W1014" s="641">
        <v>0</v>
      </c>
      <c r="X1014" s="641"/>
      <c r="Y1014" s="641"/>
      <c r="Z1014" s="641"/>
      <c r="AA1014" s="641"/>
      <c r="AB1014" s="641"/>
      <c r="AC1014" s="155"/>
      <c r="AD1014" s="641">
        <f t="shared" ref="AD1014:AD1023" si="110">SUM(P1014:AB1014)</f>
        <v>0</v>
      </c>
      <c r="AE1014" s="641"/>
      <c r="AF1014" s="641"/>
      <c r="AG1014" s="641"/>
      <c r="AH1014" s="641"/>
      <c r="AI1014" s="641"/>
      <c r="AJ1014" s="327" t="str">
        <f t="shared" si="108"/>
        <v/>
      </c>
      <c r="AK1014" s="149">
        <f t="shared" si="108"/>
        <v>0</v>
      </c>
      <c r="AL1014" s="109" t="str">
        <f>"As at "&amp;TEXT(DATE(YEAR('[4]Khai bao'!$D$19)-1,MONTH('[4]Khai bao'!$D$19),DAY('[4]Khai bao'!$D$19)),"dd/mm/yyyy")</f>
        <v>As at 01/01/2013</v>
      </c>
      <c r="AM1014" s="109"/>
      <c r="AN1014" s="109"/>
      <c r="AO1014" s="109"/>
      <c r="AP1014" s="109"/>
      <c r="AQ1014" s="109"/>
      <c r="AR1014" s="109"/>
      <c r="AS1014" s="109"/>
      <c r="AT1014" s="109"/>
      <c r="AU1014" s="109"/>
      <c r="AV1014" s="109"/>
      <c r="AW1014" s="109"/>
      <c r="AX1014" s="109"/>
      <c r="AY1014" s="641">
        <f t="shared" ref="AY1014:AY1035" si="111">P1014</f>
        <v>0</v>
      </c>
      <c r="AZ1014" s="641"/>
      <c r="BA1014" s="641"/>
      <c r="BB1014" s="641"/>
      <c r="BC1014" s="641"/>
      <c r="BD1014" s="641"/>
      <c r="BE1014" s="109"/>
      <c r="BF1014" s="641">
        <f t="shared" ref="BF1014:BF1035" si="112">W1014</f>
        <v>0</v>
      </c>
      <c r="BG1014" s="641"/>
      <c r="BH1014" s="641"/>
      <c r="BI1014" s="641"/>
      <c r="BJ1014" s="641"/>
      <c r="BK1014" s="641"/>
      <c r="BL1014" s="155"/>
      <c r="BM1014" s="641">
        <f t="shared" ref="BM1014:BM1035" si="113">SUM(AY1014:BK1014)</f>
        <v>0</v>
      </c>
      <c r="BN1014" s="641"/>
      <c r="BO1014" s="641"/>
      <c r="BP1014" s="641"/>
      <c r="BQ1014" s="641"/>
      <c r="BR1014" s="641"/>
      <c r="BT1014" s="253"/>
      <c r="BU1014" s="253"/>
      <c r="BV1014" s="253"/>
      <c r="BW1014" s="253"/>
      <c r="BX1014" s="89"/>
      <c r="BY1014" s="156">
        <f>BY1024</f>
        <v>0</v>
      </c>
      <c r="BZ1014" s="156">
        <f t="shared" si="109"/>
        <v>0</v>
      </c>
      <c r="CB1014" s="155"/>
      <c r="CC1014" s="155">
        <v>0</v>
      </c>
      <c r="CD1014" s="155"/>
      <c r="CE1014" s="155">
        <f>AD1014-CC1014</f>
        <v>0</v>
      </c>
    </row>
    <row r="1015" spans="1:94" s="99" customFormat="1" ht="15" hidden="1" customHeight="1" outlineLevel="1">
      <c r="A1015" s="147" t="str">
        <f>IF(B1015&lt;&gt;"",SUBTOTAL(103,$B$8:B1015)-SUBTOTAL(103,$B$9:$B$50)-SUBTOTAL(103,$B$52:$B$345),"")</f>
        <v/>
      </c>
      <c r="B1015" s="90"/>
      <c r="C1015" s="321" t="s">
        <v>1545</v>
      </c>
      <c r="D1015" s="107"/>
      <c r="E1015" s="107"/>
      <c r="F1015" s="107"/>
      <c r="G1015" s="107"/>
      <c r="H1015" s="107"/>
      <c r="I1015" s="107"/>
      <c r="J1015" s="107"/>
      <c r="K1015" s="189"/>
      <c r="L1015" s="189"/>
      <c r="M1015" s="189"/>
      <c r="N1015" s="189"/>
      <c r="O1015" s="189"/>
      <c r="P1015" s="641">
        <v>0</v>
      </c>
      <c r="Q1015" s="641"/>
      <c r="R1015" s="641"/>
      <c r="S1015" s="641"/>
      <c r="T1015" s="641"/>
      <c r="U1015" s="641"/>
      <c r="V1015" s="155"/>
      <c r="W1015" s="641">
        <v>0</v>
      </c>
      <c r="X1015" s="641"/>
      <c r="Y1015" s="641"/>
      <c r="Z1015" s="641"/>
      <c r="AA1015" s="641"/>
      <c r="AB1015" s="641"/>
      <c r="AC1015" s="155"/>
      <c r="AD1015" s="641">
        <f t="shared" si="110"/>
        <v>0</v>
      </c>
      <c r="AE1015" s="641"/>
      <c r="AF1015" s="641"/>
      <c r="AG1015" s="641"/>
      <c r="AH1015" s="641"/>
      <c r="AI1015" s="641"/>
      <c r="AJ1015" s="147" t="str">
        <f t="shared" si="108"/>
        <v/>
      </c>
      <c r="AK1015" s="245">
        <f t="shared" si="108"/>
        <v>0</v>
      </c>
      <c r="AL1015" s="107" t="s">
        <v>1546</v>
      </c>
      <c r="AM1015" s="107"/>
      <c r="AN1015" s="107"/>
      <c r="AO1015" s="107"/>
      <c r="AP1015" s="107"/>
      <c r="AQ1015" s="107"/>
      <c r="AR1015" s="107"/>
      <c r="AS1015" s="107"/>
      <c r="AT1015" s="189"/>
      <c r="AU1015" s="189"/>
      <c r="AV1015" s="189"/>
      <c r="AW1015" s="189"/>
      <c r="AX1015" s="189"/>
      <c r="AY1015" s="641">
        <f t="shared" si="111"/>
        <v>0</v>
      </c>
      <c r="AZ1015" s="641"/>
      <c r="BA1015" s="641"/>
      <c r="BB1015" s="641"/>
      <c r="BC1015" s="641"/>
      <c r="BD1015" s="641"/>
      <c r="BE1015" s="155"/>
      <c r="BF1015" s="641">
        <f t="shared" si="112"/>
        <v>0</v>
      </c>
      <c r="BG1015" s="641"/>
      <c r="BH1015" s="641"/>
      <c r="BI1015" s="641"/>
      <c r="BJ1015" s="641"/>
      <c r="BK1015" s="641"/>
      <c r="BL1015" s="155"/>
      <c r="BM1015" s="641">
        <f t="shared" si="113"/>
        <v>0</v>
      </c>
      <c r="BN1015" s="641"/>
      <c r="BO1015" s="641"/>
      <c r="BP1015" s="641"/>
      <c r="BQ1015" s="641"/>
      <c r="BR1015" s="641"/>
      <c r="BS1015" s="189"/>
      <c r="BT1015" s="194"/>
      <c r="BU1015" s="194"/>
      <c r="BV1015" s="194"/>
      <c r="BW1015" s="194"/>
      <c r="BX1015" s="189"/>
      <c r="BY1015" s="156">
        <f t="shared" ref="BY1015:BY1036" si="114">IF(SUM(C1015:AI1015)=0,0,1)</f>
        <v>0</v>
      </c>
      <c r="BZ1015" s="156">
        <f t="shared" si="109"/>
        <v>0</v>
      </c>
      <c r="CA1015" s="156"/>
      <c r="CB1015" s="195"/>
      <c r="CC1015" s="195"/>
      <c r="CD1015" s="195"/>
      <c r="CE1015" s="195"/>
      <c r="CF1015" s="89"/>
      <c r="CG1015" s="290"/>
      <c r="CH1015" s="290"/>
      <c r="CI1015" s="290"/>
      <c r="CJ1015" s="290"/>
      <c r="CK1015" s="290"/>
      <c r="CL1015" s="290"/>
      <c r="CM1015" s="290"/>
      <c r="CN1015" s="290"/>
      <c r="CO1015" s="290"/>
      <c r="CP1015" s="290"/>
    </row>
    <row r="1016" spans="1:94" s="99" customFormat="1" ht="15" hidden="1" customHeight="1" outlineLevel="1">
      <c r="A1016" s="147" t="str">
        <f>IF(B1016&lt;&gt;"",SUBTOTAL(103,$B$8:B1016)-SUBTOTAL(103,$B$9:$B$50)-SUBTOTAL(103,$B$52:$B$345),"")</f>
        <v/>
      </c>
      <c r="B1016" s="90"/>
      <c r="C1016" s="321" t="str">
        <f>"Lãi/lỗ trong "&amp;'[4]Khai bao'!$C$23</f>
        <v>Lãi/lỗ trong kỳ</v>
      </c>
      <c r="D1016" s="107"/>
      <c r="E1016" s="107"/>
      <c r="F1016" s="107"/>
      <c r="G1016" s="107"/>
      <c r="H1016" s="107"/>
      <c r="I1016" s="107"/>
      <c r="J1016" s="107"/>
      <c r="K1016" s="189"/>
      <c r="L1016" s="189"/>
      <c r="M1016" s="189"/>
      <c r="N1016" s="189"/>
      <c r="O1016" s="189"/>
      <c r="P1016" s="641">
        <v>0</v>
      </c>
      <c r="Q1016" s="641"/>
      <c r="R1016" s="641"/>
      <c r="S1016" s="641"/>
      <c r="T1016" s="641"/>
      <c r="U1016" s="641"/>
      <c r="V1016" s="155"/>
      <c r="W1016" s="641">
        <f>[4]KQKD!T134</f>
        <v>-1440632602</v>
      </c>
      <c r="X1016" s="641"/>
      <c r="Y1016" s="641"/>
      <c r="Z1016" s="641"/>
      <c r="AA1016" s="641"/>
      <c r="AB1016" s="641"/>
      <c r="AC1016" s="155"/>
      <c r="AD1016" s="641">
        <f t="shared" si="110"/>
        <v>-1440632602</v>
      </c>
      <c r="AE1016" s="641"/>
      <c r="AF1016" s="641"/>
      <c r="AG1016" s="641"/>
      <c r="AH1016" s="641"/>
      <c r="AI1016" s="641"/>
      <c r="AJ1016" s="147" t="str">
        <f t="shared" si="108"/>
        <v/>
      </c>
      <c r="AK1016" s="245">
        <f t="shared" si="108"/>
        <v>0</v>
      </c>
      <c r="AL1016" s="107" t="str">
        <f>"Profit/loss of the "&amp;'[4]Khai bao'!$D$23</f>
        <v>Profit/loss of the year</v>
      </c>
      <c r="AM1016" s="107"/>
      <c r="AN1016" s="107"/>
      <c r="AO1016" s="107"/>
      <c r="AP1016" s="107"/>
      <c r="AQ1016" s="107"/>
      <c r="AR1016" s="107"/>
      <c r="AS1016" s="107"/>
      <c r="AT1016" s="189"/>
      <c r="AU1016" s="189"/>
      <c r="AV1016" s="189"/>
      <c r="AW1016" s="189"/>
      <c r="AX1016" s="189"/>
      <c r="AY1016" s="641">
        <f t="shared" si="111"/>
        <v>0</v>
      </c>
      <c r="AZ1016" s="641"/>
      <c r="BA1016" s="641"/>
      <c r="BB1016" s="641"/>
      <c r="BC1016" s="641"/>
      <c r="BD1016" s="641"/>
      <c r="BE1016" s="155"/>
      <c r="BF1016" s="641">
        <f t="shared" si="112"/>
        <v>-1440632602</v>
      </c>
      <c r="BG1016" s="641"/>
      <c r="BH1016" s="641"/>
      <c r="BI1016" s="641"/>
      <c r="BJ1016" s="641"/>
      <c r="BK1016" s="641"/>
      <c r="BL1016" s="155"/>
      <c r="BM1016" s="641">
        <f t="shared" si="113"/>
        <v>-1440632602</v>
      </c>
      <c r="BN1016" s="641"/>
      <c r="BO1016" s="641"/>
      <c r="BP1016" s="641"/>
      <c r="BQ1016" s="641"/>
      <c r="BR1016" s="641"/>
      <c r="BS1016" s="189"/>
      <c r="BT1016" s="194"/>
      <c r="BU1016" s="194"/>
      <c r="BV1016" s="194"/>
      <c r="BW1016" s="194"/>
      <c r="BX1016" s="189"/>
      <c r="BY1016" s="156">
        <f t="shared" si="114"/>
        <v>1</v>
      </c>
      <c r="BZ1016" s="156">
        <f t="shared" si="109"/>
        <v>0</v>
      </c>
      <c r="CA1016" s="156"/>
      <c r="CB1016" s="195"/>
      <c r="CC1016" s="195"/>
      <c r="CD1016" s="195"/>
      <c r="CE1016" s="195"/>
      <c r="CF1016" s="89"/>
      <c r="CG1016" s="290"/>
      <c r="CH1016" s="290"/>
      <c r="CI1016" s="290"/>
      <c r="CJ1016" s="290"/>
      <c r="CK1016" s="290"/>
      <c r="CL1016" s="290"/>
      <c r="CM1016" s="290"/>
      <c r="CN1016" s="290"/>
      <c r="CO1016" s="290"/>
      <c r="CP1016" s="290"/>
    </row>
    <row r="1017" spans="1:94" s="99" customFormat="1" ht="15" hidden="1" customHeight="1" outlineLevel="1">
      <c r="A1017" s="147" t="str">
        <f>IF(B1017&lt;&gt;"",SUBTOTAL(103,$B$8:B1017)-SUBTOTAL(103,$B$9:$B$50)-SUBTOTAL(103,$B$52:$B$345),"")</f>
        <v/>
      </c>
      <c r="B1017" s="90"/>
      <c r="C1017" s="321" t="s">
        <v>1547</v>
      </c>
      <c r="D1017" s="107"/>
      <c r="E1017" s="107"/>
      <c r="F1017" s="107"/>
      <c r="G1017" s="107"/>
      <c r="H1017" s="107"/>
      <c r="I1017" s="107"/>
      <c r="J1017" s="107"/>
      <c r="K1017" s="189"/>
      <c r="L1017" s="189"/>
      <c r="M1017" s="189"/>
      <c r="N1017" s="189"/>
      <c r="O1017" s="189"/>
      <c r="P1017" s="641">
        <v>0</v>
      </c>
      <c r="Q1017" s="641"/>
      <c r="R1017" s="641"/>
      <c r="S1017" s="641"/>
      <c r="T1017" s="641"/>
      <c r="U1017" s="641"/>
      <c r="V1017" s="155"/>
      <c r="W1017" s="641">
        <v>0</v>
      </c>
      <c r="X1017" s="641"/>
      <c r="Y1017" s="641"/>
      <c r="Z1017" s="641"/>
      <c r="AA1017" s="641"/>
      <c r="AB1017" s="641"/>
      <c r="AC1017" s="155"/>
      <c r="AD1017" s="641">
        <f>SUM(P1017:AB1017)</f>
        <v>0</v>
      </c>
      <c r="AE1017" s="641"/>
      <c r="AF1017" s="641"/>
      <c r="AG1017" s="641"/>
      <c r="AH1017" s="641"/>
      <c r="AI1017" s="641"/>
      <c r="AJ1017" s="147" t="str">
        <f t="shared" si="108"/>
        <v/>
      </c>
      <c r="AK1017" s="245">
        <f t="shared" si="108"/>
        <v>0</v>
      </c>
      <c r="AL1017" s="107" t="s">
        <v>1548</v>
      </c>
      <c r="AM1017" s="107"/>
      <c r="AN1017" s="107"/>
      <c r="AO1017" s="107"/>
      <c r="AP1017" s="107"/>
      <c r="AQ1017" s="107"/>
      <c r="AR1017" s="107"/>
      <c r="AS1017" s="107"/>
      <c r="AT1017" s="189"/>
      <c r="AU1017" s="189"/>
      <c r="AV1017" s="189"/>
      <c r="AW1017" s="189"/>
      <c r="AX1017" s="189"/>
      <c r="AY1017" s="641">
        <f>P1017</f>
        <v>0</v>
      </c>
      <c r="AZ1017" s="641"/>
      <c r="BA1017" s="641"/>
      <c r="BB1017" s="641"/>
      <c r="BC1017" s="641"/>
      <c r="BD1017" s="641"/>
      <c r="BE1017" s="155"/>
      <c r="BF1017" s="641">
        <f>W1017</f>
        <v>0</v>
      </c>
      <c r="BG1017" s="641"/>
      <c r="BH1017" s="641"/>
      <c r="BI1017" s="641"/>
      <c r="BJ1017" s="641"/>
      <c r="BK1017" s="641"/>
      <c r="BL1017" s="155"/>
      <c r="BM1017" s="641">
        <f>SUM(AY1017:BK1017)</f>
        <v>0</v>
      </c>
      <c r="BN1017" s="641"/>
      <c r="BO1017" s="641"/>
      <c r="BP1017" s="641"/>
      <c r="BQ1017" s="641"/>
      <c r="BR1017" s="641"/>
      <c r="BS1017" s="189"/>
      <c r="BT1017" s="194"/>
      <c r="BU1017" s="194"/>
      <c r="BV1017" s="194"/>
      <c r="BW1017" s="194"/>
      <c r="BX1017" s="189"/>
      <c r="BY1017" s="156">
        <f t="shared" si="114"/>
        <v>0</v>
      </c>
      <c r="BZ1017" s="156">
        <f t="shared" si="109"/>
        <v>0</v>
      </c>
      <c r="CA1017" s="156"/>
      <c r="CB1017" s="195"/>
      <c r="CC1017" s="195"/>
      <c r="CD1017" s="195"/>
      <c r="CE1017" s="195"/>
      <c r="CF1017" s="89"/>
      <c r="CG1017" s="290"/>
      <c r="CH1017" s="290"/>
      <c r="CI1017" s="290"/>
      <c r="CJ1017" s="290"/>
      <c r="CK1017" s="290"/>
      <c r="CL1017" s="290"/>
      <c r="CM1017" s="290"/>
      <c r="CN1017" s="290"/>
      <c r="CO1017" s="290"/>
      <c r="CP1017" s="290"/>
    </row>
    <row r="1018" spans="1:94" s="99" customFormat="1" ht="15" hidden="1" customHeight="1" outlineLevel="1">
      <c r="A1018" s="147" t="str">
        <f>IF(B1018&lt;&gt;"",SUBTOTAL(103,$B$8:B1018)-SUBTOTAL(103,$B$9:$B$50)-SUBTOTAL(103,$B$52:$B$345),"")</f>
        <v/>
      </c>
      <c r="B1018" s="90"/>
      <c r="C1018" s="321" t="s">
        <v>1549</v>
      </c>
      <c r="D1018" s="107"/>
      <c r="E1018" s="107"/>
      <c r="F1018" s="107"/>
      <c r="G1018" s="107"/>
      <c r="H1018" s="107"/>
      <c r="I1018" s="107"/>
      <c r="J1018" s="107"/>
      <c r="K1018" s="189"/>
      <c r="L1018" s="189"/>
      <c r="M1018" s="189"/>
      <c r="N1018" s="189"/>
      <c r="O1018" s="189"/>
      <c r="P1018" s="641">
        <v>0</v>
      </c>
      <c r="Q1018" s="641"/>
      <c r="R1018" s="641"/>
      <c r="S1018" s="641"/>
      <c r="T1018" s="641"/>
      <c r="U1018" s="641"/>
      <c r="V1018" s="155"/>
      <c r="W1018" s="641">
        <v>0</v>
      </c>
      <c r="X1018" s="641"/>
      <c r="Y1018" s="641"/>
      <c r="Z1018" s="641"/>
      <c r="AA1018" s="641"/>
      <c r="AB1018" s="641"/>
      <c r="AC1018" s="155"/>
      <c r="AD1018" s="641">
        <f>SUM(P1018:AB1018)</f>
        <v>0</v>
      </c>
      <c r="AE1018" s="641"/>
      <c r="AF1018" s="641"/>
      <c r="AG1018" s="641"/>
      <c r="AH1018" s="641"/>
      <c r="AI1018" s="641"/>
      <c r="AJ1018" s="147" t="str">
        <f t="shared" si="108"/>
        <v/>
      </c>
      <c r="AK1018" s="245">
        <f t="shared" si="108"/>
        <v>0</v>
      </c>
      <c r="AL1018" s="314"/>
      <c r="AM1018" s="314"/>
      <c r="AN1018" s="314"/>
      <c r="AO1018" s="314"/>
      <c r="AP1018" s="314"/>
      <c r="AQ1018" s="314"/>
      <c r="AR1018" s="314"/>
      <c r="AS1018" s="314"/>
      <c r="AT1018" s="189"/>
      <c r="AU1018" s="189"/>
      <c r="AV1018" s="189"/>
      <c r="AW1018" s="189"/>
      <c r="AX1018" s="189"/>
      <c r="AY1018" s="641">
        <f>P1018</f>
        <v>0</v>
      </c>
      <c r="AZ1018" s="641"/>
      <c r="BA1018" s="641"/>
      <c r="BB1018" s="641"/>
      <c r="BC1018" s="641"/>
      <c r="BD1018" s="641"/>
      <c r="BE1018" s="155"/>
      <c r="BF1018" s="641">
        <f>W1018</f>
        <v>0</v>
      </c>
      <c r="BG1018" s="641"/>
      <c r="BH1018" s="641"/>
      <c r="BI1018" s="641"/>
      <c r="BJ1018" s="641"/>
      <c r="BK1018" s="641"/>
      <c r="BL1018" s="155"/>
      <c r="BM1018" s="641">
        <f>SUM(AY1018:BK1018)</f>
        <v>0</v>
      </c>
      <c r="BN1018" s="641"/>
      <c r="BO1018" s="641"/>
      <c r="BP1018" s="641"/>
      <c r="BQ1018" s="641"/>
      <c r="BR1018" s="641"/>
      <c r="BS1018" s="189"/>
      <c r="BT1018" s="194"/>
      <c r="BU1018" s="194"/>
      <c r="BV1018" s="194"/>
      <c r="BW1018" s="194"/>
      <c r="BX1018" s="189"/>
      <c r="BY1018" s="156">
        <f t="shared" si="114"/>
        <v>0</v>
      </c>
      <c r="BZ1018" s="156">
        <f t="shared" si="109"/>
        <v>0</v>
      </c>
      <c r="CA1018" s="156"/>
      <c r="CB1018" s="195"/>
      <c r="CC1018" s="195"/>
      <c r="CD1018" s="195"/>
      <c r="CE1018" s="195"/>
      <c r="CF1018" s="89"/>
      <c r="CG1018" s="290"/>
      <c r="CH1018" s="290"/>
      <c r="CI1018" s="290"/>
      <c r="CJ1018" s="290"/>
      <c r="CK1018" s="290"/>
      <c r="CL1018" s="290"/>
      <c r="CM1018" s="290"/>
      <c r="CN1018" s="290"/>
      <c r="CO1018" s="290"/>
      <c r="CP1018" s="290"/>
    </row>
    <row r="1019" spans="1:94" s="99" customFormat="1" ht="15" hidden="1" customHeight="1" outlineLevel="1">
      <c r="A1019" s="147" t="str">
        <f>IF(B1019&lt;&gt;"",SUBTOTAL(103,$B$8:B1019)-SUBTOTAL(103,$B$9:$B$50)-SUBTOTAL(103,$B$52:$B$345),"")</f>
        <v/>
      </c>
      <c r="B1019" s="90"/>
      <c r="C1019" s="321" t="s">
        <v>1550</v>
      </c>
      <c r="D1019" s="107"/>
      <c r="E1019" s="107"/>
      <c r="F1019" s="107"/>
      <c r="G1019" s="107"/>
      <c r="H1019" s="107"/>
      <c r="I1019" s="107"/>
      <c r="J1019" s="107"/>
      <c r="K1019" s="189"/>
      <c r="L1019" s="189"/>
      <c r="M1019" s="189"/>
      <c r="N1019" s="189"/>
      <c r="O1019" s="189"/>
      <c r="P1019" s="641">
        <v>0</v>
      </c>
      <c r="Q1019" s="641"/>
      <c r="R1019" s="641"/>
      <c r="S1019" s="641"/>
      <c r="T1019" s="641"/>
      <c r="U1019" s="641"/>
      <c r="V1019" s="155"/>
      <c r="W1019" s="641">
        <v>0</v>
      </c>
      <c r="X1019" s="641"/>
      <c r="Y1019" s="641"/>
      <c r="Z1019" s="641"/>
      <c r="AA1019" s="641"/>
      <c r="AB1019" s="641"/>
      <c r="AC1019" s="155"/>
      <c r="AD1019" s="641">
        <f>SUM(P1019:AB1019)</f>
        <v>0</v>
      </c>
      <c r="AE1019" s="641"/>
      <c r="AF1019" s="641"/>
      <c r="AG1019" s="641"/>
      <c r="AH1019" s="641"/>
      <c r="AI1019" s="641"/>
      <c r="AJ1019" s="147" t="str">
        <f t="shared" si="108"/>
        <v/>
      </c>
      <c r="AK1019" s="245">
        <f t="shared" si="108"/>
        <v>0</v>
      </c>
      <c r="AL1019" s="314"/>
      <c r="AM1019" s="314"/>
      <c r="AN1019" s="314"/>
      <c r="AO1019" s="314"/>
      <c r="AP1019" s="314"/>
      <c r="AQ1019" s="314"/>
      <c r="AR1019" s="314"/>
      <c r="AS1019" s="314"/>
      <c r="AT1019" s="189"/>
      <c r="AU1019" s="189"/>
      <c r="AV1019" s="189"/>
      <c r="AW1019" s="189"/>
      <c r="AX1019" s="189"/>
      <c r="AY1019" s="641">
        <f>P1019</f>
        <v>0</v>
      </c>
      <c r="AZ1019" s="641"/>
      <c r="BA1019" s="641"/>
      <c r="BB1019" s="641"/>
      <c r="BC1019" s="641"/>
      <c r="BD1019" s="641"/>
      <c r="BE1019" s="155"/>
      <c r="BF1019" s="641">
        <f>W1019</f>
        <v>0</v>
      </c>
      <c r="BG1019" s="641"/>
      <c r="BH1019" s="641"/>
      <c r="BI1019" s="641"/>
      <c r="BJ1019" s="641"/>
      <c r="BK1019" s="641"/>
      <c r="BL1019" s="155"/>
      <c r="BM1019" s="641">
        <f>SUM(AY1019:BK1019)</f>
        <v>0</v>
      </c>
      <c r="BN1019" s="641"/>
      <c r="BO1019" s="641"/>
      <c r="BP1019" s="641"/>
      <c r="BQ1019" s="641"/>
      <c r="BR1019" s="641"/>
      <c r="BS1019" s="189"/>
      <c r="BT1019" s="194"/>
      <c r="BU1019" s="194"/>
      <c r="BV1019" s="194"/>
      <c r="BW1019" s="194"/>
      <c r="BX1019" s="189"/>
      <c r="BY1019" s="156">
        <f t="shared" si="114"/>
        <v>0</v>
      </c>
      <c r="BZ1019" s="156">
        <f t="shared" si="109"/>
        <v>0</v>
      </c>
      <c r="CA1019" s="156"/>
      <c r="CB1019" s="195"/>
      <c r="CC1019" s="195"/>
      <c r="CD1019" s="195"/>
      <c r="CE1019" s="195"/>
      <c r="CF1019" s="89"/>
      <c r="CG1019" s="290"/>
      <c r="CH1019" s="290"/>
      <c r="CI1019" s="290"/>
      <c r="CJ1019" s="290"/>
      <c r="CK1019" s="290"/>
      <c r="CL1019" s="290"/>
      <c r="CM1019" s="290"/>
      <c r="CN1019" s="290"/>
      <c r="CO1019" s="290"/>
      <c r="CP1019" s="290"/>
    </row>
    <row r="1020" spans="1:94" s="99" customFormat="1" ht="15" hidden="1" customHeight="1" outlineLevel="1">
      <c r="A1020" s="147" t="str">
        <f>IF(B1020&lt;&gt;"",SUBTOTAL(103,$B$8:B1020)-SUBTOTAL(103,$B$9:$B$50)-SUBTOTAL(103,$B$52:$B$345),"")</f>
        <v/>
      </c>
      <c r="B1020" s="90"/>
      <c r="C1020" s="321" t="s">
        <v>1332</v>
      </c>
      <c r="D1020" s="107"/>
      <c r="E1020" s="107"/>
      <c r="F1020" s="107"/>
      <c r="G1020" s="107"/>
      <c r="H1020" s="107"/>
      <c r="I1020" s="107"/>
      <c r="J1020" s="107"/>
      <c r="K1020" s="189"/>
      <c r="L1020" s="189"/>
      <c r="M1020" s="189"/>
      <c r="N1020" s="189"/>
      <c r="O1020" s="189"/>
      <c r="P1020" s="641">
        <v>0</v>
      </c>
      <c r="Q1020" s="641"/>
      <c r="R1020" s="641"/>
      <c r="S1020" s="641"/>
      <c r="T1020" s="641"/>
      <c r="U1020" s="641"/>
      <c r="V1020" s="155"/>
      <c r="W1020" s="641">
        <v>0</v>
      </c>
      <c r="X1020" s="641"/>
      <c r="Y1020" s="641"/>
      <c r="Z1020" s="641"/>
      <c r="AA1020" s="641"/>
      <c r="AB1020" s="641"/>
      <c r="AC1020" s="155"/>
      <c r="AD1020" s="641">
        <f t="shared" si="110"/>
        <v>0</v>
      </c>
      <c r="AE1020" s="641"/>
      <c r="AF1020" s="641"/>
      <c r="AG1020" s="641"/>
      <c r="AH1020" s="641"/>
      <c r="AI1020" s="641"/>
      <c r="AJ1020" s="147" t="str">
        <f t="shared" si="108"/>
        <v/>
      </c>
      <c r="AK1020" s="245">
        <f t="shared" si="108"/>
        <v>0</v>
      </c>
      <c r="AL1020" s="107" t="s">
        <v>1551</v>
      </c>
      <c r="AM1020" s="107"/>
      <c r="AN1020" s="107"/>
      <c r="AO1020" s="107"/>
      <c r="AP1020" s="107"/>
      <c r="AQ1020" s="107"/>
      <c r="AR1020" s="107"/>
      <c r="AS1020" s="107"/>
      <c r="AT1020" s="189"/>
      <c r="AU1020" s="189"/>
      <c r="AV1020" s="189"/>
      <c r="AW1020" s="189"/>
      <c r="AX1020" s="189"/>
      <c r="AY1020" s="641">
        <f t="shared" si="111"/>
        <v>0</v>
      </c>
      <c r="AZ1020" s="641"/>
      <c r="BA1020" s="641"/>
      <c r="BB1020" s="641"/>
      <c r="BC1020" s="641"/>
      <c r="BD1020" s="641"/>
      <c r="BE1020" s="155"/>
      <c r="BF1020" s="641">
        <f t="shared" si="112"/>
        <v>0</v>
      </c>
      <c r="BG1020" s="641"/>
      <c r="BH1020" s="641"/>
      <c r="BI1020" s="641"/>
      <c r="BJ1020" s="641"/>
      <c r="BK1020" s="641"/>
      <c r="BL1020" s="155"/>
      <c r="BM1020" s="641">
        <f t="shared" si="113"/>
        <v>0</v>
      </c>
      <c r="BN1020" s="641"/>
      <c r="BO1020" s="641"/>
      <c r="BP1020" s="641"/>
      <c r="BQ1020" s="641"/>
      <c r="BR1020" s="641"/>
      <c r="BS1020" s="189"/>
      <c r="BT1020" s="194"/>
      <c r="BU1020" s="194"/>
      <c r="BV1020" s="194"/>
      <c r="BW1020" s="194"/>
      <c r="BX1020" s="189"/>
      <c r="BY1020" s="156">
        <f t="shared" si="114"/>
        <v>0</v>
      </c>
      <c r="BZ1020" s="156">
        <f t="shared" si="109"/>
        <v>0</v>
      </c>
      <c r="CA1020" s="156"/>
      <c r="CB1020" s="195"/>
      <c r="CC1020" s="195"/>
      <c r="CD1020" s="195"/>
      <c r="CE1020" s="195"/>
      <c r="CF1020" s="89"/>
      <c r="CG1020" s="290"/>
      <c r="CH1020" s="290"/>
      <c r="CI1020" s="290"/>
      <c r="CJ1020" s="290"/>
      <c r="CK1020" s="290"/>
      <c r="CL1020" s="290"/>
      <c r="CM1020" s="290"/>
      <c r="CN1020" s="290"/>
      <c r="CO1020" s="290"/>
      <c r="CP1020" s="290"/>
    </row>
    <row r="1021" spans="1:94" s="99" customFormat="1" ht="15" hidden="1" customHeight="1" outlineLevel="1">
      <c r="A1021" s="147" t="str">
        <f>IF(B1021&lt;&gt;"",SUBTOTAL(103,$B$8:B1021)-SUBTOTAL(103,$B$9:$B$50)-SUBTOTAL(103,$B$52:$B$345),"")</f>
        <v/>
      </c>
      <c r="B1021" s="90"/>
      <c r="C1021" s="321" t="s">
        <v>1552</v>
      </c>
      <c r="D1021" s="107"/>
      <c r="E1021" s="107"/>
      <c r="F1021" s="107"/>
      <c r="G1021" s="107"/>
      <c r="H1021" s="107"/>
      <c r="I1021" s="107"/>
      <c r="J1021" s="107"/>
      <c r="K1021" s="189"/>
      <c r="L1021" s="189"/>
      <c r="M1021" s="189"/>
      <c r="N1021" s="189"/>
      <c r="O1021" s="189"/>
      <c r="P1021" s="641">
        <v>0</v>
      </c>
      <c r="Q1021" s="641"/>
      <c r="R1021" s="641"/>
      <c r="S1021" s="641"/>
      <c r="T1021" s="641"/>
      <c r="U1021" s="641"/>
      <c r="V1021" s="155"/>
      <c r="W1021" s="641">
        <v>0</v>
      </c>
      <c r="X1021" s="641"/>
      <c r="Y1021" s="641"/>
      <c r="Z1021" s="641"/>
      <c r="AA1021" s="641"/>
      <c r="AB1021" s="641"/>
      <c r="AC1021" s="155"/>
      <c r="AD1021" s="641">
        <f t="shared" si="110"/>
        <v>0</v>
      </c>
      <c r="AE1021" s="641"/>
      <c r="AF1021" s="641"/>
      <c r="AG1021" s="641"/>
      <c r="AH1021" s="641"/>
      <c r="AI1021" s="641"/>
      <c r="AJ1021" s="147" t="str">
        <f t="shared" si="108"/>
        <v/>
      </c>
      <c r="AK1021" s="245">
        <f t="shared" si="108"/>
        <v>0</v>
      </c>
      <c r="AL1021" s="107" t="s">
        <v>1553</v>
      </c>
      <c r="AM1021" s="107"/>
      <c r="AN1021" s="107"/>
      <c r="AO1021" s="107"/>
      <c r="AP1021" s="107"/>
      <c r="AQ1021" s="107"/>
      <c r="AR1021" s="107"/>
      <c r="AS1021" s="107"/>
      <c r="AT1021" s="189"/>
      <c r="AU1021" s="189"/>
      <c r="AV1021" s="189"/>
      <c r="AW1021" s="189"/>
      <c r="AX1021" s="189"/>
      <c r="AY1021" s="641">
        <f t="shared" si="111"/>
        <v>0</v>
      </c>
      <c r="AZ1021" s="641"/>
      <c r="BA1021" s="641"/>
      <c r="BB1021" s="641"/>
      <c r="BC1021" s="641"/>
      <c r="BD1021" s="641"/>
      <c r="BE1021" s="155"/>
      <c r="BF1021" s="641">
        <f t="shared" si="112"/>
        <v>0</v>
      </c>
      <c r="BG1021" s="641"/>
      <c r="BH1021" s="641"/>
      <c r="BI1021" s="641"/>
      <c r="BJ1021" s="641"/>
      <c r="BK1021" s="641"/>
      <c r="BL1021" s="155"/>
      <c r="BM1021" s="641">
        <f t="shared" si="113"/>
        <v>0</v>
      </c>
      <c r="BN1021" s="641"/>
      <c r="BO1021" s="641"/>
      <c r="BP1021" s="641"/>
      <c r="BQ1021" s="641"/>
      <c r="BR1021" s="641"/>
      <c r="BS1021" s="189"/>
      <c r="BT1021" s="194"/>
      <c r="BU1021" s="194"/>
      <c r="BV1021" s="194"/>
      <c r="BW1021" s="194"/>
      <c r="BX1021" s="189"/>
      <c r="BY1021" s="156">
        <f t="shared" si="114"/>
        <v>0</v>
      </c>
      <c r="BZ1021" s="156">
        <f t="shared" si="109"/>
        <v>0</v>
      </c>
      <c r="CA1021" s="156"/>
      <c r="CB1021" s="195"/>
      <c r="CC1021" s="195"/>
      <c r="CD1021" s="195"/>
      <c r="CE1021" s="195"/>
      <c r="CF1021" s="89"/>
      <c r="CG1021" s="290"/>
      <c r="CH1021" s="290"/>
      <c r="CI1021" s="290"/>
      <c r="CJ1021" s="290"/>
      <c r="CK1021" s="290"/>
      <c r="CL1021" s="290"/>
      <c r="CM1021" s="290"/>
      <c r="CN1021" s="290"/>
      <c r="CO1021" s="290"/>
      <c r="CP1021" s="290"/>
    </row>
    <row r="1022" spans="1:94" s="99" customFormat="1" ht="15" hidden="1" customHeight="1" outlineLevel="1">
      <c r="A1022" s="147" t="str">
        <f>IF(B1022&lt;&gt;"",SUBTOTAL(103,$B$8:B1022)-SUBTOTAL(103,$B$9:$B$50)-SUBTOTAL(103,$B$52:$B$345),"")</f>
        <v/>
      </c>
      <c r="B1022" s="90"/>
      <c r="C1022" s="321" t="s">
        <v>1554</v>
      </c>
      <c r="D1022" s="107"/>
      <c r="E1022" s="107"/>
      <c r="F1022" s="107"/>
      <c r="G1022" s="107"/>
      <c r="H1022" s="107"/>
      <c r="I1022" s="107"/>
      <c r="J1022" s="107"/>
      <c r="K1022" s="189"/>
      <c r="L1022" s="189"/>
      <c r="M1022" s="189"/>
      <c r="N1022" s="189"/>
      <c r="O1022" s="189"/>
      <c r="P1022" s="641">
        <v>0</v>
      </c>
      <c r="Q1022" s="641"/>
      <c r="R1022" s="641"/>
      <c r="S1022" s="641"/>
      <c r="T1022" s="641"/>
      <c r="U1022" s="641"/>
      <c r="V1022" s="155"/>
      <c r="W1022" s="641">
        <v>0</v>
      </c>
      <c r="X1022" s="641"/>
      <c r="Y1022" s="641"/>
      <c r="Z1022" s="641"/>
      <c r="AA1022" s="641"/>
      <c r="AB1022" s="641"/>
      <c r="AC1022" s="155"/>
      <c r="AD1022" s="641">
        <f t="shared" si="110"/>
        <v>0</v>
      </c>
      <c r="AE1022" s="641"/>
      <c r="AF1022" s="641"/>
      <c r="AG1022" s="641"/>
      <c r="AH1022" s="641"/>
      <c r="AI1022" s="641"/>
      <c r="AJ1022" s="147" t="str">
        <f t="shared" si="108"/>
        <v/>
      </c>
      <c r="AK1022" s="245">
        <f t="shared" si="108"/>
        <v>0</v>
      </c>
      <c r="AL1022" s="314"/>
      <c r="AM1022" s="314"/>
      <c r="AN1022" s="314"/>
      <c r="AO1022" s="314"/>
      <c r="AP1022" s="314"/>
      <c r="AQ1022" s="314"/>
      <c r="AR1022" s="314"/>
      <c r="AS1022" s="314"/>
      <c r="AT1022" s="189"/>
      <c r="AU1022" s="189"/>
      <c r="AV1022" s="189"/>
      <c r="AW1022" s="189"/>
      <c r="AX1022" s="189"/>
      <c r="AY1022" s="641">
        <f t="shared" si="111"/>
        <v>0</v>
      </c>
      <c r="AZ1022" s="641"/>
      <c r="BA1022" s="641"/>
      <c r="BB1022" s="641"/>
      <c r="BC1022" s="641"/>
      <c r="BD1022" s="641"/>
      <c r="BE1022" s="155"/>
      <c r="BF1022" s="641">
        <f t="shared" si="112"/>
        <v>0</v>
      </c>
      <c r="BG1022" s="641"/>
      <c r="BH1022" s="641"/>
      <c r="BI1022" s="641"/>
      <c r="BJ1022" s="641"/>
      <c r="BK1022" s="641"/>
      <c r="BL1022" s="155"/>
      <c r="BM1022" s="641">
        <f t="shared" si="113"/>
        <v>0</v>
      </c>
      <c r="BN1022" s="641"/>
      <c r="BO1022" s="641"/>
      <c r="BP1022" s="641"/>
      <c r="BQ1022" s="641"/>
      <c r="BR1022" s="641"/>
      <c r="BS1022" s="189"/>
      <c r="BT1022" s="194"/>
      <c r="BU1022" s="194"/>
      <c r="BV1022" s="194"/>
      <c r="BW1022" s="194"/>
      <c r="BX1022" s="189"/>
      <c r="BY1022" s="156">
        <f>IF(SUM(C1022:AI1022)=0,0,1)</f>
        <v>0</v>
      </c>
      <c r="BZ1022" s="156">
        <f>IF(ISNONTEXT(C1022:D1022),0,SUM(C1022:AI1022)-SUM(AL1022:BR1022))</f>
        <v>0</v>
      </c>
      <c r="CA1022" s="156"/>
      <c r="CB1022" s="195"/>
      <c r="CC1022" s="195"/>
      <c r="CD1022" s="195"/>
      <c r="CE1022" s="195"/>
      <c r="CF1022" s="89"/>
      <c r="CG1022" s="290"/>
      <c r="CH1022" s="290"/>
      <c r="CI1022" s="290"/>
      <c r="CJ1022" s="290"/>
      <c r="CK1022" s="290"/>
      <c r="CL1022" s="290"/>
      <c r="CM1022" s="290"/>
      <c r="CN1022" s="290"/>
      <c r="CO1022" s="290"/>
      <c r="CP1022" s="290"/>
    </row>
    <row r="1023" spans="1:94" s="99" customFormat="1" ht="15" hidden="1" customHeight="1" outlineLevel="1">
      <c r="A1023" s="147" t="str">
        <f>IF(B1023&lt;&gt;"",SUBTOTAL(103,$B$8:B1023)-SUBTOTAL(103,$B$9:$B$50)-SUBTOTAL(103,$B$52:$B$345),"")</f>
        <v/>
      </c>
      <c r="B1023" s="90"/>
      <c r="C1023" s="321" t="s">
        <v>1245</v>
      </c>
      <c r="D1023" s="107"/>
      <c r="E1023" s="107"/>
      <c r="F1023" s="107"/>
      <c r="G1023" s="107"/>
      <c r="H1023" s="107"/>
      <c r="I1023" s="107"/>
      <c r="J1023" s="107"/>
      <c r="K1023" s="189"/>
      <c r="L1023" s="189"/>
      <c r="M1023" s="189"/>
      <c r="N1023" s="189"/>
      <c r="O1023" s="189"/>
      <c r="P1023" s="641">
        <v>0</v>
      </c>
      <c r="Q1023" s="641"/>
      <c r="R1023" s="641"/>
      <c r="S1023" s="641"/>
      <c r="T1023" s="641"/>
      <c r="U1023" s="641"/>
      <c r="V1023" s="155"/>
      <c r="W1023" s="641">
        <v>0</v>
      </c>
      <c r="X1023" s="641"/>
      <c r="Y1023" s="641"/>
      <c r="Z1023" s="641"/>
      <c r="AA1023" s="641"/>
      <c r="AB1023" s="641"/>
      <c r="AC1023" s="155"/>
      <c r="AD1023" s="725">
        <f t="shared" si="110"/>
        <v>0</v>
      </c>
      <c r="AE1023" s="725"/>
      <c r="AF1023" s="725"/>
      <c r="AG1023" s="725"/>
      <c r="AH1023" s="725"/>
      <c r="AI1023" s="725"/>
      <c r="AJ1023" s="147" t="str">
        <f t="shared" si="108"/>
        <v/>
      </c>
      <c r="AK1023" s="245">
        <f t="shared" si="108"/>
        <v>0</v>
      </c>
      <c r="AL1023" s="107" t="s">
        <v>1246</v>
      </c>
      <c r="AM1023" s="107"/>
      <c r="AN1023" s="107"/>
      <c r="AO1023" s="107"/>
      <c r="AP1023" s="107"/>
      <c r="AQ1023" s="107"/>
      <c r="AR1023" s="107"/>
      <c r="AS1023" s="107"/>
      <c r="AT1023" s="189"/>
      <c r="AU1023" s="189"/>
      <c r="AV1023" s="189"/>
      <c r="AW1023" s="189"/>
      <c r="AX1023" s="189"/>
      <c r="AY1023" s="641">
        <f t="shared" si="111"/>
        <v>0</v>
      </c>
      <c r="AZ1023" s="641"/>
      <c r="BA1023" s="641"/>
      <c r="BB1023" s="641"/>
      <c r="BC1023" s="641"/>
      <c r="BD1023" s="641"/>
      <c r="BE1023" s="155"/>
      <c r="BF1023" s="641">
        <f t="shared" si="112"/>
        <v>0</v>
      </c>
      <c r="BG1023" s="641"/>
      <c r="BH1023" s="641"/>
      <c r="BI1023" s="641"/>
      <c r="BJ1023" s="641"/>
      <c r="BK1023" s="641"/>
      <c r="BL1023" s="155"/>
      <c r="BM1023" s="725">
        <f t="shared" si="113"/>
        <v>0</v>
      </c>
      <c r="BN1023" s="725"/>
      <c r="BO1023" s="725"/>
      <c r="BP1023" s="725"/>
      <c r="BQ1023" s="725"/>
      <c r="BR1023" s="725"/>
      <c r="BS1023" s="189"/>
      <c r="BT1023" s="194"/>
      <c r="BU1023" s="194"/>
      <c r="BV1023" s="194"/>
      <c r="BW1023" s="194"/>
      <c r="BX1023" s="189"/>
      <c r="BY1023" s="156">
        <f t="shared" si="114"/>
        <v>0</v>
      </c>
      <c r="BZ1023" s="156">
        <f t="shared" si="109"/>
        <v>0</v>
      </c>
      <c r="CA1023" s="156"/>
      <c r="CB1023" s="195"/>
      <c r="CC1023" s="195"/>
      <c r="CD1023" s="195"/>
      <c r="CE1023" s="195"/>
      <c r="CF1023" s="89"/>
      <c r="CG1023" s="290"/>
      <c r="CH1023" s="290"/>
      <c r="CI1023" s="290"/>
      <c r="CJ1023" s="290"/>
      <c r="CK1023" s="290"/>
      <c r="CL1023" s="290"/>
      <c r="CM1023" s="290"/>
      <c r="CN1023" s="290"/>
      <c r="CO1023" s="290"/>
      <c r="CP1023" s="290"/>
    </row>
    <row r="1024" spans="1:94" s="96" customFormat="1" ht="15" hidden="1" customHeight="1" outlineLevel="1">
      <c r="A1024" s="147" t="str">
        <f>IF(B1024&lt;&gt;"",SUBTOTAL(103,$B$8:B1024)-SUBTOTAL(103,$B$9:$B$50)-SUBTOTAL(103,$B$52:$B$345),"")</f>
        <v/>
      </c>
      <c r="B1024" s="88"/>
      <c r="C1024" s="270" t="str">
        <f>"Tại ngày "&amp;TEXT(DATE(YEAR('[4]Khai bao'!$C$15)-1,MONTH('[4]Khai bao'!$C$15),DAY('[4]Khai bao'!$C$15)),"dd/mm/yyyy")</f>
        <v>Tại ngày 30/06/2015</v>
      </c>
      <c r="D1024" s="110"/>
      <c r="E1024" s="111"/>
      <c r="F1024" s="111"/>
      <c r="G1024" s="111"/>
      <c r="H1024" s="111"/>
      <c r="I1024" s="111"/>
      <c r="J1024" s="111"/>
      <c r="K1024" s="112"/>
      <c r="L1024" s="112"/>
      <c r="M1024" s="112"/>
      <c r="N1024" s="112"/>
      <c r="O1024" s="112"/>
      <c r="P1024" s="699">
        <f>SUBTOTAL(109,P1014:U1023)</f>
        <v>0</v>
      </c>
      <c r="Q1024" s="699"/>
      <c r="R1024" s="699"/>
      <c r="S1024" s="699"/>
      <c r="T1024" s="699"/>
      <c r="U1024" s="699"/>
      <c r="V1024" s="112"/>
      <c r="W1024" s="699">
        <f>SUBTOTAL(109,W1014:AB1023)</f>
        <v>0</v>
      </c>
      <c r="X1024" s="699"/>
      <c r="Y1024" s="699"/>
      <c r="Z1024" s="699"/>
      <c r="AA1024" s="699"/>
      <c r="AB1024" s="699"/>
      <c r="AC1024" s="252"/>
      <c r="AD1024" s="699">
        <f>SUBTOTAL(109,AD1014:AI1023)</f>
        <v>0</v>
      </c>
      <c r="AE1024" s="699"/>
      <c r="AF1024" s="699"/>
      <c r="AG1024" s="699"/>
      <c r="AH1024" s="699"/>
      <c r="AI1024" s="699"/>
      <c r="AJ1024" s="147" t="str">
        <f t="shared" si="108"/>
        <v/>
      </c>
      <c r="AK1024" s="245">
        <f t="shared" si="108"/>
        <v>0</v>
      </c>
      <c r="AL1024" s="112" t="str">
        <f>"As at "&amp;TEXT(DATE(YEAR('[4]Khai bao'!$D$15)-1,MONTH('[4]Khai bao'!$D$15),DAY('[4]Khai bao'!$D$15)),"dd/mm/yyyy")</f>
        <v>As at 31/12/2013</v>
      </c>
      <c r="AM1024" s="112"/>
      <c r="AN1024" s="112"/>
      <c r="AO1024" s="112"/>
      <c r="AP1024" s="112"/>
      <c r="AQ1024" s="112"/>
      <c r="AR1024" s="112"/>
      <c r="AS1024" s="112"/>
      <c r="AT1024" s="112"/>
      <c r="AU1024" s="112"/>
      <c r="AV1024" s="112"/>
      <c r="AW1024" s="112"/>
      <c r="AX1024" s="112"/>
      <c r="AY1024" s="699">
        <f>SUBTOTAL(109,AY1014:BD1023)</f>
        <v>0</v>
      </c>
      <c r="AZ1024" s="699"/>
      <c r="BA1024" s="699"/>
      <c r="BB1024" s="699"/>
      <c r="BC1024" s="699"/>
      <c r="BD1024" s="699"/>
      <c r="BE1024" s="112"/>
      <c r="BF1024" s="699">
        <f>SUBTOTAL(109,BF1014:BK1023)</f>
        <v>0</v>
      </c>
      <c r="BG1024" s="699"/>
      <c r="BH1024" s="699"/>
      <c r="BI1024" s="699"/>
      <c r="BJ1024" s="699"/>
      <c r="BK1024" s="699"/>
      <c r="BL1024" s="252"/>
      <c r="BM1024" s="699">
        <f>SUBTOTAL(109,BM1014:BR1023)</f>
        <v>0</v>
      </c>
      <c r="BN1024" s="699"/>
      <c r="BO1024" s="699"/>
      <c r="BP1024" s="699"/>
      <c r="BQ1024" s="699"/>
      <c r="BR1024" s="699"/>
      <c r="BS1024" s="271"/>
      <c r="BT1024" s="272"/>
      <c r="BU1024" s="272"/>
      <c r="BV1024" s="272"/>
      <c r="BW1024" s="272"/>
      <c r="BY1024" s="156">
        <f>BY1036</f>
        <v>0</v>
      </c>
      <c r="BZ1024" s="156">
        <f t="shared" si="109"/>
        <v>0</v>
      </c>
      <c r="CA1024" s="156"/>
      <c r="CB1024" s="252"/>
      <c r="CC1024" s="252">
        <f>[4]CDKT!T230</f>
        <v>136272970734</v>
      </c>
      <c r="CD1024" s="252"/>
      <c r="CE1024" s="252">
        <f>AD1024-CC1024</f>
        <v>-136272970734</v>
      </c>
      <c r="CG1024" s="272"/>
      <c r="CH1024" s="272"/>
      <c r="CI1024" s="272"/>
      <c r="CJ1024" s="272"/>
      <c r="CK1024" s="272"/>
      <c r="CL1024" s="272"/>
      <c r="CM1024" s="272"/>
      <c r="CN1024" s="272"/>
      <c r="CO1024" s="272"/>
      <c r="CP1024" s="272"/>
    </row>
    <row r="1025" spans="1:94" s="96" customFormat="1" ht="15" hidden="1" customHeight="1" outlineLevel="1">
      <c r="A1025" s="147" t="str">
        <f>IF(B1025&lt;&gt;"",SUBTOTAL(103,$B$8:B1025)-SUBTOTAL(103,$B$9:$B$50)-SUBTOTAL(103,$B$52:$B$345),"")</f>
        <v/>
      </c>
      <c r="B1025" s="88"/>
      <c r="C1025" s="270" t="str">
        <f>CLEAN('[4]Khai bao'!C17)</f>
        <v>6 tháng đầu năm 2016</v>
      </c>
      <c r="D1025" s="110"/>
      <c r="E1025" s="111"/>
      <c r="F1025" s="111"/>
      <c r="G1025" s="111"/>
      <c r="H1025" s="111"/>
      <c r="I1025" s="111"/>
      <c r="J1025" s="111"/>
      <c r="K1025" s="112"/>
      <c r="L1025" s="112"/>
      <c r="M1025" s="112"/>
      <c r="N1025" s="112"/>
      <c r="O1025" s="112"/>
      <c r="P1025" s="252"/>
      <c r="Q1025" s="252"/>
      <c r="R1025" s="252"/>
      <c r="S1025" s="252"/>
      <c r="T1025" s="252"/>
      <c r="U1025" s="252"/>
      <c r="V1025" s="112"/>
      <c r="W1025" s="252"/>
      <c r="X1025" s="252"/>
      <c r="Y1025" s="252"/>
      <c r="Z1025" s="252"/>
      <c r="AA1025" s="252"/>
      <c r="AB1025" s="252"/>
      <c r="AC1025" s="252"/>
      <c r="AD1025" s="418"/>
      <c r="AE1025" s="418"/>
      <c r="AF1025" s="418"/>
      <c r="AG1025" s="418"/>
      <c r="AH1025" s="418"/>
      <c r="AI1025" s="418"/>
      <c r="AJ1025" s="147" t="str">
        <f t="shared" si="108"/>
        <v/>
      </c>
      <c r="AK1025" s="245">
        <f t="shared" si="108"/>
        <v>0</v>
      </c>
      <c r="AL1025" s="112" t="str">
        <f>CLEAN('[4]Khai bao'!D17)</f>
        <v>Year 2014</v>
      </c>
      <c r="AM1025" s="112"/>
      <c r="AN1025" s="112"/>
      <c r="AO1025" s="112"/>
      <c r="AP1025" s="112"/>
      <c r="AQ1025" s="112"/>
      <c r="AR1025" s="112"/>
      <c r="AS1025" s="112"/>
      <c r="AT1025" s="112"/>
      <c r="AU1025" s="112"/>
      <c r="AV1025" s="112"/>
      <c r="AW1025" s="112"/>
      <c r="AX1025" s="112"/>
      <c r="AY1025" s="252"/>
      <c r="AZ1025" s="252"/>
      <c r="BA1025" s="252"/>
      <c r="BB1025" s="252"/>
      <c r="BC1025" s="252"/>
      <c r="BD1025" s="252"/>
      <c r="BE1025" s="112"/>
      <c r="BF1025" s="252"/>
      <c r="BG1025" s="252"/>
      <c r="BH1025" s="252"/>
      <c r="BI1025" s="252"/>
      <c r="BJ1025" s="252"/>
      <c r="BK1025" s="252"/>
      <c r="BL1025" s="252"/>
      <c r="BM1025" s="418"/>
      <c r="BN1025" s="418"/>
      <c r="BO1025" s="418"/>
      <c r="BP1025" s="418"/>
      <c r="BQ1025" s="418"/>
      <c r="BR1025" s="418"/>
      <c r="BS1025" s="271"/>
      <c r="BT1025" s="272"/>
      <c r="BU1025" s="272"/>
      <c r="BV1025" s="272"/>
      <c r="BW1025" s="272"/>
      <c r="BY1025" s="156">
        <f>SUM(BY1027:BY1036)</f>
        <v>1</v>
      </c>
      <c r="BZ1025" s="156"/>
      <c r="CA1025" s="156"/>
      <c r="CB1025" s="252"/>
      <c r="CC1025" s="252"/>
      <c r="CD1025" s="252"/>
      <c r="CE1025" s="252"/>
      <c r="CG1025" s="272"/>
      <c r="CH1025" s="272"/>
      <c r="CI1025" s="272"/>
      <c r="CJ1025" s="272"/>
      <c r="CK1025" s="272"/>
      <c r="CL1025" s="272"/>
      <c r="CM1025" s="272"/>
      <c r="CN1025" s="272"/>
      <c r="CO1025" s="272"/>
      <c r="CP1025" s="272"/>
    </row>
    <row r="1026" spans="1:94" ht="15" hidden="1" customHeight="1" outlineLevel="1">
      <c r="A1026" s="327" t="str">
        <f>IF(B1026&lt;&gt;"",SUBTOTAL(103,$B$8:B1026)-SUBTOTAL(103,$B$9:$B$50)-SUBTOTAL(103,$B$52:$B$345),"")</f>
        <v/>
      </c>
      <c r="B1026" s="90"/>
      <c r="C1026" s="321" t="str">
        <f>"Tại ngày "&amp;'[4]Khai bao'!$C$19</f>
        <v>Tại ngày 01/01/2016</v>
      </c>
      <c r="D1026" s="108"/>
      <c r="E1026" s="107"/>
      <c r="F1026" s="107"/>
      <c r="G1026" s="107"/>
      <c r="H1026" s="107"/>
      <c r="I1026" s="107"/>
      <c r="J1026" s="107"/>
      <c r="K1026" s="109"/>
      <c r="L1026" s="109"/>
      <c r="M1026" s="109"/>
      <c r="N1026" s="109"/>
      <c r="O1026" s="109"/>
      <c r="P1026" s="641">
        <f>P1024</f>
        <v>0</v>
      </c>
      <c r="Q1026" s="641"/>
      <c r="R1026" s="641"/>
      <c r="S1026" s="641"/>
      <c r="T1026" s="641"/>
      <c r="U1026" s="641"/>
      <c r="V1026" s="109"/>
      <c r="W1026" s="641">
        <f>W1024</f>
        <v>0</v>
      </c>
      <c r="X1026" s="641"/>
      <c r="Y1026" s="641"/>
      <c r="Z1026" s="641"/>
      <c r="AA1026" s="641"/>
      <c r="AB1026" s="641"/>
      <c r="AC1026" s="155"/>
      <c r="AD1026" s="641">
        <f>SUM(P1026:AB1026)</f>
        <v>0</v>
      </c>
      <c r="AE1026" s="641"/>
      <c r="AF1026" s="641"/>
      <c r="AG1026" s="641"/>
      <c r="AH1026" s="641"/>
      <c r="AI1026" s="641"/>
      <c r="AJ1026" s="327" t="str">
        <f t="shared" si="108"/>
        <v/>
      </c>
      <c r="AK1026" s="149">
        <f t="shared" si="108"/>
        <v>0</v>
      </c>
      <c r="AL1026" s="109" t="str">
        <f>"As at "&amp;'[4]Khai bao'!$D$19</f>
        <v>As at 01/01/2014</v>
      </c>
      <c r="AM1026" s="109"/>
      <c r="AN1026" s="109"/>
      <c r="AO1026" s="109"/>
      <c r="AP1026" s="109"/>
      <c r="AQ1026" s="109"/>
      <c r="AR1026" s="109"/>
      <c r="AS1026" s="109"/>
      <c r="AT1026" s="109"/>
      <c r="AU1026" s="109"/>
      <c r="AV1026" s="109"/>
      <c r="AW1026" s="109"/>
      <c r="AX1026" s="109"/>
      <c r="AY1026" s="641">
        <f>AY1024</f>
        <v>0</v>
      </c>
      <c r="AZ1026" s="641"/>
      <c r="BA1026" s="641"/>
      <c r="BB1026" s="641"/>
      <c r="BC1026" s="641"/>
      <c r="BD1026" s="641"/>
      <c r="BE1026" s="109"/>
      <c r="BF1026" s="641">
        <f>BF1024</f>
        <v>0</v>
      </c>
      <c r="BG1026" s="641"/>
      <c r="BH1026" s="641"/>
      <c r="BI1026" s="641"/>
      <c r="BJ1026" s="641"/>
      <c r="BK1026" s="641"/>
      <c r="BL1026" s="155"/>
      <c r="BM1026" s="641">
        <f>SUM(AY1026:BK1026)</f>
        <v>0</v>
      </c>
      <c r="BN1026" s="641"/>
      <c r="BO1026" s="641"/>
      <c r="BP1026" s="641"/>
      <c r="BQ1026" s="641"/>
      <c r="BR1026" s="641"/>
      <c r="BT1026" s="253"/>
      <c r="BU1026" s="253"/>
      <c r="BV1026" s="253"/>
      <c r="BW1026" s="253"/>
      <c r="BX1026" s="89"/>
      <c r="BY1026" s="156">
        <f>BY1036</f>
        <v>0</v>
      </c>
      <c r="BZ1026" s="156">
        <f>IF(ISNONTEXT(C1026:D1026),0,SUM(C1026:AI1026)-SUM(AL1026:BR1026))</f>
        <v>0</v>
      </c>
      <c r="CB1026" s="155"/>
      <c r="CC1026" s="155">
        <f>[4]CDKT!T230</f>
        <v>136272970734</v>
      </c>
      <c r="CD1026" s="155"/>
      <c r="CE1026" s="155">
        <f>AD1026-CC1026</f>
        <v>-136272970734</v>
      </c>
    </row>
    <row r="1027" spans="1:94" s="99" customFormat="1" ht="15" hidden="1" customHeight="1" outlineLevel="1">
      <c r="A1027" s="147" t="str">
        <f>IF(B1027&lt;&gt;"",SUBTOTAL(103,$B$8:B1027)-SUBTOTAL(103,$B$9:$B$50)-SUBTOTAL(103,$B$52:$B$345),"")</f>
        <v/>
      </c>
      <c r="B1027" s="90"/>
      <c r="C1027" s="321" t="s">
        <v>1545</v>
      </c>
      <c r="D1027" s="107"/>
      <c r="E1027" s="107"/>
      <c r="F1027" s="107"/>
      <c r="G1027" s="107"/>
      <c r="H1027" s="107"/>
      <c r="I1027" s="107"/>
      <c r="J1027" s="107"/>
      <c r="K1027" s="189"/>
      <c r="L1027" s="189"/>
      <c r="M1027" s="189"/>
      <c r="N1027" s="189"/>
      <c r="O1027" s="189"/>
      <c r="P1027" s="641">
        <v>0</v>
      </c>
      <c r="Q1027" s="641"/>
      <c r="R1027" s="641"/>
      <c r="S1027" s="641"/>
      <c r="T1027" s="641"/>
      <c r="U1027" s="641"/>
      <c r="V1027" s="155"/>
      <c r="W1027" s="641">
        <v>0</v>
      </c>
      <c r="X1027" s="641"/>
      <c r="Y1027" s="641"/>
      <c r="Z1027" s="641"/>
      <c r="AA1027" s="641"/>
      <c r="AB1027" s="641"/>
      <c r="AC1027" s="155"/>
      <c r="AD1027" s="641">
        <f t="shared" ref="AD1027:AD1035" si="115">SUM(P1027:AB1027)</f>
        <v>0</v>
      </c>
      <c r="AE1027" s="641"/>
      <c r="AF1027" s="641"/>
      <c r="AG1027" s="641"/>
      <c r="AH1027" s="641"/>
      <c r="AI1027" s="641"/>
      <c r="AJ1027" s="147" t="str">
        <f t="shared" si="108"/>
        <v/>
      </c>
      <c r="AK1027" s="245">
        <f t="shared" si="108"/>
        <v>0</v>
      </c>
      <c r="AL1027" s="107" t="s">
        <v>1546</v>
      </c>
      <c r="AM1027" s="107"/>
      <c r="AN1027" s="107"/>
      <c r="AO1027" s="107"/>
      <c r="AP1027" s="107"/>
      <c r="AQ1027" s="107"/>
      <c r="AR1027" s="107"/>
      <c r="AS1027" s="107"/>
      <c r="AT1027" s="189"/>
      <c r="AU1027" s="189"/>
      <c r="AV1027" s="189"/>
      <c r="AW1027" s="189"/>
      <c r="AX1027" s="189"/>
      <c r="AY1027" s="641">
        <f t="shared" si="111"/>
        <v>0</v>
      </c>
      <c r="AZ1027" s="641"/>
      <c r="BA1027" s="641"/>
      <c r="BB1027" s="641"/>
      <c r="BC1027" s="641"/>
      <c r="BD1027" s="641"/>
      <c r="BE1027" s="155"/>
      <c r="BF1027" s="641">
        <f t="shared" si="112"/>
        <v>0</v>
      </c>
      <c r="BG1027" s="641"/>
      <c r="BH1027" s="641"/>
      <c r="BI1027" s="641"/>
      <c r="BJ1027" s="641"/>
      <c r="BK1027" s="641"/>
      <c r="BL1027" s="155"/>
      <c r="BM1027" s="641">
        <f t="shared" si="113"/>
        <v>0</v>
      </c>
      <c r="BN1027" s="641"/>
      <c r="BO1027" s="641"/>
      <c r="BP1027" s="641"/>
      <c r="BQ1027" s="641"/>
      <c r="BR1027" s="641"/>
      <c r="BS1027" s="189"/>
      <c r="BT1027" s="290"/>
      <c r="BU1027" s="290"/>
      <c r="BV1027" s="290"/>
      <c r="BW1027" s="290"/>
      <c r="BY1027" s="156">
        <f t="shared" si="114"/>
        <v>0</v>
      </c>
      <c r="BZ1027" s="156">
        <f t="shared" si="109"/>
        <v>0</v>
      </c>
      <c r="CA1027" s="156"/>
      <c r="CB1027" s="155"/>
      <c r="CC1027" s="155"/>
      <c r="CD1027" s="155"/>
      <c r="CE1027" s="155"/>
      <c r="CF1027" s="89"/>
      <c r="CG1027" s="290"/>
      <c r="CH1027" s="290"/>
      <c r="CI1027" s="290"/>
      <c r="CJ1027" s="290"/>
      <c r="CK1027" s="290"/>
      <c r="CL1027" s="290"/>
      <c r="CM1027" s="290"/>
      <c r="CN1027" s="290"/>
      <c r="CO1027" s="290"/>
      <c r="CP1027" s="290"/>
    </row>
    <row r="1028" spans="1:94" ht="15" hidden="1" customHeight="1" outlineLevel="1">
      <c r="A1028" s="147" t="str">
        <f>IF(B1028&lt;&gt;"",SUBTOTAL(103,$B$8:B1028)-SUBTOTAL(103,$B$9:$B$50)-SUBTOTAL(103,$B$52:$B$345),"")</f>
        <v/>
      </c>
      <c r="B1028" s="90"/>
      <c r="C1028" s="321" t="str">
        <f>"Lãi/lỗ trong "&amp;'[4]Khai bao'!$C$23</f>
        <v>Lãi/lỗ trong kỳ</v>
      </c>
      <c r="D1028" s="107"/>
      <c r="E1028" s="107"/>
      <c r="F1028" s="107"/>
      <c r="G1028" s="107"/>
      <c r="H1028" s="107"/>
      <c r="I1028" s="107"/>
      <c r="J1028" s="107"/>
      <c r="K1028" s="189"/>
      <c r="L1028" s="189"/>
      <c r="M1028" s="189"/>
      <c r="N1028" s="189"/>
      <c r="O1028" s="189"/>
      <c r="P1028" s="641">
        <v>0</v>
      </c>
      <c r="Q1028" s="641"/>
      <c r="R1028" s="641"/>
      <c r="S1028" s="641"/>
      <c r="T1028" s="641"/>
      <c r="U1028" s="641"/>
      <c r="V1028" s="155"/>
      <c r="W1028" s="641">
        <f>[4]KQKD!P134</f>
        <v>68006331</v>
      </c>
      <c r="X1028" s="641"/>
      <c r="Y1028" s="641"/>
      <c r="Z1028" s="641"/>
      <c r="AA1028" s="641"/>
      <c r="AB1028" s="641"/>
      <c r="AC1028" s="155"/>
      <c r="AD1028" s="641">
        <f t="shared" si="115"/>
        <v>68006331</v>
      </c>
      <c r="AE1028" s="641"/>
      <c r="AF1028" s="641"/>
      <c r="AG1028" s="641"/>
      <c r="AH1028" s="641"/>
      <c r="AI1028" s="641"/>
      <c r="AJ1028" s="147" t="str">
        <f t="shared" si="108"/>
        <v/>
      </c>
      <c r="AK1028" s="245">
        <f t="shared" si="108"/>
        <v>0</v>
      </c>
      <c r="AL1028" s="107" t="str">
        <f>"Profit/loss of the "&amp;'[4]Khai bao'!$D$23</f>
        <v>Profit/loss of the year</v>
      </c>
      <c r="AM1028" s="107"/>
      <c r="AN1028" s="107"/>
      <c r="AO1028" s="107"/>
      <c r="AP1028" s="107"/>
      <c r="AQ1028" s="107"/>
      <c r="AR1028" s="107"/>
      <c r="AS1028" s="107"/>
      <c r="AT1028" s="189"/>
      <c r="AU1028" s="189"/>
      <c r="AV1028" s="189"/>
      <c r="AW1028" s="189"/>
      <c r="AX1028" s="189"/>
      <c r="AY1028" s="641">
        <f t="shared" si="111"/>
        <v>0</v>
      </c>
      <c r="AZ1028" s="641"/>
      <c r="BA1028" s="641"/>
      <c r="BB1028" s="641"/>
      <c r="BC1028" s="641"/>
      <c r="BD1028" s="641"/>
      <c r="BE1028" s="155"/>
      <c r="BF1028" s="641">
        <f t="shared" si="112"/>
        <v>68006331</v>
      </c>
      <c r="BG1028" s="641"/>
      <c r="BH1028" s="641"/>
      <c r="BI1028" s="641"/>
      <c r="BJ1028" s="641"/>
      <c r="BK1028" s="641"/>
      <c r="BL1028" s="155"/>
      <c r="BM1028" s="641">
        <f t="shared" si="113"/>
        <v>68006331</v>
      </c>
      <c r="BN1028" s="641"/>
      <c r="BO1028" s="641"/>
      <c r="BP1028" s="641"/>
      <c r="BQ1028" s="641"/>
      <c r="BR1028" s="641"/>
      <c r="BT1028" s="253"/>
      <c r="BU1028" s="253"/>
      <c r="BV1028" s="253"/>
      <c r="BW1028" s="253"/>
      <c r="BX1028" s="89"/>
      <c r="BY1028" s="156">
        <f t="shared" si="114"/>
        <v>1</v>
      </c>
      <c r="BZ1028" s="156">
        <f t="shared" si="109"/>
        <v>0</v>
      </c>
      <c r="CB1028" s="155"/>
      <c r="CC1028" s="155"/>
      <c r="CD1028" s="155"/>
      <c r="CE1028" s="155"/>
    </row>
    <row r="1029" spans="1:94" s="99" customFormat="1" ht="15" hidden="1" customHeight="1" outlineLevel="1">
      <c r="A1029" s="147" t="str">
        <f>IF(B1029&lt;&gt;"",SUBTOTAL(103,$B$8:B1029)-SUBTOTAL(103,$B$9:$B$50)-SUBTOTAL(103,$B$52:$B$345),"")</f>
        <v/>
      </c>
      <c r="B1029" s="90"/>
      <c r="C1029" s="321" t="s">
        <v>1547</v>
      </c>
      <c r="D1029" s="107"/>
      <c r="E1029" s="107"/>
      <c r="F1029" s="107"/>
      <c r="G1029" s="107"/>
      <c r="H1029" s="107"/>
      <c r="I1029" s="107"/>
      <c r="J1029" s="107"/>
      <c r="K1029" s="189"/>
      <c r="L1029" s="189"/>
      <c r="M1029" s="189"/>
      <c r="N1029" s="189"/>
      <c r="O1029" s="189"/>
      <c r="P1029" s="641">
        <v>0</v>
      </c>
      <c r="Q1029" s="641"/>
      <c r="R1029" s="641"/>
      <c r="S1029" s="641"/>
      <c r="T1029" s="641"/>
      <c r="U1029" s="641"/>
      <c r="V1029" s="155"/>
      <c r="W1029" s="641">
        <v>0</v>
      </c>
      <c r="X1029" s="641"/>
      <c r="Y1029" s="641"/>
      <c r="Z1029" s="641"/>
      <c r="AA1029" s="641"/>
      <c r="AB1029" s="641"/>
      <c r="AC1029" s="155"/>
      <c r="AD1029" s="641">
        <f t="shared" si="115"/>
        <v>0</v>
      </c>
      <c r="AE1029" s="641"/>
      <c r="AF1029" s="641"/>
      <c r="AG1029" s="641"/>
      <c r="AH1029" s="641"/>
      <c r="AI1029" s="641"/>
      <c r="AJ1029" s="147" t="str">
        <f t="shared" si="108"/>
        <v/>
      </c>
      <c r="AK1029" s="245">
        <f t="shared" si="108"/>
        <v>0</v>
      </c>
      <c r="AL1029" s="107" t="s">
        <v>1548</v>
      </c>
      <c r="AM1029" s="107"/>
      <c r="AN1029" s="107"/>
      <c r="AO1029" s="107"/>
      <c r="AP1029" s="107"/>
      <c r="AQ1029" s="107"/>
      <c r="AR1029" s="107"/>
      <c r="AS1029" s="107"/>
      <c r="AT1029" s="189"/>
      <c r="AU1029" s="189"/>
      <c r="AV1029" s="189"/>
      <c r="AW1029" s="189"/>
      <c r="AX1029" s="189"/>
      <c r="AY1029" s="641">
        <f t="shared" si="111"/>
        <v>0</v>
      </c>
      <c r="AZ1029" s="641"/>
      <c r="BA1029" s="641"/>
      <c r="BB1029" s="641"/>
      <c r="BC1029" s="641"/>
      <c r="BD1029" s="641"/>
      <c r="BE1029" s="155"/>
      <c r="BF1029" s="641">
        <f t="shared" si="112"/>
        <v>0</v>
      </c>
      <c r="BG1029" s="641"/>
      <c r="BH1029" s="641"/>
      <c r="BI1029" s="641"/>
      <c r="BJ1029" s="641"/>
      <c r="BK1029" s="641"/>
      <c r="BL1029" s="155"/>
      <c r="BM1029" s="641">
        <f t="shared" si="113"/>
        <v>0</v>
      </c>
      <c r="BN1029" s="641"/>
      <c r="BO1029" s="641"/>
      <c r="BP1029" s="641"/>
      <c r="BQ1029" s="641"/>
      <c r="BR1029" s="641"/>
      <c r="BS1029" s="189"/>
      <c r="BT1029" s="290"/>
      <c r="BU1029" s="290"/>
      <c r="BV1029" s="290"/>
      <c r="BW1029" s="290"/>
      <c r="BY1029" s="156">
        <f t="shared" si="114"/>
        <v>0</v>
      </c>
      <c r="BZ1029" s="156">
        <f t="shared" si="109"/>
        <v>0</v>
      </c>
      <c r="CA1029" s="156"/>
      <c r="CB1029" s="155"/>
      <c r="CC1029" s="155"/>
      <c r="CD1029" s="155"/>
      <c r="CE1029" s="155"/>
      <c r="CF1029" s="89"/>
      <c r="CG1029" s="290"/>
      <c r="CH1029" s="290"/>
      <c r="CI1029" s="290"/>
      <c r="CJ1029" s="290"/>
      <c r="CK1029" s="290"/>
      <c r="CL1029" s="290"/>
      <c r="CM1029" s="290"/>
      <c r="CN1029" s="290"/>
      <c r="CO1029" s="290"/>
      <c r="CP1029" s="290"/>
    </row>
    <row r="1030" spans="1:94" s="99" customFormat="1" ht="15" hidden="1" customHeight="1" outlineLevel="1">
      <c r="A1030" s="147" t="str">
        <f>IF(B1030&lt;&gt;"",SUBTOTAL(103,$B$8:B1030)-SUBTOTAL(103,$B$9:$B$50)-SUBTOTAL(103,$B$52:$B$345),"")</f>
        <v/>
      </c>
      <c r="B1030" s="90"/>
      <c r="C1030" s="321" t="s">
        <v>1549</v>
      </c>
      <c r="D1030" s="107"/>
      <c r="E1030" s="107"/>
      <c r="F1030" s="107"/>
      <c r="G1030" s="107"/>
      <c r="H1030" s="107"/>
      <c r="I1030" s="107"/>
      <c r="J1030" s="107"/>
      <c r="K1030" s="189"/>
      <c r="L1030" s="189"/>
      <c r="M1030" s="189"/>
      <c r="N1030" s="189"/>
      <c r="O1030" s="189"/>
      <c r="P1030" s="641">
        <v>0</v>
      </c>
      <c r="Q1030" s="641"/>
      <c r="R1030" s="641"/>
      <c r="S1030" s="641"/>
      <c r="T1030" s="641"/>
      <c r="U1030" s="641"/>
      <c r="V1030" s="155"/>
      <c r="W1030" s="641">
        <v>0</v>
      </c>
      <c r="X1030" s="641"/>
      <c r="Y1030" s="641"/>
      <c r="Z1030" s="641"/>
      <c r="AA1030" s="641"/>
      <c r="AB1030" s="641"/>
      <c r="AC1030" s="155"/>
      <c r="AD1030" s="641">
        <f t="shared" si="115"/>
        <v>0</v>
      </c>
      <c r="AE1030" s="641"/>
      <c r="AF1030" s="641"/>
      <c r="AG1030" s="641"/>
      <c r="AH1030" s="641"/>
      <c r="AI1030" s="641"/>
      <c r="AJ1030" s="147" t="str">
        <f t="shared" si="108"/>
        <v/>
      </c>
      <c r="AK1030" s="245">
        <f t="shared" si="108"/>
        <v>0</v>
      </c>
      <c r="AL1030" s="314"/>
      <c r="AM1030" s="314"/>
      <c r="AN1030" s="314"/>
      <c r="AO1030" s="314"/>
      <c r="AP1030" s="314"/>
      <c r="AQ1030" s="314"/>
      <c r="AR1030" s="314"/>
      <c r="AS1030" s="314"/>
      <c r="AT1030" s="189"/>
      <c r="AU1030" s="189"/>
      <c r="AV1030" s="189"/>
      <c r="AW1030" s="189"/>
      <c r="AX1030" s="189"/>
      <c r="AY1030" s="641">
        <f t="shared" si="111"/>
        <v>0</v>
      </c>
      <c r="AZ1030" s="641"/>
      <c r="BA1030" s="641"/>
      <c r="BB1030" s="641"/>
      <c r="BC1030" s="641"/>
      <c r="BD1030" s="641"/>
      <c r="BE1030" s="155"/>
      <c r="BF1030" s="641">
        <f t="shared" si="112"/>
        <v>0</v>
      </c>
      <c r="BG1030" s="641"/>
      <c r="BH1030" s="641"/>
      <c r="BI1030" s="641"/>
      <c r="BJ1030" s="641"/>
      <c r="BK1030" s="641"/>
      <c r="BL1030" s="155"/>
      <c r="BM1030" s="641">
        <f t="shared" si="113"/>
        <v>0</v>
      </c>
      <c r="BN1030" s="641"/>
      <c r="BO1030" s="641"/>
      <c r="BP1030" s="641"/>
      <c r="BQ1030" s="641"/>
      <c r="BR1030" s="641"/>
      <c r="BS1030" s="189"/>
      <c r="BT1030" s="290"/>
      <c r="BU1030" s="290"/>
      <c r="BV1030" s="290"/>
      <c r="BW1030" s="290"/>
      <c r="BY1030" s="156">
        <f t="shared" si="114"/>
        <v>0</v>
      </c>
      <c r="BZ1030" s="156">
        <f t="shared" si="109"/>
        <v>0</v>
      </c>
      <c r="CA1030" s="156"/>
      <c r="CB1030" s="155"/>
      <c r="CC1030" s="155"/>
      <c r="CD1030" s="155"/>
      <c r="CE1030" s="155"/>
      <c r="CF1030" s="89"/>
      <c r="CG1030" s="290"/>
      <c r="CH1030" s="290"/>
      <c r="CI1030" s="290"/>
      <c r="CJ1030" s="290"/>
      <c r="CK1030" s="290"/>
      <c r="CL1030" s="290"/>
      <c r="CM1030" s="290"/>
      <c r="CN1030" s="290"/>
      <c r="CO1030" s="290"/>
      <c r="CP1030" s="290"/>
    </row>
    <row r="1031" spans="1:94" s="99" customFormat="1" ht="15" hidden="1" customHeight="1" outlineLevel="1">
      <c r="A1031" s="147" t="str">
        <f>IF(B1031&lt;&gt;"",SUBTOTAL(103,$B$8:B1031)-SUBTOTAL(103,$B$9:$B$50)-SUBTOTAL(103,$B$52:$B$345),"")</f>
        <v/>
      </c>
      <c r="B1031" s="90"/>
      <c r="C1031" s="321" t="s">
        <v>1550</v>
      </c>
      <c r="D1031" s="107"/>
      <c r="E1031" s="107"/>
      <c r="F1031" s="107"/>
      <c r="G1031" s="107"/>
      <c r="H1031" s="107"/>
      <c r="I1031" s="107"/>
      <c r="J1031" s="107"/>
      <c r="K1031" s="189"/>
      <c r="L1031" s="189"/>
      <c r="M1031" s="189"/>
      <c r="N1031" s="189"/>
      <c r="O1031" s="189"/>
      <c r="P1031" s="641">
        <v>0</v>
      </c>
      <c r="Q1031" s="641"/>
      <c r="R1031" s="641"/>
      <c r="S1031" s="641"/>
      <c r="T1031" s="641"/>
      <c r="U1031" s="641"/>
      <c r="V1031" s="155"/>
      <c r="W1031" s="641">
        <v>0</v>
      </c>
      <c r="X1031" s="641"/>
      <c r="Y1031" s="641"/>
      <c r="Z1031" s="641"/>
      <c r="AA1031" s="641"/>
      <c r="AB1031" s="641"/>
      <c r="AC1031" s="155"/>
      <c r="AD1031" s="641">
        <f t="shared" si="115"/>
        <v>0</v>
      </c>
      <c r="AE1031" s="641"/>
      <c r="AF1031" s="641"/>
      <c r="AG1031" s="641"/>
      <c r="AH1031" s="641"/>
      <c r="AI1031" s="641"/>
      <c r="AJ1031" s="147" t="str">
        <f t="shared" si="108"/>
        <v/>
      </c>
      <c r="AK1031" s="245">
        <f t="shared" si="108"/>
        <v>0</v>
      </c>
      <c r="AL1031" s="314"/>
      <c r="AM1031" s="314"/>
      <c r="AN1031" s="314"/>
      <c r="AO1031" s="314"/>
      <c r="AP1031" s="314"/>
      <c r="AQ1031" s="314"/>
      <c r="AR1031" s="314"/>
      <c r="AS1031" s="314"/>
      <c r="AT1031" s="189"/>
      <c r="AU1031" s="189"/>
      <c r="AV1031" s="189"/>
      <c r="AW1031" s="189"/>
      <c r="AX1031" s="189"/>
      <c r="AY1031" s="641">
        <f t="shared" si="111"/>
        <v>0</v>
      </c>
      <c r="AZ1031" s="641"/>
      <c r="BA1031" s="641"/>
      <c r="BB1031" s="641"/>
      <c r="BC1031" s="641"/>
      <c r="BD1031" s="641"/>
      <c r="BE1031" s="155"/>
      <c r="BF1031" s="641">
        <f t="shared" si="112"/>
        <v>0</v>
      </c>
      <c r="BG1031" s="641"/>
      <c r="BH1031" s="641"/>
      <c r="BI1031" s="641"/>
      <c r="BJ1031" s="641"/>
      <c r="BK1031" s="641"/>
      <c r="BL1031" s="155"/>
      <c r="BM1031" s="641">
        <f t="shared" si="113"/>
        <v>0</v>
      </c>
      <c r="BN1031" s="641"/>
      <c r="BO1031" s="641"/>
      <c r="BP1031" s="641"/>
      <c r="BQ1031" s="641"/>
      <c r="BR1031" s="641"/>
      <c r="BS1031" s="189"/>
      <c r="BT1031" s="290"/>
      <c r="BU1031" s="290"/>
      <c r="BV1031" s="290"/>
      <c r="BW1031" s="290"/>
      <c r="BY1031" s="156">
        <f t="shared" si="114"/>
        <v>0</v>
      </c>
      <c r="BZ1031" s="156">
        <f t="shared" si="109"/>
        <v>0</v>
      </c>
      <c r="CA1031" s="156"/>
      <c r="CB1031" s="155"/>
      <c r="CC1031" s="155"/>
      <c r="CD1031" s="155"/>
      <c r="CE1031" s="155"/>
      <c r="CF1031" s="89"/>
      <c r="CG1031" s="290"/>
      <c r="CH1031" s="290"/>
      <c r="CI1031" s="290"/>
      <c r="CJ1031" s="290"/>
      <c r="CK1031" s="290"/>
      <c r="CL1031" s="290"/>
      <c r="CM1031" s="290"/>
      <c r="CN1031" s="290"/>
      <c r="CO1031" s="290"/>
      <c r="CP1031" s="290"/>
    </row>
    <row r="1032" spans="1:94" s="99" customFormat="1" ht="15" hidden="1" customHeight="1" outlineLevel="1">
      <c r="A1032" s="147" t="str">
        <f>IF(B1032&lt;&gt;"",SUBTOTAL(103,$B$8:B1032)-SUBTOTAL(103,$B$9:$B$50)-SUBTOTAL(103,$B$52:$B$345),"")</f>
        <v/>
      </c>
      <c r="B1032" s="90"/>
      <c r="C1032" s="321" t="s">
        <v>1332</v>
      </c>
      <c r="D1032" s="107"/>
      <c r="E1032" s="107"/>
      <c r="F1032" s="107"/>
      <c r="G1032" s="107"/>
      <c r="H1032" s="107"/>
      <c r="I1032" s="107"/>
      <c r="J1032" s="107"/>
      <c r="K1032" s="189"/>
      <c r="L1032" s="189"/>
      <c r="M1032" s="189"/>
      <c r="N1032" s="189"/>
      <c r="O1032" s="189"/>
      <c r="P1032" s="641">
        <v>0</v>
      </c>
      <c r="Q1032" s="641"/>
      <c r="R1032" s="641"/>
      <c r="S1032" s="641"/>
      <c r="T1032" s="641"/>
      <c r="U1032" s="641"/>
      <c r="V1032" s="155"/>
      <c r="W1032" s="641">
        <v>0</v>
      </c>
      <c r="X1032" s="641"/>
      <c r="Y1032" s="641"/>
      <c r="Z1032" s="641"/>
      <c r="AA1032" s="641"/>
      <c r="AB1032" s="641"/>
      <c r="AC1032" s="155"/>
      <c r="AD1032" s="641">
        <f t="shared" si="115"/>
        <v>0</v>
      </c>
      <c r="AE1032" s="641"/>
      <c r="AF1032" s="641"/>
      <c r="AG1032" s="641"/>
      <c r="AH1032" s="641"/>
      <c r="AI1032" s="641"/>
      <c r="AJ1032" s="147" t="str">
        <f t="shared" si="108"/>
        <v/>
      </c>
      <c r="AK1032" s="245">
        <f t="shared" si="108"/>
        <v>0</v>
      </c>
      <c r="AL1032" s="107" t="s">
        <v>1551</v>
      </c>
      <c r="AM1032" s="107"/>
      <c r="AN1032" s="107"/>
      <c r="AO1032" s="107"/>
      <c r="AP1032" s="107"/>
      <c r="AQ1032" s="107"/>
      <c r="AR1032" s="107"/>
      <c r="AS1032" s="107"/>
      <c r="AT1032" s="189"/>
      <c r="AU1032" s="189"/>
      <c r="AV1032" s="189"/>
      <c r="AW1032" s="189"/>
      <c r="AX1032" s="189"/>
      <c r="AY1032" s="641">
        <f t="shared" si="111"/>
        <v>0</v>
      </c>
      <c r="AZ1032" s="641"/>
      <c r="BA1032" s="641"/>
      <c r="BB1032" s="641"/>
      <c r="BC1032" s="641"/>
      <c r="BD1032" s="641"/>
      <c r="BE1032" s="155"/>
      <c r="BF1032" s="641">
        <f t="shared" si="112"/>
        <v>0</v>
      </c>
      <c r="BG1032" s="641"/>
      <c r="BH1032" s="641"/>
      <c r="BI1032" s="641"/>
      <c r="BJ1032" s="641"/>
      <c r="BK1032" s="641"/>
      <c r="BL1032" s="155"/>
      <c r="BM1032" s="641">
        <f t="shared" si="113"/>
        <v>0</v>
      </c>
      <c r="BN1032" s="641"/>
      <c r="BO1032" s="641"/>
      <c r="BP1032" s="641"/>
      <c r="BQ1032" s="641"/>
      <c r="BR1032" s="641"/>
      <c r="BS1032" s="189"/>
      <c r="BT1032" s="290"/>
      <c r="BU1032" s="290"/>
      <c r="BV1032" s="290"/>
      <c r="BW1032" s="290"/>
      <c r="BY1032" s="156">
        <f t="shared" si="114"/>
        <v>0</v>
      </c>
      <c r="BZ1032" s="156">
        <f t="shared" si="109"/>
        <v>0</v>
      </c>
      <c r="CA1032" s="156"/>
      <c r="CB1032" s="155"/>
      <c r="CC1032" s="155"/>
      <c r="CD1032" s="155"/>
      <c r="CE1032" s="155"/>
      <c r="CF1032" s="89"/>
      <c r="CG1032" s="290"/>
      <c r="CH1032" s="290"/>
      <c r="CI1032" s="290"/>
      <c r="CJ1032" s="290"/>
      <c r="CK1032" s="290"/>
      <c r="CL1032" s="290"/>
      <c r="CM1032" s="290"/>
      <c r="CN1032" s="290"/>
      <c r="CO1032" s="290"/>
      <c r="CP1032" s="290"/>
    </row>
    <row r="1033" spans="1:94" s="99" customFormat="1" ht="15" hidden="1" customHeight="1" outlineLevel="1">
      <c r="A1033" s="147" t="str">
        <f>IF(B1033&lt;&gt;"",SUBTOTAL(103,$B$8:B1033)-SUBTOTAL(103,$B$9:$B$50)-SUBTOTAL(103,$B$52:$B$345),"")</f>
        <v/>
      </c>
      <c r="B1033" s="90"/>
      <c r="C1033" s="321" t="s">
        <v>1552</v>
      </c>
      <c r="D1033" s="107"/>
      <c r="E1033" s="107"/>
      <c r="F1033" s="107"/>
      <c r="G1033" s="107"/>
      <c r="H1033" s="107"/>
      <c r="I1033" s="107"/>
      <c r="J1033" s="107"/>
      <c r="K1033" s="189"/>
      <c r="L1033" s="189"/>
      <c r="M1033" s="189"/>
      <c r="N1033" s="189"/>
      <c r="O1033" s="189"/>
      <c r="P1033" s="641">
        <v>0</v>
      </c>
      <c r="Q1033" s="641"/>
      <c r="R1033" s="641"/>
      <c r="S1033" s="641"/>
      <c r="T1033" s="641"/>
      <c r="U1033" s="641"/>
      <c r="V1033" s="155"/>
      <c r="W1033" s="641">
        <v>0</v>
      </c>
      <c r="X1033" s="641"/>
      <c r="Y1033" s="641"/>
      <c r="Z1033" s="641"/>
      <c r="AA1033" s="641"/>
      <c r="AB1033" s="641"/>
      <c r="AC1033" s="155"/>
      <c r="AD1033" s="641">
        <f t="shared" si="115"/>
        <v>0</v>
      </c>
      <c r="AE1033" s="641"/>
      <c r="AF1033" s="641"/>
      <c r="AG1033" s="641"/>
      <c r="AH1033" s="641"/>
      <c r="AI1033" s="641"/>
      <c r="AJ1033" s="147" t="str">
        <f t="shared" si="108"/>
        <v/>
      </c>
      <c r="AK1033" s="245">
        <f t="shared" si="108"/>
        <v>0</v>
      </c>
      <c r="AL1033" s="107" t="s">
        <v>1553</v>
      </c>
      <c r="AM1033" s="107"/>
      <c r="AN1033" s="107"/>
      <c r="AO1033" s="107"/>
      <c r="AP1033" s="107"/>
      <c r="AQ1033" s="107"/>
      <c r="AR1033" s="107"/>
      <c r="AS1033" s="107"/>
      <c r="AT1033" s="189"/>
      <c r="AU1033" s="189"/>
      <c r="AV1033" s="189"/>
      <c r="AW1033" s="189"/>
      <c r="AX1033" s="189"/>
      <c r="AY1033" s="641">
        <f t="shared" si="111"/>
        <v>0</v>
      </c>
      <c r="AZ1033" s="641"/>
      <c r="BA1033" s="641"/>
      <c r="BB1033" s="641"/>
      <c r="BC1033" s="641"/>
      <c r="BD1033" s="641"/>
      <c r="BE1033" s="155"/>
      <c r="BF1033" s="641">
        <f t="shared" si="112"/>
        <v>0</v>
      </c>
      <c r="BG1033" s="641"/>
      <c r="BH1033" s="641"/>
      <c r="BI1033" s="641"/>
      <c r="BJ1033" s="641"/>
      <c r="BK1033" s="641"/>
      <c r="BL1033" s="155"/>
      <c r="BM1033" s="641">
        <f t="shared" si="113"/>
        <v>0</v>
      </c>
      <c r="BN1033" s="641"/>
      <c r="BO1033" s="641"/>
      <c r="BP1033" s="641"/>
      <c r="BQ1033" s="641"/>
      <c r="BR1033" s="641"/>
      <c r="BS1033" s="189"/>
      <c r="BT1033" s="290"/>
      <c r="BU1033" s="290"/>
      <c r="BV1033" s="290"/>
      <c r="BW1033" s="290"/>
      <c r="BY1033" s="156">
        <f t="shared" si="114"/>
        <v>0</v>
      </c>
      <c r="BZ1033" s="156">
        <f t="shared" si="109"/>
        <v>0</v>
      </c>
      <c r="CA1033" s="156"/>
      <c r="CB1033" s="155"/>
      <c r="CC1033" s="155"/>
      <c r="CD1033" s="155"/>
      <c r="CE1033" s="155"/>
      <c r="CF1033" s="89"/>
      <c r="CG1033" s="290"/>
      <c r="CH1033" s="290"/>
      <c r="CI1033" s="290"/>
      <c r="CJ1033" s="290"/>
      <c r="CK1033" s="290"/>
      <c r="CL1033" s="290"/>
      <c r="CM1033" s="290"/>
      <c r="CN1033" s="290"/>
      <c r="CO1033" s="290"/>
      <c r="CP1033" s="290"/>
    </row>
    <row r="1034" spans="1:94" s="99" customFormat="1" ht="15" hidden="1" customHeight="1" outlineLevel="1">
      <c r="A1034" s="147" t="str">
        <f>IF(B1034&lt;&gt;"",SUBTOTAL(103,$B$8:B1034)-SUBTOTAL(103,$B$9:$B$50)-SUBTOTAL(103,$B$52:$B$345),"")</f>
        <v/>
      </c>
      <c r="B1034" s="90"/>
      <c r="C1034" s="321" t="s">
        <v>1554</v>
      </c>
      <c r="D1034" s="107"/>
      <c r="E1034" s="107"/>
      <c r="F1034" s="107"/>
      <c r="G1034" s="107"/>
      <c r="H1034" s="107"/>
      <c r="I1034" s="107"/>
      <c r="J1034" s="107"/>
      <c r="K1034" s="189"/>
      <c r="L1034" s="189"/>
      <c r="M1034" s="189"/>
      <c r="N1034" s="189"/>
      <c r="O1034" s="189"/>
      <c r="P1034" s="641">
        <v>0</v>
      </c>
      <c r="Q1034" s="641"/>
      <c r="R1034" s="641"/>
      <c r="S1034" s="641"/>
      <c r="T1034" s="641"/>
      <c r="U1034" s="641"/>
      <c r="V1034" s="155"/>
      <c r="W1034" s="641">
        <v>0</v>
      </c>
      <c r="X1034" s="641"/>
      <c r="Y1034" s="641"/>
      <c r="Z1034" s="641"/>
      <c r="AA1034" s="641"/>
      <c r="AB1034" s="641"/>
      <c r="AC1034" s="155"/>
      <c r="AD1034" s="641">
        <f t="shared" si="115"/>
        <v>0</v>
      </c>
      <c r="AE1034" s="641"/>
      <c r="AF1034" s="641"/>
      <c r="AG1034" s="641"/>
      <c r="AH1034" s="641"/>
      <c r="AI1034" s="641"/>
      <c r="AJ1034" s="147" t="str">
        <f t="shared" si="108"/>
        <v/>
      </c>
      <c r="AK1034" s="245">
        <f t="shared" si="108"/>
        <v>0</v>
      </c>
      <c r="AL1034" s="314"/>
      <c r="AM1034" s="314"/>
      <c r="AN1034" s="314"/>
      <c r="AO1034" s="314"/>
      <c r="AP1034" s="314"/>
      <c r="AQ1034" s="314"/>
      <c r="AR1034" s="314"/>
      <c r="AS1034" s="314"/>
      <c r="AT1034" s="189"/>
      <c r="AU1034" s="189"/>
      <c r="AV1034" s="189"/>
      <c r="AW1034" s="189"/>
      <c r="AX1034" s="189"/>
      <c r="AY1034" s="641">
        <f t="shared" si="111"/>
        <v>0</v>
      </c>
      <c r="AZ1034" s="641"/>
      <c r="BA1034" s="641"/>
      <c r="BB1034" s="641"/>
      <c r="BC1034" s="641"/>
      <c r="BD1034" s="641"/>
      <c r="BE1034" s="155"/>
      <c r="BF1034" s="641">
        <f t="shared" si="112"/>
        <v>0</v>
      </c>
      <c r="BG1034" s="641"/>
      <c r="BH1034" s="641"/>
      <c r="BI1034" s="641"/>
      <c r="BJ1034" s="641"/>
      <c r="BK1034" s="641"/>
      <c r="BL1034" s="155"/>
      <c r="BM1034" s="641">
        <f t="shared" si="113"/>
        <v>0</v>
      </c>
      <c r="BN1034" s="641"/>
      <c r="BO1034" s="641"/>
      <c r="BP1034" s="641"/>
      <c r="BQ1034" s="641"/>
      <c r="BR1034" s="641"/>
      <c r="BS1034" s="189"/>
      <c r="BT1034" s="290"/>
      <c r="BU1034" s="290"/>
      <c r="BV1034" s="290"/>
      <c r="BW1034" s="290"/>
      <c r="BY1034" s="156">
        <f t="shared" si="114"/>
        <v>0</v>
      </c>
      <c r="BZ1034" s="156">
        <f t="shared" si="109"/>
        <v>0</v>
      </c>
      <c r="CA1034" s="156"/>
      <c r="CB1034" s="155"/>
      <c r="CC1034" s="155"/>
      <c r="CD1034" s="155"/>
      <c r="CE1034" s="155"/>
      <c r="CF1034" s="89"/>
      <c r="CG1034" s="290"/>
      <c r="CH1034" s="290"/>
      <c r="CI1034" s="290"/>
      <c r="CJ1034" s="290"/>
      <c r="CK1034" s="290"/>
      <c r="CL1034" s="290"/>
      <c r="CM1034" s="290"/>
      <c r="CN1034" s="290"/>
      <c r="CO1034" s="290"/>
      <c r="CP1034" s="290"/>
    </row>
    <row r="1035" spans="1:94" ht="15" hidden="1" customHeight="1" outlineLevel="1">
      <c r="A1035" s="147" t="str">
        <f>IF(B1035&lt;&gt;"",SUBTOTAL(103,$B$8:B1035)-SUBTOTAL(103,$B$9:$B$50)-SUBTOTAL(103,$B$52:$B$345),"")</f>
        <v/>
      </c>
      <c r="B1035" s="90"/>
      <c r="C1035" s="321" t="s">
        <v>1245</v>
      </c>
      <c r="D1035" s="107"/>
      <c r="E1035" s="107"/>
      <c r="F1035" s="107"/>
      <c r="G1035" s="107"/>
      <c r="H1035" s="107"/>
      <c r="I1035" s="107"/>
      <c r="J1035" s="107"/>
      <c r="K1035" s="189"/>
      <c r="L1035" s="189"/>
      <c r="M1035" s="189"/>
      <c r="N1035" s="189"/>
      <c r="O1035" s="189"/>
      <c r="P1035" s="641">
        <v>0</v>
      </c>
      <c r="Q1035" s="641"/>
      <c r="R1035" s="641"/>
      <c r="S1035" s="641"/>
      <c r="T1035" s="641"/>
      <c r="U1035" s="641"/>
      <c r="V1035" s="155"/>
      <c r="W1035" s="641">
        <v>0</v>
      </c>
      <c r="X1035" s="641"/>
      <c r="Y1035" s="641"/>
      <c r="Z1035" s="641"/>
      <c r="AA1035" s="641"/>
      <c r="AB1035" s="641"/>
      <c r="AC1035" s="155"/>
      <c r="AD1035" s="725">
        <f t="shared" si="115"/>
        <v>0</v>
      </c>
      <c r="AE1035" s="725"/>
      <c r="AF1035" s="725"/>
      <c r="AG1035" s="725"/>
      <c r="AH1035" s="725"/>
      <c r="AI1035" s="725"/>
      <c r="AJ1035" s="147" t="str">
        <f t="shared" si="108"/>
        <v/>
      </c>
      <c r="AK1035" s="245">
        <f t="shared" si="108"/>
        <v>0</v>
      </c>
      <c r="AL1035" s="107" t="s">
        <v>1246</v>
      </c>
      <c r="AM1035" s="107"/>
      <c r="AN1035" s="107"/>
      <c r="AO1035" s="107"/>
      <c r="AP1035" s="107"/>
      <c r="AQ1035" s="107"/>
      <c r="AR1035" s="107"/>
      <c r="AS1035" s="107"/>
      <c r="AT1035" s="189"/>
      <c r="AU1035" s="189"/>
      <c r="AV1035" s="189"/>
      <c r="AW1035" s="189"/>
      <c r="AX1035" s="189"/>
      <c r="AY1035" s="641">
        <f t="shared" si="111"/>
        <v>0</v>
      </c>
      <c r="AZ1035" s="641"/>
      <c r="BA1035" s="641"/>
      <c r="BB1035" s="641"/>
      <c r="BC1035" s="641"/>
      <c r="BD1035" s="641"/>
      <c r="BE1035" s="155"/>
      <c r="BF1035" s="641">
        <f t="shared" si="112"/>
        <v>0</v>
      </c>
      <c r="BG1035" s="641"/>
      <c r="BH1035" s="641"/>
      <c r="BI1035" s="641"/>
      <c r="BJ1035" s="641"/>
      <c r="BK1035" s="641"/>
      <c r="BL1035" s="155"/>
      <c r="BM1035" s="725">
        <f t="shared" si="113"/>
        <v>0</v>
      </c>
      <c r="BN1035" s="725"/>
      <c r="BO1035" s="725"/>
      <c r="BP1035" s="725"/>
      <c r="BQ1035" s="725"/>
      <c r="BR1035" s="725"/>
      <c r="BT1035" s="253"/>
      <c r="BU1035" s="253"/>
      <c r="BV1035" s="253"/>
      <c r="BW1035" s="253"/>
      <c r="BX1035" s="89"/>
      <c r="BY1035" s="156">
        <f t="shared" si="114"/>
        <v>0</v>
      </c>
      <c r="BZ1035" s="156">
        <f t="shared" si="109"/>
        <v>0</v>
      </c>
      <c r="CB1035" s="155"/>
      <c r="CC1035" s="155"/>
      <c r="CD1035" s="155"/>
      <c r="CE1035" s="155"/>
    </row>
    <row r="1036" spans="1:94" s="96" customFormat="1" ht="15" hidden="1" customHeight="1" outlineLevel="1" thickBot="1">
      <c r="A1036" s="147" t="str">
        <f>IF(B1036&lt;&gt;"",SUBTOTAL(103,$B$8:B1036)-SUBTOTAL(103,$B$9:$B$50)-SUBTOTAL(103,$B$52:$B$345),"")</f>
        <v/>
      </c>
      <c r="B1036" s="88"/>
      <c r="C1036" s="270" t="str">
        <f>"Tại ngày "&amp;'[4]Khai bao'!$C$15</f>
        <v>Tại ngày 30/06/2016</v>
      </c>
      <c r="D1036" s="110"/>
      <c r="E1036" s="111"/>
      <c r="F1036" s="111"/>
      <c r="G1036" s="111"/>
      <c r="H1036" s="111"/>
      <c r="I1036" s="111"/>
      <c r="J1036" s="111"/>
      <c r="K1036" s="112"/>
      <c r="L1036" s="112"/>
      <c r="M1036" s="112"/>
      <c r="N1036" s="112"/>
      <c r="O1036" s="112"/>
      <c r="P1036" s="653">
        <f>SUBTOTAL(109,P1026:U1035)</f>
        <v>0</v>
      </c>
      <c r="Q1036" s="653"/>
      <c r="R1036" s="653"/>
      <c r="S1036" s="653"/>
      <c r="T1036" s="653"/>
      <c r="U1036" s="653"/>
      <c r="V1036" s="112"/>
      <c r="W1036" s="653">
        <f>SUBTOTAL(109,W1026:AB1035)</f>
        <v>0</v>
      </c>
      <c r="X1036" s="653"/>
      <c r="Y1036" s="653"/>
      <c r="Z1036" s="653"/>
      <c r="AA1036" s="653"/>
      <c r="AB1036" s="653"/>
      <c r="AC1036" s="252"/>
      <c r="AD1036" s="653">
        <f>SUBTOTAL(109,AD1026:AI1035)</f>
        <v>0</v>
      </c>
      <c r="AE1036" s="653"/>
      <c r="AF1036" s="653"/>
      <c r="AG1036" s="653"/>
      <c r="AH1036" s="653"/>
      <c r="AI1036" s="653"/>
      <c r="AJ1036" s="147" t="str">
        <f t="shared" si="108"/>
        <v/>
      </c>
      <c r="AK1036" s="245">
        <f t="shared" si="108"/>
        <v>0</v>
      </c>
      <c r="AL1036" s="112" t="str">
        <f>"As at "&amp;'[4]Khai bao'!$D$15</f>
        <v>As at 31/12/2014</v>
      </c>
      <c r="AM1036" s="112"/>
      <c r="AN1036" s="112"/>
      <c r="AO1036" s="112"/>
      <c r="AP1036" s="112"/>
      <c r="AQ1036" s="112"/>
      <c r="AR1036" s="112"/>
      <c r="AS1036" s="112"/>
      <c r="AT1036" s="112"/>
      <c r="AU1036" s="112"/>
      <c r="AV1036" s="112"/>
      <c r="AW1036" s="112"/>
      <c r="AX1036" s="112"/>
      <c r="AY1036" s="653">
        <f>SUBTOTAL(109,AY1026:BD1035)</f>
        <v>0</v>
      </c>
      <c r="AZ1036" s="653"/>
      <c r="BA1036" s="653"/>
      <c r="BB1036" s="653"/>
      <c r="BC1036" s="653"/>
      <c r="BD1036" s="653"/>
      <c r="BE1036" s="112"/>
      <c r="BF1036" s="653">
        <f>SUBTOTAL(109,BF1026:BK1035)</f>
        <v>0</v>
      </c>
      <c r="BG1036" s="653"/>
      <c r="BH1036" s="653"/>
      <c r="BI1036" s="653"/>
      <c r="BJ1036" s="653"/>
      <c r="BK1036" s="653"/>
      <c r="BL1036" s="252"/>
      <c r="BM1036" s="653">
        <f>SUBTOTAL(109,BM1026:BR1035)</f>
        <v>0</v>
      </c>
      <c r="BN1036" s="653"/>
      <c r="BO1036" s="653"/>
      <c r="BP1036" s="653"/>
      <c r="BQ1036" s="653"/>
      <c r="BR1036" s="653"/>
      <c r="BS1036" s="271"/>
      <c r="BT1036" s="272"/>
      <c r="BU1036" s="272"/>
      <c r="BV1036" s="272"/>
      <c r="BW1036" s="272"/>
      <c r="BY1036" s="156">
        <f t="shared" si="114"/>
        <v>0</v>
      </c>
      <c r="BZ1036" s="156">
        <f t="shared" si="109"/>
        <v>0</v>
      </c>
      <c r="CA1036" s="156"/>
      <c r="CB1036" s="252">
        <f>[4]CDKT!P230</f>
        <v>136340977065</v>
      </c>
      <c r="CC1036" s="252"/>
      <c r="CD1036" s="252">
        <f>AD1036-CB1036</f>
        <v>-136340977065</v>
      </c>
      <c r="CE1036" s="252"/>
      <c r="CG1036" s="272"/>
      <c r="CH1036" s="272"/>
      <c r="CI1036" s="272"/>
      <c r="CJ1036" s="272"/>
      <c r="CK1036" s="272"/>
      <c r="CL1036" s="272"/>
      <c r="CM1036" s="272"/>
      <c r="CN1036" s="272"/>
      <c r="CO1036" s="272"/>
      <c r="CP1036" s="272"/>
    </row>
    <row r="1037" spans="1:94" s="99" customFormat="1" ht="15" hidden="1" customHeight="1" outlineLevel="1" thickTop="1">
      <c r="A1037" s="147" t="str">
        <f>IF(B1037&lt;&gt;"",SUBTOTAL(103,$B$8:B1037)-SUBTOTAL(103,$B$9:$B$50)-SUBTOTAL(103,$B$52:$B$345),"")</f>
        <v/>
      </c>
      <c r="B1037" s="90"/>
      <c r="C1037" s="419"/>
      <c r="D1037" s="107"/>
      <c r="E1037" s="107"/>
      <c r="F1037" s="107"/>
      <c r="G1037" s="107"/>
      <c r="H1037" s="107"/>
      <c r="I1037" s="107"/>
      <c r="J1037" s="107"/>
      <c r="K1037" s="189"/>
      <c r="L1037" s="189"/>
      <c r="M1037" s="189"/>
      <c r="N1037" s="189"/>
      <c r="O1037" s="189"/>
      <c r="P1037" s="728">
        <f>P1036-[4]CDKT!P232</f>
        <v>-135289000000</v>
      </c>
      <c r="Q1037" s="728"/>
      <c r="R1037" s="728"/>
      <c r="S1037" s="728"/>
      <c r="T1037" s="728"/>
      <c r="U1037" s="728"/>
      <c r="V1037" s="155"/>
      <c r="W1037" s="728">
        <f>W1036-[4]CDKT!P248</f>
        <v>-300977065</v>
      </c>
      <c r="X1037" s="728"/>
      <c r="Y1037" s="728"/>
      <c r="Z1037" s="728"/>
      <c r="AA1037" s="728"/>
      <c r="AB1037" s="728"/>
      <c r="AC1037" s="155"/>
      <c r="AD1037" s="729">
        <f>AD1036-[4]CDKT!P230</f>
        <v>-136340977065</v>
      </c>
      <c r="AE1037" s="729"/>
      <c r="AF1037" s="729"/>
      <c r="AG1037" s="729"/>
      <c r="AH1037" s="729"/>
      <c r="AI1037" s="729"/>
      <c r="AJ1037" s="147" t="str">
        <f t="shared" si="108"/>
        <v/>
      </c>
      <c r="AK1037" s="245">
        <f t="shared" si="108"/>
        <v>0</v>
      </c>
      <c r="AL1037" s="419"/>
      <c r="AM1037" s="107"/>
      <c r="AN1037" s="107"/>
      <c r="AO1037" s="107"/>
      <c r="AP1037" s="107"/>
      <c r="AQ1037" s="107"/>
      <c r="AR1037" s="107"/>
      <c r="AS1037" s="107"/>
      <c r="AT1037" s="189"/>
      <c r="AU1037" s="189"/>
      <c r="AV1037" s="189"/>
      <c r="AW1037" s="189"/>
      <c r="AX1037" s="189"/>
      <c r="AY1037" s="728" t="e">
        <f>AY1036-#REF!</f>
        <v>#REF!</v>
      </c>
      <c r="AZ1037" s="728"/>
      <c r="BA1037" s="728"/>
      <c r="BB1037" s="728"/>
      <c r="BC1037" s="728"/>
      <c r="BD1037" s="728"/>
      <c r="BE1037" s="155"/>
      <c r="BF1037" s="728" t="e">
        <f>BF1036-#REF!</f>
        <v>#REF!</v>
      </c>
      <c r="BG1037" s="728"/>
      <c r="BH1037" s="728"/>
      <c r="BI1037" s="728"/>
      <c r="BJ1037" s="728"/>
      <c r="BK1037" s="728"/>
      <c r="BL1037" s="155"/>
      <c r="BM1037" s="729" t="e">
        <f>BM1036-#REF!</f>
        <v>#REF!</v>
      </c>
      <c r="BN1037" s="729"/>
      <c r="BO1037" s="729"/>
      <c r="BP1037" s="729"/>
      <c r="BQ1037" s="729"/>
      <c r="BR1037" s="729"/>
      <c r="BS1037" s="189"/>
      <c r="BT1037" s="194"/>
      <c r="BU1037" s="194"/>
      <c r="BV1037" s="194"/>
      <c r="BW1037" s="194"/>
      <c r="BX1037" s="189"/>
      <c r="BY1037" s="156">
        <f>BY1036</f>
        <v>0</v>
      </c>
      <c r="BZ1037" s="156">
        <f t="shared" si="109"/>
        <v>0</v>
      </c>
      <c r="CA1037" s="156"/>
      <c r="CB1037" s="195"/>
      <c r="CC1037" s="195"/>
      <c r="CD1037" s="195"/>
      <c r="CE1037" s="195"/>
      <c r="CF1037" s="89"/>
      <c r="CG1037" s="290"/>
      <c r="CH1037" s="290"/>
      <c r="CI1037" s="290"/>
      <c r="CJ1037" s="290"/>
      <c r="CK1037" s="290"/>
      <c r="CL1037" s="290"/>
      <c r="CM1037" s="290"/>
      <c r="CN1037" s="290"/>
      <c r="CO1037" s="290"/>
      <c r="CP1037" s="290"/>
    </row>
    <row r="1038" spans="1:94" s="99" customFormat="1" ht="15" hidden="1" customHeight="1" outlineLevel="1">
      <c r="A1038" s="147" t="str">
        <f>IF(B1038&lt;&gt;"",SUBTOTAL(103,$B$8:B1038)-SUBTOTAL(103,$B$9:$B$50)-SUBTOTAL(103,$B$52:$B$345),"")</f>
        <v/>
      </c>
      <c r="B1038" s="90"/>
      <c r="C1038" s="321"/>
      <c r="D1038" s="113"/>
      <c r="E1038" s="107"/>
      <c r="F1038" s="107"/>
      <c r="G1038" s="107"/>
      <c r="H1038" s="107"/>
      <c r="I1038" s="107"/>
      <c r="J1038" s="107"/>
      <c r="K1038" s="107"/>
      <c r="L1038" s="114"/>
      <c r="M1038" s="114"/>
      <c r="N1038" s="114"/>
      <c r="O1038" s="114"/>
      <c r="P1038" s="114"/>
      <c r="Q1038" s="114"/>
      <c r="R1038" s="114"/>
      <c r="S1038" s="114"/>
      <c r="T1038" s="114"/>
      <c r="U1038" s="114"/>
      <c r="V1038" s="189"/>
      <c r="W1038" s="295"/>
      <c r="X1038" s="295"/>
      <c r="Y1038" s="295"/>
      <c r="Z1038" s="295"/>
      <c r="AA1038" s="295"/>
      <c r="AB1038" s="295"/>
      <c r="AC1038" s="420"/>
      <c r="AD1038" s="295"/>
      <c r="AE1038" s="295"/>
      <c r="AF1038" s="295"/>
      <c r="AG1038" s="295"/>
      <c r="AH1038" s="295"/>
      <c r="AI1038" s="295"/>
      <c r="AJ1038" s="147" t="str">
        <f t="shared" si="108"/>
        <v/>
      </c>
      <c r="AK1038" s="245">
        <f t="shared" si="108"/>
        <v>0</v>
      </c>
      <c r="AL1038" s="89"/>
      <c r="AM1038" s="421"/>
      <c r="AN1038" s="107"/>
      <c r="AO1038" s="107"/>
      <c r="AP1038" s="107"/>
      <c r="AQ1038" s="107"/>
      <c r="AR1038" s="107"/>
      <c r="AS1038" s="107"/>
      <c r="AT1038" s="107"/>
      <c r="AU1038" s="114"/>
      <c r="AV1038" s="114"/>
      <c r="AW1038" s="114"/>
      <c r="AX1038" s="114"/>
      <c r="AY1038" s="114"/>
      <c r="AZ1038" s="114"/>
      <c r="BA1038" s="114"/>
      <c r="BB1038" s="114"/>
      <c r="BC1038" s="114"/>
      <c r="BD1038" s="114"/>
      <c r="BE1038" s="189"/>
      <c r="BF1038" s="295"/>
      <c r="BG1038" s="295"/>
      <c r="BH1038" s="295"/>
      <c r="BI1038" s="295"/>
      <c r="BJ1038" s="295"/>
      <c r="BK1038" s="295"/>
      <c r="BL1038" s="420"/>
      <c r="BM1038" s="295"/>
      <c r="BN1038" s="295"/>
      <c r="BO1038" s="295"/>
      <c r="BP1038" s="295"/>
      <c r="BQ1038" s="295"/>
      <c r="BR1038" s="295"/>
      <c r="BS1038" s="189"/>
      <c r="BT1038" s="246"/>
      <c r="BU1038" s="246"/>
      <c r="BV1038" s="246"/>
      <c r="BW1038" s="246"/>
      <c r="BX1038" s="89"/>
      <c r="BY1038" s="156">
        <f>BY1041</f>
        <v>0</v>
      </c>
      <c r="BZ1038" s="156"/>
      <c r="CA1038" s="156"/>
      <c r="CB1038" s="195"/>
      <c r="CC1038" s="195"/>
      <c r="CD1038" s="195"/>
      <c r="CE1038" s="195"/>
      <c r="CF1038" s="89"/>
      <c r="CG1038" s="290"/>
      <c r="CH1038" s="290"/>
      <c r="CI1038" s="290"/>
      <c r="CJ1038" s="290"/>
      <c r="CK1038" s="290"/>
      <c r="CL1038" s="290"/>
      <c r="CM1038" s="290"/>
      <c r="CN1038" s="290"/>
      <c r="CO1038" s="290"/>
      <c r="CP1038" s="290"/>
    </row>
    <row r="1039" spans="1:94" s="99" customFormat="1" ht="27" hidden="1" customHeight="1" outlineLevel="1">
      <c r="A1039" s="147" t="str">
        <f>IF(B1039&lt;&gt;"",SUBTOTAL(103,$B$8:B1039)-SUBTOTAL(103,$B$9:$B$50)-SUBTOTAL(103,$B$52:$B$345),"")</f>
        <v/>
      </c>
      <c r="B1039" s="90"/>
      <c r="C1039" s="726" t="s">
        <v>1555</v>
      </c>
      <c r="D1039" s="726"/>
      <c r="E1039" s="726"/>
      <c r="F1039" s="726"/>
      <c r="G1039" s="726"/>
      <c r="H1039" s="726"/>
      <c r="I1039" s="726"/>
      <c r="J1039" s="726"/>
      <c r="K1039" s="726"/>
      <c r="L1039" s="726"/>
      <c r="M1039" s="726"/>
      <c r="N1039" s="726"/>
      <c r="O1039" s="726"/>
      <c r="P1039" s="726"/>
      <c r="Q1039" s="726"/>
      <c r="R1039" s="726"/>
      <c r="S1039" s="726"/>
      <c r="T1039" s="726"/>
      <c r="U1039" s="726"/>
      <c r="V1039" s="726"/>
      <c r="W1039" s="726"/>
      <c r="X1039" s="726"/>
      <c r="Y1039" s="726"/>
      <c r="Z1039" s="726"/>
      <c r="AA1039" s="726"/>
      <c r="AB1039" s="726"/>
      <c r="AC1039" s="726"/>
      <c r="AD1039" s="726"/>
      <c r="AE1039" s="726"/>
      <c r="AF1039" s="726"/>
      <c r="AG1039" s="726"/>
      <c r="AH1039" s="726"/>
      <c r="AI1039" s="726"/>
      <c r="AJ1039" s="169" t="str">
        <f t="shared" si="108"/>
        <v/>
      </c>
      <c r="AK1039" s="174">
        <f t="shared" si="108"/>
        <v>0</v>
      </c>
      <c r="AL1039" s="727" t="s">
        <v>1556</v>
      </c>
      <c r="AM1039" s="727"/>
      <c r="AN1039" s="727"/>
      <c r="AO1039" s="727"/>
      <c r="AP1039" s="727"/>
      <c r="AQ1039" s="727"/>
      <c r="AR1039" s="727"/>
      <c r="AS1039" s="727"/>
      <c r="AT1039" s="727"/>
      <c r="AU1039" s="727"/>
      <c r="AV1039" s="727"/>
      <c r="AW1039" s="727"/>
      <c r="AX1039" s="727"/>
      <c r="AY1039" s="727"/>
      <c r="AZ1039" s="727"/>
      <c r="BA1039" s="727"/>
      <c r="BB1039" s="727"/>
      <c r="BC1039" s="727"/>
      <c r="BD1039" s="727"/>
      <c r="BE1039" s="727"/>
      <c r="BF1039" s="727"/>
      <c r="BG1039" s="727"/>
      <c r="BH1039" s="727"/>
      <c r="BI1039" s="727"/>
      <c r="BJ1039" s="727"/>
      <c r="BK1039" s="727"/>
      <c r="BL1039" s="727"/>
      <c r="BM1039" s="727"/>
      <c r="BN1039" s="727"/>
      <c r="BO1039" s="727"/>
      <c r="BP1039" s="727"/>
      <c r="BQ1039" s="727"/>
      <c r="BR1039" s="727"/>
      <c r="BS1039" s="189"/>
      <c r="BT1039" s="246"/>
      <c r="BU1039" s="246"/>
      <c r="BV1039" s="246"/>
      <c r="BW1039" s="246"/>
      <c r="BX1039" s="89"/>
      <c r="BY1039" s="156">
        <f>BY1041</f>
        <v>0</v>
      </c>
      <c r="BZ1039" s="156">
        <f t="shared" ref="BZ1039:BZ1048" si="116">IF(ISNONTEXT(C1039:D1039),0,SUM(C1039:AI1039)-SUM(AL1039:BR1039))</f>
        <v>0</v>
      </c>
      <c r="CA1039" s="156"/>
      <c r="CB1039" s="195"/>
      <c r="CC1039" s="195"/>
      <c r="CD1039" s="195"/>
      <c r="CE1039" s="195"/>
      <c r="CF1039" s="89"/>
      <c r="CG1039" s="290"/>
      <c r="CH1039" s="290"/>
      <c r="CI1039" s="290"/>
      <c r="CJ1039" s="290"/>
      <c r="CK1039" s="290"/>
      <c r="CL1039" s="290"/>
      <c r="CM1039" s="290"/>
      <c r="CN1039" s="290"/>
      <c r="CO1039" s="290"/>
      <c r="CP1039" s="290"/>
    </row>
    <row r="1040" spans="1:94" ht="15" hidden="1" customHeight="1" outlineLevel="1">
      <c r="A1040" s="147" t="str">
        <f>IF(B1040&lt;&gt;"",SUBTOTAL(103,$B$8:B1040)-SUBTOTAL(103,$B$9:$B$50)-SUBTOTAL(103,$B$52:$B$345),"")</f>
        <v/>
      </c>
      <c r="B1040" s="90"/>
      <c r="C1040" s="321"/>
      <c r="D1040" s="113"/>
      <c r="E1040" s="107"/>
      <c r="F1040" s="107"/>
      <c r="G1040" s="107"/>
      <c r="H1040" s="107"/>
      <c r="I1040" s="107"/>
      <c r="J1040" s="107"/>
      <c r="K1040" s="107"/>
      <c r="L1040" s="114"/>
      <c r="M1040" s="114"/>
      <c r="W1040" s="644" t="s">
        <v>1557</v>
      </c>
      <c r="X1040" s="644"/>
      <c r="Y1040" s="644"/>
      <c r="Z1040" s="644"/>
      <c r="AA1040" s="644"/>
      <c r="AB1040" s="644"/>
      <c r="AC1040" s="89"/>
      <c r="AD1040" s="644" t="s">
        <v>1558</v>
      </c>
      <c r="AE1040" s="644"/>
      <c r="AF1040" s="644"/>
      <c r="AG1040" s="644"/>
      <c r="AH1040" s="644"/>
      <c r="AI1040" s="644"/>
      <c r="AJ1040" s="147" t="str">
        <f t="shared" si="108"/>
        <v/>
      </c>
      <c r="AK1040" s="245">
        <f t="shared" si="108"/>
        <v>0</v>
      </c>
      <c r="AL1040" s="321"/>
      <c r="AM1040" s="113"/>
      <c r="AN1040" s="107"/>
      <c r="AO1040" s="107"/>
      <c r="AP1040" s="107"/>
      <c r="AQ1040" s="107"/>
      <c r="AR1040" s="107"/>
      <c r="AS1040" s="107"/>
      <c r="AT1040" s="107"/>
      <c r="AU1040" s="114"/>
      <c r="AV1040" s="114"/>
      <c r="BF1040" s="644" t="s">
        <v>1559</v>
      </c>
      <c r="BG1040" s="644"/>
      <c r="BH1040" s="644"/>
      <c r="BI1040" s="644"/>
      <c r="BJ1040" s="644"/>
      <c r="BK1040" s="644"/>
      <c r="BL1040" s="89"/>
      <c r="BM1040" s="644" t="s">
        <v>1560</v>
      </c>
      <c r="BN1040" s="644"/>
      <c r="BO1040" s="644"/>
      <c r="BP1040" s="644"/>
      <c r="BQ1040" s="644"/>
      <c r="BR1040" s="644"/>
      <c r="BS1040" s="279"/>
      <c r="BT1040" s="246"/>
      <c r="BU1040" s="246"/>
      <c r="BV1040" s="246"/>
      <c r="BW1040" s="246"/>
      <c r="BX1040" s="89"/>
      <c r="BY1040" s="156">
        <f>BY1041</f>
        <v>0</v>
      </c>
      <c r="BZ1040" s="156">
        <f t="shared" si="116"/>
        <v>0</v>
      </c>
      <c r="CB1040" s="195"/>
      <c r="CC1040" s="195"/>
      <c r="CD1040" s="195"/>
      <c r="CE1040" s="195"/>
    </row>
    <row r="1041" spans="1:94" ht="15" hidden="1" customHeight="1" outlineLevel="1">
      <c r="A1041" s="147" t="str">
        <f>IF(B1041&lt;&gt;"",SUBTOTAL(103,$B$8:B1041)-SUBTOTAL(103,$B$9:$B$50)-SUBTOTAL(103,$B$52:$B$345),"")</f>
        <v/>
      </c>
      <c r="B1041" s="90"/>
      <c r="C1041" s="321"/>
      <c r="D1041" s="113"/>
      <c r="E1041" s="107"/>
      <c r="F1041" s="107"/>
      <c r="G1041" s="107"/>
      <c r="H1041" s="107"/>
      <c r="I1041" s="107"/>
      <c r="J1041" s="107"/>
      <c r="K1041" s="107"/>
      <c r="L1041" s="114"/>
      <c r="M1041" s="114"/>
      <c r="T1041" s="114"/>
      <c r="U1041" s="114"/>
      <c r="W1041" s="627" t="s">
        <v>1561</v>
      </c>
      <c r="X1041" s="627"/>
      <c r="Y1041" s="627"/>
      <c r="Z1041" s="627"/>
      <c r="AA1041" s="627"/>
      <c r="AB1041" s="627"/>
      <c r="AC1041" s="89"/>
      <c r="AD1041" s="627" t="s">
        <v>1133</v>
      </c>
      <c r="AE1041" s="627"/>
      <c r="AF1041" s="627"/>
      <c r="AG1041" s="627"/>
      <c r="AH1041" s="627"/>
      <c r="AI1041" s="627"/>
      <c r="AJ1041" s="147" t="str">
        <f t="shared" si="108"/>
        <v/>
      </c>
      <c r="AK1041" s="245">
        <f t="shared" si="108"/>
        <v>0</v>
      </c>
      <c r="AL1041" s="321"/>
      <c r="AM1041" s="113"/>
      <c r="AN1041" s="107"/>
      <c r="AO1041" s="107"/>
      <c r="AP1041" s="107"/>
      <c r="AQ1041" s="107"/>
      <c r="AR1041" s="107"/>
      <c r="AS1041" s="107"/>
      <c r="AT1041" s="107"/>
      <c r="AU1041" s="114"/>
      <c r="AV1041" s="114"/>
      <c r="BC1041" s="114"/>
      <c r="BD1041" s="114"/>
      <c r="BF1041" s="627" t="s">
        <v>1561</v>
      </c>
      <c r="BG1041" s="627"/>
      <c r="BH1041" s="627"/>
      <c r="BI1041" s="627"/>
      <c r="BJ1041" s="627"/>
      <c r="BK1041" s="627"/>
      <c r="BL1041" s="89"/>
      <c r="BM1041" s="627" t="s">
        <v>1133</v>
      </c>
      <c r="BN1041" s="627"/>
      <c r="BO1041" s="627"/>
      <c r="BP1041" s="627"/>
      <c r="BQ1041" s="627"/>
      <c r="BR1041" s="627"/>
      <c r="BS1041" s="422"/>
      <c r="BT1041" s="246"/>
      <c r="BU1041" s="246"/>
      <c r="BV1041" s="246"/>
      <c r="BW1041" s="246"/>
      <c r="BX1041" s="89"/>
      <c r="BY1041" s="156">
        <f>SUM(BY1042:BY1048)</f>
        <v>0</v>
      </c>
      <c r="BZ1041" s="156">
        <f t="shared" si="116"/>
        <v>0</v>
      </c>
      <c r="CB1041" s="195"/>
      <c r="CC1041" s="195"/>
      <c r="CD1041" s="195"/>
      <c r="CE1041" s="195"/>
    </row>
    <row r="1042" spans="1:94" s="99" customFormat="1" ht="15" hidden="1" customHeight="1" outlineLevel="1">
      <c r="A1042" s="147" t="str">
        <f>IF(B1042&lt;&gt;"",SUBTOTAL(103,$B$8:B1042)-SUBTOTAL(103,$B$9:$B$50)-SUBTOTAL(103,$B$52:$B$345),"")</f>
        <v/>
      </c>
      <c r="B1042" s="90"/>
      <c r="C1042" s="321" t="s">
        <v>1562</v>
      </c>
      <c r="D1042" s="129"/>
      <c r="E1042" s="107"/>
      <c r="F1042" s="107"/>
      <c r="G1042" s="107"/>
      <c r="H1042" s="107"/>
      <c r="I1042" s="107"/>
      <c r="J1042" s="107"/>
      <c r="K1042" s="107"/>
      <c r="L1042" s="114"/>
      <c r="M1042" s="114"/>
      <c r="W1042" s="687">
        <f>SUM(W1043:AB1048)</f>
        <v>0</v>
      </c>
      <c r="X1042" s="687"/>
      <c r="Y1042" s="687"/>
      <c r="Z1042" s="687"/>
      <c r="AA1042" s="687"/>
      <c r="AB1042" s="687"/>
      <c r="AC1042" s="423"/>
      <c r="AD1042" s="641">
        <f>SUM(AD1043:AI1048)</f>
        <v>0</v>
      </c>
      <c r="AE1042" s="641"/>
      <c r="AF1042" s="641"/>
      <c r="AG1042" s="641"/>
      <c r="AH1042" s="641"/>
      <c r="AI1042" s="641"/>
      <c r="AJ1042" s="333" t="str">
        <f t="shared" si="108"/>
        <v/>
      </c>
      <c r="AK1042" s="334">
        <f t="shared" si="108"/>
        <v>0</v>
      </c>
      <c r="AL1042" s="321" t="s">
        <v>1563</v>
      </c>
      <c r="AM1042" s="129"/>
      <c r="AN1042" s="107"/>
      <c r="AO1042" s="107"/>
      <c r="AP1042" s="107"/>
      <c r="AQ1042" s="107"/>
      <c r="AR1042" s="107"/>
      <c r="AS1042" s="107"/>
      <c r="AT1042" s="107"/>
      <c r="AU1042" s="114"/>
      <c r="AV1042" s="114"/>
      <c r="BF1042" s="687">
        <f>SUM(BF1043:BK1048)</f>
        <v>0</v>
      </c>
      <c r="BG1042" s="687"/>
      <c r="BH1042" s="687"/>
      <c r="BI1042" s="687"/>
      <c r="BJ1042" s="687"/>
      <c r="BK1042" s="687"/>
      <c r="BL1042" s="423"/>
      <c r="BM1042" s="641">
        <f>SUM(BM1043:BR1048)</f>
        <v>0</v>
      </c>
      <c r="BN1042" s="641"/>
      <c r="BO1042" s="641"/>
      <c r="BP1042" s="641"/>
      <c r="BQ1042" s="641"/>
      <c r="BR1042" s="641"/>
      <c r="BS1042" s="193"/>
      <c r="BT1042" s="246"/>
      <c r="BU1042" s="246"/>
      <c r="BV1042" s="246"/>
      <c r="BW1042" s="246"/>
      <c r="BX1042" s="424"/>
      <c r="BY1042" s="156">
        <f t="shared" ref="BY1042:BY1048" si="117">IF(SUM(C1042:AI1042)=0,0,1)</f>
        <v>0</v>
      </c>
      <c r="BZ1042" s="156">
        <f t="shared" si="116"/>
        <v>0</v>
      </c>
      <c r="CA1042" s="156"/>
      <c r="CB1042" s="195">
        <f>[4]KQKD!P134</f>
        <v>68006331</v>
      </c>
      <c r="CC1042" s="195"/>
      <c r="CD1042" s="195">
        <f>AD1042-CB1042</f>
        <v>-68006331</v>
      </c>
      <c r="CE1042" s="195"/>
      <c r="CF1042" s="89"/>
      <c r="CG1042" s="290"/>
      <c r="CH1042" s="290"/>
      <c r="CI1042" s="290"/>
      <c r="CJ1042" s="290"/>
      <c r="CK1042" s="290"/>
      <c r="CL1042" s="290"/>
      <c r="CM1042" s="290"/>
      <c r="CN1042" s="290"/>
      <c r="CO1042" s="290"/>
      <c r="CP1042" s="290"/>
    </row>
    <row r="1043" spans="1:94" s="99" customFormat="1" ht="15" hidden="1" customHeight="1" outlineLevel="1">
      <c r="A1043" s="147" t="str">
        <f>IF(B1043&lt;&gt;"",SUBTOTAL(103,$B$8:B1043)-SUBTOTAL(103,$B$9:$B$50)-SUBTOTAL(103,$B$52:$B$345),"")</f>
        <v/>
      </c>
      <c r="B1043" s="90"/>
      <c r="C1043" s="99" t="s">
        <v>1564</v>
      </c>
      <c r="D1043" s="129"/>
      <c r="E1043" s="107"/>
      <c r="F1043" s="107"/>
      <c r="G1043" s="107"/>
      <c r="H1043" s="107"/>
      <c r="I1043" s="107"/>
      <c r="J1043" s="107"/>
      <c r="K1043" s="107"/>
      <c r="L1043" s="114"/>
      <c r="M1043" s="114"/>
      <c r="W1043" s="687">
        <f t="shared" ref="W1043:W1048" si="118">IF(ISERROR(AD1043/$AD$1126),0,AD1043/$AD$1126)</f>
        <v>0</v>
      </c>
      <c r="X1043" s="687"/>
      <c r="Y1043" s="687"/>
      <c r="Z1043" s="687"/>
      <c r="AA1043" s="687"/>
      <c r="AB1043" s="687"/>
      <c r="AC1043" s="423"/>
      <c r="AD1043" s="641">
        <v>0</v>
      </c>
      <c r="AE1043" s="641"/>
      <c r="AF1043" s="641"/>
      <c r="AG1043" s="641"/>
      <c r="AH1043" s="641"/>
      <c r="AI1043" s="641"/>
      <c r="AJ1043" s="147" t="str">
        <f t="shared" si="108"/>
        <v/>
      </c>
      <c r="AK1043" s="245">
        <f t="shared" si="108"/>
        <v>0</v>
      </c>
      <c r="AL1043" s="99" t="s">
        <v>825</v>
      </c>
      <c r="AM1043" s="129"/>
      <c r="AN1043" s="107"/>
      <c r="AO1043" s="107"/>
      <c r="AP1043" s="107"/>
      <c r="AQ1043" s="107"/>
      <c r="AR1043" s="107"/>
      <c r="AS1043" s="107"/>
      <c r="AT1043" s="107"/>
      <c r="AU1043" s="114"/>
      <c r="AV1043" s="114"/>
      <c r="BF1043" s="687">
        <f t="shared" ref="BF1043:BF1048" si="119">W1043</f>
        <v>0</v>
      </c>
      <c r="BG1043" s="687"/>
      <c r="BH1043" s="687"/>
      <c r="BI1043" s="687"/>
      <c r="BJ1043" s="687"/>
      <c r="BK1043" s="687"/>
      <c r="BL1043" s="423"/>
      <c r="BM1043" s="641">
        <f t="shared" ref="BM1043:BM1048" si="120">AD1043</f>
        <v>0</v>
      </c>
      <c r="BN1043" s="641"/>
      <c r="BO1043" s="641"/>
      <c r="BP1043" s="641"/>
      <c r="BQ1043" s="641"/>
      <c r="BR1043" s="641"/>
      <c r="BS1043" s="193"/>
      <c r="BT1043" s="246"/>
      <c r="BU1043" s="246"/>
      <c r="BV1043" s="246"/>
      <c r="BW1043" s="246"/>
      <c r="BX1043" s="424"/>
      <c r="BY1043" s="156">
        <f t="shared" si="117"/>
        <v>0</v>
      </c>
      <c r="BZ1043" s="156">
        <f t="shared" si="116"/>
        <v>0</v>
      </c>
      <c r="CA1043" s="156"/>
      <c r="CB1043" s="195"/>
      <c r="CC1043" s="195"/>
      <c r="CD1043" s="195"/>
      <c r="CE1043" s="195"/>
      <c r="CF1043" s="89"/>
      <c r="CG1043" s="290"/>
      <c r="CH1043" s="290"/>
      <c r="CI1043" s="290"/>
      <c r="CJ1043" s="290"/>
      <c r="CK1043" s="290"/>
      <c r="CL1043" s="290"/>
      <c r="CM1043" s="290"/>
      <c r="CN1043" s="290"/>
      <c r="CO1043" s="290"/>
      <c r="CP1043" s="290"/>
    </row>
    <row r="1044" spans="1:94" s="99" customFormat="1" ht="15" hidden="1" customHeight="1" outlineLevel="1">
      <c r="A1044" s="147" t="str">
        <f>IF(B1044&lt;&gt;"",SUBTOTAL(103,$B$8:B1044)-SUBTOTAL(103,$B$9:$B$50)-SUBTOTAL(103,$B$52:$B$345),"")</f>
        <v/>
      </c>
      <c r="B1044" s="90"/>
      <c r="C1044" s="321" t="s">
        <v>1565</v>
      </c>
      <c r="D1044" s="129"/>
      <c r="E1044" s="107"/>
      <c r="F1044" s="107"/>
      <c r="G1044" s="107"/>
      <c r="H1044" s="107"/>
      <c r="I1044" s="107"/>
      <c r="J1044" s="107"/>
      <c r="K1044" s="107"/>
      <c r="L1044" s="114"/>
      <c r="M1044" s="114"/>
      <c r="W1044" s="687">
        <f t="shared" si="118"/>
        <v>0</v>
      </c>
      <c r="X1044" s="687"/>
      <c r="Y1044" s="687"/>
      <c r="Z1044" s="687"/>
      <c r="AA1044" s="687"/>
      <c r="AB1044" s="687"/>
      <c r="AC1044" s="423"/>
      <c r="AD1044" s="641">
        <v>0</v>
      </c>
      <c r="AE1044" s="641"/>
      <c r="AF1044" s="641"/>
      <c r="AG1044" s="641"/>
      <c r="AH1044" s="641"/>
      <c r="AI1044" s="641"/>
      <c r="AJ1044" s="147" t="str">
        <f t="shared" si="108"/>
        <v/>
      </c>
      <c r="AK1044" s="245">
        <f t="shared" si="108"/>
        <v>0</v>
      </c>
      <c r="AL1044" s="321" t="s">
        <v>826</v>
      </c>
      <c r="AM1044" s="129"/>
      <c r="AN1044" s="107"/>
      <c r="AO1044" s="107"/>
      <c r="AP1044" s="107"/>
      <c r="AQ1044" s="107"/>
      <c r="AR1044" s="107"/>
      <c r="AS1044" s="107"/>
      <c r="AT1044" s="107"/>
      <c r="AU1044" s="114"/>
      <c r="AV1044" s="114"/>
      <c r="BF1044" s="687">
        <f t="shared" si="119"/>
        <v>0</v>
      </c>
      <c r="BG1044" s="687"/>
      <c r="BH1044" s="687"/>
      <c r="BI1044" s="687"/>
      <c r="BJ1044" s="687"/>
      <c r="BK1044" s="687"/>
      <c r="BL1044" s="423"/>
      <c r="BM1044" s="641">
        <f t="shared" si="120"/>
        <v>0</v>
      </c>
      <c r="BN1044" s="641"/>
      <c r="BO1044" s="641"/>
      <c r="BP1044" s="641"/>
      <c r="BQ1044" s="641"/>
      <c r="BR1044" s="641"/>
      <c r="BS1044" s="193"/>
      <c r="BT1044" s="246"/>
      <c r="BU1044" s="246"/>
      <c r="BV1044" s="246"/>
      <c r="BW1044" s="246"/>
      <c r="BX1044" s="424"/>
      <c r="BY1044" s="156">
        <f t="shared" si="117"/>
        <v>0</v>
      </c>
      <c r="BZ1044" s="156">
        <f t="shared" si="116"/>
        <v>0</v>
      </c>
      <c r="CA1044" s="156"/>
      <c r="CB1044" s="195"/>
      <c r="CC1044" s="195"/>
      <c r="CD1044" s="195"/>
      <c r="CE1044" s="195"/>
      <c r="CF1044" s="89"/>
      <c r="CG1044" s="290"/>
      <c r="CH1044" s="290"/>
      <c r="CI1044" s="290"/>
      <c r="CJ1044" s="290"/>
      <c r="CK1044" s="290"/>
      <c r="CL1044" s="290"/>
      <c r="CM1044" s="290"/>
      <c r="CN1044" s="290"/>
      <c r="CO1044" s="290"/>
      <c r="CP1044" s="290"/>
    </row>
    <row r="1045" spans="1:94" s="99" customFormat="1" ht="15" hidden="1" customHeight="1" outlineLevel="1">
      <c r="A1045" s="147" t="str">
        <f>IF(B1045&lt;&gt;"",SUBTOTAL(103,$B$8:B1045)-SUBTOTAL(103,$B$9:$B$50)-SUBTOTAL(103,$B$52:$B$345),"")</f>
        <v/>
      </c>
      <c r="B1045" s="90"/>
      <c r="C1045" s="321" t="s">
        <v>1566</v>
      </c>
      <c r="D1045" s="129"/>
      <c r="E1045" s="107"/>
      <c r="F1045" s="107"/>
      <c r="G1045" s="107"/>
      <c r="H1045" s="107"/>
      <c r="I1045" s="107"/>
      <c r="J1045" s="107"/>
      <c r="K1045" s="107"/>
      <c r="L1045" s="114"/>
      <c r="M1045" s="114"/>
      <c r="W1045" s="687">
        <f t="shared" si="118"/>
        <v>0</v>
      </c>
      <c r="X1045" s="687"/>
      <c r="Y1045" s="687"/>
      <c r="Z1045" s="687"/>
      <c r="AA1045" s="687"/>
      <c r="AB1045" s="687"/>
      <c r="AC1045" s="423"/>
      <c r="AD1045" s="641">
        <v>0</v>
      </c>
      <c r="AE1045" s="641"/>
      <c r="AF1045" s="641"/>
      <c r="AG1045" s="641"/>
      <c r="AH1045" s="641"/>
      <c r="AI1045" s="641"/>
      <c r="AJ1045" s="147" t="str">
        <f t="shared" si="108"/>
        <v/>
      </c>
      <c r="AK1045" s="245">
        <f t="shared" si="108"/>
        <v>0</v>
      </c>
      <c r="AL1045" s="321" t="s">
        <v>1567</v>
      </c>
      <c r="AM1045" s="129"/>
      <c r="AN1045" s="107"/>
      <c r="AO1045" s="107"/>
      <c r="AP1045" s="107"/>
      <c r="AQ1045" s="107"/>
      <c r="AR1045" s="107"/>
      <c r="AS1045" s="107"/>
      <c r="AT1045" s="107"/>
      <c r="AU1045" s="114"/>
      <c r="AV1045" s="114"/>
      <c r="BF1045" s="687">
        <f>W1045</f>
        <v>0</v>
      </c>
      <c r="BG1045" s="687"/>
      <c r="BH1045" s="687"/>
      <c r="BI1045" s="687"/>
      <c r="BJ1045" s="687"/>
      <c r="BK1045" s="687"/>
      <c r="BL1045" s="423"/>
      <c r="BM1045" s="641">
        <f>AD1045</f>
        <v>0</v>
      </c>
      <c r="BN1045" s="641"/>
      <c r="BO1045" s="641"/>
      <c r="BP1045" s="641"/>
      <c r="BQ1045" s="641"/>
      <c r="BR1045" s="641"/>
      <c r="BS1045" s="193"/>
      <c r="BT1045" s="246"/>
      <c r="BU1045" s="246"/>
      <c r="BV1045" s="246"/>
      <c r="BW1045" s="246"/>
      <c r="BX1045" s="424"/>
      <c r="BY1045" s="156">
        <f>IF(SUM(C1045:AI1045)=0,0,1)</f>
        <v>0</v>
      </c>
      <c r="BZ1045" s="156">
        <f t="shared" si="116"/>
        <v>0</v>
      </c>
      <c r="CA1045" s="156"/>
      <c r="CB1045" s="195"/>
      <c r="CC1045" s="195"/>
      <c r="CD1045" s="195"/>
      <c r="CE1045" s="195"/>
      <c r="CF1045" s="89"/>
      <c r="CG1045" s="290"/>
      <c r="CH1045" s="290"/>
      <c r="CI1045" s="290"/>
      <c r="CJ1045" s="290"/>
      <c r="CK1045" s="290"/>
      <c r="CL1045" s="290"/>
      <c r="CM1045" s="290"/>
      <c r="CN1045" s="290"/>
      <c r="CO1045" s="290"/>
      <c r="CP1045" s="290"/>
    </row>
    <row r="1046" spans="1:94" s="99" customFormat="1" ht="15" hidden="1" customHeight="1" outlineLevel="1">
      <c r="A1046" s="147" t="str">
        <f>IF(B1046&lt;&gt;"",SUBTOTAL(103,$B$8:B1046)-SUBTOTAL(103,$B$9:$B$50)-SUBTOTAL(103,$B$52:$B$345),"")</f>
        <v/>
      </c>
      <c r="B1046" s="90"/>
      <c r="C1046" s="321" t="s">
        <v>1568</v>
      </c>
      <c r="D1046" s="129"/>
      <c r="E1046" s="107"/>
      <c r="F1046" s="107"/>
      <c r="G1046" s="107"/>
      <c r="H1046" s="107"/>
      <c r="I1046" s="107"/>
      <c r="J1046" s="107"/>
      <c r="K1046" s="107"/>
      <c r="L1046" s="114"/>
      <c r="M1046" s="114"/>
      <c r="W1046" s="687">
        <f t="shared" si="118"/>
        <v>0</v>
      </c>
      <c r="X1046" s="687"/>
      <c r="Y1046" s="687"/>
      <c r="Z1046" s="687"/>
      <c r="AA1046" s="687"/>
      <c r="AB1046" s="687"/>
      <c r="AC1046" s="423"/>
      <c r="AD1046" s="641">
        <v>0</v>
      </c>
      <c r="AE1046" s="641"/>
      <c r="AF1046" s="641"/>
      <c r="AG1046" s="641"/>
      <c r="AH1046" s="641"/>
      <c r="AI1046" s="641"/>
      <c r="AJ1046" s="147" t="str">
        <f t="shared" si="108"/>
        <v/>
      </c>
      <c r="AK1046" s="245">
        <f t="shared" si="108"/>
        <v>0</v>
      </c>
      <c r="AL1046" s="321" t="s">
        <v>1569</v>
      </c>
      <c r="AM1046" s="129"/>
      <c r="AN1046" s="107"/>
      <c r="AO1046" s="107"/>
      <c r="AP1046" s="107"/>
      <c r="AQ1046" s="107"/>
      <c r="AR1046" s="107"/>
      <c r="AS1046" s="107"/>
      <c r="AT1046" s="107"/>
      <c r="AU1046" s="114"/>
      <c r="AV1046" s="114"/>
      <c r="BF1046" s="687">
        <f t="shared" si="119"/>
        <v>0</v>
      </c>
      <c r="BG1046" s="687"/>
      <c r="BH1046" s="687"/>
      <c r="BI1046" s="687"/>
      <c r="BJ1046" s="687"/>
      <c r="BK1046" s="687"/>
      <c r="BL1046" s="423"/>
      <c r="BM1046" s="641">
        <f t="shared" si="120"/>
        <v>0</v>
      </c>
      <c r="BN1046" s="641"/>
      <c r="BO1046" s="641"/>
      <c r="BP1046" s="641"/>
      <c r="BQ1046" s="641"/>
      <c r="BR1046" s="641"/>
      <c r="BS1046" s="193"/>
      <c r="BT1046" s="246"/>
      <c r="BU1046" s="246"/>
      <c r="BV1046" s="246"/>
      <c r="BW1046" s="246"/>
      <c r="BX1046" s="424"/>
      <c r="BY1046" s="156">
        <f t="shared" si="117"/>
        <v>0</v>
      </c>
      <c r="BZ1046" s="156">
        <f t="shared" si="116"/>
        <v>0</v>
      </c>
      <c r="CA1046" s="156"/>
      <c r="CB1046" s="195"/>
      <c r="CC1046" s="195"/>
      <c r="CD1046" s="195"/>
      <c r="CE1046" s="195"/>
      <c r="CF1046" s="89"/>
      <c r="CG1046" s="290"/>
      <c r="CH1046" s="290"/>
      <c r="CI1046" s="290"/>
      <c r="CJ1046" s="290"/>
      <c r="CK1046" s="290"/>
      <c r="CL1046" s="290"/>
      <c r="CM1046" s="290"/>
      <c r="CN1046" s="290"/>
      <c r="CO1046" s="290"/>
      <c r="CP1046" s="290"/>
    </row>
    <row r="1047" spans="1:94" s="99" customFormat="1" ht="15" hidden="1" customHeight="1" outlineLevel="1">
      <c r="A1047" s="147" t="str">
        <f>IF(B1047&lt;&gt;"",SUBTOTAL(103,$B$8:B1047)-SUBTOTAL(103,$B$9:$B$50)-SUBTOTAL(103,$B$52:$B$345),"")</f>
        <v/>
      </c>
      <c r="B1047" s="90"/>
      <c r="C1047" s="99" t="s">
        <v>1570</v>
      </c>
      <c r="D1047" s="129"/>
      <c r="E1047" s="107"/>
      <c r="F1047" s="107"/>
      <c r="G1047" s="107"/>
      <c r="H1047" s="107"/>
      <c r="I1047" s="107"/>
      <c r="J1047" s="107"/>
      <c r="K1047" s="107"/>
      <c r="L1047" s="114"/>
      <c r="M1047" s="114"/>
      <c r="W1047" s="687">
        <f t="shared" si="118"/>
        <v>0</v>
      </c>
      <c r="X1047" s="687"/>
      <c r="Y1047" s="687"/>
      <c r="Z1047" s="687"/>
      <c r="AA1047" s="687"/>
      <c r="AB1047" s="687"/>
      <c r="AC1047" s="423"/>
      <c r="AD1047" s="641">
        <v>0</v>
      </c>
      <c r="AE1047" s="641"/>
      <c r="AF1047" s="641"/>
      <c r="AG1047" s="641"/>
      <c r="AH1047" s="641"/>
      <c r="AI1047" s="641"/>
      <c r="AJ1047" s="147" t="str">
        <f t="shared" si="108"/>
        <v/>
      </c>
      <c r="AK1047" s="245">
        <f t="shared" si="108"/>
        <v>0</v>
      </c>
      <c r="AL1047" s="99" t="s">
        <v>1571</v>
      </c>
      <c r="AM1047" s="129"/>
      <c r="AN1047" s="107"/>
      <c r="AO1047" s="107"/>
      <c r="AP1047" s="107"/>
      <c r="AQ1047" s="107"/>
      <c r="AR1047" s="107"/>
      <c r="AS1047" s="107"/>
      <c r="AT1047" s="107"/>
      <c r="AU1047" s="114"/>
      <c r="AV1047" s="114"/>
      <c r="BF1047" s="687">
        <f t="shared" si="119"/>
        <v>0</v>
      </c>
      <c r="BG1047" s="687"/>
      <c r="BH1047" s="687"/>
      <c r="BI1047" s="687"/>
      <c r="BJ1047" s="687"/>
      <c r="BK1047" s="687"/>
      <c r="BL1047" s="423"/>
      <c r="BM1047" s="641">
        <f t="shared" si="120"/>
        <v>0</v>
      </c>
      <c r="BN1047" s="641"/>
      <c r="BO1047" s="641"/>
      <c r="BP1047" s="641"/>
      <c r="BQ1047" s="641"/>
      <c r="BR1047" s="641"/>
      <c r="BS1047" s="193"/>
      <c r="BT1047" s="246"/>
      <c r="BU1047" s="246"/>
      <c r="BV1047" s="246"/>
      <c r="BW1047" s="246"/>
      <c r="BX1047" s="424"/>
      <c r="BY1047" s="156">
        <f t="shared" si="117"/>
        <v>0</v>
      </c>
      <c r="BZ1047" s="156">
        <f t="shared" si="116"/>
        <v>0</v>
      </c>
      <c r="CA1047" s="156"/>
      <c r="CB1047" s="195"/>
      <c r="CC1047" s="195"/>
      <c r="CD1047" s="195"/>
      <c r="CE1047" s="195"/>
      <c r="CF1047" s="89"/>
      <c r="CG1047" s="290"/>
      <c r="CH1047" s="290"/>
      <c r="CI1047" s="290"/>
      <c r="CJ1047" s="290"/>
      <c r="CK1047" s="290"/>
      <c r="CL1047" s="290"/>
      <c r="CM1047" s="290"/>
      <c r="CN1047" s="290"/>
      <c r="CO1047" s="290"/>
      <c r="CP1047" s="290"/>
    </row>
    <row r="1048" spans="1:94" s="99" customFormat="1" ht="15" hidden="1" customHeight="1" outlineLevel="1">
      <c r="A1048" s="147" t="str">
        <f>IF(B1048&lt;&gt;"",SUBTOTAL(103,$B$8:B1048)-SUBTOTAL(103,$B$9:$B$50)-SUBTOTAL(103,$B$52:$B$345),"")</f>
        <v/>
      </c>
      <c r="B1048" s="90"/>
      <c r="C1048" s="99" t="s">
        <v>1542</v>
      </c>
      <c r="D1048" s="129"/>
      <c r="E1048" s="107"/>
      <c r="F1048" s="107"/>
      <c r="G1048" s="107"/>
      <c r="H1048" s="107"/>
      <c r="I1048" s="107"/>
      <c r="J1048" s="107"/>
      <c r="K1048" s="107"/>
      <c r="L1048" s="114"/>
      <c r="M1048" s="114"/>
      <c r="W1048" s="687">
        <f t="shared" si="118"/>
        <v>0</v>
      </c>
      <c r="X1048" s="687"/>
      <c r="Y1048" s="687"/>
      <c r="Z1048" s="687"/>
      <c r="AA1048" s="687"/>
      <c r="AB1048" s="687"/>
      <c r="AC1048" s="423"/>
      <c r="AD1048" s="641">
        <v>0</v>
      </c>
      <c r="AE1048" s="641"/>
      <c r="AF1048" s="641"/>
      <c r="AG1048" s="641"/>
      <c r="AH1048" s="641"/>
      <c r="AI1048" s="641"/>
      <c r="AJ1048" s="147" t="str">
        <f t="shared" si="108"/>
        <v/>
      </c>
      <c r="AK1048" s="245">
        <f t="shared" si="108"/>
        <v>0</v>
      </c>
      <c r="AL1048" s="99" t="s">
        <v>1572</v>
      </c>
      <c r="AM1048" s="129"/>
      <c r="AN1048" s="107"/>
      <c r="AO1048" s="107"/>
      <c r="AP1048" s="107"/>
      <c r="AQ1048" s="107"/>
      <c r="AR1048" s="107"/>
      <c r="AS1048" s="107"/>
      <c r="AT1048" s="107"/>
      <c r="AU1048" s="114"/>
      <c r="AV1048" s="114"/>
      <c r="BF1048" s="687">
        <f t="shared" si="119"/>
        <v>0</v>
      </c>
      <c r="BG1048" s="687"/>
      <c r="BH1048" s="687"/>
      <c r="BI1048" s="687"/>
      <c r="BJ1048" s="687"/>
      <c r="BK1048" s="687"/>
      <c r="BL1048" s="423"/>
      <c r="BM1048" s="641">
        <f t="shared" si="120"/>
        <v>0</v>
      </c>
      <c r="BN1048" s="641"/>
      <c r="BO1048" s="641"/>
      <c r="BP1048" s="641"/>
      <c r="BQ1048" s="641"/>
      <c r="BR1048" s="641"/>
      <c r="BS1048" s="193"/>
      <c r="BT1048" s="246"/>
      <c r="BU1048" s="246"/>
      <c r="BV1048" s="246"/>
      <c r="BW1048" s="246"/>
      <c r="BX1048" s="424"/>
      <c r="BY1048" s="156">
        <f t="shared" si="117"/>
        <v>0</v>
      </c>
      <c r="BZ1048" s="156">
        <f t="shared" si="116"/>
        <v>0</v>
      </c>
      <c r="CA1048" s="156"/>
      <c r="CB1048" s="195"/>
      <c r="CC1048" s="195"/>
      <c r="CD1048" s="195"/>
      <c r="CE1048" s="195"/>
      <c r="CF1048" s="89"/>
      <c r="CG1048" s="290"/>
      <c r="CH1048" s="290"/>
      <c r="CI1048" s="290"/>
      <c r="CJ1048" s="290"/>
      <c r="CK1048" s="290"/>
      <c r="CL1048" s="290"/>
      <c r="CM1048" s="290"/>
      <c r="CN1048" s="290"/>
      <c r="CO1048" s="290"/>
      <c r="CP1048" s="290"/>
    </row>
    <row r="1049" spans="1:94" s="96" customFormat="1" ht="15" hidden="1" customHeight="1" outlineLevel="1">
      <c r="A1049" s="147" t="str">
        <f>IF(B1049&lt;&gt;"",SUBTOTAL(103,$B$8:B1049)-SUBTOTAL(103,$B$9:$B$50)-SUBTOTAL(103,$B$52:$B$345),"")</f>
        <v/>
      </c>
      <c r="B1049" s="88"/>
      <c r="C1049" s="276"/>
      <c r="D1049" s="111"/>
      <c r="E1049" s="111"/>
      <c r="F1049" s="111"/>
      <c r="G1049" s="111"/>
      <c r="H1049" s="111"/>
      <c r="I1049" s="111"/>
      <c r="J1049" s="111"/>
      <c r="K1049" s="425"/>
      <c r="L1049" s="426"/>
      <c r="M1049" s="426"/>
      <c r="N1049" s="426"/>
      <c r="O1049" s="426"/>
      <c r="P1049" s="426"/>
      <c r="Q1049" s="325"/>
      <c r="R1049" s="325"/>
      <c r="S1049" s="325"/>
      <c r="T1049" s="325"/>
      <c r="U1049" s="325"/>
      <c r="V1049" s="325"/>
      <c r="W1049" s="426"/>
      <c r="X1049" s="426"/>
      <c r="Y1049" s="426"/>
      <c r="Z1049" s="426"/>
      <c r="AA1049" s="426"/>
      <c r="AB1049" s="426"/>
      <c r="AC1049" s="426"/>
      <c r="AD1049" s="426"/>
      <c r="AE1049" s="426"/>
      <c r="AF1049" s="426"/>
      <c r="AG1049" s="426"/>
      <c r="AH1049" s="426"/>
      <c r="AI1049" s="426"/>
      <c r="AJ1049" s="147" t="str">
        <f t="shared" si="108"/>
        <v/>
      </c>
      <c r="AK1049" s="245">
        <f t="shared" si="108"/>
        <v>0</v>
      </c>
      <c r="AL1049" s="276"/>
      <c r="AM1049" s="111"/>
      <c r="AN1049" s="111"/>
      <c r="AO1049" s="111"/>
      <c r="AP1049" s="111"/>
      <c r="AQ1049" s="111"/>
      <c r="AR1049" s="111"/>
      <c r="AS1049" s="111"/>
      <c r="AT1049" s="425"/>
      <c r="AU1049" s="425"/>
      <c r="AV1049" s="425"/>
      <c r="AW1049" s="425"/>
      <c r="AX1049" s="425"/>
      <c r="AY1049" s="425"/>
      <c r="BF1049" s="425"/>
      <c r="BG1049" s="425"/>
      <c r="BH1049" s="425"/>
      <c r="BI1049" s="425"/>
      <c r="BJ1049" s="425"/>
      <c r="BK1049" s="425"/>
      <c r="BL1049" s="425"/>
      <c r="BM1049" s="425"/>
      <c r="BN1049" s="425"/>
      <c r="BO1049" s="425"/>
      <c r="BP1049" s="425"/>
      <c r="BQ1049" s="425"/>
      <c r="BR1049" s="425"/>
      <c r="BS1049" s="425"/>
      <c r="BT1049" s="155"/>
      <c r="BU1049" s="155"/>
      <c r="BV1049" s="155"/>
      <c r="BW1049" s="155"/>
      <c r="BX1049" s="156"/>
      <c r="BY1049" s="156">
        <f>BY1052</f>
        <v>6</v>
      </c>
      <c r="BZ1049" s="156">
        <f t="shared" ref="BZ1049:BZ1085" si="121">IF(ISNONTEXT(C1049:D1049),0,SUM(C1049:AI1049)-SUM(AL1049:BR1049))</f>
        <v>0</v>
      </c>
      <c r="CA1049" s="156"/>
      <c r="CB1049" s="252"/>
      <c r="CC1049" s="252"/>
      <c r="CD1049" s="252"/>
      <c r="CE1049" s="252"/>
      <c r="CG1049" s="272"/>
      <c r="CH1049" s="272"/>
      <c r="CI1049" s="272"/>
      <c r="CJ1049" s="272"/>
      <c r="CK1049" s="272"/>
      <c r="CL1049" s="272"/>
      <c r="CM1049" s="272"/>
      <c r="CN1049" s="272"/>
      <c r="CO1049" s="272"/>
      <c r="CP1049" s="272"/>
    </row>
    <row r="1050" spans="1:94" s="96" customFormat="1" ht="15" customHeight="1" collapsed="1">
      <c r="A1050" s="147" t="s">
        <v>797</v>
      </c>
      <c r="B1050" s="88"/>
      <c r="C1050" s="270" t="s">
        <v>827</v>
      </c>
      <c r="D1050" s="111"/>
      <c r="E1050" s="111"/>
      <c r="F1050" s="111"/>
      <c r="G1050" s="111"/>
      <c r="H1050" s="111"/>
      <c r="I1050" s="111"/>
      <c r="J1050" s="111"/>
      <c r="K1050" s="425"/>
      <c r="L1050" s="425"/>
      <c r="M1050" s="425"/>
      <c r="N1050" s="425"/>
      <c r="O1050" s="425"/>
      <c r="P1050" s="425"/>
      <c r="Q1050" s="425"/>
      <c r="R1050" s="425"/>
      <c r="S1050" s="425"/>
      <c r="T1050" s="425"/>
      <c r="U1050" s="425"/>
      <c r="V1050" s="425"/>
      <c r="W1050" s="425"/>
      <c r="X1050" s="425"/>
      <c r="Y1050" s="425"/>
      <c r="Z1050" s="425"/>
      <c r="AA1050" s="425"/>
      <c r="AB1050" s="425"/>
      <c r="AC1050" s="425"/>
      <c r="AD1050" s="425"/>
      <c r="AE1050" s="425"/>
      <c r="AF1050" s="425"/>
      <c r="AG1050" s="425"/>
      <c r="AH1050" s="425"/>
      <c r="AI1050" s="425"/>
      <c r="AJ1050" s="147" t="str">
        <f t="shared" si="108"/>
        <v>a)</v>
      </c>
      <c r="AK1050" s="245">
        <f t="shared" si="108"/>
        <v>0</v>
      </c>
      <c r="AL1050" s="270" t="s">
        <v>1573</v>
      </c>
      <c r="AM1050" s="111"/>
      <c r="AN1050" s="111"/>
      <c r="AO1050" s="111"/>
      <c r="AP1050" s="111"/>
      <c r="AQ1050" s="111"/>
      <c r="AR1050" s="111"/>
      <c r="AS1050" s="111"/>
      <c r="AT1050" s="425"/>
      <c r="AU1050" s="425"/>
      <c r="AV1050" s="425"/>
      <c r="AW1050" s="425"/>
      <c r="AX1050" s="425"/>
      <c r="AY1050" s="425"/>
      <c r="AZ1050" s="425"/>
      <c r="BA1050" s="425"/>
      <c r="BB1050" s="425"/>
      <c r="BC1050" s="425"/>
      <c r="BD1050" s="425"/>
      <c r="BE1050" s="425"/>
      <c r="BF1050" s="425"/>
      <c r="BG1050" s="425"/>
      <c r="BH1050" s="425"/>
      <c r="BI1050" s="425"/>
      <c r="BJ1050" s="425"/>
      <c r="BK1050" s="425"/>
      <c r="BL1050" s="425"/>
      <c r="BM1050" s="425"/>
      <c r="BN1050" s="425"/>
      <c r="BO1050" s="425"/>
      <c r="BP1050" s="425"/>
      <c r="BQ1050" s="425"/>
      <c r="BR1050" s="425"/>
      <c r="BS1050" s="425"/>
      <c r="BT1050" s="155"/>
      <c r="BU1050" s="155"/>
      <c r="BV1050" s="155"/>
      <c r="BW1050" s="155"/>
      <c r="BX1050" s="156"/>
      <c r="BY1050" s="156">
        <f>BY1052</f>
        <v>6</v>
      </c>
      <c r="BZ1050" s="156">
        <f t="shared" si="121"/>
        <v>0</v>
      </c>
      <c r="CA1050" s="156"/>
      <c r="CB1050" s="252"/>
      <c r="CC1050" s="252"/>
      <c r="CD1050" s="252"/>
      <c r="CE1050" s="252"/>
      <c r="CG1050" s="272"/>
      <c r="CH1050" s="272"/>
      <c r="CI1050" s="272"/>
      <c r="CJ1050" s="272"/>
      <c r="CK1050" s="272"/>
      <c r="CL1050" s="272"/>
      <c r="CM1050" s="272"/>
      <c r="CN1050" s="272"/>
      <c r="CO1050" s="272"/>
      <c r="CP1050" s="272"/>
    </row>
    <row r="1051" spans="1:94" s="96" customFormat="1" ht="15" customHeight="1">
      <c r="A1051" s="147" t="str">
        <f>IF(B1051&lt;&gt;"",SUBTOTAL(103,$B$8:B1051)-SUBTOTAL(103,$B$9:$B$50)-SUBTOTAL(103,$B$52:$B$345),"")</f>
        <v/>
      </c>
      <c r="B1051" s="88"/>
      <c r="C1051" s="276"/>
      <c r="D1051" s="111"/>
      <c r="E1051" s="111"/>
      <c r="F1051" s="111"/>
      <c r="G1051" s="111"/>
      <c r="H1051" s="111"/>
      <c r="J1051" s="189"/>
      <c r="K1051" s="189"/>
      <c r="O1051" s="730" t="s">
        <v>1557</v>
      </c>
      <c r="P1051" s="731"/>
      <c r="Q1051" s="731"/>
      <c r="R1051" s="119"/>
      <c r="S1051" s="648" t="str">
        <f>[4]CDKT!$P$9</f>
        <v>30/06/2016</v>
      </c>
      <c r="T1051" s="644"/>
      <c r="U1051" s="644"/>
      <c r="V1051" s="644"/>
      <c r="W1051" s="644"/>
      <c r="X1051" s="644"/>
      <c r="Y1051" s="193"/>
      <c r="Z1051" s="730" t="s">
        <v>1557</v>
      </c>
      <c r="AA1051" s="731"/>
      <c r="AB1051" s="731"/>
      <c r="AC1051" s="425"/>
      <c r="AD1051" s="648" t="str">
        <f>[4]CDKT!$T$9</f>
        <v>01/01/2016</v>
      </c>
      <c r="AE1051" s="644"/>
      <c r="AF1051" s="644"/>
      <c r="AG1051" s="644"/>
      <c r="AH1051" s="644"/>
      <c r="AI1051" s="644"/>
      <c r="AJ1051" s="147" t="str">
        <f t="shared" si="108"/>
        <v/>
      </c>
      <c r="AK1051" s="245">
        <f t="shared" si="108"/>
        <v>0</v>
      </c>
      <c r="AL1051" s="276"/>
      <c r="AM1051" s="111"/>
      <c r="AN1051" s="111"/>
      <c r="AO1051" s="111"/>
      <c r="AP1051" s="111"/>
      <c r="AQ1051" s="111"/>
      <c r="AS1051" s="189"/>
      <c r="AT1051" s="189"/>
      <c r="AX1051" s="731" t="s">
        <v>1559</v>
      </c>
      <c r="AY1051" s="731"/>
      <c r="AZ1051" s="731"/>
      <c r="BA1051" s="119"/>
      <c r="BB1051" s="650" t="e">
        <f>#REF!</f>
        <v>#REF!</v>
      </c>
      <c r="BC1051" s="644"/>
      <c r="BD1051" s="644"/>
      <c r="BE1051" s="644"/>
      <c r="BF1051" s="644"/>
      <c r="BG1051" s="644"/>
      <c r="BH1051" s="193"/>
      <c r="BI1051" s="730" t="s">
        <v>1559</v>
      </c>
      <c r="BJ1051" s="731"/>
      <c r="BK1051" s="731"/>
      <c r="BL1051" s="425"/>
      <c r="BM1051" s="648" t="e">
        <f>#REF!</f>
        <v>#REF!</v>
      </c>
      <c r="BN1051" s="644"/>
      <c r="BO1051" s="644"/>
      <c r="BP1051" s="644"/>
      <c r="BQ1051" s="644"/>
      <c r="BR1051" s="644"/>
      <c r="BS1051" s="425"/>
      <c r="BT1051" s="155"/>
      <c r="BU1051" s="155"/>
      <c r="BV1051" s="155"/>
      <c r="BW1051" s="155"/>
      <c r="BX1051" s="156"/>
      <c r="BY1051" s="156">
        <f>BY1052</f>
        <v>6</v>
      </c>
      <c r="BZ1051" s="156">
        <f t="shared" si="121"/>
        <v>0</v>
      </c>
      <c r="CA1051" s="156"/>
      <c r="CB1051" s="252"/>
      <c r="CC1051" s="252"/>
      <c r="CD1051" s="252"/>
      <c r="CE1051" s="252"/>
      <c r="CG1051" s="272"/>
      <c r="CH1051" s="272"/>
      <c r="CI1051" s="272"/>
      <c r="CJ1051" s="272"/>
      <c r="CK1051" s="272"/>
      <c r="CL1051" s="272"/>
      <c r="CM1051" s="272"/>
      <c r="CN1051" s="272"/>
      <c r="CO1051" s="272"/>
      <c r="CP1051" s="272"/>
    </row>
    <row r="1052" spans="1:94" s="96" customFormat="1" ht="15" customHeight="1">
      <c r="A1052" s="147" t="str">
        <f>IF(B1052&lt;&gt;"",SUBTOTAL(103,$B$8:B1052)-SUBTOTAL(103,$B$9:$B$50)-SUBTOTAL(103,$B$52:$B$345),"")</f>
        <v/>
      </c>
      <c r="B1052" s="88"/>
      <c r="C1052" s="276"/>
      <c r="D1052" s="111"/>
      <c r="E1052" s="111"/>
      <c r="F1052" s="111"/>
      <c r="G1052" s="111"/>
      <c r="H1052" s="111"/>
      <c r="J1052" s="189"/>
      <c r="K1052" s="189"/>
      <c r="O1052" s="732" t="s">
        <v>1561</v>
      </c>
      <c r="P1052" s="732"/>
      <c r="Q1052" s="732"/>
      <c r="R1052" s="119"/>
      <c r="S1052" s="645" t="str">
        <f>[4]CDKT!$P$10</f>
        <v>VND</v>
      </c>
      <c r="T1052" s="645"/>
      <c r="U1052" s="645"/>
      <c r="V1052" s="645"/>
      <c r="W1052" s="645"/>
      <c r="X1052" s="645"/>
      <c r="Y1052" s="193"/>
      <c r="Z1052" s="732" t="s">
        <v>1561</v>
      </c>
      <c r="AA1052" s="732"/>
      <c r="AB1052" s="732"/>
      <c r="AC1052" s="119"/>
      <c r="AD1052" s="645" t="str">
        <f>[4]CDKT!$T$10</f>
        <v>VND</v>
      </c>
      <c r="AE1052" s="645"/>
      <c r="AF1052" s="645"/>
      <c r="AG1052" s="645"/>
      <c r="AH1052" s="645"/>
      <c r="AI1052" s="645"/>
      <c r="AJ1052" s="147" t="str">
        <f t="shared" ref="AJ1052:AK1067" si="122">A1052</f>
        <v/>
      </c>
      <c r="AK1052" s="245">
        <f t="shared" si="122"/>
        <v>0</v>
      </c>
      <c r="AL1052" s="276"/>
      <c r="AM1052" s="111"/>
      <c r="AN1052" s="111"/>
      <c r="AO1052" s="111"/>
      <c r="AP1052" s="111"/>
      <c r="AQ1052" s="111"/>
      <c r="AS1052" s="189"/>
      <c r="AT1052" s="189"/>
      <c r="AX1052" s="732" t="s">
        <v>1561</v>
      </c>
      <c r="AY1052" s="732"/>
      <c r="AZ1052" s="732"/>
      <c r="BA1052" s="119"/>
      <c r="BB1052" s="645" t="e">
        <f>#REF!</f>
        <v>#REF!</v>
      </c>
      <c r="BC1052" s="645"/>
      <c r="BD1052" s="645"/>
      <c r="BE1052" s="645"/>
      <c r="BF1052" s="645"/>
      <c r="BG1052" s="645"/>
      <c r="BH1052" s="193"/>
      <c r="BI1052" s="732" t="s">
        <v>1561</v>
      </c>
      <c r="BJ1052" s="732"/>
      <c r="BK1052" s="732"/>
      <c r="BL1052" s="119"/>
      <c r="BM1052" s="645" t="e">
        <f>#REF!</f>
        <v>#REF!</v>
      </c>
      <c r="BN1052" s="645"/>
      <c r="BO1052" s="645"/>
      <c r="BP1052" s="645"/>
      <c r="BQ1052" s="645"/>
      <c r="BR1052" s="645"/>
      <c r="BS1052" s="425"/>
      <c r="BT1052" s="155"/>
      <c r="BU1052" s="155"/>
      <c r="BV1052" s="155"/>
      <c r="BW1052" s="155"/>
      <c r="BX1052" s="156"/>
      <c r="BY1052" s="156">
        <f>SUM(BY1053:BY1059)</f>
        <v>6</v>
      </c>
      <c r="BZ1052" s="156">
        <f t="shared" si="121"/>
        <v>0</v>
      </c>
      <c r="CA1052" s="156"/>
      <c r="CB1052" s="252"/>
      <c r="CC1052" s="252"/>
      <c r="CD1052" s="252"/>
      <c r="CE1052" s="252"/>
      <c r="CG1052" s="272"/>
      <c r="CH1052" s="272"/>
      <c r="CI1052" s="272"/>
      <c r="CJ1052" s="272"/>
      <c r="CK1052" s="272"/>
      <c r="CL1052" s="272"/>
      <c r="CM1052" s="272"/>
      <c r="CN1052" s="272"/>
      <c r="CO1052" s="272"/>
      <c r="CP1052" s="272"/>
    </row>
    <row r="1053" spans="1:94" s="96" customFormat="1" ht="15" customHeight="1">
      <c r="A1053" s="147" t="str">
        <f>IF(B1053&lt;&gt;"",SUBTOTAL(103,$B$8:B1053)-SUBTOTAL(103,$B$9:$B$50)-SUBTOTAL(103,$B$52:$B$345),"")</f>
        <v/>
      </c>
      <c r="B1053" s="88"/>
      <c r="C1053" s="321" t="s">
        <v>1574</v>
      </c>
      <c r="D1053" s="111"/>
      <c r="E1053" s="111"/>
      <c r="F1053" s="111"/>
      <c r="G1053" s="111"/>
      <c r="H1053" s="111"/>
      <c r="J1053" s="111"/>
      <c r="K1053" s="425"/>
      <c r="O1053" s="687">
        <f>IF(ISERROR(S1053/$S$1059),0,S1053/$S$1059)</f>
        <v>5.5991248364612049E-2</v>
      </c>
      <c r="P1053" s="687"/>
      <c r="Q1053" s="687"/>
      <c r="R1053" s="119"/>
      <c r="S1053" s="641">
        <f>AD1053-15000000000</f>
        <v>7575000000</v>
      </c>
      <c r="T1053" s="641"/>
      <c r="U1053" s="641"/>
      <c r="V1053" s="641"/>
      <c r="W1053" s="641"/>
      <c r="X1053" s="641"/>
      <c r="Y1053" s="425"/>
      <c r="Z1053" s="687">
        <f>IF(ISERROR(AD1053/$AD$1059),0,AD1053/$AD$1059)</f>
        <v>0.1668650075024577</v>
      </c>
      <c r="AA1053" s="687"/>
      <c r="AB1053" s="687"/>
      <c r="AC1053" s="425"/>
      <c r="AD1053" s="641">
        <v>22575000000</v>
      </c>
      <c r="AE1053" s="641"/>
      <c r="AF1053" s="641"/>
      <c r="AG1053" s="641"/>
      <c r="AH1053" s="641"/>
      <c r="AI1053" s="641"/>
      <c r="AJ1053" s="147" t="str">
        <f t="shared" si="122"/>
        <v/>
      </c>
      <c r="AK1053" s="245">
        <f t="shared" si="122"/>
        <v>0</v>
      </c>
      <c r="AL1053" s="321" t="s">
        <v>1575</v>
      </c>
      <c r="AM1053" s="111"/>
      <c r="AN1053" s="111"/>
      <c r="AO1053" s="111"/>
      <c r="AP1053" s="111"/>
      <c r="AQ1053" s="111"/>
      <c r="AS1053" s="111"/>
      <c r="AT1053" s="425"/>
      <c r="AX1053" s="734">
        <f>O1053</f>
        <v>5.5991248364612049E-2</v>
      </c>
      <c r="AY1053" s="734"/>
      <c r="AZ1053" s="734"/>
      <c r="BA1053" s="119"/>
      <c r="BB1053" s="641">
        <f>S1053</f>
        <v>7575000000</v>
      </c>
      <c r="BC1053" s="641"/>
      <c r="BD1053" s="641"/>
      <c r="BE1053" s="641"/>
      <c r="BF1053" s="641"/>
      <c r="BG1053" s="641"/>
      <c r="BH1053" s="425"/>
      <c r="BI1053" s="734">
        <f>Z1053</f>
        <v>0.1668650075024577</v>
      </c>
      <c r="BJ1053" s="734"/>
      <c r="BK1053" s="734"/>
      <c r="BL1053" s="425"/>
      <c r="BM1053" s="641">
        <f>AD1053</f>
        <v>22575000000</v>
      </c>
      <c r="BN1053" s="641"/>
      <c r="BO1053" s="641"/>
      <c r="BP1053" s="641"/>
      <c r="BQ1053" s="641"/>
      <c r="BR1053" s="641"/>
      <c r="BS1053" s="425"/>
      <c r="BT1053" s="155"/>
      <c r="BU1053" s="155"/>
      <c r="BV1053" s="155"/>
      <c r="BW1053" s="155"/>
      <c r="BX1053" s="156"/>
      <c r="BY1053" s="156">
        <f>IF(SUM(C1053:AI1053)=0,0,1)</f>
        <v>1</v>
      </c>
      <c r="BZ1053" s="156">
        <f t="shared" si="121"/>
        <v>0</v>
      </c>
      <c r="CA1053" s="156"/>
      <c r="CB1053" s="252"/>
      <c r="CC1053" s="252"/>
      <c r="CD1053" s="252"/>
      <c r="CE1053" s="252"/>
      <c r="CG1053" s="272"/>
      <c r="CH1053" s="272"/>
      <c r="CI1053" s="272"/>
      <c r="CJ1053" s="272"/>
      <c r="CK1053" s="272"/>
      <c r="CL1053" s="272"/>
      <c r="CM1053" s="272"/>
      <c r="CN1053" s="272"/>
      <c r="CO1053" s="272"/>
      <c r="CP1053" s="272"/>
    </row>
    <row r="1054" spans="1:94" s="96" customFormat="1" ht="15" customHeight="1">
      <c r="A1054" s="147" t="str">
        <f>IF(B1054&lt;&gt;"",SUBTOTAL(103,$B$8:B1054)-SUBTOTAL(103,$B$9:$B$50)-SUBTOTAL(103,$B$52:$B$345),"")</f>
        <v/>
      </c>
      <c r="B1054" s="88"/>
      <c r="C1054" s="321" t="s">
        <v>1576</v>
      </c>
      <c r="D1054" s="111"/>
      <c r="E1054" s="111"/>
      <c r="F1054" s="111"/>
      <c r="G1054" s="111"/>
      <c r="H1054" s="111"/>
      <c r="J1054" s="111"/>
      <c r="K1054" s="425"/>
      <c r="O1054" s="687">
        <f>IF(ISERROR(S1054/$S$1059),0,S1054/$S$1059)</f>
        <v>5.6323869642025591E-2</v>
      </c>
      <c r="P1054" s="687"/>
      <c r="Q1054" s="687"/>
      <c r="R1054" s="119"/>
      <c r="S1054" s="641">
        <f>AD1054-7000000000</f>
        <v>7620000000</v>
      </c>
      <c r="T1054" s="641"/>
      <c r="U1054" s="641"/>
      <c r="V1054" s="641"/>
      <c r="W1054" s="641"/>
      <c r="X1054" s="641"/>
      <c r="Y1054" s="425"/>
      <c r="Z1054" s="687">
        <f>IF(ISERROR(AD1054/$AD$1059),0,AD1054/$AD$1059)</f>
        <v>0.1080649572396869</v>
      </c>
      <c r="AA1054" s="687"/>
      <c r="AB1054" s="687"/>
      <c r="AC1054" s="425"/>
      <c r="AD1054" s="641">
        <v>14620000000</v>
      </c>
      <c r="AE1054" s="641"/>
      <c r="AF1054" s="641"/>
      <c r="AG1054" s="641"/>
      <c r="AH1054" s="641"/>
      <c r="AI1054" s="641"/>
      <c r="AJ1054" s="147" t="str">
        <f t="shared" si="122"/>
        <v/>
      </c>
      <c r="AK1054" s="245">
        <f t="shared" si="122"/>
        <v>0</v>
      </c>
      <c r="AL1054" s="321" t="s">
        <v>1575</v>
      </c>
      <c r="AM1054" s="111"/>
      <c r="AN1054" s="111"/>
      <c r="AO1054" s="111"/>
      <c r="AP1054" s="111"/>
      <c r="AQ1054" s="111"/>
      <c r="AS1054" s="111"/>
      <c r="AT1054" s="425"/>
      <c r="AX1054" s="734">
        <f>O1054</f>
        <v>5.6323869642025591E-2</v>
      </c>
      <c r="AY1054" s="734"/>
      <c r="AZ1054" s="734"/>
      <c r="BA1054" s="119"/>
      <c r="BB1054" s="641">
        <f>S1054</f>
        <v>7620000000</v>
      </c>
      <c r="BC1054" s="641"/>
      <c r="BD1054" s="641"/>
      <c r="BE1054" s="641"/>
      <c r="BF1054" s="641"/>
      <c r="BG1054" s="641"/>
      <c r="BH1054" s="425"/>
      <c r="BI1054" s="734">
        <f>Z1054</f>
        <v>0.1080649572396869</v>
      </c>
      <c r="BJ1054" s="734"/>
      <c r="BK1054" s="734"/>
      <c r="BL1054" s="425"/>
      <c r="BM1054" s="641">
        <f>AD1054</f>
        <v>14620000000</v>
      </c>
      <c r="BN1054" s="641"/>
      <c r="BO1054" s="641"/>
      <c r="BP1054" s="641"/>
      <c r="BQ1054" s="641"/>
      <c r="BR1054" s="641"/>
      <c r="BS1054" s="425"/>
      <c r="BT1054" s="155"/>
      <c r="BU1054" s="155"/>
      <c r="BV1054" s="155"/>
      <c r="BW1054" s="155"/>
      <c r="BX1054" s="156"/>
      <c r="BY1054" s="156">
        <f>IF(SUM(C1054:AI1054)=0,0,1)</f>
        <v>1</v>
      </c>
      <c r="BZ1054" s="156">
        <f t="shared" si="121"/>
        <v>0</v>
      </c>
      <c r="CA1054" s="156"/>
      <c r="CB1054" s="252"/>
      <c r="CC1054" s="252"/>
      <c r="CD1054" s="252"/>
      <c r="CE1054" s="252"/>
      <c r="CG1054" s="272"/>
      <c r="CH1054" s="272"/>
      <c r="CI1054" s="272"/>
      <c r="CJ1054" s="272"/>
      <c r="CK1054" s="272"/>
      <c r="CL1054" s="272"/>
      <c r="CM1054" s="272"/>
      <c r="CN1054" s="272"/>
      <c r="CO1054" s="272"/>
      <c r="CP1054" s="272"/>
    </row>
    <row r="1055" spans="1:94" s="96" customFormat="1" ht="39.75" customHeight="1">
      <c r="A1055" s="147" t="str">
        <f>IF(B1055&lt;&gt;"",SUBTOTAL(103,$B$8:B1055)-SUBTOTAL(103,$B$9:$B$50)-SUBTOTAL(103,$B$52:$B$345),"")</f>
        <v/>
      </c>
      <c r="B1055" s="88"/>
      <c r="C1055" s="733" t="s">
        <v>1577</v>
      </c>
      <c r="D1055" s="733"/>
      <c r="E1055" s="733"/>
      <c r="F1055" s="733"/>
      <c r="G1055" s="733"/>
      <c r="H1055" s="733"/>
      <c r="I1055" s="733"/>
      <c r="J1055" s="733"/>
      <c r="K1055" s="733"/>
      <c r="L1055" s="733"/>
      <c r="M1055" s="733"/>
      <c r="O1055" s="687">
        <f>IF(ISERROR(S1055/$S$1059),0,S1055/$S$1059)</f>
        <v>6.1231881379860888E-2</v>
      </c>
      <c r="P1055" s="687"/>
      <c r="Q1055" s="687"/>
      <c r="R1055" s="119"/>
      <c r="S1055" s="641">
        <v>8284000000</v>
      </c>
      <c r="T1055" s="641"/>
      <c r="U1055" s="641"/>
      <c r="V1055" s="641"/>
      <c r="W1055" s="641"/>
      <c r="X1055" s="641"/>
      <c r="Y1055" s="425"/>
      <c r="Z1055" s="687">
        <f>IF(ISERROR(AD1055/$AD$1059),0,AD1055/$AD$1059)</f>
        <v>0</v>
      </c>
      <c r="AA1055" s="687"/>
      <c r="AB1055" s="687"/>
      <c r="AC1055" s="425"/>
      <c r="AD1055" s="641">
        <v>0</v>
      </c>
      <c r="AE1055" s="641"/>
      <c r="AF1055" s="641"/>
      <c r="AG1055" s="641"/>
      <c r="AH1055" s="641"/>
      <c r="AI1055" s="641"/>
      <c r="AJ1055" s="147" t="str">
        <f>A1055</f>
        <v/>
      </c>
      <c r="AK1055" s="245">
        <f>B1055</f>
        <v>0</v>
      </c>
      <c r="AL1055" s="321" t="s">
        <v>1578</v>
      </c>
      <c r="AM1055" s="111"/>
      <c r="AN1055" s="111"/>
      <c r="AO1055" s="111"/>
      <c r="AP1055" s="111"/>
      <c r="AQ1055" s="111"/>
      <c r="AS1055" s="111"/>
      <c r="AT1055" s="425"/>
      <c r="AX1055" s="734">
        <f>O1055</f>
        <v>6.1231881379860888E-2</v>
      </c>
      <c r="AY1055" s="734"/>
      <c r="AZ1055" s="734"/>
      <c r="BA1055" s="119"/>
      <c r="BB1055" s="641">
        <f>S1055</f>
        <v>8284000000</v>
      </c>
      <c r="BC1055" s="641"/>
      <c r="BD1055" s="641"/>
      <c r="BE1055" s="641"/>
      <c r="BF1055" s="641"/>
      <c r="BG1055" s="641"/>
      <c r="BH1055" s="425"/>
      <c r="BI1055" s="734">
        <f>Z1055</f>
        <v>0</v>
      </c>
      <c r="BJ1055" s="734"/>
      <c r="BK1055" s="734"/>
      <c r="BL1055" s="425"/>
      <c r="BM1055" s="641">
        <f>AD1055</f>
        <v>0</v>
      </c>
      <c r="BN1055" s="641"/>
      <c r="BO1055" s="641"/>
      <c r="BP1055" s="641"/>
      <c r="BQ1055" s="641"/>
      <c r="BR1055" s="641"/>
      <c r="BS1055" s="425"/>
      <c r="BT1055" s="155"/>
      <c r="BU1055" s="155"/>
      <c r="BV1055" s="155"/>
      <c r="BW1055" s="155"/>
      <c r="BX1055" s="156"/>
      <c r="BY1055" s="156">
        <f>IF(SUM(C1055:AI1055)=0,0,1)</f>
        <v>1</v>
      </c>
      <c r="BZ1055" s="156">
        <f>IF(ISNONTEXT(C1055:D1055),0,SUM(C1055:AI1055)-SUM(AL1055:BR1055))</f>
        <v>0</v>
      </c>
      <c r="CA1055" s="156"/>
      <c r="CB1055" s="252"/>
      <c r="CC1055" s="252"/>
      <c r="CD1055" s="252"/>
      <c r="CE1055" s="252"/>
      <c r="CG1055" s="272"/>
      <c r="CH1055" s="272"/>
      <c r="CI1055" s="272"/>
      <c r="CJ1055" s="272"/>
      <c r="CK1055" s="272"/>
      <c r="CL1055" s="272"/>
      <c r="CM1055" s="272"/>
      <c r="CN1055" s="272"/>
      <c r="CO1055" s="272"/>
      <c r="CP1055" s="272"/>
    </row>
    <row r="1056" spans="1:94" s="96" customFormat="1" ht="15" customHeight="1">
      <c r="A1056" s="147" t="str">
        <f>IF(B1056&lt;&gt;"",SUBTOTAL(103,$B$8:B1056)-SUBTOTAL(103,$B$9:$B$50)-SUBTOTAL(103,$B$52:$B$345),"")</f>
        <v/>
      </c>
      <c r="B1056" s="88"/>
      <c r="C1056" s="321" t="s">
        <v>1579</v>
      </c>
      <c r="D1056" s="111"/>
      <c r="E1056" s="111"/>
      <c r="F1056" s="111"/>
      <c r="G1056" s="111"/>
      <c r="H1056" s="111"/>
      <c r="J1056" s="111"/>
      <c r="K1056" s="425"/>
      <c r="O1056" s="687">
        <f>IF(ISERROR(S1056/$S$1059),0,S1056/$S$1059)</f>
        <v>0.82645300061350147</v>
      </c>
      <c r="P1056" s="687"/>
      <c r="Q1056" s="687"/>
      <c r="R1056" s="119"/>
      <c r="S1056" s="641">
        <v>111810000000</v>
      </c>
      <c r="T1056" s="641"/>
      <c r="U1056" s="641"/>
      <c r="V1056" s="641"/>
      <c r="W1056" s="641"/>
      <c r="X1056" s="641"/>
      <c r="Y1056" s="425"/>
      <c r="Z1056" s="687">
        <f>IF(ISERROR(AD1056/$AD$1059),0,AD1056/$AD$1059)</f>
        <v>0.72507003525785541</v>
      </c>
      <c r="AA1056" s="687"/>
      <c r="AB1056" s="687"/>
      <c r="AC1056" s="425"/>
      <c r="AD1056" s="641">
        <v>98094000000</v>
      </c>
      <c r="AE1056" s="641"/>
      <c r="AF1056" s="641"/>
      <c r="AG1056" s="641"/>
      <c r="AH1056" s="641"/>
      <c r="AI1056" s="641"/>
      <c r="AJ1056" s="147" t="str">
        <f t="shared" si="122"/>
        <v/>
      </c>
      <c r="AK1056" s="245">
        <f t="shared" si="122"/>
        <v>0</v>
      </c>
      <c r="AL1056" s="321" t="s">
        <v>1578</v>
      </c>
      <c r="AM1056" s="111"/>
      <c r="AN1056" s="111"/>
      <c r="AO1056" s="111"/>
      <c r="AP1056" s="111"/>
      <c r="AQ1056" s="111"/>
      <c r="AS1056" s="111"/>
      <c r="AT1056" s="425"/>
      <c r="AX1056" s="734">
        <f>O1056</f>
        <v>0.82645300061350147</v>
      </c>
      <c r="AY1056" s="734"/>
      <c r="AZ1056" s="734"/>
      <c r="BA1056" s="119"/>
      <c r="BB1056" s="641">
        <f>S1056</f>
        <v>111810000000</v>
      </c>
      <c r="BC1056" s="641"/>
      <c r="BD1056" s="641"/>
      <c r="BE1056" s="641"/>
      <c r="BF1056" s="641"/>
      <c r="BG1056" s="641"/>
      <c r="BH1056" s="425"/>
      <c r="BI1056" s="734">
        <f>Z1056</f>
        <v>0.72507003525785541</v>
      </c>
      <c r="BJ1056" s="734"/>
      <c r="BK1056" s="734"/>
      <c r="BL1056" s="425"/>
      <c r="BM1056" s="641">
        <f>AD1056</f>
        <v>98094000000</v>
      </c>
      <c r="BN1056" s="641"/>
      <c r="BO1056" s="641"/>
      <c r="BP1056" s="641"/>
      <c r="BQ1056" s="641"/>
      <c r="BR1056" s="641"/>
      <c r="BS1056" s="425"/>
      <c r="BT1056" s="155"/>
      <c r="BU1056" s="155"/>
      <c r="BV1056" s="155"/>
      <c r="BW1056" s="155"/>
      <c r="BX1056" s="156"/>
      <c r="BY1056" s="156">
        <f>IF(SUM(C1056:AI1056)=0,0,1)</f>
        <v>1</v>
      </c>
      <c r="BZ1056" s="156">
        <f t="shared" si="121"/>
        <v>0</v>
      </c>
      <c r="CA1056" s="156"/>
      <c r="CB1056" s="252"/>
      <c r="CC1056" s="252"/>
      <c r="CD1056" s="252"/>
      <c r="CE1056" s="252"/>
      <c r="CG1056" s="272"/>
      <c r="CH1056" s="272"/>
      <c r="CI1056" s="272"/>
      <c r="CJ1056" s="272"/>
      <c r="CK1056" s="272"/>
      <c r="CL1056" s="272"/>
      <c r="CM1056" s="272"/>
      <c r="CN1056" s="272"/>
      <c r="CO1056" s="272"/>
      <c r="CP1056" s="272"/>
    </row>
    <row r="1057" spans="1:94" s="96" customFormat="1" ht="15" hidden="1" customHeight="1">
      <c r="A1057" s="147" t="str">
        <f>IF(B1057&lt;&gt;"",SUBTOTAL(103,$B$8:B1057)-SUBTOTAL(103,$B$9:$B$50)-SUBTOTAL(103,$B$52:$B$345),"")</f>
        <v/>
      </c>
      <c r="B1057" s="88"/>
      <c r="C1057" s="321" t="s">
        <v>1580</v>
      </c>
      <c r="D1057" s="111"/>
      <c r="E1057" s="111"/>
      <c r="F1057" s="111"/>
      <c r="G1057" s="111"/>
      <c r="H1057" s="111"/>
      <c r="J1057" s="111"/>
      <c r="K1057" s="425"/>
      <c r="O1057" s="687">
        <f>IF(ISERROR(S1057/$S$1059),0,S1057/$S$1059)</f>
        <v>0</v>
      </c>
      <c r="P1057" s="687"/>
      <c r="Q1057" s="687"/>
      <c r="R1057" s="119"/>
      <c r="S1057" s="641">
        <v>0</v>
      </c>
      <c r="T1057" s="641"/>
      <c r="U1057" s="641"/>
      <c r="V1057" s="641"/>
      <c r="W1057" s="641"/>
      <c r="X1057" s="641"/>
      <c r="Y1057" s="425"/>
      <c r="Z1057" s="687">
        <f>IF(ISERROR(AD1057/$AD$1059),0,AD1057/$AD$1059)</f>
        <v>0</v>
      </c>
      <c r="AA1057" s="687"/>
      <c r="AB1057" s="687"/>
      <c r="AC1057" s="425"/>
      <c r="AD1057" s="641">
        <v>0</v>
      </c>
      <c r="AE1057" s="641"/>
      <c r="AF1057" s="641"/>
      <c r="AG1057" s="641"/>
      <c r="AH1057" s="641"/>
      <c r="AI1057" s="641"/>
      <c r="AJ1057" s="147" t="str">
        <f t="shared" si="122"/>
        <v/>
      </c>
      <c r="AK1057" s="245">
        <f t="shared" si="122"/>
        <v>0</v>
      </c>
      <c r="AL1057" s="321" t="s">
        <v>1581</v>
      </c>
      <c r="AM1057" s="111"/>
      <c r="AN1057" s="111"/>
      <c r="AO1057" s="111"/>
      <c r="AP1057" s="111"/>
      <c r="AQ1057" s="111"/>
      <c r="AS1057" s="111"/>
      <c r="AT1057" s="425"/>
      <c r="AX1057" s="734">
        <f>O1057</f>
        <v>0</v>
      </c>
      <c r="AY1057" s="734"/>
      <c r="AZ1057" s="734"/>
      <c r="BA1057" s="119"/>
      <c r="BB1057" s="641">
        <f>S1057</f>
        <v>0</v>
      </c>
      <c r="BC1057" s="641"/>
      <c r="BD1057" s="641"/>
      <c r="BE1057" s="641"/>
      <c r="BF1057" s="641"/>
      <c r="BG1057" s="641"/>
      <c r="BH1057" s="425"/>
      <c r="BI1057" s="734">
        <f>Z1057</f>
        <v>0</v>
      </c>
      <c r="BJ1057" s="734"/>
      <c r="BK1057" s="734"/>
      <c r="BL1057" s="425"/>
      <c r="BM1057" s="641">
        <f>AD1057</f>
        <v>0</v>
      </c>
      <c r="BN1057" s="641"/>
      <c r="BO1057" s="641"/>
      <c r="BP1057" s="641"/>
      <c r="BQ1057" s="641"/>
      <c r="BR1057" s="641"/>
      <c r="BS1057" s="425"/>
      <c r="BT1057" s="155"/>
      <c r="BU1057" s="155"/>
      <c r="BV1057" s="155"/>
      <c r="BW1057" s="155"/>
      <c r="BX1057" s="156"/>
      <c r="BY1057" s="156">
        <f>IF(SUM(C1057:AI1057)=0,0,1)</f>
        <v>0</v>
      </c>
      <c r="BZ1057" s="156">
        <f t="shared" si="121"/>
        <v>0</v>
      </c>
      <c r="CA1057" s="156"/>
      <c r="CB1057" s="252"/>
      <c r="CC1057" s="252"/>
      <c r="CD1057" s="252"/>
      <c r="CE1057" s="252"/>
      <c r="CG1057" s="272"/>
      <c r="CH1057" s="272"/>
      <c r="CI1057" s="272"/>
      <c r="CJ1057" s="272"/>
      <c r="CK1057" s="272"/>
      <c r="CL1057" s="272"/>
      <c r="CM1057" s="272"/>
      <c r="CN1057" s="272"/>
      <c r="CO1057" s="272"/>
      <c r="CP1057" s="272"/>
    </row>
    <row r="1058" spans="1:94" s="96" customFormat="1" ht="15" customHeight="1">
      <c r="A1058" s="147" t="str">
        <f>IF(B1058&lt;&gt;"",SUBTOTAL(103,$B$8:B1058)-SUBTOTAL(103,$B$9:$B$50)-SUBTOTAL(103,$B$52:$B$345),"")</f>
        <v/>
      </c>
      <c r="B1058" s="88"/>
      <c r="C1058" s="321"/>
      <c r="D1058" s="111"/>
      <c r="E1058" s="111"/>
      <c r="F1058" s="111"/>
      <c r="G1058" s="111"/>
      <c r="H1058" s="111"/>
      <c r="J1058" s="111"/>
      <c r="K1058" s="425"/>
      <c r="O1058" s="427"/>
      <c r="P1058" s="427"/>
      <c r="Q1058" s="427"/>
      <c r="R1058" s="428"/>
      <c r="S1058" s="293"/>
      <c r="T1058" s="293"/>
      <c r="U1058" s="293"/>
      <c r="V1058" s="293"/>
      <c r="W1058" s="293"/>
      <c r="X1058" s="293"/>
      <c r="Y1058" s="429"/>
      <c r="Z1058" s="427"/>
      <c r="AA1058" s="427"/>
      <c r="AB1058" s="427"/>
      <c r="AC1058" s="429"/>
      <c r="AD1058" s="293"/>
      <c r="AE1058" s="293"/>
      <c r="AF1058" s="293"/>
      <c r="AG1058" s="293"/>
      <c r="AH1058" s="293"/>
      <c r="AI1058" s="293"/>
      <c r="AJ1058" s="147" t="str">
        <f t="shared" si="122"/>
        <v/>
      </c>
      <c r="AK1058" s="245">
        <f t="shared" si="122"/>
        <v>0</v>
      </c>
      <c r="AL1058" s="321"/>
      <c r="AM1058" s="111"/>
      <c r="AN1058" s="111"/>
      <c r="AO1058" s="111"/>
      <c r="AP1058" s="111"/>
      <c r="AQ1058" s="111"/>
      <c r="AS1058" s="111"/>
      <c r="AT1058" s="425"/>
      <c r="AX1058" s="430"/>
      <c r="AY1058" s="430"/>
      <c r="AZ1058" s="430"/>
      <c r="BA1058" s="119"/>
      <c r="BB1058" s="280"/>
      <c r="BC1058" s="280"/>
      <c r="BD1058" s="280"/>
      <c r="BE1058" s="280"/>
      <c r="BF1058" s="280"/>
      <c r="BG1058" s="280"/>
      <c r="BH1058" s="425"/>
      <c r="BI1058" s="430"/>
      <c r="BJ1058" s="430"/>
      <c r="BK1058" s="430"/>
      <c r="BL1058" s="425"/>
      <c r="BM1058" s="280"/>
      <c r="BN1058" s="280"/>
      <c r="BO1058" s="280"/>
      <c r="BP1058" s="280"/>
      <c r="BQ1058" s="280"/>
      <c r="BR1058" s="280"/>
      <c r="BS1058" s="425"/>
      <c r="BT1058" s="155"/>
      <c r="BU1058" s="155"/>
      <c r="BV1058" s="155"/>
      <c r="BW1058" s="155"/>
      <c r="BX1058" s="156"/>
      <c r="BY1058" s="156">
        <f>BY1059</f>
        <v>1</v>
      </c>
      <c r="BZ1058" s="156">
        <f t="shared" si="121"/>
        <v>0</v>
      </c>
      <c r="CA1058" s="156"/>
      <c r="CB1058" s="252"/>
      <c r="CC1058" s="252"/>
      <c r="CD1058" s="252"/>
      <c r="CE1058" s="252"/>
      <c r="CG1058" s="272"/>
      <c r="CH1058" s="272"/>
      <c r="CI1058" s="272"/>
      <c r="CJ1058" s="272"/>
      <c r="CK1058" s="272"/>
      <c r="CL1058" s="272"/>
      <c r="CM1058" s="272"/>
      <c r="CN1058" s="272"/>
      <c r="CO1058" s="272"/>
      <c r="CP1058" s="272"/>
    </row>
    <row r="1059" spans="1:94" s="96" customFormat="1" ht="15" customHeight="1" thickBot="1">
      <c r="A1059" s="147" t="str">
        <f>IF(B1059&lt;&gt;"",SUBTOTAL(103,$B$8:B1059)-SUBTOTAL(103,$B$9:$B$50)-SUBTOTAL(103,$B$52:$B$345),"")</f>
        <v/>
      </c>
      <c r="B1059" s="88"/>
      <c r="C1059" s="270"/>
      <c r="D1059" s="124"/>
      <c r="E1059" s="111"/>
      <c r="F1059" s="111"/>
      <c r="G1059" s="111"/>
      <c r="H1059" s="111"/>
      <c r="I1059" s="111"/>
      <c r="J1059" s="111"/>
      <c r="K1059" s="111"/>
      <c r="L1059" s="111"/>
      <c r="M1059" s="111"/>
      <c r="N1059" s="111"/>
      <c r="O1059" s="736">
        <f>SUBTOTAL(109,O1053:Q1058)</f>
        <v>1</v>
      </c>
      <c r="P1059" s="736"/>
      <c r="Q1059" s="736"/>
      <c r="R1059" s="335"/>
      <c r="S1059" s="738">
        <f>SUBTOTAL(109,S1053:X1058)</f>
        <v>135289000000</v>
      </c>
      <c r="T1059" s="738"/>
      <c r="U1059" s="738"/>
      <c r="V1059" s="738"/>
      <c r="W1059" s="738"/>
      <c r="X1059" s="738"/>
      <c r="Y1059" s="154"/>
      <c r="Z1059" s="736">
        <f>SUBTOTAL(109,Z1053:AB1058)</f>
        <v>1</v>
      </c>
      <c r="AA1059" s="736"/>
      <c r="AB1059" s="736"/>
      <c r="AC1059" s="154"/>
      <c r="AD1059" s="653">
        <f>SUBTOTAL(109,AD1053:AI1058)</f>
        <v>135289000000</v>
      </c>
      <c r="AE1059" s="653"/>
      <c r="AF1059" s="653"/>
      <c r="AG1059" s="653"/>
      <c r="AH1059" s="653"/>
      <c r="AI1059" s="653"/>
      <c r="AJ1059" s="147" t="str">
        <f t="shared" si="122"/>
        <v/>
      </c>
      <c r="AK1059" s="245">
        <f t="shared" si="122"/>
        <v>0</v>
      </c>
      <c r="AL1059" s="270"/>
      <c r="AM1059" s="124"/>
      <c r="AN1059" s="111"/>
      <c r="AO1059" s="111"/>
      <c r="AP1059" s="111"/>
      <c r="AQ1059" s="111"/>
      <c r="AR1059" s="111"/>
      <c r="AS1059" s="111"/>
      <c r="AT1059" s="111"/>
      <c r="AU1059" s="111"/>
      <c r="AV1059" s="111"/>
      <c r="AW1059" s="111"/>
      <c r="AX1059" s="736">
        <f>SUBTOTAL(109,AX1053:AZ1058)</f>
        <v>1</v>
      </c>
      <c r="AY1059" s="736"/>
      <c r="AZ1059" s="736"/>
      <c r="BA1059" s="335"/>
      <c r="BB1059" s="738">
        <f>SUBTOTAL(109,BB1053:BG1058)</f>
        <v>135289000000</v>
      </c>
      <c r="BC1059" s="738"/>
      <c r="BD1059" s="738"/>
      <c r="BE1059" s="738"/>
      <c r="BF1059" s="738"/>
      <c r="BG1059" s="738"/>
      <c r="BH1059" s="154"/>
      <c r="BI1059" s="736">
        <f>SUBTOTAL(109,BI1053:BK1058)</f>
        <v>1</v>
      </c>
      <c r="BJ1059" s="736"/>
      <c r="BK1059" s="736"/>
      <c r="BL1059" s="154"/>
      <c r="BM1059" s="653">
        <f>SUBTOTAL(109,BM1053:BR1058)</f>
        <v>135289000000</v>
      </c>
      <c r="BN1059" s="653"/>
      <c r="BO1059" s="653"/>
      <c r="BP1059" s="653"/>
      <c r="BQ1059" s="653"/>
      <c r="BR1059" s="653"/>
      <c r="BS1059" s="271"/>
      <c r="BT1059" s="155"/>
      <c r="BU1059" s="155"/>
      <c r="BV1059" s="155"/>
      <c r="BW1059" s="155"/>
      <c r="BX1059" s="156"/>
      <c r="BY1059" s="156">
        <f>IF(SUM(C1059:AI1059)=0,0,1)</f>
        <v>1</v>
      </c>
      <c r="BZ1059" s="156">
        <f t="shared" si="121"/>
        <v>0</v>
      </c>
      <c r="CA1059" s="156"/>
      <c r="CB1059" s="252">
        <f>[4]CDKT!P232</f>
        <v>135289000000</v>
      </c>
      <c r="CC1059" s="252">
        <f>[4]CDKT!T232</f>
        <v>135289000000</v>
      </c>
      <c r="CD1059" s="252">
        <f>S1059-CB1059</f>
        <v>0</v>
      </c>
      <c r="CE1059" s="252">
        <f>AD1059-CC1059</f>
        <v>0</v>
      </c>
      <c r="CG1059" s="272"/>
      <c r="CH1059" s="272"/>
      <c r="CI1059" s="272"/>
      <c r="CJ1059" s="272"/>
      <c r="CK1059" s="272"/>
      <c r="CL1059" s="272"/>
      <c r="CM1059" s="272"/>
      <c r="CN1059" s="272"/>
      <c r="CO1059" s="272"/>
      <c r="CP1059" s="272"/>
    </row>
    <row r="1060" spans="1:94" s="96" customFormat="1" ht="15" customHeight="1" thickTop="1">
      <c r="A1060" s="147"/>
      <c r="B1060" s="88"/>
      <c r="C1060" s="270"/>
      <c r="D1060" s="124"/>
      <c r="E1060" s="111"/>
      <c r="F1060" s="111"/>
      <c r="G1060" s="111"/>
      <c r="H1060" s="111"/>
      <c r="I1060" s="111"/>
      <c r="J1060" s="111"/>
      <c r="K1060" s="111"/>
      <c r="L1060" s="126"/>
      <c r="M1060" s="126"/>
      <c r="N1060" s="126"/>
      <c r="O1060" s="126"/>
      <c r="P1060" s="126"/>
      <c r="Q1060" s="126"/>
      <c r="R1060" s="126"/>
      <c r="S1060" s="126"/>
      <c r="T1060" s="126"/>
      <c r="U1060" s="126"/>
      <c r="V1060" s="271"/>
      <c r="W1060" s="271"/>
      <c r="X1060" s="271"/>
      <c r="Y1060" s="271"/>
      <c r="Z1060" s="271"/>
      <c r="AA1060" s="271"/>
      <c r="AB1060" s="271"/>
      <c r="AC1060" s="271"/>
      <c r="AD1060" s="271"/>
      <c r="AE1060" s="271"/>
      <c r="AF1060" s="271"/>
      <c r="AG1060" s="271"/>
      <c r="AH1060" s="271"/>
      <c r="AI1060" s="271"/>
      <c r="AJ1060" s="147">
        <f>A1060</f>
        <v>0</v>
      </c>
      <c r="AK1060" s="245">
        <f>B1060</f>
        <v>0</v>
      </c>
      <c r="AL1060" s="270" t="s">
        <v>1582</v>
      </c>
      <c r="AM1060" s="124"/>
      <c r="AN1060" s="124"/>
      <c r="AO1060" s="111"/>
      <c r="AP1060" s="111"/>
      <c r="AQ1060" s="111"/>
      <c r="AR1060" s="111"/>
      <c r="AS1060" s="111"/>
      <c r="AT1060" s="111"/>
      <c r="AU1060" s="126"/>
      <c r="AV1060" s="126"/>
      <c r="AW1060" s="126"/>
      <c r="AX1060" s="126"/>
      <c r="AY1060" s="126"/>
      <c r="AZ1060" s="126"/>
      <c r="BA1060" s="126"/>
      <c r="BB1060" s="126"/>
      <c r="BC1060" s="126"/>
      <c r="BD1060" s="126"/>
      <c r="BE1060" s="271"/>
      <c r="BF1060" s="271"/>
      <c r="BG1060" s="271"/>
      <c r="BH1060" s="271"/>
      <c r="BI1060" s="271"/>
      <c r="BJ1060" s="271"/>
      <c r="BK1060" s="271"/>
      <c r="BL1060" s="271"/>
      <c r="BM1060" s="271"/>
      <c r="BN1060" s="271"/>
      <c r="BO1060" s="271"/>
      <c r="BP1060" s="271"/>
      <c r="BQ1060" s="271"/>
      <c r="BR1060" s="271"/>
      <c r="BS1060" s="271"/>
      <c r="BT1060" s="155"/>
      <c r="BU1060" s="155"/>
      <c r="BV1060" s="155"/>
      <c r="BW1060" s="155"/>
      <c r="BX1060" s="156"/>
      <c r="BY1060" s="156">
        <f>BY1062</f>
        <v>1</v>
      </c>
      <c r="BZ1060" s="156">
        <f>IF(ISNONTEXT(C1060:D1060),0,SUM(C1060:AI1060)-SUM(AL1060:BR1060))</f>
        <v>0</v>
      </c>
      <c r="CA1060" s="156"/>
      <c r="CB1060" s="252"/>
      <c r="CC1060" s="252"/>
      <c r="CD1060" s="252"/>
      <c r="CE1060" s="325"/>
      <c r="CG1060" s="272"/>
      <c r="CH1060" s="272"/>
      <c r="CI1060" s="272"/>
      <c r="CJ1060" s="272"/>
      <c r="CK1060" s="272"/>
      <c r="CL1060" s="272"/>
      <c r="CM1060" s="272"/>
      <c r="CN1060" s="272"/>
      <c r="CO1060" s="272"/>
      <c r="CP1060" s="272"/>
    </row>
    <row r="1061" spans="1:94" s="105" customFormat="1" ht="40.5" customHeight="1">
      <c r="A1061" s="147"/>
      <c r="B1061" s="88"/>
      <c r="C1061" s="737" t="s">
        <v>1583</v>
      </c>
      <c r="D1061" s="655"/>
      <c r="E1061" s="655"/>
      <c r="F1061" s="655"/>
      <c r="G1061" s="655"/>
      <c r="H1061" s="655"/>
      <c r="I1061" s="655"/>
      <c r="J1061" s="655"/>
      <c r="K1061" s="655"/>
      <c r="L1061" s="655"/>
      <c r="M1061" s="655"/>
      <c r="N1061" s="655"/>
      <c r="O1061" s="655"/>
      <c r="P1061" s="655"/>
      <c r="Q1061" s="655"/>
      <c r="R1061" s="655"/>
      <c r="S1061" s="655"/>
      <c r="T1061" s="655"/>
      <c r="U1061" s="655"/>
      <c r="V1061" s="655"/>
      <c r="W1061" s="655"/>
      <c r="X1061" s="655"/>
      <c r="Y1061" s="655"/>
      <c r="Z1061" s="655"/>
      <c r="AA1061" s="655"/>
      <c r="AB1061" s="655"/>
      <c r="AC1061" s="655"/>
      <c r="AD1061" s="655"/>
      <c r="AE1061" s="655"/>
      <c r="AF1061" s="655"/>
      <c r="AG1061" s="655"/>
      <c r="AH1061" s="655"/>
      <c r="AI1061" s="655"/>
      <c r="AJ1061" s="147">
        <f t="shared" si="122"/>
        <v>0</v>
      </c>
      <c r="AK1061" s="245">
        <f t="shared" si="122"/>
        <v>0</v>
      </c>
      <c r="AL1061" s="431"/>
      <c r="AM1061" s="111"/>
      <c r="AN1061" s="111"/>
      <c r="AO1061" s="111"/>
      <c r="AP1061" s="111"/>
      <c r="AQ1061" s="111"/>
      <c r="AR1061" s="111"/>
      <c r="AS1061" s="111"/>
      <c r="AT1061" s="425"/>
      <c r="AU1061" s="425"/>
      <c r="AV1061" s="425"/>
      <c r="AW1061" s="425"/>
      <c r="AX1061" s="425"/>
      <c r="AY1061" s="425"/>
      <c r="AZ1061" s="425"/>
      <c r="BA1061" s="425"/>
      <c r="BB1061" s="432"/>
      <c r="BC1061" s="432"/>
      <c r="BD1061" s="432"/>
      <c r="BE1061" s="432"/>
      <c r="BF1061" s="432"/>
      <c r="BG1061" s="432"/>
      <c r="BH1061" s="425"/>
      <c r="BI1061" s="425"/>
      <c r="BJ1061" s="425"/>
      <c r="BK1061" s="425"/>
      <c r="BL1061" s="425"/>
      <c r="BM1061" s="432"/>
      <c r="BN1061" s="432"/>
      <c r="BO1061" s="432"/>
      <c r="BP1061" s="432"/>
      <c r="BQ1061" s="432"/>
      <c r="BR1061" s="432"/>
      <c r="BS1061" s="425"/>
      <c r="BT1061" s="155"/>
      <c r="BU1061" s="155"/>
      <c r="BV1061" s="155"/>
      <c r="BW1061" s="155"/>
      <c r="BX1061" s="156"/>
      <c r="BY1061" s="156">
        <f>BY1065</f>
        <v>1</v>
      </c>
      <c r="BZ1061" s="156">
        <f t="shared" si="121"/>
        <v>0</v>
      </c>
      <c r="CA1061" s="156"/>
      <c r="CB1061" s="252"/>
      <c r="CC1061" s="252"/>
      <c r="CD1061" s="252"/>
      <c r="CE1061" s="252"/>
      <c r="CG1061" s="291"/>
      <c r="CH1061" s="291"/>
      <c r="CI1061" s="291"/>
      <c r="CJ1061" s="291"/>
      <c r="CK1061" s="291"/>
      <c r="CL1061" s="291"/>
      <c r="CM1061" s="291"/>
      <c r="CN1061" s="291"/>
      <c r="CO1061" s="291"/>
      <c r="CP1061" s="291"/>
    </row>
    <row r="1062" spans="1:94" s="96" customFormat="1" ht="15" customHeight="1">
      <c r="A1062" s="147"/>
      <c r="B1062" s="88"/>
      <c r="C1062" s="270"/>
      <c r="D1062" s="124"/>
      <c r="E1062" s="111"/>
      <c r="F1062" s="111"/>
      <c r="G1062" s="111"/>
      <c r="H1062" s="111"/>
      <c r="I1062" s="111"/>
      <c r="J1062" s="111"/>
      <c r="K1062" s="111"/>
      <c r="L1062" s="126"/>
      <c r="M1062" s="126"/>
      <c r="N1062" s="126"/>
      <c r="O1062" s="126"/>
      <c r="P1062" s="126"/>
      <c r="Q1062" s="126"/>
      <c r="R1062" s="126"/>
      <c r="S1062" s="126"/>
      <c r="T1062" s="126"/>
      <c r="U1062" s="126"/>
      <c r="V1062" s="271"/>
      <c r="W1062" s="271"/>
      <c r="X1062" s="271"/>
      <c r="Y1062" s="271"/>
      <c r="Z1062" s="271"/>
      <c r="AA1062" s="271"/>
      <c r="AB1062" s="271"/>
      <c r="AC1062" s="271"/>
      <c r="AD1062" s="271"/>
      <c r="AE1062" s="271"/>
      <c r="AF1062" s="271"/>
      <c r="AG1062" s="271"/>
      <c r="AH1062" s="271"/>
      <c r="AI1062" s="271"/>
      <c r="AJ1062" s="147">
        <f t="shared" si="122"/>
        <v>0</v>
      </c>
      <c r="AK1062" s="245">
        <f t="shared" si="122"/>
        <v>0</v>
      </c>
      <c r="AL1062" s="270" t="s">
        <v>1582</v>
      </c>
      <c r="AM1062" s="124"/>
      <c r="AN1062" s="124"/>
      <c r="AO1062" s="111"/>
      <c r="AP1062" s="111"/>
      <c r="AQ1062" s="111"/>
      <c r="AR1062" s="111"/>
      <c r="AS1062" s="111"/>
      <c r="AT1062" s="111"/>
      <c r="AU1062" s="126"/>
      <c r="AV1062" s="126"/>
      <c r="AW1062" s="126"/>
      <c r="AX1062" s="126"/>
      <c r="AY1062" s="126"/>
      <c r="AZ1062" s="126"/>
      <c r="BA1062" s="126"/>
      <c r="BB1062" s="126"/>
      <c r="BC1062" s="126"/>
      <c r="BD1062" s="126"/>
      <c r="BE1062" s="271"/>
      <c r="BF1062" s="271"/>
      <c r="BG1062" s="271"/>
      <c r="BH1062" s="271"/>
      <c r="BI1062" s="271"/>
      <c r="BJ1062" s="271"/>
      <c r="BK1062" s="271"/>
      <c r="BL1062" s="271"/>
      <c r="BM1062" s="271"/>
      <c r="BN1062" s="271"/>
      <c r="BO1062" s="271"/>
      <c r="BP1062" s="271"/>
      <c r="BQ1062" s="271"/>
      <c r="BR1062" s="271"/>
      <c r="BS1062" s="271"/>
      <c r="BT1062" s="155"/>
      <c r="BU1062" s="155"/>
      <c r="BV1062" s="155"/>
      <c r="BW1062" s="155"/>
      <c r="BX1062" s="156"/>
      <c r="BY1062" s="156">
        <f>BY1064</f>
        <v>1</v>
      </c>
      <c r="BZ1062" s="156">
        <f t="shared" si="121"/>
        <v>0</v>
      </c>
      <c r="CA1062" s="156"/>
      <c r="CB1062" s="252"/>
      <c r="CC1062" s="252"/>
      <c r="CD1062" s="252"/>
      <c r="CE1062" s="325"/>
      <c r="CG1062" s="272"/>
      <c r="CH1062" s="272"/>
      <c r="CI1062" s="272"/>
      <c r="CJ1062" s="272"/>
      <c r="CK1062" s="272"/>
      <c r="CL1062" s="272"/>
      <c r="CM1062" s="272"/>
      <c r="CN1062" s="272"/>
      <c r="CO1062" s="272"/>
      <c r="CP1062" s="272"/>
    </row>
    <row r="1063" spans="1:94" s="96" customFormat="1" ht="15" customHeight="1">
      <c r="A1063" s="147" t="s">
        <v>801</v>
      </c>
      <c r="B1063" s="88"/>
      <c r="C1063" s="270" t="s">
        <v>1542</v>
      </c>
      <c r="D1063" s="124"/>
      <c r="E1063" s="111"/>
      <c r="F1063" s="111"/>
      <c r="G1063" s="111"/>
      <c r="H1063" s="111"/>
      <c r="I1063" s="111"/>
      <c r="J1063" s="111"/>
      <c r="K1063" s="111"/>
      <c r="L1063" s="126"/>
      <c r="M1063" s="126"/>
      <c r="N1063" s="126"/>
      <c r="O1063" s="126"/>
      <c r="P1063" s="126"/>
      <c r="Q1063" s="126"/>
      <c r="R1063" s="126"/>
      <c r="S1063" s="126"/>
      <c r="T1063" s="126"/>
      <c r="U1063" s="126"/>
      <c r="V1063" s="271"/>
      <c r="W1063" s="271"/>
      <c r="X1063" s="271"/>
      <c r="Y1063" s="271"/>
      <c r="Z1063" s="271"/>
      <c r="AA1063" s="271"/>
      <c r="AB1063" s="271"/>
      <c r="AC1063" s="271"/>
      <c r="AD1063" s="271"/>
      <c r="AE1063" s="271"/>
      <c r="AF1063" s="271"/>
      <c r="AG1063" s="271"/>
      <c r="AH1063" s="271"/>
      <c r="AI1063" s="271"/>
      <c r="AJ1063" s="147" t="str">
        <f t="shared" si="122"/>
        <v>b)</v>
      </c>
      <c r="AK1063" s="245">
        <f t="shared" si="122"/>
        <v>0</v>
      </c>
      <c r="AL1063" s="270" t="s">
        <v>1582</v>
      </c>
      <c r="AM1063" s="124"/>
      <c r="AN1063" s="124"/>
      <c r="AO1063" s="111"/>
      <c r="AP1063" s="111"/>
      <c r="AQ1063" s="111"/>
      <c r="AR1063" s="111"/>
      <c r="AS1063" s="111"/>
      <c r="AT1063" s="111"/>
      <c r="AU1063" s="126"/>
      <c r="AV1063" s="126"/>
      <c r="AW1063" s="126"/>
      <c r="AX1063" s="126"/>
      <c r="AY1063" s="126"/>
      <c r="AZ1063" s="126"/>
      <c r="BA1063" s="126"/>
      <c r="BB1063" s="126"/>
      <c r="BC1063" s="126"/>
      <c r="BD1063" s="126"/>
      <c r="BE1063" s="271"/>
      <c r="BF1063" s="271"/>
      <c r="BG1063" s="271"/>
      <c r="BH1063" s="271"/>
      <c r="BI1063" s="271"/>
      <c r="BJ1063" s="271"/>
      <c r="BK1063" s="271"/>
      <c r="BL1063" s="271"/>
      <c r="BM1063" s="271"/>
      <c r="BN1063" s="271"/>
      <c r="BO1063" s="271"/>
      <c r="BP1063" s="271"/>
      <c r="BQ1063" s="271"/>
      <c r="BR1063" s="271"/>
      <c r="BS1063" s="271"/>
      <c r="BT1063" s="155"/>
      <c r="BU1063" s="155"/>
      <c r="BV1063" s="155"/>
      <c r="BW1063" s="155"/>
      <c r="BX1063" s="156"/>
      <c r="BY1063" s="156">
        <f>BY1065</f>
        <v>1</v>
      </c>
      <c r="BZ1063" s="156">
        <f t="shared" si="121"/>
        <v>0</v>
      </c>
      <c r="CA1063" s="156"/>
      <c r="CB1063" s="252"/>
      <c r="CC1063" s="252"/>
      <c r="CD1063" s="252"/>
      <c r="CE1063" s="325"/>
      <c r="CG1063" s="272"/>
      <c r="CH1063" s="272"/>
      <c r="CI1063" s="272"/>
      <c r="CJ1063" s="272"/>
      <c r="CK1063" s="272"/>
      <c r="CL1063" s="272"/>
      <c r="CM1063" s="272"/>
      <c r="CN1063" s="272"/>
      <c r="CO1063" s="272"/>
      <c r="CP1063" s="272"/>
    </row>
    <row r="1064" spans="1:94" ht="27" customHeight="1">
      <c r="A1064" s="147" t="str">
        <f>IF(B1064&lt;&gt;"",SUBTOTAL(103,$B$8:B1064)-SUBTOTAL(103,$B$9:$B$50)-SUBTOTAL(103,$B$52:$B$345),"")</f>
        <v/>
      </c>
      <c r="B1064" s="90"/>
      <c r="C1064" s="321"/>
      <c r="D1064" s="113"/>
      <c r="E1064" s="107"/>
      <c r="F1064" s="107"/>
      <c r="G1064" s="107"/>
      <c r="H1064" s="107"/>
      <c r="I1064" s="107"/>
      <c r="J1064" s="107"/>
      <c r="K1064" s="107"/>
      <c r="L1064" s="114"/>
      <c r="M1064" s="114"/>
      <c r="T1064" s="114"/>
      <c r="U1064" s="114"/>
      <c r="W1064" s="644" t="str">
        <f>[4]KQKD!$P$9</f>
        <v>6 tháng đầu năm 2016</v>
      </c>
      <c r="X1064" s="644"/>
      <c r="Y1064" s="644"/>
      <c r="Z1064" s="644"/>
      <c r="AA1064" s="644"/>
      <c r="AB1064" s="644"/>
      <c r="AC1064" s="89"/>
      <c r="AD1064" s="644" t="str">
        <f>[4]KQKD!$T$9</f>
        <v>6 tháng đầu năm 2015</v>
      </c>
      <c r="AE1064" s="644"/>
      <c r="AF1064" s="644"/>
      <c r="AG1064" s="644"/>
      <c r="AH1064" s="644"/>
      <c r="AI1064" s="644"/>
      <c r="AJ1064" s="147" t="str">
        <f t="shared" si="122"/>
        <v/>
      </c>
      <c r="AK1064" s="245">
        <f t="shared" si="122"/>
        <v>0</v>
      </c>
      <c r="AL1064" s="321"/>
      <c r="AM1064" s="113"/>
      <c r="AN1064" s="113"/>
      <c r="AO1064" s="107"/>
      <c r="AP1064" s="107"/>
      <c r="AQ1064" s="107"/>
      <c r="AR1064" s="107"/>
      <c r="AS1064" s="107"/>
      <c r="AT1064" s="107"/>
      <c r="AU1064" s="114"/>
      <c r="AV1064" s="114"/>
      <c r="BC1064" s="114"/>
      <c r="BD1064" s="114"/>
      <c r="BF1064" s="644" t="e">
        <f>#REF!</f>
        <v>#REF!</v>
      </c>
      <c r="BG1064" s="644"/>
      <c r="BH1064" s="644"/>
      <c r="BI1064" s="644"/>
      <c r="BJ1064" s="644"/>
      <c r="BK1064" s="644"/>
      <c r="BL1064" s="89"/>
      <c r="BM1064" s="644" t="e">
        <f>#REF!</f>
        <v>#REF!</v>
      </c>
      <c r="BN1064" s="644"/>
      <c r="BO1064" s="644"/>
      <c r="BP1064" s="644"/>
      <c r="BQ1064" s="644"/>
      <c r="BR1064" s="644"/>
      <c r="BS1064" s="422"/>
      <c r="BT1064" s="280" t="str">
        <f>[4]CDKT!K$9</f>
        <v>Hội sở</v>
      </c>
      <c r="BU1064" s="280" t="str">
        <f>[4]CDKT!L$9</f>
        <v>CN Hà Nội</v>
      </c>
      <c r="BV1064" s="280" t="str">
        <f>[4]CDKT!M$9</f>
        <v>CN Hồ Chí Minh</v>
      </c>
      <c r="BW1064" s="280" t="str">
        <f>[4]CDKT!O$9</f>
        <v>Điều chỉnh</v>
      </c>
      <c r="BY1064" s="156">
        <f>BY1065</f>
        <v>1</v>
      </c>
      <c r="BZ1064" s="156">
        <f t="shared" si="121"/>
        <v>0</v>
      </c>
      <c r="CE1064" s="195"/>
    </row>
    <row r="1065" spans="1:94" ht="15" customHeight="1">
      <c r="A1065" s="147" t="str">
        <f>IF(B1065&lt;&gt;"",SUBTOTAL(103,$B$8:B1065)-SUBTOTAL(103,$B$9:$B$50)-SUBTOTAL(103,$B$52:$B$345),"")</f>
        <v/>
      </c>
      <c r="B1065" s="90"/>
      <c r="C1065" s="321"/>
      <c r="D1065" s="113"/>
      <c r="E1065" s="107"/>
      <c r="F1065" s="107"/>
      <c r="G1065" s="107"/>
      <c r="H1065" s="107"/>
      <c r="I1065" s="107"/>
      <c r="J1065" s="107"/>
      <c r="K1065" s="107"/>
      <c r="L1065" s="114"/>
      <c r="M1065" s="114"/>
      <c r="T1065" s="114"/>
      <c r="U1065" s="114"/>
      <c r="W1065" s="645" t="str">
        <f>[4]KQKD!$P$10</f>
        <v>VND</v>
      </c>
      <c r="X1065" s="645"/>
      <c r="Y1065" s="645"/>
      <c r="Z1065" s="645"/>
      <c r="AA1065" s="645"/>
      <c r="AB1065" s="645"/>
      <c r="AC1065" s="89"/>
      <c r="AD1065" s="645" t="str">
        <f>[4]KQKD!$T$10</f>
        <v>VND</v>
      </c>
      <c r="AE1065" s="645"/>
      <c r="AF1065" s="645"/>
      <c r="AG1065" s="645"/>
      <c r="AH1065" s="645"/>
      <c r="AI1065" s="645"/>
      <c r="AJ1065" s="147" t="str">
        <f t="shared" si="122"/>
        <v/>
      </c>
      <c r="AK1065" s="245">
        <f t="shared" si="122"/>
        <v>0</v>
      </c>
      <c r="AL1065" s="321"/>
      <c r="AM1065" s="113"/>
      <c r="AN1065" s="113"/>
      <c r="AO1065" s="107"/>
      <c r="AP1065" s="107"/>
      <c r="AQ1065" s="107"/>
      <c r="AR1065" s="107"/>
      <c r="AS1065" s="107"/>
      <c r="AT1065" s="107"/>
      <c r="AU1065" s="114"/>
      <c r="AV1065" s="114"/>
      <c r="BC1065" s="114"/>
      <c r="BD1065" s="114"/>
      <c r="BF1065" s="645" t="e">
        <f>#REF!</f>
        <v>#REF!</v>
      </c>
      <c r="BG1065" s="645"/>
      <c r="BH1065" s="645"/>
      <c r="BI1065" s="645"/>
      <c r="BJ1065" s="645"/>
      <c r="BK1065" s="645"/>
      <c r="BL1065" s="89"/>
      <c r="BM1065" s="645" t="e">
        <f>#REF!</f>
        <v>#REF!</v>
      </c>
      <c r="BN1065" s="645"/>
      <c r="BO1065" s="645"/>
      <c r="BP1065" s="645"/>
      <c r="BQ1065" s="645"/>
      <c r="BR1065" s="645"/>
      <c r="BS1065" s="422"/>
      <c r="BT1065" s="155" t="s">
        <v>1133</v>
      </c>
      <c r="BU1065" s="155" t="s">
        <v>1133</v>
      </c>
      <c r="BV1065" s="155" t="s">
        <v>1133</v>
      </c>
      <c r="BW1065" s="155" t="s">
        <v>1133</v>
      </c>
      <c r="BY1065" s="156">
        <f>IF(SUM(W1066:AI1066)=0,0,1)</f>
        <v>1</v>
      </c>
      <c r="BZ1065" s="156">
        <f t="shared" si="121"/>
        <v>0</v>
      </c>
      <c r="CE1065" s="195"/>
    </row>
    <row r="1066" spans="1:94" s="100" customFormat="1" ht="15" customHeight="1">
      <c r="A1066" s="433" t="str">
        <f>IF(B1066&lt;&gt;"",SUBTOTAL(103,$B$8:B1066)-SUBTOTAL(103,$B$9:$B$50)-SUBTOTAL(103,$B$52:$B$345),"")</f>
        <v/>
      </c>
      <c r="B1066" s="102"/>
      <c r="C1066" s="321" t="s">
        <v>1584</v>
      </c>
      <c r="D1066" s="323"/>
      <c r="E1066" s="122"/>
      <c r="F1066" s="122"/>
      <c r="G1066" s="122"/>
      <c r="H1066" s="122"/>
      <c r="I1066" s="122"/>
      <c r="J1066" s="122"/>
      <c r="K1066" s="122"/>
      <c r="L1066" s="114"/>
      <c r="M1066" s="114"/>
      <c r="T1066" s="114"/>
      <c r="U1066" s="114"/>
      <c r="W1066" s="641">
        <f>SUM(BT1066:BW1066)</f>
        <v>300977065</v>
      </c>
      <c r="X1066" s="641"/>
      <c r="Y1066" s="641"/>
      <c r="Z1066" s="641"/>
      <c r="AA1066" s="641"/>
      <c r="AB1066" s="641"/>
      <c r="AC1066" s="434"/>
      <c r="AD1066" s="641">
        <f>BCTNTDR_06501!E62</f>
        <v>-1440632602</v>
      </c>
      <c r="AE1066" s="641"/>
      <c r="AF1066" s="641"/>
      <c r="AG1066" s="641"/>
      <c r="AH1066" s="641"/>
      <c r="AI1066" s="641"/>
      <c r="AJ1066" s="433" t="str">
        <f t="shared" si="122"/>
        <v/>
      </c>
      <c r="AK1066" s="435">
        <f t="shared" si="122"/>
        <v>0</v>
      </c>
      <c r="AL1066" s="436" t="s">
        <v>781</v>
      </c>
      <c r="AM1066" s="437" t="str">
        <f>"At the beginning of "&amp;'[4]Khai bao'!$D$23</f>
        <v>At the beginning of year</v>
      </c>
      <c r="AN1066" s="437"/>
      <c r="AO1066" s="438"/>
      <c r="AP1066" s="438"/>
      <c r="AQ1066" s="438"/>
      <c r="AR1066" s="438"/>
      <c r="AS1066" s="438"/>
      <c r="AT1066" s="439"/>
      <c r="AU1066" s="439"/>
      <c r="AV1066" s="439"/>
      <c r="AW1066" s="440"/>
      <c r="AX1066" s="440"/>
      <c r="AY1066" s="440"/>
      <c r="AZ1066" s="440"/>
      <c r="BA1066" s="440"/>
      <c r="BB1066" s="440"/>
      <c r="BC1066" s="439"/>
      <c r="BD1066" s="439"/>
      <c r="BE1066" s="440"/>
      <c r="BF1066" s="735">
        <f>W1066</f>
        <v>300977065</v>
      </c>
      <c r="BG1066" s="735"/>
      <c r="BH1066" s="735"/>
      <c r="BI1066" s="735"/>
      <c r="BJ1066" s="735"/>
      <c r="BK1066" s="735"/>
      <c r="BL1066" s="440"/>
      <c r="BM1066" s="735">
        <f>AD1066</f>
        <v>-1440632602</v>
      </c>
      <c r="BN1066" s="735"/>
      <c r="BO1066" s="735"/>
      <c r="BP1066" s="735"/>
      <c r="BQ1066" s="735"/>
      <c r="BR1066" s="735"/>
      <c r="BS1066" s="190"/>
      <c r="BT1066" s="155">
        <f>[4]CDKT!K249</f>
        <v>290484037</v>
      </c>
      <c r="BU1066" s="155">
        <f>[4]CDKT!L249</f>
        <v>0</v>
      </c>
      <c r="BV1066" s="155">
        <f>[4]CDKT!M249</f>
        <v>0</v>
      </c>
      <c r="BW1066" s="155">
        <f>[4]CDKT!O249</f>
        <v>10493028</v>
      </c>
      <c r="BX1066" s="156"/>
      <c r="BY1066" s="156">
        <f>IF(SUM(C1066:AI1066)=0,0,1)</f>
        <v>1</v>
      </c>
      <c r="BZ1066" s="156">
        <f t="shared" si="121"/>
        <v>0</v>
      </c>
      <c r="CA1066" s="156"/>
      <c r="CB1066" s="373"/>
      <c r="CC1066" s="373"/>
      <c r="CD1066" s="373"/>
      <c r="CE1066" s="420"/>
      <c r="CG1066" s="440"/>
      <c r="CH1066" s="440"/>
      <c r="CI1066" s="440"/>
      <c r="CJ1066" s="440"/>
      <c r="CK1066" s="440"/>
      <c r="CL1066" s="440"/>
      <c r="CM1066" s="440"/>
      <c r="CN1066" s="440"/>
      <c r="CO1066" s="440"/>
      <c r="CP1066" s="440"/>
    </row>
    <row r="1067" spans="1:94" s="103" customFormat="1" ht="15" hidden="1" customHeight="1">
      <c r="A1067" s="433" t="str">
        <f>IF(B1067&lt;&gt;"",SUBTOTAL(103,$B$8:B1067)-SUBTOTAL(103,$B$9:$B$50)-SUBTOTAL(103,$B$52:$B$345),"")</f>
        <v/>
      </c>
      <c r="B1067" s="102"/>
      <c r="C1067" s="321" t="s">
        <v>1585</v>
      </c>
      <c r="D1067" s="323"/>
      <c r="E1067" s="122"/>
      <c r="F1067" s="122"/>
      <c r="G1067" s="122"/>
      <c r="H1067" s="122"/>
      <c r="I1067" s="122"/>
      <c r="J1067" s="122"/>
      <c r="K1067" s="122"/>
      <c r="L1067" s="114"/>
      <c r="M1067" s="114"/>
      <c r="T1067" s="114"/>
      <c r="U1067" s="114"/>
      <c r="W1067" s="641">
        <f>SUM(BT1067:BW1067)</f>
        <v>0</v>
      </c>
      <c r="X1067" s="641"/>
      <c r="Y1067" s="641"/>
      <c r="Z1067" s="641"/>
      <c r="AA1067" s="641"/>
      <c r="AB1067" s="641"/>
      <c r="AC1067" s="441"/>
      <c r="AD1067" s="641">
        <f>[4]CDKT!T250</f>
        <v>0</v>
      </c>
      <c r="AE1067" s="641"/>
      <c r="AF1067" s="641"/>
      <c r="AG1067" s="641"/>
      <c r="AH1067" s="641"/>
      <c r="AI1067" s="641"/>
      <c r="AJ1067" s="433" t="str">
        <f t="shared" si="122"/>
        <v/>
      </c>
      <c r="AK1067" s="435">
        <f t="shared" si="122"/>
        <v>0</v>
      </c>
      <c r="AL1067" s="442" t="s">
        <v>781</v>
      </c>
      <c r="AM1067" s="437" t="str">
        <f>"Increase in the "&amp;'[4]Khai bao'!$D$23</f>
        <v>Increase in the year</v>
      </c>
      <c r="AN1067" s="437"/>
      <c r="AO1067" s="438"/>
      <c r="AP1067" s="438"/>
      <c r="AQ1067" s="438"/>
      <c r="AR1067" s="438"/>
      <c r="AS1067" s="438"/>
      <c r="AT1067" s="439"/>
      <c r="AU1067" s="439"/>
      <c r="AV1067" s="439"/>
      <c r="AW1067" s="443"/>
      <c r="AX1067" s="443"/>
      <c r="AY1067" s="443"/>
      <c r="AZ1067" s="443"/>
      <c r="BA1067" s="443"/>
      <c r="BB1067" s="443"/>
      <c r="BC1067" s="439"/>
      <c r="BD1067" s="439"/>
      <c r="BE1067" s="443"/>
      <c r="BF1067" s="735">
        <f>W1067</f>
        <v>0</v>
      </c>
      <c r="BG1067" s="735"/>
      <c r="BH1067" s="735"/>
      <c r="BI1067" s="735"/>
      <c r="BJ1067" s="735"/>
      <c r="BK1067" s="735"/>
      <c r="BL1067" s="443"/>
      <c r="BM1067" s="735">
        <f>AD1067</f>
        <v>0</v>
      </c>
      <c r="BN1067" s="735"/>
      <c r="BO1067" s="735"/>
      <c r="BP1067" s="735"/>
      <c r="BQ1067" s="735"/>
      <c r="BR1067" s="735"/>
      <c r="BS1067" s="190"/>
      <c r="BT1067" s="155">
        <f>[4]CDKT!K250</f>
        <v>0</v>
      </c>
      <c r="BU1067" s="155">
        <f>[4]CDKT!L250</f>
        <v>0</v>
      </c>
      <c r="BV1067" s="155">
        <f>[4]CDKT!M250</f>
        <v>0</v>
      </c>
      <c r="BW1067" s="155">
        <f>[4]CDKT!O250</f>
        <v>0</v>
      </c>
      <c r="BX1067" s="156"/>
      <c r="BY1067" s="156">
        <f>IF(SUM(C1067:AI1067)=0,0,1)</f>
        <v>0</v>
      </c>
      <c r="BZ1067" s="156">
        <f t="shared" si="121"/>
        <v>0</v>
      </c>
      <c r="CA1067" s="156"/>
      <c r="CB1067" s="373"/>
      <c r="CC1067" s="373"/>
      <c r="CD1067" s="373"/>
      <c r="CE1067" s="420"/>
      <c r="CG1067" s="443"/>
      <c r="CH1067" s="443"/>
      <c r="CI1067" s="443"/>
      <c r="CJ1067" s="443"/>
      <c r="CK1067" s="443"/>
      <c r="CL1067" s="443"/>
      <c r="CM1067" s="443"/>
      <c r="CN1067" s="443"/>
      <c r="CO1067" s="443"/>
      <c r="CP1067" s="443"/>
    </row>
    <row r="1068" spans="1:94" ht="15" customHeight="1">
      <c r="A1068" s="147" t="str">
        <f>IF(B1068&lt;&gt;"",SUBTOTAL(103,$B$8:B1068)-SUBTOTAL(103,$B$9:$B$50)-SUBTOTAL(103,$B$52:$B$345),"")</f>
        <v/>
      </c>
      <c r="C1068" s="262"/>
      <c r="D1068" s="107"/>
      <c r="E1068" s="107"/>
      <c r="F1068" s="107"/>
      <c r="G1068" s="107"/>
      <c r="H1068" s="107"/>
      <c r="I1068" s="107"/>
      <c r="J1068" s="107"/>
      <c r="K1068" s="107"/>
      <c r="L1068" s="107"/>
      <c r="M1068" s="107"/>
      <c r="N1068" s="107"/>
      <c r="O1068" s="107"/>
      <c r="P1068" s="107"/>
      <c r="Q1068" s="107"/>
      <c r="R1068" s="107"/>
      <c r="S1068" s="107"/>
      <c r="T1068" s="107"/>
      <c r="U1068" s="107"/>
      <c r="V1068" s="107"/>
      <c r="W1068" s="155"/>
      <c r="X1068" s="155"/>
      <c r="Y1068" s="155"/>
      <c r="Z1068" s="155"/>
      <c r="AA1068" s="155"/>
      <c r="AB1068" s="155"/>
      <c r="AC1068" s="155"/>
      <c r="AD1068" s="155"/>
      <c r="AE1068" s="155"/>
      <c r="AF1068" s="155"/>
      <c r="AG1068" s="155"/>
      <c r="AH1068" s="155"/>
      <c r="AI1068" s="155"/>
      <c r="AJ1068" s="147" t="str">
        <f t="shared" ref="AJ1068:AK1083" si="123">A1068</f>
        <v/>
      </c>
      <c r="AK1068" s="245">
        <f t="shared" si="123"/>
        <v>0</v>
      </c>
      <c r="AL1068" s="262"/>
      <c r="AM1068" s="107"/>
      <c r="AN1068" s="107"/>
      <c r="AO1068" s="107"/>
      <c r="AP1068" s="107"/>
      <c r="AQ1068" s="107"/>
      <c r="AR1068" s="107"/>
      <c r="AS1068" s="107"/>
      <c r="AT1068" s="107"/>
      <c r="AU1068" s="107"/>
      <c r="AV1068" s="107"/>
      <c r="AW1068" s="107"/>
      <c r="AX1068" s="107"/>
      <c r="AY1068" s="107"/>
      <c r="AZ1068" s="107"/>
      <c r="BA1068" s="107"/>
      <c r="BB1068" s="107"/>
      <c r="BC1068" s="107"/>
      <c r="BD1068" s="107"/>
      <c r="BE1068" s="107"/>
      <c r="BF1068" s="155"/>
      <c r="BG1068" s="155"/>
      <c r="BH1068" s="155"/>
      <c r="BI1068" s="155"/>
      <c r="BJ1068" s="155"/>
      <c r="BK1068" s="155"/>
      <c r="BL1068" s="155"/>
      <c r="BM1068" s="155"/>
      <c r="BN1068" s="155"/>
      <c r="BO1068" s="155"/>
      <c r="BP1068" s="155"/>
      <c r="BQ1068" s="155"/>
      <c r="BR1068" s="155"/>
      <c r="BS1068" s="193"/>
      <c r="BY1068" s="156">
        <f>BY1069</f>
        <v>1</v>
      </c>
      <c r="BZ1068" s="156">
        <f t="shared" si="121"/>
        <v>0</v>
      </c>
      <c r="CB1068" s="195"/>
      <c r="CD1068" s="155"/>
      <c r="CE1068" s="155"/>
    </row>
    <row r="1069" spans="1:94" s="96" customFormat="1" ht="15" customHeight="1" thickBot="1">
      <c r="A1069" s="147" t="str">
        <f>IF(B1069&lt;&gt;"",SUBTOTAL(103,$B$8:B1069)-SUBTOTAL(103,$B$9:$B$50)-SUBTOTAL(103,$B$52:$B$345),"")</f>
        <v/>
      </c>
      <c r="B1069" s="88"/>
      <c r="C1069" s="88"/>
      <c r="D1069" s="110"/>
      <c r="E1069" s="111"/>
      <c r="F1069" s="111"/>
      <c r="G1069" s="111"/>
      <c r="H1069" s="111"/>
      <c r="I1069" s="111"/>
      <c r="J1069" s="111"/>
      <c r="K1069" s="112"/>
      <c r="L1069" s="112"/>
      <c r="M1069" s="112"/>
      <c r="N1069" s="112"/>
      <c r="O1069" s="112"/>
      <c r="P1069" s="112"/>
      <c r="Q1069" s="112"/>
      <c r="R1069" s="112"/>
      <c r="S1069" s="112"/>
      <c r="T1069" s="112"/>
      <c r="U1069" s="112"/>
      <c r="V1069" s="112"/>
      <c r="W1069" s="653">
        <f>SUBTOTAL(9,W1064:AB1068)</f>
        <v>300977065</v>
      </c>
      <c r="X1069" s="653"/>
      <c r="Y1069" s="653"/>
      <c r="Z1069" s="653"/>
      <c r="AA1069" s="653"/>
      <c r="AB1069" s="653"/>
      <c r="AC1069" s="252"/>
      <c r="AD1069" s="653">
        <f>SUBTOTAL(9,AD1064:AI1068)</f>
        <v>-1440632602</v>
      </c>
      <c r="AE1069" s="653"/>
      <c r="AF1069" s="653"/>
      <c r="AG1069" s="653"/>
      <c r="AH1069" s="653"/>
      <c r="AI1069" s="653"/>
      <c r="AJ1069" s="147" t="str">
        <f t="shared" si="123"/>
        <v/>
      </c>
      <c r="AK1069" s="245">
        <f t="shared" si="123"/>
        <v>0</v>
      </c>
      <c r="AL1069" s="88" t="str">
        <f>"As at "&amp;LEFT('[4]Khai bao'!$D$15,5)</f>
        <v>As at 31/12</v>
      </c>
      <c r="AM1069" s="110"/>
      <c r="AN1069" s="111"/>
      <c r="AO1069" s="111"/>
      <c r="AP1069" s="111"/>
      <c r="AQ1069" s="111"/>
      <c r="AR1069" s="111"/>
      <c r="AS1069" s="111"/>
      <c r="AT1069" s="112"/>
      <c r="AU1069" s="112"/>
      <c r="AV1069" s="112"/>
      <c r="AW1069" s="112"/>
      <c r="AX1069" s="112"/>
      <c r="AY1069" s="112"/>
      <c r="AZ1069" s="112"/>
      <c r="BA1069" s="112"/>
      <c r="BB1069" s="112"/>
      <c r="BC1069" s="112"/>
      <c r="BD1069" s="112"/>
      <c r="BE1069" s="112"/>
      <c r="BF1069" s="653" t="e">
        <f>SUBTOTAL(9,BF1064:BK1068)</f>
        <v>#REF!</v>
      </c>
      <c r="BG1069" s="653"/>
      <c r="BH1069" s="653"/>
      <c r="BI1069" s="653"/>
      <c r="BJ1069" s="653"/>
      <c r="BK1069" s="653"/>
      <c r="BL1069" s="252"/>
      <c r="BM1069" s="653" t="e">
        <f>SUBTOTAL(9,BM1064:BR1068)</f>
        <v>#REF!</v>
      </c>
      <c r="BN1069" s="653"/>
      <c r="BO1069" s="653"/>
      <c r="BP1069" s="653"/>
      <c r="BQ1069" s="653"/>
      <c r="BR1069" s="653"/>
      <c r="BS1069" s="271"/>
      <c r="BT1069" s="285">
        <f>SUBTOTAL(109,BT1064:BT1068)</f>
        <v>290484037</v>
      </c>
      <c r="BU1069" s="285">
        <f>SUBTOTAL(109,BU1064:BU1068)</f>
        <v>0</v>
      </c>
      <c r="BV1069" s="285">
        <f>SUBTOTAL(109,BV1064:BV1068)</f>
        <v>0</v>
      </c>
      <c r="BW1069" s="285">
        <f>SUBTOTAL(109,BW1064:BW1068)</f>
        <v>10493028</v>
      </c>
      <c r="BX1069" s="156"/>
      <c r="BY1069" s="156">
        <f>IF(SUM(C1069:AI1069)=0,0,1)</f>
        <v>1</v>
      </c>
      <c r="BZ1069" s="156">
        <f t="shared" si="121"/>
        <v>0</v>
      </c>
      <c r="CA1069" s="156"/>
      <c r="CB1069" s="252">
        <f>[4]CDKT!P248</f>
        <v>300977065</v>
      </c>
      <c r="CC1069" s="252">
        <f>[4]CDKT!T248</f>
        <v>232970734</v>
      </c>
      <c r="CD1069" s="252">
        <f>W1069-CB1069</f>
        <v>0</v>
      </c>
      <c r="CE1069" s="252">
        <f>AD1069-CC1069</f>
        <v>-1673603336</v>
      </c>
      <c r="CG1069" s="272"/>
      <c r="CH1069" s="272"/>
      <c r="CI1069" s="272"/>
      <c r="CJ1069" s="272"/>
      <c r="CK1069" s="272"/>
      <c r="CL1069" s="272"/>
      <c r="CM1069" s="272"/>
      <c r="CN1069" s="272"/>
      <c r="CO1069" s="272"/>
      <c r="CP1069" s="272"/>
    </row>
    <row r="1070" spans="1:94" s="105" customFormat="1" ht="15" customHeight="1" thickTop="1">
      <c r="A1070" s="147" t="str">
        <f>IF(B1070&lt;&gt;"",SUBTOTAL(103,$B$8:B1070)-SUBTOTAL(103,$B$9:$B$50)-SUBTOTAL(103,$B$52:$B$345),"")</f>
        <v/>
      </c>
      <c r="B1070" s="88"/>
      <c r="C1070" s="431"/>
      <c r="D1070" s="111"/>
      <c r="E1070" s="111"/>
      <c r="F1070" s="111"/>
      <c r="G1070" s="111"/>
      <c r="H1070" s="111"/>
      <c r="I1070" s="111"/>
      <c r="J1070" s="111"/>
      <c r="K1070" s="425"/>
      <c r="L1070" s="425"/>
      <c r="M1070" s="425"/>
      <c r="N1070" s="425"/>
      <c r="O1070" s="425"/>
      <c r="P1070" s="425"/>
      <c r="Q1070" s="425"/>
      <c r="R1070" s="425"/>
      <c r="S1070" s="425"/>
      <c r="T1070" s="425"/>
      <c r="U1070" s="425"/>
      <c r="V1070" s="425"/>
      <c r="W1070" s="425"/>
      <c r="X1070" s="425"/>
      <c r="Y1070" s="425"/>
      <c r="Z1070" s="425"/>
      <c r="AA1070" s="425"/>
      <c r="AB1070" s="425"/>
      <c r="AC1070" s="425"/>
      <c r="AD1070" s="425"/>
      <c r="AE1070" s="425"/>
      <c r="AF1070" s="425"/>
      <c r="AG1070" s="425"/>
      <c r="AH1070" s="425"/>
      <c r="AI1070" s="425"/>
      <c r="AJ1070" s="147" t="str">
        <f t="shared" si="123"/>
        <v/>
      </c>
      <c r="AK1070" s="245">
        <f t="shared" si="123"/>
        <v>0</v>
      </c>
      <c r="AL1070" s="431"/>
      <c r="AM1070" s="111"/>
      <c r="AN1070" s="111"/>
      <c r="AO1070" s="111"/>
      <c r="AP1070" s="111"/>
      <c r="AQ1070" s="111"/>
      <c r="AR1070" s="111"/>
      <c r="AS1070" s="111"/>
      <c r="AT1070" s="425"/>
      <c r="AU1070" s="425"/>
      <c r="AV1070" s="425"/>
      <c r="AW1070" s="425"/>
      <c r="AX1070" s="425"/>
      <c r="AY1070" s="425"/>
      <c r="AZ1070" s="425"/>
      <c r="BA1070" s="425"/>
      <c r="BB1070" s="432"/>
      <c r="BC1070" s="432"/>
      <c r="BD1070" s="432"/>
      <c r="BE1070" s="432"/>
      <c r="BF1070" s="432"/>
      <c r="BG1070" s="432"/>
      <c r="BH1070" s="425"/>
      <c r="BI1070" s="425"/>
      <c r="BJ1070" s="425"/>
      <c r="BK1070" s="425"/>
      <c r="BL1070" s="425"/>
      <c r="BM1070" s="432"/>
      <c r="BN1070" s="432"/>
      <c r="BO1070" s="432"/>
      <c r="BP1070" s="432"/>
      <c r="BQ1070" s="432"/>
      <c r="BR1070" s="432"/>
      <c r="BS1070" s="425"/>
      <c r="BT1070" s="155">
        <f>BT1069-[4]CDKT!K248</f>
        <v>0</v>
      </c>
      <c r="BU1070" s="155">
        <f>BU1069-[4]CDKT!L248</f>
        <v>0</v>
      </c>
      <c r="BV1070" s="155">
        <f>BV1069-[4]CDKT!M248</f>
        <v>0</v>
      </c>
      <c r="BW1070" s="155">
        <f>BW1069-[4]CDKT!O248</f>
        <v>0</v>
      </c>
      <c r="BX1070" s="156"/>
      <c r="BY1070" s="156">
        <f>BY1073</f>
        <v>1</v>
      </c>
      <c r="BZ1070" s="156">
        <f t="shared" si="121"/>
        <v>0</v>
      </c>
      <c r="CA1070" s="156"/>
      <c r="CB1070" s="252"/>
      <c r="CC1070" s="252"/>
      <c r="CD1070" s="252"/>
      <c r="CE1070" s="252"/>
      <c r="CG1070" s="291"/>
      <c r="CH1070" s="291"/>
      <c r="CI1070" s="291"/>
      <c r="CJ1070" s="291"/>
      <c r="CK1070" s="291"/>
      <c r="CL1070" s="291"/>
      <c r="CM1070" s="291"/>
      <c r="CN1070" s="291"/>
      <c r="CO1070" s="291"/>
      <c r="CP1070" s="291"/>
    </row>
    <row r="1071" spans="1:94" s="96" customFormat="1" ht="15" hidden="1" customHeight="1" outlineLevel="1">
      <c r="A1071" s="147" t="s">
        <v>828</v>
      </c>
      <c r="B1071" s="88"/>
      <c r="C1071" s="270" t="s">
        <v>1586</v>
      </c>
      <c r="D1071" s="124"/>
      <c r="E1071" s="111"/>
      <c r="F1071" s="111"/>
      <c r="G1071" s="111"/>
      <c r="H1071" s="111"/>
      <c r="I1071" s="111"/>
      <c r="J1071" s="111"/>
      <c r="K1071" s="111"/>
      <c r="L1071" s="126"/>
      <c r="M1071" s="126"/>
      <c r="N1071" s="126"/>
      <c r="O1071" s="126"/>
      <c r="P1071" s="126"/>
      <c r="Q1071" s="126"/>
      <c r="R1071" s="126"/>
      <c r="S1071" s="126"/>
      <c r="T1071" s="126"/>
      <c r="U1071" s="126"/>
      <c r="V1071" s="271"/>
      <c r="W1071" s="271"/>
      <c r="X1071" s="271"/>
      <c r="Y1071" s="271"/>
      <c r="Z1071" s="271"/>
      <c r="AA1071" s="271"/>
      <c r="AB1071" s="271"/>
      <c r="AC1071" s="271"/>
      <c r="AD1071" s="271"/>
      <c r="AE1071" s="271"/>
      <c r="AF1071" s="271"/>
      <c r="AG1071" s="271"/>
      <c r="AH1071" s="271"/>
      <c r="AI1071" s="271"/>
      <c r="AJ1071" s="147" t="str">
        <f t="shared" si="123"/>
        <v>c)</v>
      </c>
      <c r="AK1071" s="245">
        <f t="shared" si="123"/>
        <v>0</v>
      </c>
      <c r="AL1071" s="270" t="s">
        <v>1582</v>
      </c>
      <c r="AM1071" s="124"/>
      <c r="AN1071" s="124"/>
      <c r="AO1071" s="111"/>
      <c r="AP1071" s="111"/>
      <c r="AQ1071" s="111"/>
      <c r="AR1071" s="111"/>
      <c r="AS1071" s="111"/>
      <c r="AT1071" s="111"/>
      <c r="AU1071" s="126"/>
      <c r="AV1071" s="126"/>
      <c r="AW1071" s="126"/>
      <c r="AX1071" s="126"/>
      <c r="AY1071" s="126"/>
      <c r="AZ1071" s="126"/>
      <c r="BA1071" s="126"/>
      <c r="BB1071" s="126"/>
      <c r="BC1071" s="126"/>
      <c r="BD1071" s="126"/>
      <c r="BE1071" s="271"/>
      <c r="BF1071" s="271"/>
      <c r="BG1071" s="271"/>
      <c r="BH1071" s="271"/>
      <c r="BI1071" s="271"/>
      <c r="BJ1071" s="271"/>
      <c r="BK1071" s="271"/>
      <c r="BL1071" s="271"/>
      <c r="BM1071" s="271"/>
      <c r="BN1071" s="271"/>
      <c r="BO1071" s="271"/>
      <c r="BP1071" s="271"/>
      <c r="BQ1071" s="271"/>
      <c r="BR1071" s="271"/>
      <c r="BS1071" s="271"/>
      <c r="BT1071" s="155"/>
      <c r="BU1071" s="155"/>
      <c r="BV1071" s="155"/>
      <c r="BW1071" s="155"/>
      <c r="BX1071" s="156"/>
      <c r="BY1071" s="156">
        <f>BY1073</f>
        <v>1</v>
      </c>
      <c r="BZ1071" s="156">
        <f t="shared" si="121"/>
        <v>0</v>
      </c>
      <c r="CA1071" s="156"/>
      <c r="CB1071" s="252"/>
      <c r="CC1071" s="252"/>
      <c r="CD1071" s="252"/>
      <c r="CE1071" s="325"/>
      <c r="CG1071" s="272"/>
      <c r="CH1071" s="272"/>
      <c r="CI1071" s="272"/>
      <c r="CJ1071" s="272"/>
      <c r="CK1071" s="272"/>
      <c r="CL1071" s="272"/>
      <c r="CM1071" s="272"/>
      <c r="CN1071" s="272"/>
      <c r="CO1071" s="272"/>
      <c r="CP1071" s="272"/>
    </row>
    <row r="1072" spans="1:94" ht="25" hidden="1" customHeight="1" outlineLevel="1">
      <c r="A1072" s="147" t="str">
        <f>IF(B1072&lt;&gt;"",SUBTOTAL(103,$B$8:B1072)-SUBTOTAL(103,$B$9:$B$50)-SUBTOTAL(103,$B$52:$B$345),"")</f>
        <v/>
      </c>
      <c r="B1072" s="90"/>
      <c r="C1072" s="321"/>
      <c r="D1072" s="113"/>
      <c r="E1072" s="107"/>
      <c r="F1072" s="107"/>
      <c r="G1072" s="107"/>
      <c r="H1072" s="107"/>
      <c r="I1072" s="107"/>
      <c r="J1072" s="107"/>
      <c r="K1072" s="107"/>
      <c r="L1072" s="114"/>
      <c r="M1072" s="114"/>
      <c r="T1072" s="114"/>
      <c r="U1072" s="114"/>
      <c r="W1072" s="644" t="str">
        <f>[4]KQKD!$P$9</f>
        <v>6 tháng đầu năm 2016</v>
      </c>
      <c r="X1072" s="644"/>
      <c r="Y1072" s="644"/>
      <c r="Z1072" s="644"/>
      <c r="AA1072" s="644"/>
      <c r="AB1072" s="644"/>
      <c r="AC1072" s="89"/>
      <c r="AD1072" s="644" t="str">
        <f>[4]KQKD!$T$9</f>
        <v>6 tháng đầu năm 2015</v>
      </c>
      <c r="AE1072" s="644"/>
      <c r="AF1072" s="644"/>
      <c r="AG1072" s="644"/>
      <c r="AH1072" s="644"/>
      <c r="AI1072" s="644"/>
      <c r="AJ1072" s="147" t="str">
        <f t="shared" si="123"/>
        <v/>
      </c>
      <c r="AK1072" s="245">
        <f t="shared" si="123"/>
        <v>0</v>
      </c>
      <c r="AL1072" s="321"/>
      <c r="AM1072" s="113"/>
      <c r="AN1072" s="113"/>
      <c r="AO1072" s="107"/>
      <c r="AP1072" s="107"/>
      <c r="AQ1072" s="107"/>
      <c r="AR1072" s="107"/>
      <c r="AS1072" s="107"/>
      <c r="AT1072" s="107"/>
      <c r="AU1072" s="114"/>
      <c r="AV1072" s="114"/>
      <c r="BC1072" s="114"/>
      <c r="BD1072" s="114"/>
      <c r="BF1072" s="644" t="e">
        <f>#REF!</f>
        <v>#REF!</v>
      </c>
      <c r="BG1072" s="644"/>
      <c r="BH1072" s="644"/>
      <c r="BI1072" s="644"/>
      <c r="BJ1072" s="644"/>
      <c r="BK1072" s="644"/>
      <c r="BL1072" s="89"/>
      <c r="BM1072" s="644" t="e">
        <f>#REF!</f>
        <v>#REF!</v>
      </c>
      <c r="BN1072" s="644"/>
      <c r="BO1072" s="644"/>
      <c r="BP1072" s="644"/>
      <c r="BQ1072" s="644"/>
      <c r="BR1072" s="644"/>
      <c r="BS1072" s="422"/>
      <c r="BT1072" s="280" t="str">
        <f>[4]CDKT!K$9</f>
        <v>Hội sở</v>
      </c>
      <c r="BU1072" s="280" t="str">
        <f>[4]CDKT!L$9</f>
        <v>CN Hà Nội</v>
      </c>
      <c r="BV1072" s="280" t="str">
        <f>[4]CDKT!M$9</f>
        <v>CN Hồ Chí Minh</v>
      </c>
      <c r="BW1072" s="280" t="str">
        <f>[4]CDKT!O$9</f>
        <v>Điều chỉnh</v>
      </c>
      <c r="BY1072" s="156">
        <f>BY1073</f>
        <v>1</v>
      </c>
      <c r="BZ1072" s="156">
        <f t="shared" si="121"/>
        <v>0</v>
      </c>
      <c r="CE1072" s="195"/>
    </row>
    <row r="1073" spans="1:94" ht="15" hidden="1" customHeight="1" outlineLevel="1">
      <c r="A1073" s="147" t="str">
        <f>IF(B1073&lt;&gt;"",SUBTOTAL(103,$B$8:B1073)-SUBTOTAL(103,$B$9:$B$50)-SUBTOTAL(103,$B$52:$B$345),"")</f>
        <v/>
      </c>
      <c r="B1073" s="90"/>
      <c r="C1073" s="321"/>
      <c r="D1073" s="113"/>
      <c r="E1073" s="107"/>
      <c r="F1073" s="107"/>
      <c r="G1073" s="107"/>
      <c r="H1073" s="107"/>
      <c r="I1073" s="107"/>
      <c r="J1073" s="107"/>
      <c r="K1073" s="107"/>
      <c r="L1073" s="114"/>
      <c r="M1073" s="114"/>
      <c r="T1073" s="114"/>
      <c r="U1073" s="114"/>
      <c r="W1073" s="645" t="str">
        <f>[4]KQKD!$P$10</f>
        <v>VND</v>
      </c>
      <c r="X1073" s="645"/>
      <c r="Y1073" s="645"/>
      <c r="Z1073" s="645"/>
      <c r="AA1073" s="645"/>
      <c r="AB1073" s="645"/>
      <c r="AC1073" s="89"/>
      <c r="AD1073" s="645" t="str">
        <f>[4]KQKD!$T$10</f>
        <v>VND</v>
      </c>
      <c r="AE1073" s="645"/>
      <c r="AF1073" s="645"/>
      <c r="AG1073" s="645"/>
      <c r="AH1073" s="645"/>
      <c r="AI1073" s="645"/>
      <c r="AJ1073" s="147" t="str">
        <f t="shared" si="123"/>
        <v/>
      </c>
      <c r="AK1073" s="245">
        <f t="shared" si="123"/>
        <v>0</v>
      </c>
      <c r="AL1073" s="321"/>
      <c r="AM1073" s="113"/>
      <c r="AN1073" s="113"/>
      <c r="AO1073" s="107"/>
      <c r="AP1073" s="107"/>
      <c r="AQ1073" s="107"/>
      <c r="AR1073" s="107"/>
      <c r="AS1073" s="107"/>
      <c r="AT1073" s="107"/>
      <c r="AU1073" s="114"/>
      <c r="AV1073" s="114"/>
      <c r="BC1073" s="114"/>
      <c r="BD1073" s="114"/>
      <c r="BF1073" s="645" t="e">
        <f>#REF!</f>
        <v>#REF!</v>
      </c>
      <c r="BG1073" s="645"/>
      <c r="BH1073" s="645"/>
      <c r="BI1073" s="645"/>
      <c r="BJ1073" s="645"/>
      <c r="BK1073" s="645"/>
      <c r="BL1073" s="89"/>
      <c r="BM1073" s="645" t="e">
        <f>#REF!</f>
        <v>#REF!</v>
      </c>
      <c r="BN1073" s="645"/>
      <c r="BO1073" s="645"/>
      <c r="BP1073" s="645"/>
      <c r="BQ1073" s="645"/>
      <c r="BR1073" s="645"/>
      <c r="BS1073" s="422"/>
      <c r="BT1073" s="155" t="s">
        <v>1133</v>
      </c>
      <c r="BU1073" s="155" t="s">
        <v>1133</v>
      </c>
      <c r="BV1073" s="155" t="s">
        <v>1133</v>
      </c>
      <c r="BW1073" s="155" t="s">
        <v>1133</v>
      </c>
      <c r="BY1073" s="156">
        <f>IF(SUM(W1074:AI1074)=0,0,1)</f>
        <v>1</v>
      </c>
      <c r="BZ1073" s="156">
        <f t="shared" si="121"/>
        <v>0</v>
      </c>
      <c r="CE1073" s="195"/>
    </row>
    <row r="1074" spans="1:94" s="100" customFormat="1" ht="15" hidden="1" customHeight="1" outlineLevel="1">
      <c r="A1074" s="433" t="str">
        <f>IF(B1074&lt;&gt;"",SUBTOTAL(103,$B$8:B1074)-SUBTOTAL(103,$B$9:$B$50)-SUBTOTAL(103,$B$52:$B$345),"")</f>
        <v/>
      </c>
      <c r="B1074" s="102"/>
      <c r="C1074" s="321" t="s">
        <v>1587</v>
      </c>
      <c r="D1074" s="323"/>
      <c r="E1074" s="122"/>
      <c r="F1074" s="122"/>
      <c r="G1074" s="122"/>
      <c r="H1074" s="122"/>
      <c r="I1074" s="122"/>
      <c r="J1074" s="122"/>
      <c r="K1074" s="122"/>
      <c r="L1074" s="114"/>
      <c r="M1074" s="114"/>
      <c r="T1074" s="114"/>
      <c r="U1074" s="114"/>
      <c r="W1074" s="641">
        <f>SUM(BT1074:BW1074)</f>
        <v>232970734</v>
      </c>
      <c r="X1074" s="641"/>
      <c r="Y1074" s="641"/>
      <c r="Z1074" s="641"/>
      <c r="AA1074" s="641"/>
      <c r="AB1074" s="641"/>
      <c r="AC1074" s="434"/>
      <c r="AD1074" s="641">
        <f>[4]VCSH!H27</f>
        <v>-24033388185</v>
      </c>
      <c r="AE1074" s="641"/>
      <c r="AF1074" s="641"/>
      <c r="AG1074" s="641"/>
      <c r="AH1074" s="641"/>
      <c r="AI1074" s="641"/>
      <c r="AJ1074" s="433" t="str">
        <f t="shared" si="123"/>
        <v/>
      </c>
      <c r="AK1074" s="435">
        <f t="shared" si="123"/>
        <v>0</v>
      </c>
      <c r="AL1074" s="436" t="s">
        <v>781</v>
      </c>
      <c r="AM1074" s="437" t="str">
        <f>"At the beginning of "&amp;'[4]Khai bao'!$D$23</f>
        <v>At the beginning of year</v>
      </c>
      <c r="AN1074" s="437"/>
      <c r="AO1074" s="438"/>
      <c r="AP1074" s="438"/>
      <c r="AQ1074" s="438"/>
      <c r="AR1074" s="438"/>
      <c r="AS1074" s="438"/>
      <c r="AT1074" s="439"/>
      <c r="AU1074" s="439"/>
      <c r="AV1074" s="439"/>
      <c r="AW1074" s="440"/>
      <c r="AX1074" s="440"/>
      <c r="AY1074" s="440"/>
      <c r="AZ1074" s="440"/>
      <c r="BA1074" s="440"/>
      <c r="BB1074" s="440"/>
      <c r="BC1074" s="439"/>
      <c r="BD1074" s="439"/>
      <c r="BE1074" s="440"/>
      <c r="BF1074" s="735">
        <f t="shared" ref="BF1074:BF1082" si="124">W1074</f>
        <v>232970734</v>
      </c>
      <c r="BG1074" s="735"/>
      <c r="BH1074" s="735"/>
      <c r="BI1074" s="735"/>
      <c r="BJ1074" s="735"/>
      <c r="BK1074" s="735"/>
      <c r="BL1074" s="440"/>
      <c r="BM1074" s="735">
        <f t="shared" ref="BM1074:BM1082" si="125">AD1074</f>
        <v>-24033388185</v>
      </c>
      <c r="BN1074" s="735"/>
      <c r="BO1074" s="735"/>
      <c r="BP1074" s="735"/>
      <c r="BQ1074" s="735"/>
      <c r="BR1074" s="735"/>
      <c r="BS1074" s="190"/>
      <c r="BT1074" s="155">
        <f>[4]VCSH!J27</f>
        <v>232970734</v>
      </c>
      <c r="BU1074" s="155">
        <v>0</v>
      </c>
      <c r="BV1074" s="155">
        <v>0</v>
      </c>
      <c r="BW1074" s="155">
        <v>0</v>
      </c>
      <c r="BX1074" s="156"/>
      <c r="BY1074" s="156">
        <f>IF(SUM(C1074:AI1074)=0,0,1)</f>
        <v>1</v>
      </c>
      <c r="BZ1074" s="156">
        <f t="shared" si="121"/>
        <v>0</v>
      </c>
      <c r="CA1074" s="156"/>
      <c r="CB1074" s="373"/>
      <c r="CC1074" s="373"/>
      <c r="CD1074" s="373"/>
      <c r="CE1074" s="420"/>
      <c r="CG1074" s="440"/>
      <c r="CH1074" s="440"/>
      <c r="CI1074" s="440"/>
      <c r="CJ1074" s="440"/>
      <c r="CK1074" s="440"/>
      <c r="CL1074" s="440"/>
      <c r="CM1074" s="440"/>
      <c r="CN1074" s="440"/>
      <c r="CO1074" s="440"/>
      <c r="CP1074" s="440"/>
    </row>
    <row r="1075" spans="1:94" s="103" customFormat="1" ht="15" hidden="1" customHeight="1" outlineLevel="1">
      <c r="A1075" s="433" t="str">
        <f>IF(B1075&lt;&gt;"",SUBTOTAL(103,$B$8:B1075)-SUBTOTAL(103,$B$9:$B$50)-SUBTOTAL(103,$B$52:$B$345),"")</f>
        <v/>
      </c>
      <c r="B1075" s="102"/>
      <c r="C1075" s="321" t="s">
        <v>1588</v>
      </c>
      <c r="D1075" s="323"/>
      <c r="E1075" s="122"/>
      <c r="F1075" s="122"/>
      <c r="G1075" s="122"/>
      <c r="H1075" s="122"/>
      <c r="I1075" s="122"/>
      <c r="J1075" s="122"/>
      <c r="K1075" s="122"/>
      <c r="L1075" s="114"/>
      <c r="M1075" s="114"/>
      <c r="T1075" s="114"/>
      <c r="U1075" s="114"/>
      <c r="W1075" s="641">
        <f>SUM(BT1075:BW1075)</f>
        <v>0</v>
      </c>
      <c r="X1075" s="641"/>
      <c r="Y1075" s="641"/>
      <c r="Z1075" s="641"/>
      <c r="AA1075" s="641"/>
      <c r="AB1075" s="641"/>
      <c r="AC1075" s="441"/>
      <c r="AD1075" s="641">
        <f>[4]VCSH!T28</f>
        <v>0</v>
      </c>
      <c r="AE1075" s="641"/>
      <c r="AF1075" s="641"/>
      <c r="AG1075" s="641"/>
      <c r="AH1075" s="641"/>
      <c r="AI1075" s="641"/>
      <c r="AJ1075" s="433" t="str">
        <f t="shared" si="123"/>
        <v/>
      </c>
      <c r="AK1075" s="435">
        <f t="shared" si="123"/>
        <v>0</v>
      </c>
      <c r="AL1075" s="442" t="s">
        <v>781</v>
      </c>
      <c r="AM1075" s="437" t="str">
        <f>"Increase in the "&amp;'[4]Khai bao'!$D$23</f>
        <v>Increase in the year</v>
      </c>
      <c r="AN1075" s="437"/>
      <c r="AO1075" s="438"/>
      <c r="AP1075" s="438"/>
      <c r="AQ1075" s="438"/>
      <c r="AR1075" s="438"/>
      <c r="AS1075" s="438"/>
      <c r="AT1075" s="439"/>
      <c r="AU1075" s="439"/>
      <c r="AV1075" s="439"/>
      <c r="AW1075" s="443"/>
      <c r="AX1075" s="443"/>
      <c r="AY1075" s="443"/>
      <c r="AZ1075" s="443"/>
      <c r="BA1075" s="443"/>
      <c r="BB1075" s="443"/>
      <c r="BC1075" s="439"/>
      <c r="BD1075" s="439"/>
      <c r="BE1075" s="443"/>
      <c r="BF1075" s="735">
        <f t="shared" si="124"/>
        <v>0</v>
      </c>
      <c r="BG1075" s="735"/>
      <c r="BH1075" s="735"/>
      <c r="BI1075" s="735"/>
      <c r="BJ1075" s="735"/>
      <c r="BK1075" s="735"/>
      <c r="BL1075" s="443"/>
      <c r="BM1075" s="735">
        <f t="shared" si="125"/>
        <v>0</v>
      </c>
      <c r="BN1075" s="735"/>
      <c r="BO1075" s="735"/>
      <c r="BP1075" s="735"/>
      <c r="BQ1075" s="735"/>
      <c r="BR1075" s="735"/>
      <c r="BS1075" s="190"/>
      <c r="BT1075" s="155">
        <f>[4]VCSH!V28</f>
        <v>0</v>
      </c>
      <c r="BU1075" s="155">
        <v>0</v>
      </c>
      <c r="BV1075" s="155">
        <v>0</v>
      </c>
      <c r="BW1075" s="155">
        <v>0</v>
      </c>
      <c r="BX1075" s="156"/>
      <c r="BY1075" s="156">
        <f t="shared" ref="BY1075:BY1081" si="126">IF(SUM(C1075:AI1075)=0,0,1)</f>
        <v>0</v>
      </c>
      <c r="BZ1075" s="156">
        <f t="shared" si="121"/>
        <v>0</v>
      </c>
      <c r="CA1075" s="156"/>
      <c r="CB1075" s="373"/>
      <c r="CC1075" s="373"/>
      <c r="CD1075" s="373"/>
      <c r="CE1075" s="420"/>
      <c r="CG1075" s="443"/>
      <c r="CH1075" s="443"/>
      <c r="CI1075" s="443"/>
      <c r="CJ1075" s="443"/>
      <c r="CK1075" s="443"/>
      <c r="CL1075" s="443"/>
      <c r="CM1075" s="443"/>
      <c r="CN1075" s="443"/>
      <c r="CO1075" s="443"/>
      <c r="CP1075" s="443"/>
    </row>
    <row r="1076" spans="1:94" s="103" customFormat="1" ht="15" hidden="1" customHeight="1" outlineLevel="1">
      <c r="A1076" s="433" t="str">
        <f>IF(B1076&lt;&gt;"",SUBTOTAL(103,$B$8:B1076)-SUBTOTAL(103,$B$9:$B$50)-SUBTOTAL(103,$B$52:$B$345),"")</f>
        <v/>
      </c>
      <c r="B1076" s="102"/>
      <c r="C1076" s="321" t="s">
        <v>1589</v>
      </c>
      <c r="D1076" s="323"/>
      <c r="E1076" s="122"/>
      <c r="F1076" s="122"/>
      <c r="G1076" s="122"/>
      <c r="H1076" s="122"/>
      <c r="I1076" s="122"/>
      <c r="J1076" s="122"/>
      <c r="K1076" s="122"/>
      <c r="L1076" s="114"/>
      <c r="M1076" s="114"/>
      <c r="T1076" s="114"/>
      <c r="U1076" s="114"/>
      <c r="W1076" s="641">
        <f>SUM(BT1076:BW1076)</f>
        <v>68006331</v>
      </c>
      <c r="X1076" s="641"/>
      <c r="Y1076" s="641"/>
      <c r="Z1076" s="641"/>
      <c r="AA1076" s="641"/>
      <c r="AB1076" s="641"/>
      <c r="AC1076" s="441"/>
      <c r="AD1076" s="641">
        <f>[4]VCSH!L27</f>
        <v>-1440632602</v>
      </c>
      <c r="AE1076" s="641"/>
      <c r="AF1076" s="641"/>
      <c r="AG1076" s="641"/>
      <c r="AH1076" s="641"/>
      <c r="AI1076" s="641"/>
      <c r="AJ1076" s="433" t="str">
        <f t="shared" si="123"/>
        <v/>
      </c>
      <c r="AK1076" s="435">
        <f t="shared" si="123"/>
        <v>0</v>
      </c>
      <c r="AL1076" s="442" t="s">
        <v>781</v>
      </c>
      <c r="AM1076" s="437" t="str">
        <f>"Increase in the "&amp;'[4]Khai bao'!$D$23</f>
        <v>Increase in the year</v>
      </c>
      <c r="AN1076" s="437"/>
      <c r="AO1076" s="438"/>
      <c r="AP1076" s="438"/>
      <c r="AQ1076" s="438"/>
      <c r="AR1076" s="438"/>
      <c r="AS1076" s="438"/>
      <c r="AT1076" s="439"/>
      <c r="AU1076" s="439"/>
      <c r="AV1076" s="439"/>
      <c r="AW1076" s="443"/>
      <c r="AX1076" s="443"/>
      <c r="AY1076" s="443"/>
      <c r="AZ1076" s="443"/>
      <c r="BA1076" s="443"/>
      <c r="BB1076" s="443"/>
      <c r="BC1076" s="439"/>
      <c r="BD1076" s="439"/>
      <c r="BE1076" s="443"/>
      <c r="BF1076" s="735">
        <f t="shared" si="124"/>
        <v>68006331</v>
      </c>
      <c r="BG1076" s="735"/>
      <c r="BH1076" s="735"/>
      <c r="BI1076" s="735"/>
      <c r="BJ1076" s="735"/>
      <c r="BK1076" s="735"/>
      <c r="BL1076" s="443"/>
      <c r="BM1076" s="735">
        <f t="shared" si="125"/>
        <v>-1440632602</v>
      </c>
      <c r="BN1076" s="735"/>
      <c r="BO1076" s="735"/>
      <c r="BP1076" s="735"/>
      <c r="BQ1076" s="735"/>
      <c r="BR1076" s="735"/>
      <c r="BS1076" s="190"/>
      <c r="BT1076" s="155">
        <f>[4]VCSH!P27</f>
        <v>68006331</v>
      </c>
      <c r="BU1076" s="155">
        <v>0</v>
      </c>
      <c r="BV1076" s="155">
        <v>0</v>
      </c>
      <c r="BW1076" s="155">
        <v>0</v>
      </c>
      <c r="BX1076" s="156"/>
      <c r="BY1076" s="156">
        <f t="shared" si="126"/>
        <v>1</v>
      </c>
      <c r="BZ1076" s="156">
        <f t="shared" si="121"/>
        <v>0</v>
      </c>
      <c r="CA1076" s="156"/>
      <c r="CB1076" s="373"/>
      <c r="CC1076" s="373"/>
      <c r="CD1076" s="373"/>
      <c r="CE1076" s="420"/>
      <c r="CG1076" s="443"/>
      <c r="CH1076" s="443"/>
      <c r="CI1076" s="443"/>
      <c r="CJ1076" s="443"/>
      <c r="CK1076" s="443"/>
      <c r="CL1076" s="443"/>
      <c r="CM1076" s="443"/>
      <c r="CN1076" s="443"/>
      <c r="CO1076" s="443"/>
      <c r="CP1076" s="443"/>
    </row>
    <row r="1077" spans="1:94" s="103" customFormat="1" ht="27" hidden="1" customHeight="1" outlineLevel="1">
      <c r="A1077" s="433" t="str">
        <f>IF(B1077&lt;&gt;"",SUBTOTAL(103,$B$8:B1077)-SUBTOTAL(103,$B$9:$B$50)-SUBTOTAL(103,$B$52:$B$345),"")</f>
        <v/>
      </c>
      <c r="B1077" s="102"/>
      <c r="C1077" s="733" t="s">
        <v>1590</v>
      </c>
      <c r="D1077" s="733"/>
      <c r="E1077" s="733"/>
      <c r="F1077" s="733"/>
      <c r="G1077" s="733"/>
      <c r="H1077" s="733"/>
      <c r="I1077" s="733"/>
      <c r="J1077" s="733"/>
      <c r="K1077" s="733"/>
      <c r="L1077" s="733"/>
      <c r="M1077" s="733"/>
      <c r="N1077" s="733"/>
      <c r="O1077" s="733"/>
      <c r="P1077" s="733"/>
      <c r="Q1077" s="733"/>
      <c r="R1077" s="733"/>
      <c r="S1077" s="733"/>
      <c r="T1077" s="733"/>
      <c r="U1077" s="733"/>
      <c r="V1077" s="733"/>
      <c r="W1077" s="641">
        <f>SUBTOTAL(109,W1074:AB1076)</f>
        <v>0</v>
      </c>
      <c r="X1077" s="641"/>
      <c r="Y1077" s="641"/>
      <c r="Z1077" s="641"/>
      <c r="AA1077" s="641"/>
      <c r="AB1077" s="641"/>
      <c r="AC1077" s="441"/>
      <c r="AD1077" s="641">
        <f>SUBTOTAL(109,AD1074:AI1076)</f>
        <v>0</v>
      </c>
      <c r="AE1077" s="641"/>
      <c r="AF1077" s="641"/>
      <c r="AG1077" s="641"/>
      <c r="AH1077" s="641"/>
      <c r="AI1077" s="641"/>
      <c r="AJ1077" s="433" t="str">
        <f t="shared" si="123"/>
        <v/>
      </c>
      <c r="AK1077" s="435">
        <f t="shared" si="123"/>
        <v>0</v>
      </c>
      <c r="AL1077" s="442" t="s">
        <v>781</v>
      </c>
      <c r="AM1077" s="437" t="str">
        <f>"Increase in the "&amp;'[4]Khai bao'!$D$23</f>
        <v>Increase in the year</v>
      </c>
      <c r="AN1077" s="437"/>
      <c r="AO1077" s="438"/>
      <c r="AP1077" s="438"/>
      <c r="AQ1077" s="438"/>
      <c r="AR1077" s="438"/>
      <c r="AS1077" s="438"/>
      <c r="AT1077" s="439"/>
      <c r="AU1077" s="439"/>
      <c r="AV1077" s="439"/>
      <c r="AW1077" s="443"/>
      <c r="AX1077" s="443"/>
      <c r="AY1077" s="443"/>
      <c r="AZ1077" s="443"/>
      <c r="BA1077" s="443"/>
      <c r="BB1077" s="443"/>
      <c r="BC1077" s="439"/>
      <c r="BD1077" s="439"/>
      <c r="BE1077" s="443"/>
      <c r="BF1077" s="735">
        <f t="shared" si="124"/>
        <v>0</v>
      </c>
      <c r="BG1077" s="735"/>
      <c r="BH1077" s="735"/>
      <c r="BI1077" s="735"/>
      <c r="BJ1077" s="735"/>
      <c r="BK1077" s="735"/>
      <c r="BL1077" s="443"/>
      <c r="BM1077" s="735">
        <f t="shared" si="125"/>
        <v>0</v>
      </c>
      <c r="BN1077" s="735"/>
      <c r="BO1077" s="735"/>
      <c r="BP1077" s="735"/>
      <c r="BQ1077" s="735"/>
      <c r="BR1077" s="735"/>
      <c r="BS1077" s="190"/>
      <c r="BT1077" s="155">
        <f>SUBTOTAL(109,BT1074:BT1076)</f>
        <v>0</v>
      </c>
      <c r="BU1077" s="155">
        <f>SUBTOTAL(109,BU1074:BU1076)</f>
        <v>0</v>
      </c>
      <c r="BV1077" s="155">
        <f>SUBTOTAL(109,BV1074:BV1076)</f>
        <v>0</v>
      </c>
      <c r="BW1077" s="155">
        <f>SUBTOTAL(109,BW1074:BW1076)</f>
        <v>0</v>
      </c>
      <c r="BX1077" s="156"/>
      <c r="BY1077" s="156">
        <f t="shared" si="126"/>
        <v>0</v>
      </c>
      <c r="BZ1077" s="156">
        <f t="shared" si="121"/>
        <v>0</v>
      </c>
      <c r="CA1077" s="156"/>
      <c r="CB1077" s="373"/>
      <c r="CC1077" s="373"/>
      <c r="CD1077" s="373"/>
      <c r="CE1077" s="420"/>
      <c r="CG1077" s="443"/>
      <c r="CH1077" s="443"/>
      <c r="CI1077" s="443"/>
      <c r="CJ1077" s="443"/>
      <c r="CK1077" s="443"/>
      <c r="CL1077" s="443"/>
      <c r="CM1077" s="443"/>
      <c r="CN1077" s="443"/>
      <c r="CO1077" s="443"/>
      <c r="CP1077" s="443"/>
    </row>
    <row r="1078" spans="1:94" s="103" customFormat="1" ht="15" hidden="1" customHeight="1" outlineLevel="1">
      <c r="A1078" s="433" t="str">
        <f>IF(B1078&lt;&gt;"",SUBTOTAL(103,$B$8:B1078)-SUBTOTAL(103,$B$9:$B$50)-SUBTOTAL(103,$B$52:$B$345),"")</f>
        <v/>
      </c>
      <c r="B1078" s="102"/>
      <c r="C1078" s="321" t="s">
        <v>1591</v>
      </c>
      <c r="D1078" s="323"/>
      <c r="E1078" s="122"/>
      <c r="F1078" s="122"/>
      <c r="G1078" s="122"/>
      <c r="H1078" s="122"/>
      <c r="I1078" s="122"/>
      <c r="J1078" s="122"/>
      <c r="K1078" s="122"/>
      <c r="L1078" s="114"/>
      <c r="M1078" s="114"/>
      <c r="T1078" s="114"/>
      <c r="U1078" s="114"/>
      <c r="W1078" s="641">
        <f>SUBTOTAL(109,W1079:AB1080)</f>
        <v>0</v>
      </c>
      <c r="X1078" s="641"/>
      <c r="Y1078" s="641"/>
      <c r="Z1078" s="641"/>
      <c r="AA1078" s="641"/>
      <c r="AB1078" s="641"/>
      <c r="AC1078" s="441"/>
      <c r="AD1078" s="641">
        <f>SUBTOTAL(109,AD1079:AI1080)</f>
        <v>0</v>
      </c>
      <c r="AE1078" s="641"/>
      <c r="AF1078" s="641"/>
      <c r="AG1078" s="641"/>
      <c r="AH1078" s="641"/>
      <c r="AI1078" s="641"/>
      <c r="AJ1078" s="433" t="str">
        <f t="shared" si="123"/>
        <v/>
      </c>
      <c r="AK1078" s="435">
        <f t="shared" si="123"/>
        <v>0</v>
      </c>
      <c r="AL1078" s="442" t="s">
        <v>781</v>
      </c>
      <c r="AM1078" s="437" t="str">
        <f>"Increase in the "&amp;'[4]Khai bao'!$D$23</f>
        <v>Increase in the year</v>
      </c>
      <c r="AN1078" s="437"/>
      <c r="AO1078" s="438"/>
      <c r="AP1078" s="438"/>
      <c r="AQ1078" s="438"/>
      <c r="AR1078" s="438"/>
      <c r="AS1078" s="438"/>
      <c r="AT1078" s="439"/>
      <c r="AU1078" s="439"/>
      <c r="AV1078" s="439"/>
      <c r="AW1078" s="443"/>
      <c r="AX1078" s="443"/>
      <c r="AY1078" s="443"/>
      <c r="AZ1078" s="443"/>
      <c r="BA1078" s="443"/>
      <c r="BB1078" s="443"/>
      <c r="BC1078" s="439"/>
      <c r="BD1078" s="439"/>
      <c r="BE1078" s="443"/>
      <c r="BF1078" s="735">
        <f t="shared" si="124"/>
        <v>0</v>
      </c>
      <c r="BG1078" s="735"/>
      <c r="BH1078" s="735"/>
      <c r="BI1078" s="735"/>
      <c r="BJ1078" s="735"/>
      <c r="BK1078" s="735"/>
      <c r="BL1078" s="443"/>
      <c r="BM1078" s="735">
        <f t="shared" si="125"/>
        <v>0</v>
      </c>
      <c r="BN1078" s="735"/>
      <c r="BO1078" s="735"/>
      <c r="BP1078" s="735"/>
      <c r="BQ1078" s="735"/>
      <c r="BR1078" s="735"/>
      <c r="BS1078" s="190"/>
      <c r="BT1078" s="155">
        <f>SUBTOTAL(109,BT1079:BT1080)</f>
        <v>0</v>
      </c>
      <c r="BU1078" s="155">
        <f>SUBTOTAL(109,BU1079:BU1080)</f>
        <v>0</v>
      </c>
      <c r="BV1078" s="155">
        <f>SUBTOTAL(109,BV1079:BV1080)</f>
        <v>0</v>
      </c>
      <c r="BW1078" s="155">
        <f>SUBTOTAL(109,BW1079:BW1080)</f>
        <v>0</v>
      </c>
      <c r="BX1078" s="156"/>
      <c r="BY1078" s="156">
        <f t="shared" si="126"/>
        <v>0</v>
      </c>
      <c r="BZ1078" s="156">
        <f t="shared" si="121"/>
        <v>0</v>
      </c>
      <c r="CA1078" s="156"/>
      <c r="CB1078" s="373"/>
      <c r="CC1078" s="373"/>
      <c r="CD1078" s="373"/>
      <c r="CE1078" s="420"/>
      <c r="CG1078" s="443"/>
      <c r="CH1078" s="443"/>
      <c r="CI1078" s="443"/>
      <c r="CJ1078" s="443"/>
      <c r="CK1078" s="443"/>
      <c r="CL1078" s="443"/>
      <c r="CM1078" s="443"/>
      <c r="CN1078" s="443"/>
      <c r="CO1078" s="443"/>
      <c r="CP1078" s="443"/>
    </row>
    <row r="1079" spans="1:94" s="103" customFormat="1" ht="15" hidden="1" customHeight="1" outlineLevel="1">
      <c r="A1079" s="433" t="str">
        <f>IF(B1079&lt;&gt;"",SUBTOTAL(103,$B$8:B1079)-SUBTOTAL(103,$B$9:$B$50)-SUBTOTAL(103,$B$52:$B$345),"")</f>
        <v/>
      </c>
      <c r="B1079" s="102"/>
      <c r="C1079" s="444" t="s">
        <v>781</v>
      </c>
      <c r="D1079" s="323" t="s">
        <v>1592</v>
      </c>
      <c r="E1079" s="122"/>
      <c r="F1079" s="122"/>
      <c r="G1079" s="122"/>
      <c r="H1079" s="122"/>
      <c r="I1079" s="122"/>
      <c r="J1079" s="122"/>
      <c r="K1079" s="122"/>
      <c r="L1079" s="114"/>
      <c r="M1079" s="114"/>
      <c r="T1079" s="114"/>
      <c r="U1079" s="114"/>
      <c r="W1079" s="739">
        <f>SUM(BT1079:BW1079)</f>
        <v>0</v>
      </c>
      <c r="X1079" s="739"/>
      <c r="Y1079" s="739"/>
      <c r="Z1079" s="739"/>
      <c r="AA1079" s="739"/>
      <c r="AB1079" s="739"/>
      <c r="AC1079" s="445"/>
      <c r="AD1079" s="739">
        <v>0</v>
      </c>
      <c r="AE1079" s="739"/>
      <c r="AF1079" s="739"/>
      <c r="AG1079" s="739"/>
      <c r="AH1079" s="739"/>
      <c r="AI1079" s="739"/>
      <c r="AJ1079" s="433" t="str">
        <f t="shared" si="123"/>
        <v/>
      </c>
      <c r="AK1079" s="435">
        <f t="shared" si="123"/>
        <v>0</v>
      </c>
      <c r="AL1079" s="442" t="s">
        <v>781</v>
      </c>
      <c r="AM1079" s="437" t="str">
        <f>"Increase in the "&amp;'[4]Khai bao'!$D$23</f>
        <v>Increase in the year</v>
      </c>
      <c r="AN1079" s="437"/>
      <c r="AO1079" s="438"/>
      <c r="AP1079" s="438"/>
      <c r="AQ1079" s="438"/>
      <c r="AR1079" s="438"/>
      <c r="AS1079" s="438"/>
      <c r="AT1079" s="439"/>
      <c r="AU1079" s="439"/>
      <c r="AV1079" s="439"/>
      <c r="AW1079" s="443"/>
      <c r="AX1079" s="443"/>
      <c r="AY1079" s="443"/>
      <c r="AZ1079" s="443"/>
      <c r="BA1079" s="443"/>
      <c r="BB1079" s="443"/>
      <c r="BC1079" s="439"/>
      <c r="BD1079" s="439"/>
      <c r="BE1079" s="443"/>
      <c r="BF1079" s="735">
        <f t="shared" si="124"/>
        <v>0</v>
      </c>
      <c r="BG1079" s="735"/>
      <c r="BH1079" s="735"/>
      <c r="BI1079" s="735"/>
      <c r="BJ1079" s="735"/>
      <c r="BK1079" s="735"/>
      <c r="BL1079" s="443"/>
      <c r="BM1079" s="735">
        <f t="shared" si="125"/>
        <v>0</v>
      </c>
      <c r="BN1079" s="735"/>
      <c r="BO1079" s="735"/>
      <c r="BP1079" s="735"/>
      <c r="BQ1079" s="735"/>
      <c r="BR1079" s="735"/>
      <c r="BS1079" s="190"/>
      <c r="BT1079" s="295">
        <v>0</v>
      </c>
      <c r="BU1079" s="295">
        <v>0</v>
      </c>
      <c r="BV1079" s="295">
        <v>0</v>
      </c>
      <c r="BW1079" s="295">
        <v>0</v>
      </c>
      <c r="BX1079" s="446"/>
      <c r="BY1079" s="156">
        <f t="shared" si="126"/>
        <v>0</v>
      </c>
      <c r="BZ1079" s="446">
        <f t="shared" si="121"/>
        <v>0</v>
      </c>
      <c r="CA1079" s="446"/>
      <c r="CB1079" s="373"/>
      <c r="CC1079" s="373"/>
      <c r="CD1079" s="373"/>
      <c r="CE1079" s="420"/>
      <c r="CG1079" s="443"/>
      <c r="CH1079" s="443"/>
      <c r="CI1079" s="443"/>
      <c r="CJ1079" s="443"/>
      <c r="CK1079" s="443"/>
      <c r="CL1079" s="443"/>
      <c r="CM1079" s="443"/>
      <c r="CN1079" s="443"/>
      <c r="CO1079" s="443"/>
      <c r="CP1079" s="443"/>
    </row>
    <row r="1080" spans="1:94" s="103" customFormat="1" ht="15" hidden="1" customHeight="1" outlineLevel="1">
      <c r="A1080" s="433" t="str">
        <f>IF(B1080&lt;&gt;"",SUBTOTAL(103,$B$8:B1080)-SUBTOTAL(103,$B$9:$B$50)-SUBTOTAL(103,$B$52:$B$345),"")</f>
        <v/>
      </c>
      <c r="B1080" s="102"/>
      <c r="C1080" s="444" t="s">
        <v>781</v>
      </c>
      <c r="D1080" s="323" t="s">
        <v>1592</v>
      </c>
      <c r="E1080" s="122"/>
      <c r="F1080" s="122"/>
      <c r="G1080" s="122"/>
      <c r="H1080" s="122"/>
      <c r="I1080" s="122"/>
      <c r="J1080" s="122"/>
      <c r="K1080" s="122"/>
      <c r="L1080" s="114"/>
      <c r="M1080" s="114"/>
      <c r="T1080" s="114"/>
      <c r="U1080" s="114"/>
      <c r="W1080" s="739">
        <f>SUM(BT1080:BW1080)</f>
        <v>0</v>
      </c>
      <c r="X1080" s="739"/>
      <c r="Y1080" s="739"/>
      <c r="Z1080" s="739"/>
      <c r="AA1080" s="739"/>
      <c r="AB1080" s="739"/>
      <c r="AC1080" s="445"/>
      <c r="AD1080" s="739">
        <v>0</v>
      </c>
      <c r="AE1080" s="739"/>
      <c r="AF1080" s="739"/>
      <c r="AG1080" s="739"/>
      <c r="AH1080" s="739"/>
      <c r="AI1080" s="739"/>
      <c r="AJ1080" s="433" t="str">
        <f t="shared" si="123"/>
        <v/>
      </c>
      <c r="AK1080" s="435">
        <f t="shared" si="123"/>
        <v>0</v>
      </c>
      <c r="AL1080" s="442" t="s">
        <v>781</v>
      </c>
      <c r="AM1080" s="437" t="str">
        <f>"Increase in the "&amp;'[4]Khai bao'!$D$23</f>
        <v>Increase in the year</v>
      </c>
      <c r="AN1080" s="437"/>
      <c r="AO1080" s="438"/>
      <c r="AP1080" s="438"/>
      <c r="AQ1080" s="438"/>
      <c r="AR1080" s="438"/>
      <c r="AS1080" s="438"/>
      <c r="AT1080" s="439"/>
      <c r="AU1080" s="439"/>
      <c r="AV1080" s="439"/>
      <c r="AW1080" s="443"/>
      <c r="AX1080" s="443"/>
      <c r="AY1080" s="443"/>
      <c r="AZ1080" s="443"/>
      <c r="BA1080" s="443"/>
      <c r="BB1080" s="443"/>
      <c r="BC1080" s="439"/>
      <c r="BD1080" s="439"/>
      <c r="BE1080" s="443"/>
      <c r="BF1080" s="735">
        <f t="shared" si="124"/>
        <v>0</v>
      </c>
      <c r="BG1080" s="735"/>
      <c r="BH1080" s="735"/>
      <c r="BI1080" s="735"/>
      <c r="BJ1080" s="735"/>
      <c r="BK1080" s="735"/>
      <c r="BL1080" s="443"/>
      <c r="BM1080" s="735">
        <f t="shared" si="125"/>
        <v>0</v>
      </c>
      <c r="BN1080" s="735"/>
      <c r="BO1080" s="735"/>
      <c r="BP1080" s="735"/>
      <c r="BQ1080" s="735"/>
      <c r="BR1080" s="735"/>
      <c r="BS1080" s="190"/>
      <c r="BT1080" s="295">
        <v>0</v>
      </c>
      <c r="BU1080" s="295">
        <v>0</v>
      </c>
      <c r="BV1080" s="295">
        <v>0</v>
      </c>
      <c r="BW1080" s="295">
        <v>0</v>
      </c>
      <c r="BX1080" s="446"/>
      <c r="BY1080" s="156">
        <f t="shared" si="126"/>
        <v>0</v>
      </c>
      <c r="BZ1080" s="446">
        <f t="shared" si="121"/>
        <v>0</v>
      </c>
      <c r="CA1080" s="446"/>
      <c r="CB1080" s="373"/>
      <c r="CC1080" s="373"/>
      <c r="CD1080" s="373"/>
      <c r="CE1080" s="420"/>
      <c r="CG1080" s="443"/>
      <c r="CH1080" s="443"/>
      <c r="CI1080" s="443"/>
      <c r="CJ1080" s="443"/>
      <c r="CK1080" s="443"/>
      <c r="CL1080" s="443"/>
      <c r="CM1080" s="443"/>
      <c r="CN1080" s="443"/>
      <c r="CO1080" s="443"/>
      <c r="CP1080" s="443"/>
    </row>
    <row r="1081" spans="1:94" s="100" customFormat="1" ht="27" hidden="1" customHeight="1" outlineLevel="1">
      <c r="A1081" s="433" t="str">
        <f>IF(B1081&lt;&gt;"",SUBTOTAL(103,$B$8:B1081)-SUBTOTAL(103,$B$9:$B$50)-SUBTOTAL(103,$B$52:$B$345),"")</f>
        <v/>
      </c>
      <c r="B1081" s="102"/>
      <c r="C1081" s="733" t="s">
        <v>1593</v>
      </c>
      <c r="D1081" s="733"/>
      <c r="E1081" s="733"/>
      <c r="F1081" s="733"/>
      <c r="G1081" s="733"/>
      <c r="H1081" s="733"/>
      <c r="I1081" s="733"/>
      <c r="J1081" s="733"/>
      <c r="K1081" s="733"/>
      <c r="L1081" s="733"/>
      <c r="M1081" s="733"/>
      <c r="N1081" s="733"/>
      <c r="O1081" s="733"/>
      <c r="P1081" s="733"/>
      <c r="Q1081" s="733"/>
      <c r="R1081" s="733"/>
      <c r="S1081" s="733"/>
      <c r="T1081" s="733"/>
      <c r="U1081" s="733"/>
      <c r="V1081" s="733"/>
      <c r="W1081" s="675">
        <f>SUM(BT1081:BW1081)</f>
        <v>0</v>
      </c>
      <c r="X1081" s="675"/>
      <c r="Y1081" s="675"/>
      <c r="Z1081" s="675"/>
      <c r="AA1081" s="675"/>
      <c r="AB1081" s="675"/>
      <c r="AC1081" s="447"/>
      <c r="AD1081" s="675">
        <v>0</v>
      </c>
      <c r="AE1081" s="675"/>
      <c r="AF1081" s="675"/>
      <c r="AG1081" s="675"/>
      <c r="AH1081" s="675"/>
      <c r="AI1081" s="675"/>
      <c r="AJ1081" s="433" t="str">
        <f t="shared" si="123"/>
        <v/>
      </c>
      <c r="AK1081" s="435">
        <f t="shared" si="123"/>
        <v>0</v>
      </c>
      <c r="AL1081" s="436" t="s">
        <v>781</v>
      </c>
      <c r="AM1081" s="437" t="str">
        <f>"Increase in the "&amp;'[4]Khai bao'!$D$23</f>
        <v>Increase in the year</v>
      </c>
      <c r="AN1081" s="437"/>
      <c r="AO1081" s="438"/>
      <c r="AP1081" s="438"/>
      <c r="AQ1081" s="438"/>
      <c r="AR1081" s="438"/>
      <c r="AS1081" s="438"/>
      <c r="AT1081" s="439"/>
      <c r="AU1081" s="439"/>
      <c r="AV1081" s="439"/>
      <c r="AW1081" s="440"/>
      <c r="AX1081" s="440"/>
      <c r="AY1081" s="440"/>
      <c r="AZ1081" s="440"/>
      <c r="BA1081" s="440"/>
      <c r="BB1081" s="440"/>
      <c r="BC1081" s="439"/>
      <c r="BD1081" s="439"/>
      <c r="BE1081" s="440"/>
      <c r="BF1081" s="735">
        <f t="shared" si="124"/>
        <v>0</v>
      </c>
      <c r="BG1081" s="735"/>
      <c r="BH1081" s="735"/>
      <c r="BI1081" s="735"/>
      <c r="BJ1081" s="735"/>
      <c r="BK1081" s="735"/>
      <c r="BL1081" s="440"/>
      <c r="BM1081" s="735">
        <f t="shared" si="125"/>
        <v>0</v>
      </c>
      <c r="BN1081" s="735"/>
      <c r="BO1081" s="735"/>
      <c r="BP1081" s="735"/>
      <c r="BQ1081" s="735"/>
      <c r="BR1081" s="735"/>
      <c r="BS1081" s="190"/>
      <c r="BT1081" s="227">
        <v>0</v>
      </c>
      <c r="BU1081" s="227">
        <v>0</v>
      </c>
      <c r="BV1081" s="227">
        <v>0</v>
      </c>
      <c r="BW1081" s="227">
        <v>0</v>
      </c>
      <c r="BX1081" s="156"/>
      <c r="BY1081" s="156">
        <f t="shared" si="126"/>
        <v>0</v>
      </c>
      <c r="BZ1081" s="156">
        <f t="shared" si="121"/>
        <v>0</v>
      </c>
      <c r="CA1081" s="156"/>
      <c r="CB1081" s="373"/>
      <c r="CC1081" s="373"/>
      <c r="CD1081" s="373"/>
      <c r="CE1081" s="420"/>
      <c r="CG1081" s="440"/>
      <c r="CH1081" s="440"/>
      <c r="CI1081" s="440"/>
      <c r="CJ1081" s="440"/>
      <c r="CK1081" s="440"/>
      <c r="CL1081" s="440"/>
      <c r="CM1081" s="440"/>
      <c r="CN1081" s="440"/>
      <c r="CO1081" s="440"/>
      <c r="CP1081" s="440"/>
    </row>
    <row r="1082" spans="1:94" s="103" customFormat="1" ht="27" hidden="1" customHeight="1" outlineLevel="1">
      <c r="A1082" s="433" t="str">
        <f>IF(B1082&lt;&gt;"",SUBTOTAL(103,$B$8:B1082)-SUBTOTAL(103,$B$9:$B$50)-SUBTOTAL(103,$B$52:$B$345),"")</f>
        <v/>
      </c>
      <c r="B1082" s="102"/>
      <c r="C1082" s="733" t="s">
        <v>1594</v>
      </c>
      <c r="D1082" s="733"/>
      <c r="E1082" s="733"/>
      <c r="F1082" s="733"/>
      <c r="G1082" s="733"/>
      <c r="H1082" s="733"/>
      <c r="I1082" s="733"/>
      <c r="J1082" s="733"/>
      <c r="K1082" s="733"/>
      <c r="L1082" s="733"/>
      <c r="M1082" s="733"/>
      <c r="N1082" s="733"/>
      <c r="O1082" s="733"/>
      <c r="P1082" s="733"/>
      <c r="Q1082" s="733"/>
      <c r="R1082" s="733"/>
      <c r="S1082" s="733"/>
      <c r="T1082" s="733"/>
      <c r="U1082" s="733"/>
      <c r="V1082" s="733"/>
      <c r="W1082" s="641">
        <f>SUM(BT1082:BW1082)</f>
        <v>0</v>
      </c>
      <c r="X1082" s="641"/>
      <c r="Y1082" s="641"/>
      <c r="Z1082" s="641"/>
      <c r="AA1082" s="641"/>
      <c r="AB1082" s="641"/>
      <c r="AC1082" s="441"/>
      <c r="AD1082" s="641">
        <v>0</v>
      </c>
      <c r="AE1082" s="641"/>
      <c r="AF1082" s="641"/>
      <c r="AG1082" s="641"/>
      <c r="AH1082" s="641"/>
      <c r="AI1082" s="641"/>
      <c r="AJ1082" s="433" t="str">
        <f t="shared" si="123"/>
        <v/>
      </c>
      <c r="AK1082" s="435">
        <f t="shared" si="123"/>
        <v>0</v>
      </c>
      <c r="AL1082" s="442" t="s">
        <v>781</v>
      </c>
      <c r="AM1082" s="437" t="str">
        <f>"Increase in the "&amp;'[4]Khai bao'!$D$23</f>
        <v>Increase in the year</v>
      </c>
      <c r="AN1082" s="437"/>
      <c r="AO1082" s="438"/>
      <c r="AP1082" s="438"/>
      <c r="AQ1082" s="438"/>
      <c r="AR1082" s="438"/>
      <c r="AS1082" s="438"/>
      <c r="AT1082" s="439"/>
      <c r="AU1082" s="439"/>
      <c r="AV1082" s="439"/>
      <c r="AW1082" s="443"/>
      <c r="AX1082" s="443"/>
      <c r="AY1082" s="443"/>
      <c r="AZ1082" s="443"/>
      <c r="BA1082" s="443"/>
      <c r="BB1082" s="443"/>
      <c r="BC1082" s="439"/>
      <c r="BD1082" s="439"/>
      <c r="BE1082" s="443"/>
      <c r="BF1082" s="735">
        <f t="shared" si="124"/>
        <v>0</v>
      </c>
      <c r="BG1082" s="735"/>
      <c r="BH1082" s="735"/>
      <c r="BI1082" s="735"/>
      <c r="BJ1082" s="735"/>
      <c r="BK1082" s="735"/>
      <c r="BL1082" s="443"/>
      <c r="BM1082" s="735">
        <f t="shared" si="125"/>
        <v>0</v>
      </c>
      <c r="BN1082" s="735"/>
      <c r="BO1082" s="735"/>
      <c r="BP1082" s="735"/>
      <c r="BQ1082" s="735"/>
      <c r="BR1082" s="735"/>
      <c r="BS1082" s="190"/>
      <c r="BT1082" s="155">
        <v>0</v>
      </c>
      <c r="BU1082" s="155">
        <v>0</v>
      </c>
      <c r="BV1082" s="155">
        <v>0</v>
      </c>
      <c r="BW1082" s="155">
        <v>0</v>
      </c>
      <c r="BX1082" s="156"/>
      <c r="BY1082" s="156">
        <f>IF(SUM(C1082:AI1082)=0,0,1)</f>
        <v>0</v>
      </c>
      <c r="BZ1082" s="156">
        <f t="shared" si="121"/>
        <v>0</v>
      </c>
      <c r="CA1082" s="156"/>
      <c r="CB1082" s="373"/>
      <c r="CC1082" s="373"/>
      <c r="CD1082" s="373"/>
      <c r="CE1082" s="420"/>
      <c r="CG1082" s="443"/>
      <c r="CH1082" s="443"/>
      <c r="CI1082" s="443"/>
      <c r="CJ1082" s="443"/>
      <c r="CK1082" s="443"/>
      <c r="CL1082" s="443"/>
      <c r="CM1082" s="443"/>
      <c r="CN1082" s="443"/>
      <c r="CO1082" s="443"/>
      <c r="CP1082" s="443"/>
    </row>
    <row r="1083" spans="1:94" ht="15" hidden="1" customHeight="1" outlineLevel="1">
      <c r="A1083" s="147" t="str">
        <f>IF(B1083&lt;&gt;"",SUBTOTAL(103,$B$8:B1083)-SUBTOTAL(103,$B$9:$B$50)-SUBTOTAL(103,$B$52:$B$345),"")</f>
        <v/>
      </c>
      <c r="C1083" s="262"/>
      <c r="D1083" s="107"/>
      <c r="E1083" s="107"/>
      <c r="F1083" s="107"/>
      <c r="G1083" s="107"/>
      <c r="H1083" s="107"/>
      <c r="I1083" s="107"/>
      <c r="J1083" s="107"/>
      <c r="K1083" s="107"/>
      <c r="L1083" s="107"/>
      <c r="M1083" s="107"/>
      <c r="N1083" s="107"/>
      <c r="O1083" s="107"/>
      <c r="P1083" s="107"/>
      <c r="Q1083" s="107"/>
      <c r="R1083" s="107"/>
      <c r="S1083" s="107"/>
      <c r="T1083" s="107"/>
      <c r="U1083" s="107"/>
      <c r="V1083" s="107"/>
      <c r="W1083" s="155"/>
      <c r="X1083" s="155"/>
      <c r="Y1083" s="155"/>
      <c r="Z1083" s="155"/>
      <c r="AA1083" s="155"/>
      <c r="AB1083" s="155"/>
      <c r="AC1083" s="155"/>
      <c r="AD1083" s="155"/>
      <c r="AE1083" s="155"/>
      <c r="AF1083" s="155"/>
      <c r="AG1083" s="155"/>
      <c r="AH1083" s="155"/>
      <c r="AI1083" s="155"/>
      <c r="AJ1083" s="147" t="str">
        <f t="shared" si="123"/>
        <v/>
      </c>
      <c r="AK1083" s="245">
        <f t="shared" si="123"/>
        <v>0</v>
      </c>
      <c r="AL1083" s="262"/>
      <c r="AM1083" s="107"/>
      <c r="AN1083" s="107"/>
      <c r="AO1083" s="107"/>
      <c r="AP1083" s="107"/>
      <c r="AQ1083" s="107"/>
      <c r="AR1083" s="107"/>
      <c r="AS1083" s="107"/>
      <c r="AT1083" s="107"/>
      <c r="AU1083" s="107"/>
      <c r="AV1083" s="107"/>
      <c r="AW1083" s="107"/>
      <c r="AX1083" s="107"/>
      <c r="AY1083" s="107"/>
      <c r="AZ1083" s="107"/>
      <c r="BA1083" s="107"/>
      <c r="BB1083" s="107"/>
      <c r="BC1083" s="107"/>
      <c r="BD1083" s="107"/>
      <c r="BE1083" s="107"/>
      <c r="BF1083" s="155"/>
      <c r="BG1083" s="155"/>
      <c r="BH1083" s="155"/>
      <c r="BI1083" s="155"/>
      <c r="BJ1083" s="155"/>
      <c r="BK1083" s="155"/>
      <c r="BL1083" s="155"/>
      <c r="BM1083" s="155"/>
      <c r="BN1083" s="155"/>
      <c r="BO1083" s="155"/>
      <c r="BP1083" s="155"/>
      <c r="BQ1083" s="155"/>
      <c r="BR1083" s="155"/>
      <c r="BS1083" s="193"/>
      <c r="BY1083" s="156">
        <f>BY1084</f>
        <v>0</v>
      </c>
      <c r="BZ1083" s="156">
        <f t="shared" si="121"/>
        <v>0</v>
      </c>
      <c r="CB1083" s="195"/>
      <c r="CD1083" s="155"/>
      <c r="CE1083" s="155"/>
    </row>
    <row r="1084" spans="1:94" s="96" customFormat="1" ht="27" hidden="1" customHeight="1" outlineLevel="1" thickBot="1">
      <c r="A1084" s="147" t="str">
        <f>IF(B1084&lt;&gt;"",SUBTOTAL(103,$B$8:B1084)-SUBTOTAL(103,$B$9:$B$50)-SUBTOTAL(103,$B$52:$B$345),"")</f>
        <v/>
      </c>
      <c r="B1084" s="88"/>
      <c r="C1084" s="740" t="s">
        <v>1595</v>
      </c>
      <c r="D1084" s="740"/>
      <c r="E1084" s="740"/>
      <c r="F1084" s="740"/>
      <c r="G1084" s="740"/>
      <c r="H1084" s="740"/>
      <c r="I1084" s="740"/>
      <c r="J1084" s="740"/>
      <c r="K1084" s="740"/>
      <c r="L1084" s="740"/>
      <c r="M1084" s="740"/>
      <c r="N1084" s="740"/>
      <c r="O1084" s="740"/>
      <c r="P1084" s="740"/>
      <c r="Q1084" s="740"/>
      <c r="R1084" s="740"/>
      <c r="S1084" s="740"/>
      <c r="T1084" s="740"/>
      <c r="U1084" s="740"/>
      <c r="V1084" s="740"/>
      <c r="W1084" s="653">
        <f>W1081-W1082</f>
        <v>0</v>
      </c>
      <c r="X1084" s="653"/>
      <c r="Y1084" s="653"/>
      <c r="Z1084" s="653"/>
      <c r="AA1084" s="653"/>
      <c r="AB1084" s="653"/>
      <c r="AC1084" s="252"/>
      <c r="AD1084" s="653">
        <f>AD1081-AD1082</f>
        <v>0</v>
      </c>
      <c r="AE1084" s="653"/>
      <c r="AF1084" s="653"/>
      <c r="AG1084" s="653"/>
      <c r="AH1084" s="653"/>
      <c r="AI1084" s="653"/>
      <c r="AJ1084" s="147" t="str">
        <f t="shared" ref="AJ1084:AK1109" si="127">A1084</f>
        <v/>
      </c>
      <c r="AK1084" s="245">
        <f t="shared" si="127"/>
        <v>0</v>
      </c>
      <c r="AL1084" s="88" t="str">
        <f>"As at "&amp;LEFT('[4]Khai bao'!$D$15,5)</f>
        <v>As at 31/12</v>
      </c>
      <c r="AM1084" s="110"/>
      <c r="AN1084" s="111"/>
      <c r="AO1084" s="111"/>
      <c r="AP1084" s="111"/>
      <c r="AQ1084" s="111"/>
      <c r="AR1084" s="111"/>
      <c r="AS1084" s="111"/>
      <c r="AT1084" s="112"/>
      <c r="AU1084" s="112"/>
      <c r="AV1084" s="112"/>
      <c r="AW1084" s="112"/>
      <c r="AX1084" s="112"/>
      <c r="AY1084" s="112"/>
      <c r="AZ1084" s="112"/>
      <c r="BA1084" s="112"/>
      <c r="BB1084" s="112"/>
      <c r="BC1084" s="112"/>
      <c r="BD1084" s="112"/>
      <c r="BE1084" s="112"/>
      <c r="BF1084" s="653">
        <f>SUBTOTAL(9,BF1072:BK1083)</f>
        <v>0</v>
      </c>
      <c r="BG1084" s="653"/>
      <c r="BH1084" s="653"/>
      <c r="BI1084" s="653"/>
      <c r="BJ1084" s="653"/>
      <c r="BK1084" s="653"/>
      <c r="BL1084" s="252"/>
      <c r="BM1084" s="653">
        <f>SUBTOTAL(9,BM1072:BR1083)</f>
        <v>0</v>
      </c>
      <c r="BN1084" s="653"/>
      <c r="BO1084" s="653"/>
      <c r="BP1084" s="653"/>
      <c r="BQ1084" s="653"/>
      <c r="BR1084" s="653"/>
      <c r="BS1084" s="271"/>
      <c r="BT1084" s="285">
        <f>BT1081-BT1082</f>
        <v>0</v>
      </c>
      <c r="BU1084" s="285">
        <f>BU1081-BU1082</f>
        <v>0</v>
      </c>
      <c r="BV1084" s="285">
        <f>BV1081-BV1082</f>
        <v>0</v>
      </c>
      <c r="BW1084" s="285">
        <f>BW1081-BW1082</f>
        <v>0</v>
      </c>
      <c r="BX1084" s="156"/>
      <c r="BY1084" s="156">
        <f>IF(SUM(C1084:AI1084)=0,0,1)</f>
        <v>0</v>
      </c>
      <c r="BZ1084" s="156">
        <f t="shared" si="121"/>
        <v>0</v>
      </c>
      <c r="CA1084" s="156"/>
      <c r="CB1084" s="252"/>
      <c r="CC1084" s="252"/>
      <c r="CD1084" s="252"/>
      <c r="CE1084" s="252"/>
      <c r="CG1084" s="272"/>
      <c r="CH1084" s="272"/>
      <c r="CI1084" s="272"/>
      <c r="CJ1084" s="272"/>
      <c r="CK1084" s="272"/>
      <c r="CL1084" s="272"/>
      <c r="CM1084" s="272"/>
      <c r="CN1084" s="272"/>
      <c r="CO1084" s="272"/>
      <c r="CP1084" s="272"/>
    </row>
    <row r="1085" spans="1:94" s="105" customFormat="1" ht="15" hidden="1" customHeight="1" outlineLevel="1" thickTop="1">
      <c r="A1085" s="147" t="str">
        <f>IF(B1085&lt;&gt;"",SUBTOTAL(103,$B$8:B1085)-SUBTOTAL(103,$B$9:$B$50)-SUBTOTAL(103,$B$52:$B$345),"")</f>
        <v/>
      </c>
      <c r="B1085" s="88"/>
      <c r="C1085" s="431"/>
      <c r="D1085" s="111"/>
      <c r="E1085" s="111"/>
      <c r="F1085" s="111"/>
      <c r="G1085" s="111"/>
      <c r="H1085" s="111"/>
      <c r="I1085" s="111"/>
      <c r="J1085" s="111"/>
      <c r="K1085" s="425"/>
      <c r="L1085" s="425"/>
      <c r="M1085" s="425"/>
      <c r="N1085" s="425"/>
      <c r="O1085" s="425"/>
      <c r="P1085" s="425"/>
      <c r="Q1085" s="425"/>
      <c r="R1085" s="425"/>
      <c r="S1085" s="425"/>
      <c r="T1085" s="425"/>
      <c r="U1085" s="425"/>
      <c r="V1085" s="425"/>
      <c r="W1085" s="425"/>
      <c r="X1085" s="425"/>
      <c r="Y1085" s="425"/>
      <c r="Z1085" s="425"/>
      <c r="AA1085" s="425"/>
      <c r="AB1085" s="425"/>
      <c r="AC1085" s="425"/>
      <c r="AD1085" s="425"/>
      <c r="AE1085" s="425"/>
      <c r="AF1085" s="425"/>
      <c r="AG1085" s="425"/>
      <c r="AH1085" s="425"/>
      <c r="AI1085" s="425"/>
      <c r="AJ1085" s="147" t="str">
        <f t="shared" si="127"/>
        <v/>
      </c>
      <c r="AK1085" s="245">
        <f t="shared" si="127"/>
        <v>0</v>
      </c>
      <c r="AL1085" s="431"/>
      <c r="AM1085" s="111"/>
      <c r="AN1085" s="111"/>
      <c r="AO1085" s="111"/>
      <c r="AP1085" s="111"/>
      <c r="AQ1085" s="111"/>
      <c r="AR1085" s="111"/>
      <c r="AS1085" s="111"/>
      <c r="AT1085" s="425"/>
      <c r="AU1085" s="425"/>
      <c r="AV1085" s="425"/>
      <c r="AW1085" s="425"/>
      <c r="AX1085" s="425"/>
      <c r="AY1085" s="425"/>
      <c r="AZ1085" s="425"/>
      <c r="BA1085" s="425"/>
      <c r="BB1085" s="432"/>
      <c r="BC1085" s="432"/>
      <c r="BD1085" s="432"/>
      <c r="BE1085" s="432"/>
      <c r="BF1085" s="432"/>
      <c r="BG1085" s="432"/>
      <c r="BH1085" s="425"/>
      <c r="BI1085" s="425"/>
      <c r="BJ1085" s="425"/>
      <c r="BK1085" s="425"/>
      <c r="BL1085" s="425"/>
      <c r="BM1085" s="432"/>
      <c r="BN1085" s="432"/>
      <c r="BO1085" s="432"/>
      <c r="BP1085" s="432"/>
      <c r="BQ1085" s="432"/>
      <c r="BR1085" s="432"/>
      <c r="BS1085" s="425"/>
      <c r="BT1085" s="155"/>
      <c r="BU1085" s="155"/>
      <c r="BV1085" s="155"/>
      <c r="BW1085" s="155"/>
      <c r="BX1085" s="156"/>
      <c r="BY1085" s="156">
        <f>BY1099</f>
        <v>0</v>
      </c>
      <c r="BZ1085" s="156">
        <f t="shared" si="121"/>
        <v>0</v>
      </c>
      <c r="CA1085" s="156"/>
      <c r="CB1085" s="252"/>
      <c r="CC1085" s="252"/>
      <c r="CD1085" s="252"/>
      <c r="CE1085" s="252"/>
      <c r="CG1085" s="291"/>
      <c r="CH1085" s="291"/>
      <c r="CI1085" s="291"/>
      <c r="CJ1085" s="291"/>
      <c r="CK1085" s="291"/>
      <c r="CL1085" s="291"/>
      <c r="CM1085" s="291"/>
      <c r="CN1085" s="291"/>
      <c r="CO1085" s="291"/>
      <c r="CP1085" s="291"/>
    </row>
    <row r="1086" spans="1:94" s="99" customFormat="1" ht="27" hidden="1" customHeight="1" outlineLevel="1">
      <c r="A1086" s="147" t="str">
        <f>IF(B1086&lt;&gt;"",SUBTOTAL(103,$B$8:B1086)-SUBTOTAL(103,$B$9:$B$50)-SUBTOTAL(103,$B$52:$B$345),"")</f>
        <v/>
      </c>
      <c r="B1086" s="90"/>
      <c r="C1086" s="726" t="s">
        <v>1555</v>
      </c>
      <c r="D1086" s="726"/>
      <c r="E1086" s="726"/>
      <c r="F1086" s="726"/>
      <c r="G1086" s="726"/>
      <c r="H1086" s="726"/>
      <c r="I1086" s="726"/>
      <c r="J1086" s="726"/>
      <c r="K1086" s="726"/>
      <c r="L1086" s="726"/>
      <c r="M1086" s="726"/>
      <c r="N1086" s="726"/>
      <c r="O1086" s="726"/>
      <c r="P1086" s="726"/>
      <c r="Q1086" s="726"/>
      <c r="R1086" s="726"/>
      <c r="S1086" s="726"/>
      <c r="T1086" s="726"/>
      <c r="U1086" s="726"/>
      <c r="V1086" s="726"/>
      <c r="W1086" s="726"/>
      <c r="X1086" s="726"/>
      <c r="Y1086" s="726"/>
      <c r="Z1086" s="726"/>
      <c r="AA1086" s="726"/>
      <c r="AB1086" s="726"/>
      <c r="AC1086" s="726"/>
      <c r="AD1086" s="726"/>
      <c r="AE1086" s="726"/>
      <c r="AF1086" s="726"/>
      <c r="AG1086" s="726"/>
      <c r="AH1086" s="726"/>
      <c r="AI1086" s="726"/>
      <c r="AJ1086" s="169" t="str">
        <f t="shared" si="127"/>
        <v/>
      </c>
      <c r="AK1086" s="174">
        <f t="shared" si="127"/>
        <v>0</v>
      </c>
      <c r="AL1086" s="727" t="s">
        <v>1556</v>
      </c>
      <c r="AM1086" s="727"/>
      <c r="AN1086" s="727"/>
      <c r="AO1086" s="727"/>
      <c r="AP1086" s="727"/>
      <c r="AQ1086" s="727"/>
      <c r="AR1086" s="727"/>
      <c r="AS1086" s="727"/>
      <c r="AT1086" s="727"/>
      <c r="AU1086" s="727"/>
      <c r="AV1086" s="727"/>
      <c r="AW1086" s="727"/>
      <c r="AX1086" s="727"/>
      <c r="AY1086" s="727"/>
      <c r="AZ1086" s="727"/>
      <c r="BA1086" s="727"/>
      <c r="BB1086" s="727"/>
      <c r="BC1086" s="727"/>
      <c r="BD1086" s="727"/>
      <c r="BE1086" s="727"/>
      <c r="BF1086" s="727"/>
      <c r="BG1086" s="727"/>
      <c r="BH1086" s="727"/>
      <c r="BI1086" s="727"/>
      <c r="BJ1086" s="727"/>
      <c r="BK1086" s="727"/>
      <c r="BL1086" s="727"/>
      <c r="BM1086" s="727"/>
      <c r="BN1086" s="727"/>
      <c r="BO1086" s="727"/>
      <c r="BP1086" s="727"/>
      <c r="BQ1086" s="727"/>
      <c r="BR1086" s="727"/>
      <c r="BS1086" s="189"/>
      <c r="BT1086" s="246"/>
      <c r="BU1086" s="246"/>
      <c r="BV1086" s="246"/>
      <c r="BW1086" s="246"/>
      <c r="BX1086" s="89"/>
      <c r="BY1086" s="156">
        <f>BY1088</f>
        <v>0</v>
      </c>
      <c r="BZ1086" s="156">
        <f t="shared" ref="BZ1086:BZ1095" si="128">IF(ISNONTEXT(C1086:D1086),0,SUM(C1086:AI1086)-SUM(AL1086:BR1086))</f>
        <v>0</v>
      </c>
      <c r="CA1086" s="156"/>
      <c r="CB1086" s="195"/>
      <c r="CC1086" s="195"/>
      <c r="CD1086" s="195"/>
      <c r="CE1086" s="195"/>
      <c r="CF1086" s="89"/>
      <c r="CG1086" s="290"/>
      <c r="CH1086" s="290"/>
      <c r="CI1086" s="290"/>
      <c r="CJ1086" s="290"/>
      <c r="CK1086" s="290"/>
      <c r="CL1086" s="290"/>
      <c r="CM1086" s="290"/>
      <c r="CN1086" s="290"/>
      <c r="CO1086" s="290"/>
      <c r="CP1086" s="290"/>
    </row>
    <row r="1087" spans="1:94" ht="15" hidden="1" customHeight="1" outlineLevel="1">
      <c r="A1087" s="147" t="str">
        <f>IF(B1087&lt;&gt;"",SUBTOTAL(103,$B$8:B1087)-SUBTOTAL(103,$B$9:$B$50)-SUBTOTAL(103,$B$52:$B$345),"")</f>
        <v/>
      </c>
      <c r="B1087" s="90"/>
      <c r="C1087" s="321"/>
      <c r="D1087" s="113"/>
      <c r="E1087" s="107"/>
      <c r="F1087" s="107"/>
      <c r="G1087" s="107"/>
      <c r="H1087" s="107"/>
      <c r="I1087" s="107"/>
      <c r="J1087" s="107"/>
      <c r="K1087" s="107"/>
      <c r="L1087" s="114"/>
      <c r="M1087" s="114"/>
      <c r="W1087" s="644" t="s">
        <v>1557</v>
      </c>
      <c r="X1087" s="644"/>
      <c r="Y1087" s="644"/>
      <c r="Z1087" s="644"/>
      <c r="AA1087" s="644"/>
      <c r="AB1087" s="644"/>
      <c r="AC1087" s="89"/>
      <c r="AD1087" s="644" t="s">
        <v>1558</v>
      </c>
      <c r="AE1087" s="644"/>
      <c r="AF1087" s="644"/>
      <c r="AG1087" s="644"/>
      <c r="AH1087" s="644"/>
      <c r="AI1087" s="644"/>
      <c r="AJ1087" s="147" t="str">
        <f t="shared" si="127"/>
        <v/>
      </c>
      <c r="AK1087" s="245">
        <f t="shared" si="127"/>
        <v>0</v>
      </c>
      <c r="AL1087" s="321"/>
      <c r="AM1087" s="113"/>
      <c r="AN1087" s="107"/>
      <c r="AO1087" s="107"/>
      <c r="AP1087" s="107"/>
      <c r="AQ1087" s="107"/>
      <c r="AR1087" s="107"/>
      <c r="AS1087" s="107"/>
      <c r="AT1087" s="107"/>
      <c r="AU1087" s="114"/>
      <c r="AV1087" s="114"/>
      <c r="BF1087" s="644" t="s">
        <v>1559</v>
      </c>
      <c r="BG1087" s="644"/>
      <c r="BH1087" s="644"/>
      <c r="BI1087" s="644"/>
      <c r="BJ1087" s="644"/>
      <c r="BK1087" s="644"/>
      <c r="BL1087" s="89"/>
      <c r="BM1087" s="644" t="s">
        <v>1560</v>
      </c>
      <c r="BN1087" s="644"/>
      <c r="BO1087" s="644"/>
      <c r="BP1087" s="644"/>
      <c r="BQ1087" s="644"/>
      <c r="BR1087" s="644"/>
      <c r="BS1087" s="279"/>
      <c r="BT1087" s="246"/>
      <c r="BU1087" s="246"/>
      <c r="BV1087" s="246"/>
      <c r="BW1087" s="246"/>
      <c r="BX1087" s="89"/>
      <c r="BY1087" s="156">
        <f>BY1088</f>
        <v>0</v>
      </c>
      <c r="BZ1087" s="156">
        <f t="shared" si="128"/>
        <v>0</v>
      </c>
      <c r="CB1087" s="195"/>
      <c r="CC1087" s="195"/>
      <c r="CD1087" s="195"/>
      <c r="CE1087" s="195"/>
    </row>
    <row r="1088" spans="1:94" ht="15" hidden="1" customHeight="1" outlineLevel="1">
      <c r="A1088" s="147" t="str">
        <f>IF(B1088&lt;&gt;"",SUBTOTAL(103,$B$8:B1088)-SUBTOTAL(103,$B$9:$B$50)-SUBTOTAL(103,$B$52:$B$345),"")</f>
        <v/>
      </c>
      <c r="B1088" s="90"/>
      <c r="C1088" s="321"/>
      <c r="D1088" s="113"/>
      <c r="E1088" s="107"/>
      <c r="F1088" s="107"/>
      <c r="G1088" s="107"/>
      <c r="H1088" s="107"/>
      <c r="I1088" s="107"/>
      <c r="J1088" s="107"/>
      <c r="K1088" s="107"/>
      <c r="L1088" s="114"/>
      <c r="M1088" s="114"/>
      <c r="T1088" s="114"/>
      <c r="U1088" s="114"/>
      <c r="W1088" s="627" t="s">
        <v>1561</v>
      </c>
      <c r="X1088" s="627"/>
      <c r="Y1088" s="627"/>
      <c r="Z1088" s="627"/>
      <c r="AA1088" s="627"/>
      <c r="AB1088" s="627"/>
      <c r="AC1088" s="89"/>
      <c r="AD1088" s="627" t="s">
        <v>1133</v>
      </c>
      <c r="AE1088" s="627"/>
      <c r="AF1088" s="627"/>
      <c r="AG1088" s="627"/>
      <c r="AH1088" s="627"/>
      <c r="AI1088" s="627"/>
      <c r="AJ1088" s="147" t="str">
        <f t="shared" si="127"/>
        <v/>
      </c>
      <c r="AK1088" s="245">
        <f t="shared" si="127"/>
        <v>0</v>
      </c>
      <c r="AL1088" s="321"/>
      <c r="AM1088" s="113"/>
      <c r="AN1088" s="107"/>
      <c r="AO1088" s="107"/>
      <c r="AP1088" s="107"/>
      <c r="AQ1088" s="107"/>
      <c r="AR1088" s="107"/>
      <c r="AS1088" s="107"/>
      <c r="AT1088" s="107"/>
      <c r="AU1088" s="114"/>
      <c r="AV1088" s="114"/>
      <c r="BC1088" s="114"/>
      <c r="BD1088" s="114"/>
      <c r="BF1088" s="627" t="s">
        <v>1561</v>
      </c>
      <c r="BG1088" s="627"/>
      <c r="BH1088" s="627"/>
      <c r="BI1088" s="627"/>
      <c r="BJ1088" s="627"/>
      <c r="BK1088" s="627"/>
      <c r="BL1088" s="89"/>
      <c r="BM1088" s="627" t="s">
        <v>1133</v>
      </c>
      <c r="BN1088" s="627"/>
      <c r="BO1088" s="627"/>
      <c r="BP1088" s="627"/>
      <c r="BQ1088" s="627"/>
      <c r="BR1088" s="627"/>
      <c r="BS1088" s="422"/>
      <c r="BT1088" s="246"/>
      <c r="BU1088" s="246"/>
      <c r="BV1088" s="246"/>
      <c r="BW1088" s="246"/>
      <c r="BX1088" s="89"/>
      <c r="BY1088" s="156">
        <f>SUM(BY1089:BY1095)</f>
        <v>0</v>
      </c>
      <c r="BZ1088" s="156">
        <f t="shared" si="128"/>
        <v>0</v>
      </c>
      <c r="CB1088" s="195"/>
      <c r="CC1088" s="195"/>
      <c r="CD1088" s="195"/>
      <c r="CE1088" s="195"/>
    </row>
    <row r="1089" spans="1:94" s="99" customFormat="1" ht="15" hidden="1" customHeight="1" outlineLevel="1">
      <c r="A1089" s="147" t="str">
        <f>IF(B1089&lt;&gt;"",SUBTOTAL(103,$B$8:B1089)-SUBTOTAL(103,$B$9:$B$50)-SUBTOTAL(103,$B$52:$B$345),"")</f>
        <v/>
      </c>
      <c r="B1089" s="90"/>
      <c r="C1089" s="321" t="s">
        <v>1562</v>
      </c>
      <c r="D1089" s="129"/>
      <c r="E1089" s="107"/>
      <c r="F1089" s="107"/>
      <c r="G1089" s="107"/>
      <c r="H1089" s="107"/>
      <c r="I1089" s="107"/>
      <c r="J1089" s="107"/>
      <c r="K1089" s="107"/>
      <c r="L1089" s="114"/>
      <c r="M1089" s="114"/>
      <c r="W1089" s="687">
        <f>SUM(W1090:AB1095)</f>
        <v>0</v>
      </c>
      <c r="X1089" s="687"/>
      <c r="Y1089" s="687"/>
      <c r="Z1089" s="687"/>
      <c r="AA1089" s="687"/>
      <c r="AB1089" s="687"/>
      <c r="AC1089" s="423"/>
      <c r="AD1089" s="641">
        <f>SUM(AD1090:AI1095)</f>
        <v>0</v>
      </c>
      <c r="AE1089" s="641"/>
      <c r="AF1089" s="641"/>
      <c r="AG1089" s="641"/>
      <c r="AH1089" s="641"/>
      <c r="AI1089" s="641"/>
      <c r="AJ1089" s="333" t="str">
        <f t="shared" si="127"/>
        <v/>
      </c>
      <c r="AK1089" s="334">
        <f t="shared" si="127"/>
        <v>0</v>
      </c>
      <c r="AL1089" s="321" t="s">
        <v>1563</v>
      </c>
      <c r="AM1089" s="129"/>
      <c r="AN1089" s="107"/>
      <c r="AO1089" s="107"/>
      <c r="AP1089" s="107"/>
      <c r="AQ1089" s="107"/>
      <c r="AR1089" s="107"/>
      <c r="AS1089" s="107"/>
      <c r="AT1089" s="107"/>
      <c r="AU1089" s="114"/>
      <c r="AV1089" s="114"/>
      <c r="BF1089" s="687">
        <f>SUM(BF1090:BK1095)</f>
        <v>0</v>
      </c>
      <c r="BG1089" s="687"/>
      <c r="BH1089" s="687"/>
      <c r="BI1089" s="687"/>
      <c r="BJ1089" s="687"/>
      <c r="BK1089" s="687"/>
      <c r="BL1089" s="423"/>
      <c r="BM1089" s="641">
        <f>SUM(BM1090:BR1095)</f>
        <v>0</v>
      </c>
      <c r="BN1089" s="641"/>
      <c r="BO1089" s="641"/>
      <c r="BP1089" s="641"/>
      <c r="BQ1089" s="641"/>
      <c r="BR1089" s="641"/>
      <c r="BS1089" s="193"/>
      <c r="BT1089" s="246"/>
      <c r="BU1089" s="246"/>
      <c r="BV1089" s="246"/>
      <c r="BW1089" s="246"/>
      <c r="BX1089" s="424"/>
      <c r="BY1089" s="156">
        <f t="shared" ref="BY1089:BY1095" si="129">IF(SUM(C1089:AI1089)=0,0,1)</f>
        <v>0</v>
      </c>
      <c r="BZ1089" s="156">
        <f t="shared" si="128"/>
        <v>0</v>
      </c>
      <c r="CA1089" s="156"/>
      <c r="CB1089" s="195">
        <f>[4]KQKD!P134</f>
        <v>68006331</v>
      </c>
      <c r="CC1089" s="195"/>
      <c r="CD1089" s="195">
        <f>AD1089-CB1089</f>
        <v>-68006331</v>
      </c>
      <c r="CE1089" s="195"/>
      <c r="CF1089" s="89"/>
      <c r="CG1089" s="290"/>
      <c r="CH1089" s="290"/>
      <c r="CI1089" s="290"/>
      <c r="CJ1089" s="290"/>
      <c r="CK1089" s="290"/>
      <c r="CL1089" s="290"/>
      <c r="CM1089" s="290"/>
      <c r="CN1089" s="290"/>
      <c r="CO1089" s="290"/>
      <c r="CP1089" s="290"/>
    </row>
    <row r="1090" spans="1:94" s="99" customFormat="1" ht="15" hidden="1" customHeight="1" outlineLevel="1">
      <c r="A1090" s="147" t="str">
        <f>IF(B1090&lt;&gt;"",SUBTOTAL(103,$B$8:B1090)-SUBTOTAL(103,$B$9:$B$50)-SUBTOTAL(103,$B$52:$B$345),"")</f>
        <v/>
      </c>
      <c r="B1090" s="90"/>
      <c r="C1090" s="99" t="s">
        <v>1564</v>
      </c>
      <c r="D1090" s="129"/>
      <c r="E1090" s="107"/>
      <c r="F1090" s="107"/>
      <c r="G1090" s="107"/>
      <c r="H1090" s="107"/>
      <c r="I1090" s="107"/>
      <c r="J1090" s="107"/>
      <c r="K1090" s="107"/>
      <c r="L1090" s="114"/>
      <c r="M1090" s="114"/>
      <c r="W1090" s="687">
        <f t="shared" ref="W1090:W1095" si="130">IF(ISERROR(AD1090/$AD$1126),0,AD1090/$AD$1126)</f>
        <v>0</v>
      </c>
      <c r="X1090" s="687"/>
      <c r="Y1090" s="687"/>
      <c r="Z1090" s="687"/>
      <c r="AA1090" s="687"/>
      <c r="AB1090" s="687"/>
      <c r="AC1090" s="423"/>
      <c r="AD1090" s="641">
        <v>0</v>
      </c>
      <c r="AE1090" s="641"/>
      <c r="AF1090" s="641"/>
      <c r="AG1090" s="641"/>
      <c r="AH1090" s="641"/>
      <c r="AI1090" s="641"/>
      <c r="AJ1090" s="147" t="str">
        <f t="shared" si="127"/>
        <v/>
      </c>
      <c r="AK1090" s="245">
        <f t="shared" si="127"/>
        <v>0</v>
      </c>
      <c r="AL1090" s="99" t="s">
        <v>825</v>
      </c>
      <c r="AM1090" s="129"/>
      <c r="AN1090" s="107"/>
      <c r="AO1090" s="107"/>
      <c r="AP1090" s="107"/>
      <c r="AQ1090" s="107"/>
      <c r="AR1090" s="107"/>
      <c r="AS1090" s="107"/>
      <c r="AT1090" s="107"/>
      <c r="AU1090" s="114"/>
      <c r="AV1090" s="114"/>
      <c r="BF1090" s="687">
        <f t="shared" ref="BF1090:BF1095" si="131">W1090</f>
        <v>0</v>
      </c>
      <c r="BG1090" s="687"/>
      <c r="BH1090" s="687"/>
      <c r="BI1090" s="687"/>
      <c r="BJ1090" s="687"/>
      <c r="BK1090" s="687"/>
      <c r="BL1090" s="423"/>
      <c r="BM1090" s="641">
        <f t="shared" ref="BM1090:BM1095" si="132">AD1090</f>
        <v>0</v>
      </c>
      <c r="BN1090" s="641"/>
      <c r="BO1090" s="641"/>
      <c r="BP1090" s="641"/>
      <c r="BQ1090" s="641"/>
      <c r="BR1090" s="641"/>
      <c r="BS1090" s="193"/>
      <c r="BT1090" s="246"/>
      <c r="BU1090" s="246"/>
      <c r="BV1090" s="246"/>
      <c r="BW1090" s="246"/>
      <c r="BX1090" s="424"/>
      <c r="BY1090" s="156">
        <f t="shared" si="129"/>
        <v>0</v>
      </c>
      <c r="BZ1090" s="156">
        <f t="shared" si="128"/>
        <v>0</v>
      </c>
      <c r="CA1090" s="156"/>
      <c r="CB1090" s="195"/>
      <c r="CC1090" s="195"/>
      <c r="CD1090" s="195"/>
      <c r="CE1090" s="195"/>
      <c r="CF1090" s="89"/>
      <c r="CG1090" s="290"/>
      <c r="CH1090" s="290"/>
      <c r="CI1090" s="290"/>
      <c r="CJ1090" s="290"/>
      <c r="CK1090" s="290"/>
      <c r="CL1090" s="290"/>
      <c r="CM1090" s="290"/>
      <c r="CN1090" s="290"/>
      <c r="CO1090" s="290"/>
      <c r="CP1090" s="290"/>
    </row>
    <row r="1091" spans="1:94" s="99" customFormat="1" ht="15" hidden="1" customHeight="1" outlineLevel="1">
      <c r="A1091" s="147" t="str">
        <f>IF(B1091&lt;&gt;"",SUBTOTAL(103,$B$8:B1091)-SUBTOTAL(103,$B$9:$B$50)-SUBTOTAL(103,$B$52:$B$345),"")</f>
        <v/>
      </c>
      <c r="B1091" s="90"/>
      <c r="C1091" s="321" t="s">
        <v>1565</v>
      </c>
      <c r="D1091" s="129"/>
      <c r="E1091" s="107"/>
      <c r="F1091" s="107"/>
      <c r="G1091" s="107"/>
      <c r="H1091" s="107"/>
      <c r="I1091" s="107"/>
      <c r="J1091" s="107"/>
      <c r="K1091" s="107"/>
      <c r="L1091" s="114"/>
      <c r="M1091" s="114"/>
      <c r="W1091" s="687">
        <f t="shared" si="130"/>
        <v>0</v>
      </c>
      <c r="X1091" s="687"/>
      <c r="Y1091" s="687"/>
      <c r="Z1091" s="687"/>
      <c r="AA1091" s="687"/>
      <c r="AB1091" s="687"/>
      <c r="AC1091" s="423"/>
      <c r="AD1091" s="641">
        <v>0</v>
      </c>
      <c r="AE1091" s="641"/>
      <c r="AF1091" s="641"/>
      <c r="AG1091" s="641"/>
      <c r="AH1091" s="641"/>
      <c r="AI1091" s="641"/>
      <c r="AJ1091" s="147" t="str">
        <f t="shared" si="127"/>
        <v/>
      </c>
      <c r="AK1091" s="245">
        <f t="shared" si="127"/>
        <v>0</v>
      </c>
      <c r="AL1091" s="321" t="s">
        <v>826</v>
      </c>
      <c r="AM1091" s="129"/>
      <c r="AN1091" s="107"/>
      <c r="AO1091" s="107"/>
      <c r="AP1091" s="107"/>
      <c r="AQ1091" s="107"/>
      <c r="AR1091" s="107"/>
      <c r="AS1091" s="107"/>
      <c r="AT1091" s="107"/>
      <c r="AU1091" s="114"/>
      <c r="AV1091" s="114"/>
      <c r="BF1091" s="687">
        <f t="shared" si="131"/>
        <v>0</v>
      </c>
      <c r="BG1091" s="687"/>
      <c r="BH1091" s="687"/>
      <c r="BI1091" s="687"/>
      <c r="BJ1091" s="687"/>
      <c r="BK1091" s="687"/>
      <c r="BL1091" s="423"/>
      <c r="BM1091" s="641">
        <f t="shared" si="132"/>
        <v>0</v>
      </c>
      <c r="BN1091" s="641"/>
      <c r="BO1091" s="641"/>
      <c r="BP1091" s="641"/>
      <c r="BQ1091" s="641"/>
      <c r="BR1091" s="641"/>
      <c r="BS1091" s="193"/>
      <c r="BT1091" s="246"/>
      <c r="BU1091" s="246"/>
      <c r="BV1091" s="246"/>
      <c r="BW1091" s="246"/>
      <c r="BX1091" s="424"/>
      <c r="BY1091" s="156">
        <f t="shared" si="129"/>
        <v>0</v>
      </c>
      <c r="BZ1091" s="156">
        <f t="shared" si="128"/>
        <v>0</v>
      </c>
      <c r="CA1091" s="156"/>
      <c r="CB1091" s="195"/>
      <c r="CC1091" s="195"/>
      <c r="CD1091" s="195"/>
      <c r="CE1091" s="195"/>
      <c r="CF1091" s="89"/>
      <c r="CG1091" s="290"/>
      <c r="CH1091" s="290"/>
      <c r="CI1091" s="290"/>
      <c r="CJ1091" s="290"/>
      <c r="CK1091" s="290"/>
      <c r="CL1091" s="290"/>
      <c r="CM1091" s="290"/>
      <c r="CN1091" s="290"/>
      <c r="CO1091" s="290"/>
      <c r="CP1091" s="290"/>
    </row>
    <row r="1092" spans="1:94" s="99" customFormat="1" ht="15" hidden="1" customHeight="1" outlineLevel="1">
      <c r="A1092" s="147" t="str">
        <f>IF(B1092&lt;&gt;"",SUBTOTAL(103,$B$8:B1092)-SUBTOTAL(103,$B$9:$B$50)-SUBTOTAL(103,$B$52:$B$345),"")</f>
        <v/>
      </c>
      <c r="B1092" s="90"/>
      <c r="C1092" s="321" t="s">
        <v>1566</v>
      </c>
      <c r="D1092" s="129"/>
      <c r="E1092" s="107"/>
      <c r="F1092" s="107"/>
      <c r="G1092" s="107"/>
      <c r="H1092" s="107"/>
      <c r="I1092" s="107"/>
      <c r="J1092" s="107"/>
      <c r="K1092" s="107"/>
      <c r="L1092" s="114"/>
      <c r="M1092" s="114"/>
      <c r="W1092" s="687">
        <f t="shared" si="130"/>
        <v>0</v>
      </c>
      <c r="X1092" s="687"/>
      <c r="Y1092" s="687"/>
      <c r="Z1092" s="687"/>
      <c r="AA1092" s="687"/>
      <c r="AB1092" s="687"/>
      <c r="AC1092" s="423"/>
      <c r="AD1092" s="641">
        <v>0</v>
      </c>
      <c r="AE1092" s="641"/>
      <c r="AF1092" s="641"/>
      <c r="AG1092" s="641"/>
      <c r="AH1092" s="641"/>
      <c r="AI1092" s="641"/>
      <c r="AJ1092" s="147" t="str">
        <f t="shared" si="127"/>
        <v/>
      </c>
      <c r="AK1092" s="245">
        <f t="shared" si="127"/>
        <v>0</v>
      </c>
      <c r="AL1092" s="321" t="s">
        <v>1567</v>
      </c>
      <c r="AM1092" s="129"/>
      <c r="AN1092" s="107"/>
      <c r="AO1092" s="107"/>
      <c r="AP1092" s="107"/>
      <c r="AQ1092" s="107"/>
      <c r="AR1092" s="107"/>
      <c r="AS1092" s="107"/>
      <c r="AT1092" s="107"/>
      <c r="AU1092" s="114"/>
      <c r="AV1092" s="114"/>
      <c r="BF1092" s="687">
        <f t="shared" si="131"/>
        <v>0</v>
      </c>
      <c r="BG1092" s="687"/>
      <c r="BH1092" s="687"/>
      <c r="BI1092" s="687"/>
      <c r="BJ1092" s="687"/>
      <c r="BK1092" s="687"/>
      <c r="BL1092" s="423"/>
      <c r="BM1092" s="641">
        <f t="shared" si="132"/>
        <v>0</v>
      </c>
      <c r="BN1092" s="641"/>
      <c r="BO1092" s="641"/>
      <c r="BP1092" s="641"/>
      <c r="BQ1092" s="641"/>
      <c r="BR1092" s="641"/>
      <c r="BS1092" s="193"/>
      <c r="BT1092" s="246"/>
      <c r="BU1092" s="246"/>
      <c r="BV1092" s="246"/>
      <c r="BW1092" s="246"/>
      <c r="BX1092" s="424"/>
      <c r="BY1092" s="156">
        <f t="shared" si="129"/>
        <v>0</v>
      </c>
      <c r="BZ1092" s="156">
        <f t="shared" si="128"/>
        <v>0</v>
      </c>
      <c r="CA1092" s="156"/>
      <c r="CB1092" s="195"/>
      <c r="CC1092" s="195"/>
      <c r="CD1092" s="195"/>
      <c r="CE1092" s="195"/>
      <c r="CF1092" s="89"/>
      <c r="CG1092" s="290"/>
      <c r="CH1092" s="290"/>
      <c r="CI1092" s="290"/>
      <c r="CJ1092" s="290"/>
      <c r="CK1092" s="290"/>
      <c r="CL1092" s="290"/>
      <c r="CM1092" s="290"/>
      <c r="CN1092" s="290"/>
      <c r="CO1092" s="290"/>
      <c r="CP1092" s="290"/>
    </row>
    <row r="1093" spans="1:94" s="99" customFormat="1" ht="15" hidden="1" customHeight="1" outlineLevel="1">
      <c r="A1093" s="147" t="str">
        <f>IF(B1093&lt;&gt;"",SUBTOTAL(103,$B$8:B1093)-SUBTOTAL(103,$B$9:$B$50)-SUBTOTAL(103,$B$52:$B$345),"")</f>
        <v/>
      </c>
      <c r="B1093" s="90"/>
      <c r="C1093" s="321" t="s">
        <v>1568</v>
      </c>
      <c r="D1093" s="129"/>
      <c r="E1093" s="107"/>
      <c r="F1093" s="107"/>
      <c r="G1093" s="107"/>
      <c r="H1093" s="107"/>
      <c r="I1093" s="107"/>
      <c r="J1093" s="107"/>
      <c r="K1093" s="107"/>
      <c r="L1093" s="114"/>
      <c r="M1093" s="114"/>
      <c r="W1093" s="687">
        <f t="shared" si="130"/>
        <v>0</v>
      </c>
      <c r="X1093" s="687"/>
      <c r="Y1093" s="687"/>
      <c r="Z1093" s="687"/>
      <c r="AA1093" s="687"/>
      <c r="AB1093" s="687"/>
      <c r="AC1093" s="423"/>
      <c r="AD1093" s="641">
        <v>0</v>
      </c>
      <c r="AE1093" s="641"/>
      <c r="AF1093" s="641"/>
      <c r="AG1093" s="641"/>
      <c r="AH1093" s="641"/>
      <c r="AI1093" s="641"/>
      <c r="AJ1093" s="147" t="str">
        <f t="shared" si="127"/>
        <v/>
      </c>
      <c r="AK1093" s="245">
        <f t="shared" si="127"/>
        <v>0</v>
      </c>
      <c r="AL1093" s="321" t="s">
        <v>1569</v>
      </c>
      <c r="AM1093" s="129"/>
      <c r="AN1093" s="107"/>
      <c r="AO1093" s="107"/>
      <c r="AP1093" s="107"/>
      <c r="AQ1093" s="107"/>
      <c r="AR1093" s="107"/>
      <c r="AS1093" s="107"/>
      <c r="AT1093" s="107"/>
      <c r="AU1093" s="114"/>
      <c r="AV1093" s="114"/>
      <c r="BF1093" s="687">
        <f t="shared" si="131"/>
        <v>0</v>
      </c>
      <c r="BG1093" s="687"/>
      <c r="BH1093" s="687"/>
      <c r="BI1093" s="687"/>
      <c r="BJ1093" s="687"/>
      <c r="BK1093" s="687"/>
      <c r="BL1093" s="423"/>
      <c r="BM1093" s="641">
        <f t="shared" si="132"/>
        <v>0</v>
      </c>
      <c r="BN1093" s="641"/>
      <c r="BO1093" s="641"/>
      <c r="BP1093" s="641"/>
      <c r="BQ1093" s="641"/>
      <c r="BR1093" s="641"/>
      <c r="BS1093" s="193"/>
      <c r="BT1093" s="246"/>
      <c r="BU1093" s="246"/>
      <c r="BV1093" s="246"/>
      <c r="BW1093" s="246"/>
      <c r="BX1093" s="424"/>
      <c r="BY1093" s="156">
        <f t="shared" si="129"/>
        <v>0</v>
      </c>
      <c r="BZ1093" s="156">
        <f t="shared" si="128"/>
        <v>0</v>
      </c>
      <c r="CA1093" s="156"/>
      <c r="CB1093" s="195"/>
      <c r="CC1093" s="195"/>
      <c r="CD1093" s="195"/>
      <c r="CE1093" s="195"/>
      <c r="CF1093" s="89"/>
      <c r="CG1093" s="290"/>
      <c r="CH1093" s="290"/>
      <c r="CI1093" s="290"/>
      <c r="CJ1093" s="290"/>
      <c r="CK1093" s="290"/>
      <c r="CL1093" s="290"/>
      <c r="CM1093" s="290"/>
      <c r="CN1093" s="290"/>
      <c r="CO1093" s="290"/>
      <c r="CP1093" s="290"/>
    </row>
    <row r="1094" spans="1:94" s="99" customFormat="1" ht="15" hidden="1" customHeight="1" outlineLevel="1">
      <c r="A1094" s="147" t="str">
        <f>IF(B1094&lt;&gt;"",SUBTOTAL(103,$B$8:B1094)-SUBTOTAL(103,$B$9:$B$50)-SUBTOTAL(103,$B$52:$B$345),"")</f>
        <v/>
      </c>
      <c r="B1094" s="90"/>
      <c r="C1094" s="99" t="s">
        <v>1570</v>
      </c>
      <c r="D1094" s="129"/>
      <c r="E1094" s="107"/>
      <c r="F1094" s="107"/>
      <c r="G1094" s="107"/>
      <c r="H1094" s="107"/>
      <c r="I1094" s="107"/>
      <c r="J1094" s="107"/>
      <c r="K1094" s="107"/>
      <c r="L1094" s="114"/>
      <c r="M1094" s="114"/>
      <c r="W1094" s="687">
        <f t="shared" si="130"/>
        <v>0</v>
      </c>
      <c r="X1094" s="687"/>
      <c r="Y1094" s="687"/>
      <c r="Z1094" s="687"/>
      <c r="AA1094" s="687"/>
      <c r="AB1094" s="687"/>
      <c r="AC1094" s="423"/>
      <c r="AD1094" s="641">
        <v>0</v>
      </c>
      <c r="AE1094" s="641"/>
      <c r="AF1094" s="641"/>
      <c r="AG1094" s="641"/>
      <c r="AH1094" s="641"/>
      <c r="AI1094" s="641"/>
      <c r="AJ1094" s="147" t="str">
        <f t="shared" si="127"/>
        <v/>
      </c>
      <c r="AK1094" s="245">
        <f t="shared" si="127"/>
        <v>0</v>
      </c>
      <c r="AL1094" s="99" t="s">
        <v>1571</v>
      </c>
      <c r="AM1094" s="129"/>
      <c r="AN1094" s="107"/>
      <c r="AO1094" s="107"/>
      <c r="AP1094" s="107"/>
      <c r="AQ1094" s="107"/>
      <c r="AR1094" s="107"/>
      <c r="AS1094" s="107"/>
      <c r="AT1094" s="107"/>
      <c r="AU1094" s="114"/>
      <c r="AV1094" s="114"/>
      <c r="BF1094" s="687">
        <f t="shared" si="131"/>
        <v>0</v>
      </c>
      <c r="BG1094" s="687"/>
      <c r="BH1094" s="687"/>
      <c r="BI1094" s="687"/>
      <c r="BJ1094" s="687"/>
      <c r="BK1094" s="687"/>
      <c r="BL1094" s="423"/>
      <c r="BM1094" s="641">
        <f t="shared" si="132"/>
        <v>0</v>
      </c>
      <c r="BN1094" s="641"/>
      <c r="BO1094" s="641"/>
      <c r="BP1094" s="641"/>
      <c r="BQ1094" s="641"/>
      <c r="BR1094" s="641"/>
      <c r="BS1094" s="193"/>
      <c r="BT1094" s="246"/>
      <c r="BU1094" s="246"/>
      <c r="BV1094" s="246"/>
      <c r="BW1094" s="246"/>
      <c r="BX1094" s="424"/>
      <c r="BY1094" s="156">
        <f t="shared" si="129"/>
        <v>0</v>
      </c>
      <c r="BZ1094" s="156">
        <f t="shared" si="128"/>
        <v>0</v>
      </c>
      <c r="CA1094" s="156"/>
      <c r="CB1094" s="195"/>
      <c r="CC1094" s="195"/>
      <c r="CD1094" s="195"/>
      <c r="CE1094" s="195"/>
      <c r="CF1094" s="89"/>
      <c r="CG1094" s="290"/>
      <c r="CH1094" s="290"/>
      <c r="CI1094" s="290"/>
      <c r="CJ1094" s="290"/>
      <c r="CK1094" s="290"/>
      <c r="CL1094" s="290"/>
      <c r="CM1094" s="290"/>
      <c r="CN1094" s="290"/>
      <c r="CO1094" s="290"/>
      <c r="CP1094" s="290"/>
    </row>
    <row r="1095" spans="1:94" s="99" customFormat="1" ht="15" hidden="1" customHeight="1" outlineLevel="1">
      <c r="A1095" s="147" t="str">
        <f>IF(B1095&lt;&gt;"",SUBTOTAL(103,$B$8:B1095)-SUBTOTAL(103,$B$9:$B$50)-SUBTOTAL(103,$B$52:$B$345),"")</f>
        <v/>
      </c>
      <c r="B1095" s="90"/>
      <c r="C1095" s="99" t="s">
        <v>1542</v>
      </c>
      <c r="D1095" s="129"/>
      <c r="E1095" s="107"/>
      <c r="F1095" s="107"/>
      <c r="G1095" s="107"/>
      <c r="H1095" s="107"/>
      <c r="I1095" s="107"/>
      <c r="J1095" s="107"/>
      <c r="K1095" s="107"/>
      <c r="L1095" s="114"/>
      <c r="M1095" s="114"/>
      <c r="W1095" s="687">
        <f t="shared" si="130"/>
        <v>0</v>
      </c>
      <c r="X1095" s="687"/>
      <c r="Y1095" s="687"/>
      <c r="Z1095" s="687"/>
      <c r="AA1095" s="687"/>
      <c r="AB1095" s="687"/>
      <c r="AC1095" s="423"/>
      <c r="AD1095" s="641">
        <v>0</v>
      </c>
      <c r="AE1095" s="641"/>
      <c r="AF1095" s="641"/>
      <c r="AG1095" s="641"/>
      <c r="AH1095" s="641"/>
      <c r="AI1095" s="641"/>
      <c r="AJ1095" s="147" t="str">
        <f t="shared" si="127"/>
        <v/>
      </c>
      <c r="AK1095" s="245">
        <f t="shared" si="127"/>
        <v>0</v>
      </c>
      <c r="AL1095" s="99" t="s">
        <v>1572</v>
      </c>
      <c r="AM1095" s="129"/>
      <c r="AN1095" s="107"/>
      <c r="AO1095" s="107"/>
      <c r="AP1095" s="107"/>
      <c r="AQ1095" s="107"/>
      <c r="AR1095" s="107"/>
      <c r="AS1095" s="107"/>
      <c r="AT1095" s="107"/>
      <c r="AU1095" s="114"/>
      <c r="AV1095" s="114"/>
      <c r="BF1095" s="687">
        <f t="shared" si="131"/>
        <v>0</v>
      </c>
      <c r="BG1095" s="687"/>
      <c r="BH1095" s="687"/>
      <c r="BI1095" s="687"/>
      <c r="BJ1095" s="687"/>
      <c r="BK1095" s="687"/>
      <c r="BL1095" s="423"/>
      <c r="BM1095" s="641">
        <f t="shared" si="132"/>
        <v>0</v>
      </c>
      <c r="BN1095" s="641"/>
      <c r="BO1095" s="641"/>
      <c r="BP1095" s="641"/>
      <c r="BQ1095" s="641"/>
      <c r="BR1095" s="641"/>
      <c r="BS1095" s="193"/>
      <c r="BT1095" s="246"/>
      <c r="BU1095" s="246"/>
      <c r="BV1095" s="246"/>
      <c r="BW1095" s="246"/>
      <c r="BX1095" s="424"/>
      <c r="BY1095" s="156">
        <f t="shared" si="129"/>
        <v>0</v>
      </c>
      <c r="BZ1095" s="156">
        <f t="shared" si="128"/>
        <v>0</v>
      </c>
      <c r="CA1095" s="156"/>
      <c r="CB1095" s="195"/>
      <c r="CC1095" s="195"/>
      <c r="CD1095" s="195"/>
      <c r="CE1095" s="195"/>
      <c r="CF1095" s="89"/>
      <c r="CG1095" s="290"/>
      <c r="CH1095" s="290"/>
      <c r="CI1095" s="290"/>
      <c r="CJ1095" s="290"/>
      <c r="CK1095" s="290"/>
      <c r="CL1095" s="290"/>
      <c r="CM1095" s="290"/>
      <c r="CN1095" s="290"/>
      <c r="CO1095" s="290"/>
      <c r="CP1095" s="290"/>
    </row>
    <row r="1096" spans="1:94" s="96" customFormat="1" ht="15" hidden="1" customHeight="1" collapsed="1">
      <c r="A1096" s="147" t="str">
        <f>IF(B1096&lt;&gt;"",SUBTOTAL(103,$B$8:B1096)-SUBTOTAL(103,$B$9:$B$50)-SUBTOTAL(103,$B$52:$B$345),"")</f>
        <v/>
      </c>
      <c r="B1096" s="88"/>
      <c r="C1096" s="276"/>
      <c r="D1096" s="111"/>
      <c r="E1096" s="111"/>
      <c r="F1096" s="111"/>
      <c r="G1096" s="111"/>
      <c r="H1096" s="111"/>
      <c r="I1096" s="111"/>
      <c r="J1096" s="111"/>
      <c r="K1096" s="425"/>
      <c r="L1096" s="426"/>
      <c r="M1096" s="426"/>
      <c r="N1096" s="426"/>
      <c r="O1096" s="426"/>
      <c r="P1096" s="426"/>
      <c r="Q1096" s="325"/>
      <c r="R1096" s="325"/>
      <c r="S1096" s="325"/>
      <c r="T1096" s="325"/>
      <c r="U1096" s="325"/>
      <c r="V1096" s="325"/>
      <c r="W1096" s="426"/>
      <c r="X1096" s="426"/>
      <c r="Y1096" s="426"/>
      <c r="Z1096" s="426"/>
      <c r="AA1096" s="426"/>
      <c r="AB1096" s="426"/>
      <c r="AC1096" s="426"/>
      <c r="AD1096" s="426"/>
      <c r="AE1096" s="426"/>
      <c r="AF1096" s="426"/>
      <c r="AG1096" s="426"/>
      <c r="AH1096" s="426"/>
      <c r="AI1096" s="426"/>
      <c r="AJ1096" s="147" t="str">
        <f t="shared" si="127"/>
        <v/>
      </c>
      <c r="AK1096" s="245">
        <f t="shared" si="127"/>
        <v>0</v>
      </c>
      <c r="AL1096" s="276"/>
      <c r="AM1096" s="111"/>
      <c r="AN1096" s="111"/>
      <c r="AO1096" s="111"/>
      <c r="AP1096" s="111"/>
      <c r="AQ1096" s="111"/>
      <c r="AR1096" s="111"/>
      <c r="AS1096" s="111"/>
      <c r="AT1096" s="425"/>
      <c r="AU1096" s="425"/>
      <c r="AV1096" s="425"/>
      <c r="AW1096" s="425"/>
      <c r="AX1096" s="425"/>
      <c r="AY1096" s="425"/>
      <c r="BF1096" s="425"/>
      <c r="BG1096" s="425"/>
      <c r="BH1096" s="425"/>
      <c r="BI1096" s="425"/>
      <c r="BJ1096" s="425"/>
      <c r="BK1096" s="425"/>
      <c r="BL1096" s="425"/>
      <c r="BM1096" s="425"/>
      <c r="BN1096" s="425"/>
      <c r="BO1096" s="425"/>
      <c r="BP1096" s="425"/>
      <c r="BQ1096" s="425"/>
      <c r="BR1096" s="425"/>
      <c r="BS1096" s="425"/>
      <c r="BT1096" s="155"/>
      <c r="BU1096" s="155"/>
      <c r="BV1096" s="155"/>
      <c r="BW1096" s="155"/>
      <c r="BX1096" s="156"/>
      <c r="BY1096" s="156">
        <f>BY1099</f>
        <v>0</v>
      </c>
      <c r="BZ1096" s="156">
        <f t="shared" ref="BZ1096:BZ1159" si="133">IF(ISNONTEXT(C1096:D1096),0,SUM(C1096:AI1096)-SUM(AL1096:BR1096))</f>
        <v>0</v>
      </c>
      <c r="CA1096" s="156"/>
      <c r="CB1096" s="252"/>
      <c r="CC1096" s="252"/>
      <c r="CD1096" s="252"/>
      <c r="CE1096" s="252"/>
      <c r="CG1096" s="272"/>
      <c r="CH1096" s="272"/>
      <c r="CI1096" s="272"/>
      <c r="CJ1096" s="272"/>
      <c r="CK1096" s="272"/>
      <c r="CL1096" s="272"/>
      <c r="CM1096" s="272"/>
      <c r="CN1096" s="272"/>
      <c r="CO1096" s="272"/>
      <c r="CP1096" s="272"/>
    </row>
    <row r="1097" spans="1:94" s="96" customFormat="1" ht="15" hidden="1" customHeight="1" outlineLevel="1">
      <c r="A1097" s="147" t="s">
        <v>831</v>
      </c>
      <c r="B1097" s="88"/>
      <c r="C1097" s="270" t="s">
        <v>829</v>
      </c>
      <c r="D1097" s="124"/>
      <c r="E1097" s="111"/>
      <c r="F1097" s="111"/>
      <c r="G1097" s="111"/>
      <c r="H1097" s="111"/>
      <c r="I1097" s="111"/>
      <c r="J1097" s="111"/>
      <c r="K1097" s="111"/>
      <c r="L1097" s="126"/>
      <c r="M1097" s="126"/>
      <c r="N1097" s="126"/>
      <c r="O1097" s="126"/>
      <c r="P1097" s="126"/>
      <c r="Q1097" s="126"/>
      <c r="R1097" s="126"/>
      <c r="S1097" s="126"/>
      <c r="T1097" s="126"/>
      <c r="U1097" s="126"/>
      <c r="V1097" s="271"/>
      <c r="W1097" s="271"/>
      <c r="X1097" s="271"/>
      <c r="Y1097" s="271"/>
      <c r="Z1097" s="271"/>
      <c r="AA1097" s="271"/>
      <c r="AB1097" s="271"/>
      <c r="AC1097" s="271"/>
      <c r="AD1097" s="271"/>
      <c r="AE1097" s="271"/>
      <c r="AF1097" s="271"/>
      <c r="AG1097" s="271"/>
      <c r="AH1097" s="271"/>
      <c r="AI1097" s="271"/>
      <c r="AJ1097" s="147" t="str">
        <f t="shared" si="127"/>
        <v>d)</v>
      </c>
      <c r="AK1097" s="245">
        <f t="shared" si="127"/>
        <v>0</v>
      </c>
      <c r="AL1097" s="270" t="s">
        <v>1582</v>
      </c>
      <c r="AM1097" s="124"/>
      <c r="AN1097" s="124"/>
      <c r="AO1097" s="111"/>
      <c r="AP1097" s="111"/>
      <c r="AQ1097" s="111"/>
      <c r="AR1097" s="111"/>
      <c r="AS1097" s="111"/>
      <c r="AT1097" s="111"/>
      <c r="AU1097" s="126"/>
      <c r="AV1097" s="126"/>
      <c r="AW1097" s="126"/>
      <c r="AX1097" s="126"/>
      <c r="AY1097" s="126"/>
      <c r="AZ1097" s="126"/>
      <c r="BA1097" s="126"/>
      <c r="BB1097" s="126"/>
      <c r="BC1097" s="126"/>
      <c r="BD1097" s="126"/>
      <c r="BE1097" s="271"/>
      <c r="BF1097" s="271"/>
      <c r="BG1097" s="271"/>
      <c r="BH1097" s="271"/>
      <c r="BI1097" s="271"/>
      <c r="BJ1097" s="271"/>
      <c r="BK1097" s="271"/>
      <c r="BL1097" s="271"/>
      <c r="BM1097" s="271"/>
      <c r="BN1097" s="271"/>
      <c r="BO1097" s="271"/>
      <c r="BP1097" s="271"/>
      <c r="BQ1097" s="271"/>
      <c r="BR1097" s="271"/>
      <c r="BS1097" s="271"/>
      <c r="BT1097" s="155"/>
      <c r="BU1097" s="155"/>
      <c r="BV1097" s="155"/>
      <c r="BW1097" s="155"/>
      <c r="BX1097" s="156"/>
      <c r="BY1097" s="156">
        <f>BY1099</f>
        <v>0</v>
      </c>
      <c r="BZ1097" s="156">
        <f t="shared" si="133"/>
        <v>0</v>
      </c>
      <c r="CA1097" s="156"/>
      <c r="CB1097" s="252"/>
      <c r="CC1097" s="252"/>
      <c r="CD1097" s="252"/>
      <c r="CE1097" s="325"/>
      <c r="CG1097" s="272"/>
      <c r="CH1097" s="272"/>
      <c r="CI1097" s="272"/>
      <c r="CJ1097" s="272"/>
      <c r="CK1097" s="272"/>
      <c r="CL1097" s="272"/>
      <c r="CM1097" s="272"/>
      <c r="CN1097" s="272"/>
      <c r="CO1097" s="272"/>
      <c r="CP1097" s="272"/>
    </row>
    <row r="1098" spans="1:94" ht="27" hidden="1" customHeight="1" outlineLevel="1">
      <c r="A1098" s="147" t="str">
        <f>IF(B1098&lt;&gt;"",SUBTOTAL(103,$B$8:B1098)-SUBTOTAL(103,$B$9:$B$50)-SUBTOTAL(103,$B$52:$B$345),"")</f>
        <v/>
      </c>
      <c r="B1098" s="90"/>
      <c r="C1098" s="321"/>
      <c r="D1098" s="113"/>
      <c r="E1098" s="107"/>
      <c r="F1098" s="107"/>
      <c r="G1098" s="107"/>
      <c r="H1098" s="107"/>
      <c r="I1098" s="107"/>
      <c r="J1098" s="107"/>
      <c r="K1098" s="107"/>
      <c r="L1098" s="114"/>
      <c r="M1098" s="114"/>
      <c r="T1098" s="114"/>
      <c r="U1098" s="114"/>
      <c r="W1098" s="644" t="str">
        <f>[4]KQKD!$P$9</f>
        <v>6 tháng đầu năm 2016</v>
      </c>
      <c r="X1098" s="644"/>
      <c r="Y1098" s="644"/>
      <c r="Z1098" s="644"/>
      <c r="AA1098" s="644"/>
      <c r="AB1098" s="644"/>
      <c r="AC1098" s="89"/>
      <c r="AD1098" s="644" t="str">
        <f>[4]KQKD!$T$9</f>
        <v>6 tháng đầu năm 2015</v>
      </c>
      <c r="AE1098" s="644"/>
      <c r="AF1098" s="644"/>
      <c r="AG1098" s="644"/>
      <c r="AH1098" s="644"/>
      <c r="AI1098" s="644"/>
      <c r="AJ1098" s="147" t="str">
        <f t="shared" si="127"/>
        <v/>
      </c>
      <c r="AK1098" s="245">
        <f t="shared" si="127"/>
        <v>0</v>
      </c>
      <c r="AL1098" s="321"/>
      <c r="AM1098" s="113"/>
      <c r="AN1098" s="113"/>
      <c r="AO1098" s="107"/>
      <c r="AP1098" s="107"/>
      <c r="AQ1098" s="107"/>
      <c r="AR1098" s="107"/>
      <c r="AS1098" s="107"/>
      <c r="AT1098" s="107"/>
      <c r="AU1098" s="114"/>
      <c r="AV1098" s="114"/>
      <c r="BC1098" s="114"/>
      <c r="BD1098" s="114"/>
      <c r="BF1098" s="644" t="e">
        <f>#REF!</f>
        <v>#REF!</v>
      </c>
      <c r="BG1098" s="644"/>
      <c r="BH1098" s="644"/>
      <c r="BI1098" s="644"/>
      <c r="BJ1098" s="644"/>
      <c r="BK1098" s="644"/>
      <c r="BL1098" s="89"/>
      <c r="BM1098" s="644" t="e">
        <f>#REF!</f>
        <v>#REF!</v>
      </c>
      <c r="BN1098" s="644"/>
      <c r="BO1098" s="644"/>
      <c r="BP1098" s="644"/>
      <c r="BQ1098" s="644"/>
      <c r="BR1098" s="644"/>
      <c r="BS1098" s="422"/>
      <c r="BY1098" s="156">
        <f>BY1099</f>
        <v>0</v>
      </c>
      <c r="BZ1098" s="156">
        <f t="shared" si="133"/>
        <v>0</v>
      </c>
      <c r="CE1098" s="195"/>
    </row>
    <row r="1099" spans="1:94" ht="15" hidden="1" customHeight="1" outlineLevel="1">
      <c r="A1099" s="147" t="str">
        <f>IF(B1099&lt;&gt;"",SUBTOTAL(103,$B$8:B1099)-SUBTOTAL(103,$B$9:$B$50)-SUBTOTAL(103,$B$52:$B$345),"")</f>
        <v/>
      </c>
      <c r="B1099" s="90"/>
      <c r="C1099" s="321"/>
      <c r="D1099" s="113"/>
      <c r="E1099" s="107"/>
      <c r="F1099" s="107"/>
      <c r="G1099" s="107"/>
      <c r="H1099" s="107"/>
      <c r="I1099" s="107"/>
      <c r="J1099" s="107"/>
      <c r="K1099" s="107"/>
      <c r="L1099" s="114"/>
      <c r="M1099" s="114"/>
      <c r="T1099" s="114"/>
      <c r="U1099" s="114"/>
      <c r="W1099" s="645" t="str">
        <f>[4]KQKD!$P$10</f>
        <v>VND</v>
      </c>
      <c r="X1099" s="645"/>
      <c r="Y1099" s="645"/>
      <c r="Z1099" s="645"/>
      <c r="AA1099" s="645"/>
      <c r="AB1099" s="645"/>
      <c r="AC1099" s="89"/>
      <c r="AD1099" s="645" t="str">
        <f>[4]KQKD!$T$10</f>
        <v>VND</v>
      </c>
      <c r="AE1099" s="645"/>
      <c r="AF1099" s="645"/>
      <c r="AG1099" s="645"/>
      <c r="AH1099" s="645"/>
      <c r="AI1099" s="645"/>
      <c r="AJ1099" s="147" t="str">
        <f t="shared" si="127"/>
        <v/>
      </c>
      <c r="AK1099" s="245">
        <f t="shared" si="127"/>
        <v>0</v>
      </c>
      <c r="AL1099" s="321"/>
      <c r="AM1099" s="113"/>
      <c r="AN1099" s="113"/>
      <c r="AO1099" s="107"/>
      <c r="AP1099" s="107"/>
      <c r="AQ1099" s="107"/>
      <c r="AR1099" s="107"/>
      <c r="AS1099" s="107"/>
      <c r="AT1099" s="107"/>
      <c r="AU1099" s="114"/>
      <c r="AV1099" s="114"/>
      <c r="BC1099" s="114"/>
      <c r="BD1099" s="114"/>
      <c r="BF1099" s="645" t="e">
        <f>#REF!</f>
        <v>#REF!</v>
      </c>
      <c r="BG1099" s="645"/>
      <c r="BH1099" s="645"/>
      <c r="BI1099" s="645"/>
      <c r="BJ1099" s="645"/>
      <c r="BK1099" s="645"/>
      <c r="BL1099" s="89"/>
      <c r="BM1099" s="645" t="e">
        <f>#REF!</f>
        <v>#REF!</v>
      </c>
      <c r="BN1099" s="645"/>
      <c r="BO1099" s="645"/>
      <c r="BP1099" s="645"/>
      <c r="BQ1099" s="645"/>
      <c r="BR1099" s="645"/>
      <c r="BS1099" s="422"/>
      <c r="BY1099" s="156">
        <f>SUM(BY1100:BY1110)</f>
        <v>0</v>
      </c>
      <c r="BZ1099" s="156">
        <f t="shared" si="133"/>
        <v>0</v>
      </c>
      <c r="CE1099" s="195"/>
    </row>
    <row r="1100" spans="1:94" s="96" customFormat="1" ht="15" hidden="1" customHeight="1" outlineLevel="1">
      <c r="A1100" s="256" t="str">
        <f>IF(B1100&lt;&gt;"",SUBTOTAL(103,$B$8:B1100)-SUBTOTAL(103,$B$9:$B$50)-SUBTOTAL(103,$B$52:$B$345),"")</f>
        <v/>
      </c>
      <c r="B1100" s="90"/>
      <c r="C1100" s="262" t="s">
        <v>824</v>
      </c>
      <c r="D1100" s="113"/>
      <c r="E1100" s="107"/>
      <c r="F1100" s="107"/>
      <c r="G1100" s="107"/>
      <c r="H1100" s="107"/>
      <c r="I1100" s="107"/>
      <c r="J1100" s="107"/>
      <c r="K1100" s="114"/>
      <c r="L1100" s="114"/>
      <c r="M1100" s="114"/>
      <c r="N1100" s="114"/>
      <c r="O1100" s="114"/>
      <c r="P1100" s="114"/>
      <c r="Q1100" s="114"/>
      <c r="R1100" s="114"/>
      <c r="S1100" s="114"/>
      <c r="T1100" s="114"/>
      <c r="U1100" s="114"/>
      <c r="V1100" s="114"/>
      <c r="W1100" s="641">
        <f>W1104</f>
        <v>0</v>
      </c>
      <c r="X1100" s="641"/>
      <c r="Y1100" s="641"/>
      <c r="Z1100" s="641"/>
      <c r="AA1100" s="641"/>
      <c r="AB1100" s="641"/>
      <c r="AC1100" s="155"/>
      <c r="AD1100" s="641">
        <f>AD1104</f>
        <v>0</v>
      </c>
      <c r="AE1100" s="641"/>
      <c r="AF1100" s="641"/>
      <c r="AG1100" s="641"/>
      <c r="AH1100" s="641"/>
      <c r="AI1100" s="641"/>
      <c r="AJ1100" s="256" t="str">
        <f t="shared" si="127"/>
        <v/>
      </c>
      <c r="AK1100" s="284">
        <f t="shared" si="127"/>
        <v>0</v>
      </c>
      <c r="AL1100" s="262" t="s">
        <v>1596</v>
      </c>
      <c r="AM1100" s="113"/>
      <c r="AN1100" s="107"/>
      <c r="AO1100" s="107"/>
      <c r="AP1100" s="107"/>
      <c r="AQ1100" s="107"/>
      <c r="AR1100" s="107"/>
      <c r="AS1100" s="107"/>
      <c r="AT1100" s="114"/>
      <c r="AU1100" s="114"/>
      <c r="AV1100" s="114"/>
      <c r="AW1100" s="114"/>
      <c r="AX1100" s="114"/>
      <c r="AY1100" s="114"/>
      <c r="AZ1100" s="114"/>
      <c r="BA1100" s="114"/>
      <c r="BB1100" s="114"/>
      <c r="BC1100" s="114"/>
      <c r="BD1100" s="114"/>
      <c r="BE1100" s="114"/>
      <c r="BF1100" s="641">
        <f>W1100</f>
        <v>0</v>
      </c>
      <c r="BG1100" s="641"/>
      <c r="BH1100" s="641"/>
      <c r="BI1100" s="641"/>
      <c r="BJ1100" s="641"/>
      <c r="BK1100" s="641"/>
      <c r="BL1100" s="155"/>
      <c r="BM1100" s="641">
        <f>AD1100</f>
        <v>0</v>
      </c>
      <c r="BN1100" s="641"/>
      <c r="BO1100" s="641"/>
      <c r="BP1100" s="641"/>
      <c r="BQ1100" s="641"/>
      <c r="BR1100" s="641"/>
      <c r="BS1100" s="189"/>
      <c r="BT1100" s="155"/>
      <c r="BU1100" s="155"/>
      <c r="BV1100" s="155"/>
      <c r="BW1100" s="155"/>
      <c r="BX1100" s="156"/>
      <c r="BY1100" s="156">
        <f>IF(SUM(C1100:AI1100)=0,0,1)</f>
        <v>0</v>
      </c>
      <c r="BZ1100" s="156">
        <f t="shared" si="133"/>
        <v>0</v>
      </c>
      <c r="CA1100" s="156"/>
      <c r="CB1100" s="252">
        <f>[4]VCSH!V14</f>
        <v>135289000000</v>
      </c>
      <c r="CC1100" s="252">
        <f>[4]VCSH!T14</f>
        <v>135289000000</v>
      </c>
      <c r="CD1100" s="252">
        <f>W1100-CB1100</f>
        <v>-135289000000</v>
      </c>
      <c r="CE1100" s="252">
        <f>AD1100-CC1100</f>
        <v>-135289000000</v>
      </c>
      <c r="CG1100" s="272"/>
      <c r="CH1100" s="272"/>
      <c r="CI1100" s="272"/>
      <c r="CJ1100" s="272"/>
      <c r="CK1100" s="272"/>
      <c r="CL1100" s="272"/>
      <c r="CM1100" s="272"/>
      <c r="CN1100" s="272"/>
      <c r="CO1100" s="272"/>
      <c r="CP1100" s="272"/>
    </row>
    <row r="1101" spans="1:94" s="100" customFormat="1" ht="15" hidden="1" customHeight="1" outlineLevel="1">
      <c r="A1101" s="433" t="str">
        <f>IF(B1101&lt;&gt;"",SUBTOTAL(103,$B$8:B1101)-SUBTOTAL(103,$B$9:$B$50)-SUBTOTAL(103,$B$52:$B$345),"")</f>
        <v/>
      </c>
      <c r="B1101" s="102"/>
      <c r="C1101" s="102" t="s">
        <v>781</v>
      </c>
      <c r="D1101" s="323" t="str">
        <f>"Vốn góp đầu "&amp;'[4]Khai bao'!$C$23</f>
        <v>Vốn góp đầu kỳ</v>
      </c>
      <c r="E1101" s="122"/>
      <c r="F1101" s="122"/>
      <c r="G1101" s="122"/>
      <c r="H1101" s="122"/>
      <c r="I1101" s="122"/>
      <c r="J1101" s="122"/>
      <c r="K1101" s="122"/>
      <c r="L1101" s="114"/>
      <c r="M1101" s="114"/>
      <c r="T1101" s="114"/>
      <c r="U1101" s="114"/>
      <c r="W1101" s="739">
        <f>[4]VCSH!J14</f>
        <v>135289000000</v>
      </c>
      <c r="X1101" s="739"/>
      <c r="Y1101" s="739"/>
      <c r="Z1101" s="739"/>
      <c r="AA1101" s="739"/>
      <c r="AB1101" s="739"/>
      <c r="AC1101" s="448"/>
      <c r="AD1101" s="739">
        <f>[4]VCSH!H14</f>
        <v>135289000000</v>
      </c>
      <c r="AE1101" s="739"/>
      <c r="AF1101" s="739"/>
      <c r="AG1101" s="739"/>
      <c r="AH1101" s="739"/>
      <c r="AI1101" s="739"/>
      <c r="AJ1101" s="433" t="str">
        <f t="shared" si="127"/>
        <v/>
      </c>
      <c r="AK1101" s="435">
        <f t="shared" si="127"/>
        <v>0</v>
      </c>
      <c r="AL1101" s="436" t="s">
        <v>781</v>
      </c>
      <c r="AM1101" s="437" t="str">
        <f>"At the beginning of "&amp;'[4]Khai bao'!$D$23</f>
        <v>At the beginning of year</v>
      </c>
      <c r="AN1101" s="437"/>
      <c r="AO1101" s="438"/>
      <c r="AP1101" s="438"/>
      <c r="AQ1101" s="438"/>
      <c r="AR1101" s="438"/>
      <c r="AS1101" s="438"/>
      <c r="AT1101" s="439"/>
      <c r="AU1101" s="439"/>
      <c r="AV1101" s="439"/>
      <c r="AW1101" s="440"/>
      <c r="AX1101" s="440"/>
      <c r="AY1101" s="440"/>
      <c r="AZ1101" s="440"/>
      <c r="BA1101" s="440"/>
      <c r="BB1101" s="440"/>
      <c r="BC1101" s="439"/>
      <c r="BD1101" s="439"/>
      <c r="BE1101" s="440"/>
      <c r="BF1101" s="735">
        <f>W1101</f>
        <v>135289000000</v>
      </c>
      <c r="BG1101" s="735"/>
      <c r="BH1101" s="735"/>
      <c r="BI1101" s="735"/>
      <c r="BJ1101" s="735"/>
      <c r="BK1101" s="735"/>
      <c r="BL1101" s="440"/>
      <c r="BM1101" s="735">
        <f>AD1101</f>
        <v>135289000000</v>
      </c>
      <c r="BN1101" s="735"/>
      <c r="BO1101" s="735"/>
      <c r="BP1101" s="735"/>
      <c r="BQ1101" s="735"/>
      <c r="BR1101" s="735"/>
      <c r="BS1101" s="190"/>
      <c r="BT1101" s="155"/>
      <c r="BU1101" s="155"/>
      <c r="BV1101" s="155"/>
      <c r="BW1101" s="155"/>
      <c r="BX1101" s="156"/>
      <c r="BY1101" s="156">
        <f>BY1104</f>
        <v>0</v>
      </c>
      <c r="BZ1101" s="156">
        <f t="shared" si="133"/>
        <v>0</v>
      </c>
      <c r="CA1101" s="156"/>
      <c r="CB1101" s="373"/>
      <c r="CC1101" s="373"/>
      <c r="CD1101" s="373"/>
      <c r="CE1101" s="420"/>
      <c r="CG1101" s="440"/>
      <c r="CH1101" s="440"/>
      <c r="CI1101" s="440"/>
      <c r="CJ1101" s="440"/>
      <c r="CK1101" s="440"/>
      <c r="CL1101" s="440"/>
      <c r="CM1101" s="440"/>
      <c r="CN1101" s="440"/>
      <c r="CO1101" s="440"/>
      <c r="CP1101" s="440"/>
    </row>
    <row r="1102" spans="1:94" s="103" customFormat="1" ht="15" hidden="1" customHeight="1" outlineLevel="1">
      <c r="A1102" s="433" t="str">
        <f>IF(B1102&lt;&gt;"",SUBTOTAL(103,$B$8:B1102)-SUBTOTAL(103,$B$9:$B$50)-SUBTOTAL(103,$B$52:$B$345),"")</f>
        <v/>
      </c>
      <c r="B1102" s="102"/>
      <c r="C1102" s="103" t="s">
        <v>781</v>
      </c>
      <c r="D1102" s="323" t="str">
        <f>"Vốn góp tăng trong "&amp;'[4]Khai bao'!$C$23</f>
        <v>Vốn góp tăng trong kỳ</v>
      </c>
      <c r="E1102" s="122"/>
      <c r="F1102" s="122"/>
      <c r="G1102" s="122"/>
      <c r="H1102" s="122"/>
      <c r="I1102" s="122"/>
      <c r="J1102" s="122"/>
      <c r="K1102" s="122"/>
      <c r="L1102" s="114"/>
      <c r="M1102" s="114"/>
      <c r="T1102" s="114"/>
      <c r="U1102" s="114"/>
      <c r="W1102" s="739">
        <f>[4]VCSH!N14</f>
        <v>0</v>
      </c>
      <c r="X1102" s="739"/>
      <c r="Y1102" s="739"/>
      <c r="Z1102" s="739"/>
      <c r="AA1102" s="739"/>
      <c r="AB1102" s="739"/>
      <c r="AC1102" s="445"/>
      <c r="AD1102" s="739">
        <f>[4]VCSH!L14</f>
        <v>0</v>
      </c>
      <c r="AE1102" s="739"/>
      <c r="AF1102" s="739"/>
      <c r="AG1102" s="739"/>
      <c r="AH1102" s="739"/>
      <c r="AI1102" s="739"/>
      <c r="AJ1102" s="433" t="str">
        <f t="shared" si="127"/>
        <v/>
      </c>
      <c r="AK1102" s="435">
        <f t="shared" si="127"/>
        <v>0</v>
      </c>
      <c r="AL1102" s="442" t="s">
        <v>781</v>
      </c>
      <c r="AM1102" s="437" t="str">
        <f>"Increase in the "&amp;'[4]Khai bao'!$D$23</f>
        <v>Increase in the year</v>
      </c>
      <c r="AN1102" s="437"/>
      <c r="AO1102" s="438"/>
      <c r="AP1102" s="438"/>
      <c r="AQ1102" s="438"/>
      <c r="AR1102" s="438"/>
      <c r="AS1102" s="438"/>
      <c r="AT1102" s="439"/>
      <c r="AU1102" s="439"/>
      <c r="AV1102" s="439"/>
      <c r="AW1102" s="443"/>
      <c r="AX1102" s="443"/>
      <c r="AY1102" s="443"/>
      <c r="AZ1102" s="443"/>
      <c r="BA1102" s="443"/>
      <c r="BB1102" s="443"/>
      <c r="BC1102" s="439"/>
      <c r="BD1102" s="439"/>
      <c r="BE1102" s="443"/>
      <c r="BF1102" s="735">
        <f>W1102</f>
        <v>0</v>
      </c>
      <c r="BG1102" s="735"/>
      <c r="BH1102" s="735"/>
      <c r="BI1102" s="735"/>
      <c r="BJ1102" s="735"/>
      <c r="BK1102" s="735"/>
      <c r="BL1102" s="443"/>
      <c r="BM1102" s="735">
        <f>AD1102</f>
        <v>0</v>
      </c>
      <c r="BN1102" s="735"/>
      <c r="BO1102" s="735"/>
      <c r="BP1102" s="735"/>
      <c r="BQ1102" s="735"/>
      <c r="BR1102" s="735"/>
      <c r="BS1102" s="190"/>
      <c r="BT1102" s="155"/>
      <c r="BU1102" s="155"/>
      <c r="BV1102" s="155"/>
      <c r="BW1102" s="155"/>
      <c r="BX1102" s="156"/>
      <c r="BY1102" s="156">
        <f t="shared" ref="BY1102:BY1110" si="134">IF(SUM(C1102:AI1102)=0,0,1)</f>
        <v>0</v>
      </c>
      <c r="BZ1102" s="156">
        <f t="shared" si="133"/>
        <v>0</v>
      </c>
      <c r="CA1102" s="156"/>
      <c r="CB1102" s="373"/>
      <c r="CC1102" s="373"/>
      <c r="CD1102" s="373"/>
      <c r="CE1102" s="420"/>
      <c r="CG1102" s="443"/>
      <c r="CH1102" s="443"/>
      <c r="CI1102" s="443"/>
      <c r="CJ1102" s="443"/>
      <c r="CK1102" s="443"/>
      <c r="CL1102" s="443"/>
      <c r="CM1102" s="443"/>
      <c r="CN1102" s="443"/>
      <c r="CO1102" s="443"/>
      <c r="CP1102" s="443"/>
    </row>
    <row r="1103" spans="1:94" s="103" customFormat="1" ht="15" hidden="1" customHeight="1" outlineLevel="1">
      <c r="A1103" s="433" t="str">
        <f>IF(B1103&lt;&gt;"",SUBTOTAL(103,$B$8:B1103)-SUBTOTAL(103,$B$9:$B$50)-SUBTOTAL(103,$B$52:$B$345),"")</f>
        <v/>
      </c>
      <c r="B1103" s="102"/>
      <c r="C1103" s="103" t="s">
        <v>781</v>
      </c>
      <c r="D1103" s="323" t="str">
        <f>"Vốn góp giảm trong "&amp;'[4]Khai bao'!$C$23</f>
        <v>Vốn góp giảm trong kỳ</v>
      </c>
      <c r="E1103" s="122"/>
      <c r="F1103" s="122"/>
      <c r="G1103" s="122"/>
      <c r="H1103" s="122"/>
      <c r="I1103" s="122"/>
      <c r="J1103" s="122"/>
      <c r="K1103" s="122"/>
      <c r="L1103" s="114"/>
      <c r="M1103" s="114"/>
      <c r="T1103" s="114"/>
      <c r="U1103" s="114"/>
      <c r="W1103" s="741">
        <f>[4]VCSH!R14</f>
        <v>0</v>
      </c>
      <c r="X1103" s="741"/>
      <c r="Y1103" s="741"/>
      <c r="Z1103" s="741"/>
      <c r="AA1103" s="741"/>
      <c r="AB1103" s="741"/>
      <c r="AC1103" s="445"/>
      <c r="AD1103" s="741">
        <f>[4]VCSH!P14</f>
        <v>0</v>
      </c>
      <c r="AE1103" s="741"/>
      <c r="AF1103" s="741"/>
      <c r="AG1103" s="741"/>
      <c r="AH1103" s="741"/>
      <c r="AI1103" s="741"/>
      <c r="AJ1103" s="433" t="str">
        <f t="shared" si="127"/>
        <v/>
      </c>
      <c r="AK1103" s="435">
        <f t="shared" si="127"/>
        <v>0</v>
      </c>
      <c r="AL1103" s="442" t="s">
        <v>781</v>
      </c>
      <c r="AM1103" s="437" t="str">
        <f>"Decrease in the "&amp;'[4]Khai bao'!$D$23</f>
        <v>Decrease in the year</v>
      </c>
      <c r="AN1103" s="437"/>
      <c r="AO1103" s="438"/>
      <c r="AP1103" s="438"/>
      <c r="AQ1103" s="438"/>
      <c r="AR1103" s="438"/>
      <c r="AS1103" s="438"/>
      <c r="AT1103" s="439"/>
      <c r="AU1103" s="439"/>
      <c r="AV1103" s="439"/>
      <c r="AW1103" s="443"/>
      <c r="AX1103" s="443"/>
      <c r="AY1103" s="443"/>
      <c r="AZ1103" s="443"/>
      <c r="BA1103" s="443"/>
      <c r="BB1103" s="443"/>
      <c r="BC1103" s="439"/>
      <c r="BD1103" s="439"/>
      <c r="BE1103" s="443"/>
      <c r="BF1103" s="735">
        <f>W1103</f>
        <v>0</v>
      </c>
      <c r="BG1103" s="735"/>
      <c r="BH1103" s="735"/>
      <c r="BI1103" s="735"/>
      <c r="BJ1103" s="735"/>
      <c r="BK1103" s="735"/>
      <c r="BL1103" s="443"/>
      <c r="BM1103" s="735">
        <f>AD1103</f>
        <v>0</v>
      </c>
      <c r="BN1103" s="735"/>
      <c r="BO1103" s="735"/>
      <c r="BP1103" s="735"/>
      <c r="BQ1103" s="735"/>
      <c r="BR1103" s="735"/>
      <c r="BS1103" s="190"/>
      <c r="BT1103" s="155"/>
      <c r="BU1103" s="155"/>
      <c r="BV1103" s="155"/>
      <c r="BW1103" s="155"/>
      <c r="BX1103" s="156"/>
      <c r="BY1103" s="156">
        <f t="shared" si="134"/>
        <v>0</v>
      </c>
      <c r="BZ1103" s="156">
        <f t="shared" si="133"/>
        <v>0</v>
      </c>
      <c r="CA1103" s="156"/>
      <c r="CB1103" s="373"/>
      <c r="CC1103" s="373"/>
      <c r="CD1103" s="373"/>
      <c r="CE1103" s="420"/>
      <c r="CG1103" s="443"/>
      <c r="CH1103" s="443"/>
      <c r="CI1103" s="443"/>
      <c r="CJ1103" s="443"/>
      <c r="CK1103" s="443"/>
      <c r="CL1103" s="443"/>
      <c r="CM1103" s="443"/>
      <c r="CN1103" s="443"/>
      <c r="CO1103" s="443"/>
      <c r="CP1103" s="443"/>
    </row>
    <row r="1104" spans="1:94" s="100" customFormat="1" ht="15" hidden="1" customHeight="1" outlineLevel="1">
      <c r="A1104" s="433" t="str">
        <f>IF(B1104&lt;&gt;"",SUBTOTAL(103,$B$8:B1104)-SUBTOTAL(103,$B$9:$B$50)-SUBTOTAL(103,$B$52:$B$345),"")</f>
        <v/>
      </c>
      <c r="B1104" s="102"/>
      <c r="C1104" s="102" t="s">
        <v>781</v>
      </c>
      <c r="D1104" s="323" t="str">
        <f>"Vốn góp cuối "&amp;'[4]Khai bao'!$C$23</f>
        <v>Vốn góp cuối kỳ</v>
      </c>
      <c r="E1104" s="122"/>
      <c r="F1104" s="122"/>
      <c r="G1104" s="122"/>
      <c r="H1104" s="122"/>
      <c r="I1104" s="122"/>
      <c r="J1104" s="122"/>
      <c r="K1104" s="122"/>
      <c r="L1104" s="114"/>
      <c r="M1104" s="114"/>
      <c r="T1104" s="114"/>
      <c r="U1104" s="114"/>
      <c r="W1104" s="739">
        <f>SUBTOTAL(109,W1101:AB1103)</f>
        <v>0</v>
      </c>
      <c r="X1104" s="739"/>
      <c r="Y1104" s="739"/>
      <c r="Z1104" s="739"/>
      <c r="AA1104" s="739"/>
      <c r="AB1104" s="739"/>
      <c r="AC1104" s="448"/>
      <c r="AD1104" s="739">
        <f>SUBTOTAL(109,AD1101:AI1103)</f>
        <v>0</v>
      </c>
      <c r="AE1104" s="739"/>
      <c r="AF1104" s="739"/>
      <c r="AG1104" s="739"/>
      <c r="AH1104" s="739"/>
      <c r="AI1104" s="739"/>
      <c r="AJ1104" s="433" t="str">
        <f t="shared" si="127"/>
        <v/>
      </c>
      <c r="AK1104" s="435">
        <f t="shared" si="127"/>
        <v>0</v>
      </c>
      <c r="AL1104" s="436" t="s">
        <v>781</v>
      </c>
      <c r="AM1104" s="437" t="str">
        <f>"At the ending of "&amp;'[4]Khai bao'!$D$23</f>
        <v>At the ending of year</v>
      </c>
      <c r="AN1104" s="437"/>
      <c r="AO1104" s="438"/>
      <c r="AP1104" s="438"/>
      <c r="AQ1104" s="438"/>
      <c r="AR1104" s="438"/>
      <c r="AS1104" s="438"/>
      <c r="AT1104" s="439"/>
      <c r="AU1104" s="439"/>
      <c r="AV1104" s="439"/>
      <c r="AW1104" s="440"/>
      <c r="AX1104" s="440"/>
      <c r="AY1104" s="440"/>
      <c r="AZ1104" s="440"/>
      <c r="BA1104" s="440"/>
      <c r="BB1104" s="440"/>
      <c r="BC1104" s="439"/>
      <c r="BD1104" s="439"/>
      <c r="BE1104" s="440"/>
      <c r="BF1104" s="735">
        <f>SUBTOTAL(109,BF1101:BK1103)</f>
        <v>0</v>
      </c>
      <c r="BG1104" s="735"/>
      <c r="BH1104" s="735"/>
      <c r="BI1104" s="735"/>
      <c r="BJ1104" s="735"/>
      <c r="BK1104" s="735"/>
      <c r="BL1104" s="440"/>
      <c r="BM1104" s="735">
        <f>SUBTOTAL(109,BM1101:BR1103)</f>
        <v>0</v>
      </c>
      <c r="BN1104" s="735"/>
      <c r="BO1104" s="735"/>
      <c r="BP1104" s="735"/>
      <c r="BQ1104" s="735"/>
      <c r="BR1104" s="735"/>
      <c r="BS1104" s="190"/>
      <c r="BT1104" s="155"/>
      <c r="BU1104" s="155"/>
      <c r="BV1104" s="155"/>
      <c r="BW1104" s="155"/>
      <c r="BX1104" s="156"/>
      <c r="BY1104" s="156">
        <f t="shared" si="134"/>
        <v>0</v>
      </c>
      <c r="BZ1104" s="156">
        <f t="shared" si="133"/>
        <v>0</v>
      </c>
      <c r="CA1104" s="156"/>
      <c r="CB1104" s="373"/>
      <c r="CC1104" s="373"/>
      <c r="CD1104" s="373"/>
      <c r="CE1104" s="420"/>
      <c r="CG1104" s="440"/>
      <c r="CH1104" s="440"/>
      <c r="CI1104" s="440"/>
      <c r="CJ1104" s="440"/>
      <c r="CK1104" s="440"/>
      <c r="CL1104" s="440"/>
      <c r="CM1104" s="440"/>
      <c r="CN1104" s="440"/>
      <c r="CO1104" s="440"/>
      <c r="CP1104" s="440"/>
    </row>
    <row r="1105" spans="1:94" s="99" customFormat="1" ht="15" hidden="1" customHeight="1" outlineLevel="1">
      <c r="A1105" s="147" t="str">
        <f>IF(B1105&lt;&gt;"",SUBTOTAL(103,$B$8:B1105)-SUBTOTAL(103,$B$9:$B$50)-SUBTOTAL(103,$B$52:$B$345),"")</f>
        <v/>
      </c>
      <c r="B1105" s="90"/>
      <c r="C1105" s="321" t="s">
        <v>830</v>
      </c>
      <c r="D1105" s="113"/>
      <c r="E1105" s="107"/>
      <c r="F1105" s="107"/>
      <c r="G1105" s="107"/>
      <c r="H1105" s="107"/>
      <c r="I1105" s="107"/>
      <c r="J1105" s="107"/>
      <c r="K1105" s="107"/>
      <c r="L1105" s="114"/>
      <c r="M1105" s="114"/>
      <c r="T1105" s="114"/>
      <c r="U1105" s="114"/>
      <c r="W1105" s="641">
        <f>SUBTOTAL(109,W1106:AB1107)</f>
        <v>0</v>
      </c>
      <c r="X1105" s="641"/>
      <c r="Y1105" s="641"/>
      <c r="Z1105" s="641"/>
      <c r="AA1105" s="641"/>
      <c r="AB1105" s="641"/>
      <c r="AC1105" s="423"/>
      <c r="AD1105" s="641">
        <f>SUBTOTAL(109,AD1106:AI1107)</f>
        <v>0</v>
      </c>
      <c r="AE1105" s="641"/>
      <c r="AF1105" s="641"/>
      <c r="AG1105" s="641"/>
      <c r="AH1105" s="641"/>
      <c r="AI1105" s="641"/>
      <c r="AJ1105" s="147" t="str">
        <f t="shared" si="127"/>
        <v/>
      </c>
      <c r="AK1105" s="245">
        <f t="shared" si="127"/>
        <v>0</v>
      </c>
      <c r="AL1105" s="449" t="s">
        <v>1597</v>
      </c>
      <c r="AM1105" s="450"/>
      <c r="AN1105" s="450"/>
      <c r="AO1105" s="451"/>
      <c r="AP1105" s="451"/>
      <c r="AQ1105" s="451"/>
      <c r="AR1105" s="451"/>
      <c r="AS1105" s="451"/>
      <c r="AT1105" s="349"/>
      <c r="AU1105" s="439"/>
      <c r="AV1105" s="439"/>
      <c r="AW1105" s="290"/>
      <c r="AX1105" s="290"/>
      <c r="AY1105" s="290"/>
      <c r="AZ1105" s="290"/>
      <c r="BA1105" s="290"/>
      <c r="BB1105" s="290"/>
      <c r="BC1105" s="439"/>
      <c r="BD1105" s="439"/>
      <c r="BE1105" s="290"/>
      <c r="BF1105" s="676">
        <f>SUBTOTAL(109,BF1106:BK1107)</f>
        <v>0</v>
      </c>
      <c r="BG1105" s="676"/>
      <c r="BH1105" s="676"/>
      <c r="BI1105" s="676"/>
      <c r="BJ1105" s="676"/>
      <c r="BK1105" s="676"/>
      <c r="BL1105" s="290"/>
      <c r="BM1105" s="676">
        <f>SUBTOTAL(109,BM1106:BR1107)</f>
        <v>0</v>
      </c>
      <c r="BN1105" s="676"/>
      <c r="BO1105" s="676"/>
      <c r="BP1105" s="676"/>
      <c r="BQ1105" s="676"/>
      <c r="BR1105" s="676"/>
      <c r="BS1105" s="193"/>
      <c r="BT1105" s="155"/>
      <c r="BU1105" s="155"/>
      <c r="BV1105" s="155"/>
      <c r="BW1105" s="155"/>
      <c r="BX1105" s="156"/>
      <c r="BY1105" s="156">
        <f t="shared" si="134"/>
        <v>0</v>
      </c>
      <c r="BZ1105" s="156">
        <f t="shared" si="133"/>
        <v>0</v>
      </c>
      <c r="CA1105" s="156"/>
      <c r="CB1105" s="252"/>
      <c r="CC1105" s="252"/>
      <c r="CD1105" s="252"/>
      <c r="CE1105" s="195"/>
      <c r="CG1105" s="290"/>
      <c r="CH1105" s="290"/>
      <c r="CI1105" s="290"/>
      <c r="CJ1105" s="290"/>
      <c r="CK1105" s="290"/>
      <c r="CL1105" s="290"/>
      <c r="CM1105" s="290"/>
      <c r="CN1105" s="290"/>
      <c r="CO1105" s="290"/>
      <c r="CP1105" s="290"/>
    </row>
    <row r="1106" spans="1:94" s="99" customFormat="1" ht="15" hidden="1" customHeight="1" outlineLevel="1">
      <c r="A1106" s="147" t="str">
        <f>IF(B1106&lt;&gt;"",SUBTOTAL(103,$B$8:B1106)-SUBTOTAL(103,$B$9:$B$50)-SUBTOTAL(103,$B$52:$B$345),"")</f>
        <v/>
      </c>
      <c r="B1106" s="90"/>
      <c r="C1106" s="321" t="s">
        <v>781</v>
      </c>
      <c r="D1106" s="113" t="str">
        <f>"Cổ tức, lợi nhuận chia trên lợi nhuận "&amp;'[4]Khai bao'!$C$23&amp;" trước"</f>
        <v>Cổ tức, lợi nhuận chia trên lợi nhuận kỳ trước</v>
      </c>
      <c r="E1106" s="107"/>
      <c r="F1106" s="107"/>
      <c r="G1106" s="107"/>
      <c r="H1106" s="107"/>
      <c r="I1106" s="107"/>
      <c r="J1106" s="107"/>
      <c r="K1106" s="107"/>
      <c r="L1106" s="114"/>
      <c r="M1106" s="114"/>
      <c r="N1106" s="114"/>
      <c r="O1106" s="114"/>
      <c r="P1106" s="114"/>
      <c r="Q1106" s="114"/>
      <c r="R1106" s="114"/>
      <c r="S1106" s="114"/>
      <c r="T1106" s="114"/>
      <c r="U1106" s="114"/>
      <c r="V1106" s="452"/>
      <c r="W1106" s="739">
        <f>W1084</f>
        <v>0</v>
      </c>
      <c r="X1106" s="739"/>
      <c r="Y1106" s="739"/>
      <c r="Z1106" s="739"/>
      <c r="AA1106" s="739"/>
      <c r="AB1106" s="739"/>
      <c r="AC1106" s="420"/>
      <c r="AD1106" s="739">
        <f>AD1084</f>
        <v>0</v>
      </c>
      <c r="AE1106" s="739"/>
      <c r="AF1106" s="739"/>
      <c r="AG1106" s="739"/>
      <c r="AH1106" s="739"/>
      <c r="AI1106" s="739"/>
      <c r="AJ1106" s="147" t="str">
        <f t="shared" si="127"/>
        <v/>
      </c>
      <c r="AK1106" s="245">
        <f t="shared" si="127"/>
        <v>0</v>
      </c>
      <c r="AL1106" s="453" t="s">
        <v>781</v>
      </c>
      <c r="AM1106" s="450" t="str">
        <f>"Distributed dividends on last "&amp;'[4]Khai bao'!$D$23&amp;" profit"</f>
        <v>Distributed dividends on last year profit</v>
      </c>
      <c r="AN1106" s="450"/>
      <c r="AO1106" s="451"/>
      <c r="AP1106" s="451"/>
      <c r="AQ1106" s="451"/>
      <c r="AR1106" s="451"/>
      <c r="AS1106" s="451"/>
      <c r="AT1106" s="349"/>
      <c r="AU1106" s="439"/>
      <c r="AV1106" s="439"/>
      <c r="AW1106" s="439"/>
      <c r="AX1106" s="439"/>
      <c r="AY1106" s="439"/>
      <c r="AZ1106" s="439"/>
      <c r="BA1106" s="439"/>
      <c r="BB1106" s="439"/>
      <c r="BC1106" s="439"/>
      <c r="BD1106" s="439"/>
      <c r="BE1106" s="454"/>
      <c r="BF1106" s="735">
        <f>W1106</f>
        <v>0</v>
      </c>
      <c r="BG1106" s="735"/>
      <c r="BH1106" s="735"/>
      <c r="BI1106" s="735"/>
      <c r="BJ1106" s="735"/>
      <c r="BK1106" s="735"/>
      <c r="BL1106" s="440"/>
      <c r="BM1106" s="735">
        <f>AD1106</f>
        <v>0</v>
      </c>
      <c r="BN1106" s="735"/>
      <c r="BO1106" s="735"/>
      <c r="BP1106" s="735"/>
      <c r="BQ1106" s="735"/>
      <c r="BR1106" s="735"/>
      <c r="BS1106" s="189"/>
      <c r="BT1106" s="155"/>
      <c r="BU1106" s="155"/>
      <c r="BV1106" s="155"/>
      <c r="BW1106" s="155"/>
      <c r="BX1106" s="156"/>
      <c r="BY1106" s="156">
        <f t="shared" si="134"/>
        <v>0</v>
      </c>
      <c r="BZ1106" s="156">
        <f t="shared" si="133"/>
        <v>0</v>
      </c>
      <c r="CA1106" s="156"/>
      <c r="CB1106" s="252"/>
      <c r="CC1106" s="252"/>
      <c r="CD1106" s="252"/>
      <c r="CE1106" s="195"/>
      <c r="CG1106" s="290"/>
      <c r="CH1106" s="290"/>
      <c r="CI1106" s="290"/>
      <c r="CJ1106" s="290"/>
      <c r="CK1106" s="290"/>
      <c r="CL1106" s="290"/>
      <c r="CM1106" s="290"/>
      <c r="CN1106" s="290"/>
      <c r="CO1106" s="290"/>
      <c r="CP1106" s="290"/>
    </row>
    <row r="1107" spans="1:94" s="99" customFormat="1" ht="15" hidden="1" customHeight="1" outlineLevel="1">
      <c r="A1107" s="147" t="str">
        <f>IF(B1107&lt;&gt;"",SUBTOTAL(103,$B$8:B1107)-SUBTOTAL(103,$B$9:$B$50)-SUBTOTAL(103,$B$52:$B$345),"")</f>
        <v/>
      </c>
      <c r="B1107" s="90"/>
      <c r="C1107" s="321" t="s">
        <v>781</v>
      </c>
      <c r="D1107" s="113" t="str">
        <f>"Cổ tức, lợi nhuận tạm chia trên lợi nhuận "&amp;LOWER('[4]Khai bao'!$C$18)</f>
        <v>Cổ tức, lợi nhuận tạm chia trên lợi nhuận kỳ này</v>
      </c>
      <c r="E1107" s="107"/>
      <c r="F1107" s="107"/>
      <c r="G1107" s="107"/>
      <c r="H1107" s="107"/>
      <c r="I1107" s="107"/>
      <c r="J1107" s="107"/>
      <c r="K1107" s="107"/>
      <c r="L1107" s="114"/>
      <c r="M1107" s="114"/>
      <c r="N1107" s="114"/>
      <c r="O1107" s="114"/>
      <c r="P1107" s="114"/>
      <c r="Q1107" s="114"/>
      <c r="R1107" s="114"/>
      <c r="S1107" s="114"/>
      <c r="T1107" s="114"/>
      <c r="U1107" s="114"/>
      <c r="V1107" s="189"/>
      <c r="W1107" s="739">
        <f>-W1030-[4]TGVCSH!Y27</f>
        <v>0</v>
      </c>
      <c r="X1107" s="739"/>
      <c r="Y1107" s="739"/>
      <c r="Z1107" s="739"/>
      <c r="AA1107" s="739"/>
      <c r="AB1107" s="739"/>
      <c r="AC1107" s="420"/>
      <c r="AD1107" s="739">
        <f>-W1018-[4]TGVCSH!Y15</f>
        <v>0</v>
      </c>
      <c r="AE1107" s="739"/>
      <c r="AF1107" s="739"/>
      <c r="AG1107" s="739"/>
      <c r="AH1107" s="739"/>
      <c r="AI1107" s="739"/>
      <c r="AJ1107" s="147" t="str">
        <f t="shared" si="127"/>
        <v/>
      </c>
      <c r="AK1107" s="245">
        <f t="shared" si="127"/>
        <v>0</v>
      </c>
      <c r="AL1107" s="453" t="s">
        <v>781</v>
      </c>
      <c r="AM1107" s="450" t="str">
        <f>"Estimate-distributed dividends on this "&amp;'[4]Khai bao'!$D$23&amp;" profit"</f>
        <v>Estimate-distributed dividends on this year profit</v>
      </c>
      <c r="AN1107" s="450"/>
      <c r="AO1107" s="451"/>
      <c r="AP1107" s="451"/>
      <c r="AQ1107" s="451"/>
      <c r="AR1107" s="451"/>
      <c r="AS1107" s="451"/>
      <c r="AT1107" s="349"/>
      <c r="AU1107" s="439"/>
      <c r="AV1107" s="439"/>
      <c r="AW1107" s="439"/>
      <c r="AX1107" s="439"/>
      <c r="AY1107" s="439"/>
      <c r="AZ1107" s="439"/>
      <c r="BA1107" s="439"/>
      <c r="BB1107" s="439"/>
      <c r="BC1107" s="439"/>
      <c r="BD1107" s="439"/>
      <c r="BE1107" s="194"/>
      <c r="BF1107" s="735">
        <f>W1107</f>
        <v>0</v>
      </c>
      <c r="BG1107" s="735"/>
      <c r="BH1107" s="735"/>
      <c r="BI1107" s="735"/>
      <c r="BJ1107" s="735"/>
      <c r="BK1107" s="735"/>
      <c r="BL1107" s="440"/>
      <c r="BM1107" s="735">
        <f>AD1107</f>
        <v>0</v>
      </c>
      <c r="BN1107" s="735"/>
      <c r="BO1107" s="735"/>
      <c r="BP1107" s="735"/>
      <c r="BQ1107" s="735"/>
      <c r="BR1107" s="735"/>
      <c r="BS1107" s="189"/>
      <c r="BT1107" s="155"/>
      <c r="BU1107" s="155"/>
      <c r="BV1107" s="155"/>
      <c r="BW1107" s="155"/>
      <c r="BX1107" s="156"/>
      <c r="BY1107" s="156">
        <f t="shared" si="134"/>
        <v>0</v>
      </c>
      <c r="BZ1107" s="156">
        <f t="shared" si="133"/>
        <v>0</v>
      </c>
      <c r="CA1107" s="156"/>
      <c r="CB1107" s="252"/>
      <c r="CC1107" s="252"/>
      <c r="CD1107" s="252"/>
      <c r="CE1107" s="195"/>
      <c r="CG1107" s="290"/>
      <c r="CH1107" s="290"/>
      <c r="CI1107" s="290"/>
      <c r="CJ1107" s="290"/>
      <c r="CK1107" s="290"/>
      <c r="CL1107" s="290"/>
      <c r="CM1107" s="290"/>
      <c r="CN1107" s="290"/>
      <c r="CO1107" s="290"/>
      <c r="CP1107" s="290"/>
    </row>
    <row r="1108" spans="1:94" s="99" customFormat="1" ht="15" hidden="1" customHeight="1" outlineLevel="1">
      <c r="A1108" s="147" t="str">
        <f>IF(B1108&lt;&gt;"",SUBTOTAL(103,$B$8:B1108)-SUBTOTAL(103,$B$9:$B$50)-SUBTOTAL(103,$B$52:$B$345),"")</f>
        <v/>
      </c>
      <c r="B1108" s="90"/>
      <c r="C1108" s="321" t="s">
        <v>1598</v>
      </c>
      <c r="D1108" s="113"/>
      <c r="E1108" s="107"/>
      <c r="F1108" s="107"/>
      <c r="G1108" s="107"/>
      <c r="H1108" s="107"/>
      <c r="I1108" s="107"/>
      <c r="J1108" s="107"/>
      <c r="K1108" s="107"/>
      <c r="L1108" s="114"/>
      <c r="M1108" s="114"/>
      <c r="N1108" s="114"/>
      <c r="O1108" s="114"/>
      <c r="P1108" s="114"/>
      <c r="Q1108" s="114"/>
      <c r="R1108" s="114"/>
      <c r="S1108" s="114"/>
      <c r="T1108" s="114"/>
      <c r="U1108" s="114"/>
      <c r="V1108" s="452"/>
      <c r="W1108" s="641">
        <f>SUBTOTAL(109,W1109:AB1110)</f>
        <v>0</v>
      </c>
      <c r="X1108" s="641"/>
      <c r="Y1108" s="641"/>
      <c r="Z1108" s="641"/>
      <c r="AA1108" s="641"/>
      <c r="AB1108" s="641"/>
      <c r="AC1108" s="423"/>
      <c r="AD1108" s="641">
        <f>SUBTOTAL(109,AD1109:AI1110)</f>
        <v>0</v>
      </c>
      <c r="AE1108" s="641"/>
      <c r="AF1108" s="641"/>
      <c r="AG1108" s="641"/>
      <c r="AH1108" s="641"/>
      <c r="AI1108" s="641"/>
      <c r="AJ1108" s="147" t="str">
        <f t="shared" si="127"/>
        <v/>
      </c>
      <c r="AK1108" s="245">
        <f t="shared" si="127"/>
        <v>0</v>
      </c>
      <c r="AL1108" s="449" t="s">
        <v>1599</v>
      </c>
      <c r="AM1108" s="450"/>
      <c r="AN1108" s="450"/>
      <c r="AO1108" s="451"/>
      <c r="AP1108" s="451"/>
      <c r="AQ1108" s="451"/>
      <c r="AR1108" s="451"/>
      <c r="AS1108" s="451"/>
      <c r="AT1108" s="349"/>
      <c r="AU1108" s="439"/>
      <c r="AV1108" s="439"/>
      <c r="AW1108" s="439"/>
      <c r="AX1108" s="439"/>
      <c r="AY1108" s="439"/>
      <c r="AZ1108" s="439"/>
      <c r="BA1108" s="439"/>
      <c r="BB1108" s="439"/>
      <c r="BC1108" s="439"/>
      <c r="BD1108" s="439"/>
      <c r="BE1108" s="454"/>
      <c r="BF1108" s="676">
        <f>SUBTOTAL(109,BF1109:BK1110)</f>
        <v>0</v>
      </c>
      <c r="BG1108" s="676"/>
      <c r="BH1108" s="676"/>
      <c r="BI1108" s="676"/>
      <c r="BJ1108" s="676"/>
      <c r="BK1108" s="676"/>
      <c r="BL1108" s="290"/>
      <c r="BM1108" s="676">
        <f>SUBTOTAL(109,BM1109:BR1110)</f>
        <v>0</v>
      </c>
      <c r="BN1108" s="676"/>
      <c r="BO1108" s="676"/>
      <c r="BP1108" s="676"/>
      <c r="BQ1108" s="676"/>
      <c r="BR1108" s="676"/>
      <c r="BS1108" s="189"/>
      <c r="BT1108" s="155"/>
      <c r="BU1108" s="155"/>
      <c r="BV1108" s="155"/>
      <c r="BW1108" s="155"/>
      <c r="BX1108" s="156"/>
      <c r="BY1108" s="156">
        <f t="shared" si="134"/>
        <v>0</v>
      </c>
      <c r="BZ1108" s="156">
        <f t="shared" si="133"/>
        <v>0</v>
      </c>
      <c r="CA1108" s="156"/>
      <c r="CB1108" s="252"/>
      <c r="CC1108" s="252"/>
      <c r="CD1108" s="252"/>
      <c r="CE1108" s="195"/>
      <c r="CG1108" s="290"/>
      <c r="CH1108" s="290"/>
      <c r="CI1108" s="290"/>
      <c r="CJ1108" s="290"/>
      <c r="CK1108" s="290"/>
      <c r="CL1108" s="290"/>
      <c r="CM1108" s="290"/>
      <c r="CN1108" s="290"/>
      <c r="CO1108" s="290"/>
      <c r="CP1108" s="290"/>
    </row>
    <row r="1109" spans="1:94" s="99" customFormat="1" ht="15" hidden="1" customHeight="1" outlineLevel="1">
      <c r="A1109" s="147" t="str">
        <f>IF(B1109&lt;&gt;"",SUBTOTAL(103,$B$8:B1109)-SUBTOTAL(103,$B$9:$B$50)-SUBTOTAL(103,$B$52:$B$345),"")</f>
        <v/>
      </c>
      <c r="B1109" s="90"/>
      <c r="C1109" s="321" t="s">
        <v>781</v>
      </c>
      <c r="D1109" s="113" t="s">
        <v>1600</v>
      </c>
      <c r="E1109" s="107"/>
      <c r="F1109" s="107"/>
      <c r="G1109" s="107"/>
      <c r="H1109" s="107"/>
      <c r="I1109" s="107"/>
      <c r="J1109" s="107"/>
      <c r="K1109" s="107"/>
      <c r="L1109" s="114"/>
      <c r="M1109" s="114"/>
      <c r="N1109" s="114"/>
      <c r="O1109" s="114"/>
      <c r="P1109" s="114"/>
      <c r="Q1109" s="114"/>
      <c r="R1109" s="114"/>
      <c r="S1109" s="114"/>
      <c r="T1109" s="114"/>
      <c r="U1109" s="114"/>
      <c r="V1109" s="452"/>
      <c r="W1109" s="739">
        <v>0</v>
      </c>
      <c r="X1109" s="739"/>
      <c r="Y1109" s="739"/>
      <c r="Z1109" s="739"/>
      <c r="AA1109" s="739"/>
      <c r="AB1109" s="739"/>
      <c r="AC1109" s="420"/>
      <c r="AD1109" s="739">
        <v>0</v>
      </c>
      <c r="AE1109" s="739"/>
      <c r="AF1109" s="739"/>
      <c r="AG1109" s="739"/>
      <c r="AH1109" s="739"/>
      <c r="AI1109" s="739"/>
      <c r="AJ1109" s="147" t="str">
        <f t="shared" si="127"/>
        <v/>
      </c>
      <c r="AK1109" s="245">
        <f t="shared" si="127"/>
        <v>0</v>
      </c>
      <c r="AL1109" s="453" t="s">
        <v>781</v>
      </c>
      <c r="AM1109" s="455" t="s">
        <v>1601</v>
      </c>
      <c r="AN1109" s="455"/>
      <c r="AO1109" s="451"/>
      <c r="AP1109" s="451"/>
      <c r="AQ1109" s="451"/>
      <c r="AR1109" s="451"/>
      <c r="AS1109" s="451"/>
      <c r="AT1109" s="349"/>
      <c r="AU1109" s="439"/>
      <c r="AV1109" s="439"/>
      <c r="AW1109" s="439"/>
      <c r="AX1109" s="439"/>
      <c r="AY1109" s="439"/>
      <c r="AZ1109" s="439"/>
      <c r="BA1109" s="439"/>
      <c r="BB1109" s="439"/>
      <c r="BC1109" s="439"/>
      <c r="BD1109" s="439"/>
      <c r="BE1109" s="454"/>
      <c r="BF1109" s="735">
        <f>W1109</f>
        <v>0</v>
      </c>
      <c r="BG1109" s="735"/>
      <c r="BH1109" s="735"/>
      <c r="BI1109" s="735"/>
      <c r="BJ1109" s="735"/>
      <c r="BK1109" s="735"/>
      <c r="BL1109" s="440"/>
      <c r="BM1109" s="735">
        <f>AD1109</f>
        <v>0</v>
      </c>
      <c r="BN1109" s="735"/>
      <c r="BO1109" s="735"/>
      <c r="BP1109" s="735"/>
      <c r="BQ1109" s="735"/>
      <c r="BR1109" s="735"/>
      <c r="BS1109" s="189"/>
      <c r="BT1109" s="155"/>
      <c r="BU1109" s="155"/>
      <c r="BV1109" s="155"/>
      <c r="BW1109" s="155"/>
      <c r="BX1109" s="156"/>
      <c r="BY1109" s="156">
        <f t="shared" si="134"/>
        <v>0</v>
      </c>
      <c r="BZ1109" s="156">
        <f t="shared" si="133"/>
        <v>0</v>
      </c>
      <c r="CA1109" s="156"/>
      <c r="CB1109" s="252"/>
      <c r="CC1109" s="252"/>
      <c r="CD1109" s="252"/>
      <c r="CE1109" s="195"/>
      <c r="CG1109" s="290"/>
      <c r="CH1109" s="290"/>
      <c r="CI1109" s="290"/>
      <c r="CJ1109" s="290"/>
      <c r="CK1109" s="290"/>
      <c r="CL1109" s="290"/>
      <c r="CM1109" s="290"/>
      <c r="CN1109" s="290"/>
      <c r="CO1109" s="290"/>
      <c r="CP1109" s="290"/>
    </row>
    <row r="1110" spans="1:94" s="99" customFormat="1" ht="15" hidden="1" customHeight="1" outlineLevel="1">
      <c r="A1110" s="147" t="str">
        <f>IF(B1110&lt;&gt;"",SUBTOTAL(103,$B$8:B1110)-SUBTOTAL(103,$B$9:$B$50)-SUBTOTAL(103,$B$52:$B$345),"")</f>
        <v/>
      </c>
      <c r="B1110" s="90"/>
      <c r="C1110" s="321" t="s">
        <v>781</v>
      </c>
      <c r="D1110" s="113" t="s">
        <v>1602</v>
      </c>
      <c r="E1110" s="107"/>
      <c r="F1110" s="107"/>
      <c r="G1110" s="107"/>
      <c r="H1110" s="107"/>
      <c r="I1110" s="107"/>
      <c r="J1110" s="107"/>
      <c r="K1110" s="107"/>
      <c r="L1110" s="114"/>
      <c r="M1110" s="114"/>
      <c r="N1110" s="114"/>
      <c r="O1110" s="114"/>
      <c r="P1110" s="114"/>
      <c r="Q1110" s="114"/>
      <c r="R1110" s="114"/>
      <c r="S1110" s="114"/>
      <c r="T1110" s="114"/>
      <c r="U1110" s="114"/>
      <c r="V1110" s="189"/>
      <c r="W1110" s="739">
        <v>0</v>
      </c>
      <c r="X1110" s="739"/>
      <c r="Y1110" s="739"/>
      <c r="Z1110" s="739"/>
      <c r="AA1110" s="739"/>
      <c r="AB1110" s="739"/>
      <c r="AC1110" s="420"/>
      <c r="AD1110" s="739">
        <v>0</v>
      </c>
      <c r="AE1110" s="739"/>
      <c r="AF1110" s="739"/>
      <c r="AG1110" s="739"/>
      <c r="AH1110" s="739"/>
      <c r="AI1110" s="739"/>
      <c r="AJ1110" s="147" t="str">
        <f t="shared" ref="AJ1110:AK1139" si="135">A1110</f>
        <v/>
      </c>
      <c r="AK1110" s="245">
        <f t="shared" si="135"/>
        <v>0</v>
      </c>
      <c r="AL1110" s="453" t="s">
        <v>781</v>
      </c>
      <c r="AM1110" s="455" t="s">
        <v>1603</v>
      </c>
      <c r="AN1110" s="455"/>
      <c r="AO1110" s="451"/>
      <c r="AP1110" s="451"/>
      <c r="AQ1110" s="451"/>
      <c r="AR1110" s="451"/>
      <c r="AS1110" s="451"/>
      <c r="AT1110" s="349"/>
      <c r="AU1110" s="439"/>
      <c r="AV1110" s="439"/>
      <c r="AW1110" s="439"/>
      <c r="AX1110" s="439"/>
      <c r="AY1110" s="439"/>
      <c r="AZ1110" s="439"/>
      <c r="BA1110" s="439"/>
      <c r="BB1110" s="439"/>
      <c r="BC1110" s="439"/>
      <c r="BD1110" s="439"/>
      <c r="BE1110" s="194"/>
      <c r="BF1110" s="735">
        <f>W1110</f>
        <v>0</v>
      </c>
      <c r="BG1110" s="735"/>
      <c r="BH1110" s="735"/>
      <c r="BI1110" s="735"/>
      <c r="BJ1110" s="735"/>
      <c r="BK1110" s="735"/>
      <c r="BL1110" s="440"/>
      <c r="BM1110" s="735">
        <f>AD1110</f>
        <v>0</v>
      </c>
      <c r="BN1110" s="735"/>
      <c r="BO1110" s="735"/>
      <c r="BP1110" s="735"/>
      <c r="BQ1110" s="735"/>
      <c r="BR1110" s="735"/>
      <c r="BS1110" s="189"/>
      <c r="BT1110" s="155"/>
      <c r="BU1110" s="155"/>
      <c r="BV1110" s="155"/>
      <c r="BW1110" s="155"/>
      <c r="BX1110" s="156"/>
      <c r="BY1110" s="156">
        <f t="shared" si="134"/>
        <v>0</v>
      </c>
      <c r="BZ1110" s="156">
        <f t="shared" si="133"/>
        <v>0</v>
      </c>
      <c r="CA1110" s="156"/>
      <c r="CB1110" s="252"/>
      <c r="CC1110" s="252"/>
      <c r="CD1110" s="252"/>
      <c r="CE1110" s="195"/>
      <c r="CG1110" s="290"/>
      <c r="CH1110" s="290"/>
      <c r="CI1110" s="290"/>
      <c r="CJ1110" s="290"/>
      <c r="CK1110" s="290"/>
      <c r="CL1110" s="290"/>
      <c r="CM1110" s="290"/>
      <c r="CN1110" s="290"/>
      <c r="CO1110" s="290"/>
      <c r="CP1110" s="290"/>
    </row>
    <row r="1111" spans="1:94" s="99" customFormat="1" ht="15" hidden="1" customHeight="1" outlineLevel="1">
      <c r="A1111" s="147" t="str">
        <f>IF(B1111&lt;&gt;"",SUBTOTAL(103,$B$8:B1111)-SUBTOTAL(103,$B$9:$B$50)-SUBTOTAL(103,$B$52:$B$345),"")</f>
        <v/>
      </c>
      <c r="B1111" s="90"/>
      <c r="C1111" s="321"/>
      <c r="D1111" s="113"/>
      <c r="E1111" s="107"/>
      <c r="F1111" s="107"/>
      <c r="G1111" s="107"/>
      <c r="H1111" s="107"/>
      <c r="I1111" s="107"/>
      <c r="J1111" s="107"/>
      <c r="K1111" s="107"/>
      <c r="L1111" s="114"/>
      <c r="M1111" s="114"/>
      <c r="N1111" s="114"/>
      <c r="O1111" s="114"/>
      <c r="P1111" s="114"/>
      <c r="Q1111" s="114"/>
      <c r="R1111" s="114"/>
      <c r="S1111" s="114"/>
      <c r="T1111" s="114"/>
      <c r="U1111" s="114"/>
      <c r="V1111" s="189"/>
      <c r="W1111" s="189"/>
      <c r="X1111" s="189"/>
      <c r="Y1111" s="189"/>
      <c r="Z1111" s="189"/>
      <c r="AA1111" s="189"/>
      <c r="AB1111" s="189"/>
      <c r="AC1111" s="189"/>
      <c r="AD1111" s="189"/>
      <c r="AE1111" s="189"/>
      <c r="AF1111" s="189"/>
      <c r="AG1111" s="189"/>
      <c r="AH1111" s="189"/>
      <c r="AI1111" s="189"/>
      <c r="AJ1111" s="147" t="str">
        <f t="shared" si="135"/>
        <v/>
      </c>
      <c r="AK1111" s="245">
        <f t="shared" si="135"/>
        <v>0</v>
      </c>
      <c r="AL1111" s="321"/>
      <c r="AM1111" s="113"/>
      <c r="AN1111" s="113"/>
      <c r="AO1111" s="107"/>
      <c r="AP1111" s="107"/>
      <c r="AQ1111" s="107"/>
      <c r="AR1111" s="107"/>
      <c r="AS1111" s="107"/>
      <c r="AT1111" s="107"/>
      <c r="AU1111" s="114"/>
      <c r="AV1111" s="114"/>
      <c r="AW1111" s="114"/>
      <c r="AX1111" s="114"/>
      <c r="AY1111" s="114"/>
      <c r="AZ1111" s="114"/>
      <c r="BA1111" s="114"/>
      <c r="BB1111" s="114"/>
      <c r="BC1111" s="114"/>
      <c r="BD1111" s="114"/>
      <c r="BE1111" s="189"/>
      <c r="BF1111" s="189"/>
      <c r="BG1111" s="189"/>
      <c r="BH1111" s="189"/>
      <c r="BI1111" s="189"/>
      <c r="BJ1111" s="189"/>
      <c r="BK1111" s="189"/>
      <c r="BL1111" s="189"/>
      <c r="BM1111" s="189"/>
      <c r="BN1111" s="189"/>
      <c r="BO1111" s="189"/>
      <c r="BP1111" s="189"/>
      <c r="BQ1111" s="189"/>
      <c r="BR1111" s="189"/>
      <c r="BS1111" s="189"/>
      <c r="BT1111" s="155"/>
      <c r="BU1111" s="155"/>
      <c r="BV1111" s="155"/>
      <c r="BW1111" s="155"/>
      <c r="BX1111" s="156"/>
      <c r="BY1111" s="156">
        <f>BY1114</f>
        <v>4</v>
      </c>
      <c r="BZ1111" s="156">
        <f t="shared" si="133"/>
        <v>0</v>
      </c>
      <c r="CA1111" s="156"/>
      <c r="CB1111" s="252"/>
      <c r="CC1111" s="252"/>
      <c r="CD1111" s="252"/>
      <c r="CE1111" s="195"/>
      <c r="CG1111" s="290"/>
      <c r="CH1111" s="290"/>
      <c r="CI1111" s="290"/>
      <c r="CJ1111" s="290"/>
      <c r="CK1111" s="290"/>
      <c r="CL1111" s="290"/>
      <c r="CM1111" s="290"/>
      <c r="CN1111" s="290"/>
      <c r="CO1111" s="290"/>
      <c r="CP1111" s="290"/>
    </row>
    <row r="1112" spans="1:94" s="96" customFormat="1" ht="15" hidden="1" customHeight="1" outlineLevel="1">
      <c r="A1112" s="147" t="s">
        <v>1604</v>
      </c>
      <c r="B1112" s="88"/>
      <c r="C1112" s="270" t="s">
        <v>832</v>
      </c>
      <c r="D1112" s="124"/>
      <c r="E1112" s="111"/>
      <c r="F1112" s="111"/>
      <c r="G1112" s="111"/>
      <c r="H1112" s="111"/>
      <c r="I1112" s="111"/>
      <c r="J1112" s="111"/>
      <c r="K1112" s="111"/>
      <c r="L1112" s="126"/>
      <c r="M1112" s="126"/>
      <c r="N1112" s="126"/>
      <c r="O1112" s="126"/>
      <c r="P1112" s="126"/>
      <c r="Q1112" s="126"/>
      <c r="R1112" s="126"/>
      <c r="S1112" s="126"/>
      <c r="T1112" s="126"/>
      <c r="U1112" s="126"/>
      <c r="V1112" s="271"/>
      <c r="W1112" s="271"/>
      <c r="X1112" s="271"/>
      <c r="Y1112" s="271"/>
      <c r="Z1112" s="271"/>
      <c r="AA1112" s="271"/>
      <c r="AB1112" s="271"/>
      <c r="AC1112" s="271"/>
      <c r="AD1112" s="271"/>
      <c r="AE1112" s="271"/>
      <c r="AF1112" s="271"/>
      <c r="AG1112" s="271"/>
      <c r="AH1112" s="271"/>
      <c r="AI1112" s="271"/>
      <c r="AJ1112" s="147" t="str">
        <f t="shared" si="135"/>
        <v>f)</v>
      </c>
      <c r="AK1112" s="245">
        <f t="shared" si="135"/>
        <v>0</v>
      </c>
      <c r="AL1112" s="270" t="s">
        <v>1605</v>
      </c>
      <c r="AM1112" s="124"/>
      <c r="AN1112" s="124"/>
      <c r="AO1112" s="111"/>
      <c r="AP1112" s="111"/>
      <c r="AQ1112" s="111"/>
      <c r="AR1112" s="111"/>
      <c r="AS1112" s="111"/>
      <c r="AT1112" s="111"/>
      <c r="AU1112" s="126"/>
      <c r="AV1112" s="126"/>
      <c r="AW1112" s="126"/>
      <c r="AX1112" s="126"/>
      <c r="AY1112" s="126"/>
      <c r="AZ1112" s="126"/>
      <c r="BA1112" s="126"/>
      <c r="BB1112" s="126"/>
      <c r="BC1112" s="126"/>
      <c r="BD1112" s="126"/>
      <c r="BE1112" s="271"/>
      <c r="BF1112" s="271"/>
      <c r="BG1112" s="271"/>
      <c r="BH1112" s="271"/>
      <c r="BI1112" s="271"/>
      <c r="BJ1112" s="271"/>
      <c r="BK1112" s="271"/>
      <c r="BL1112" s="271"/>
      <c r="BM1112" s="271"/>
      <c r="BN1112" s="271"/>
      <c r="BO1112" s="271"/>
      <c r="BP1112" s="271"/>
      <c r="BQ1112" s="271"/>
      <c r="BR1112" s="271"/>
      <c r="BS1112" s="271"/>
      <c r="BT1112" s="155"/>
      <c r="BU1112" s="155"/>
      <c r="BV1112" s="155"/>
      <c r="BW1112" s="155"/>
      <c r="BX1112" s="156"/>
      <c r="BY1112" s="156">
        <f>BY1114</f>
        <v>4</v>
      </c>
      <c r="BZ1112" s="156">
        <f t="shared" si="133"/>
        <v>0</v>
      </c>
      <c r="CA1112" s="156"/>
      <c r="CB1112" s="252"/>
      <c r="CC1112" s="252"/>
      <c r="CD1112" s="252"/>
      <c r="CE1112" s="325"/>
      <c r="CG1112" s="272"/>
      <c r="CH1112" s="272"/>
      <c r="CI1112" s="272"/>
      <c r="CJ1112" s="272"/>
      <c r="CK1112" s="272"/>
      <c r="CL1112" s="272"/>
      <c r="CM1112" s="272"/>
      <c r="CN1112" s="272"/>
      <c r="CO1112" s="272"/>
      <c r="CP1112" s="272"/>
    </row>
    <row r="1113" spans="1:94" ht="15" hidden="1" customHeight="1" outlineLevel="1">
      <c r="A1113" s="147" t="str">
        <f>IF(B1113&lt;&gt;"",SUBTOTAL(103,$B$8:B1113)-SUBTOTAL(103,$B$9:$B$50)-SUBTOTAL(103,$B$52:$B$345),"")</f>
        <v/>
      </c>
      <c r="B1113" s="90"/>
      <c r="C1113" s="321"/>
      <c r="D1113" s="113"/>
      <c r="E1113" s="107"/>
      <c r="F1113" s="107"/>
      <c r="G1113" s="107"/>
      <c r="H1113" s="107"/>
      <c r="I1113" s="107"/>
      <c r="J1113" s="107"/>
      <c r="K1113" s="107"/>
      <c r="L1113" s="114"/>
      <c r="M1113" s="114"/>
      <c r="T1113" s="114"/>
      <c r="U1113" s="114"/>
      <c r="W1113" s="648" t="str">
        <f>[4]CDKT!$P$9</f>
        <v>30/06/2016</v>
      </c>
      <c r="X1113" s="644"/>
      <c r="Y1113" s="644"/>
      <c r="Z1113" s="644"/>
      <c r="AA1113" s="644"/>
      <c r="AB1113" s="644"/>
      <c r="AC1113" s="89"/>
      <c r="AD1113" s="648" t="str">
        <f>[4]CDKT!$T$9</f>
        <v>01/01/2016</v>
      </c>
      <c r="AE1113" s="644"/>
      <c r="AF1113" s="644"/>
      <c r="AG1113" s="644"/>
      <c r="AH1113" s="644"/>
      <c r="AI1113" s="644"/>
      <c r="AJ1113" s="147" t="str">
        <f t="shared" si="135"/>
        <v/>
      </c>
      <c r="AK1113" s="245">
        <f t="shared" si="135"/>
        <v>0</v>
      </c>
      <c r="AL1113" s="321"/>
      <c r="AM1113" s="113"/>
      <c r="AN1113" s="113"/>
      <c r="AO1113" s="107"/>
      <c r="AP1113" s="107"/>
      <c r="AQ1113" s="107"/>
      <c r="AR1113" s="107"/>
      <c r="AS1113" s="107"/>
      <c r="AT1113" s="107"/>
      <c r="AU1113" s="114"/>
      <c r="AV1113" s="114"/>
      <c r="BC1113" s="114"/>
      <c r="BD1113" s="114"/>
      <c r="BF1113" s="648" t="e">
        <f>#REF!</f>
        <v>#REF!</v>
      </c>
      <c r="BG1113" s="644"/>
      <c r="BH1113" s="644"/>
      <c r="BI1113" s="644"/>
      <c r="BJ1113" s="644"/>
      <c r="BK1113" s="644"/>
      <c r="BL1113" s="89"/>
      <c r="BM1113" s="648" t="e">
        <f>#REF!</f>
        <v>#REF!</v>
      </c>
      <c r="BN1113" s="644"/>
      <c r="BO1113" s="644"/>
      <c r="BP1113" s="644"/>
      <c r="BQ1113" s="644"/>
      <c r="BR1113" s="644"/>
      <c r="BS1113" s="422"/>
      <c r="BY1113" s="156">
        <f>BY1114</f>
        <v>4</v>
      </c>
      <c r="BZ1113" s="156">
        <f t="shared" si="133"/>
        <v>0</v>
      </c>
      <c r="CE1113" s="195"/>
    </row>
    <row r="1114" spans="1:94" ht="15" hidden="1" customHeight="1" outlineLevel="1">
      <c r="A1114" s="147" t="str">
        <f>IF(B1114&lt;&gt;"",SUBTOTAL(103,$B$8:B1114)-SUBTOTAL(103,$B$9:$B$50)-SUBTOTAL(103,$B$52:$B$345),"")</f>
        <v/>
      </c>
      <c r="B1114" s="90"/>
      <c r="C1114" s="321"/>
      <c r="D1114" s="113"/>
      <c r="E1114" s="107"/>
      <c r="F1114" s="107"/>
      <c r="G1114" s="107"/>
      <c r="H1114" s="107"/>
      <c r="I1114" s="107"/>
      <c r="J1114" s="107"/>
      <c r="K1114" s="107"/>
      <c r="L1114" s="114"/>
      <c r="M1114" s="114"/>
      <c r="T1114" s="114"/>
      <c r="U1114" s="114"/>
      <c r="W1114" s="645"/>
      <c r="X1114" s="645"/>
      <c r="Y1114" s="645"/>
      <c r="Z1114" s="645"/>
      <c r="AA1114" s="645"/>
      <c r="AB1114" s="645"/>
      <c r="AC1114" s="89"/>
      <c r="AD1114" s="645"/>
      <c r="AE1114" s="645"/>
      <c r="AF1114" s="645"/>
      <c r="AG1114" s="645"/>
      <c r="AH1114" s="645"/>
      <c r="AI1114" s="645"/>
      <c r="AJ1114" s="147" t="str">
        <f t="shared" si="135"/>
        <v/>
      </c>
      <c r="AK1114" s="245">
        <f t="shared" si="135"/>
        <v>0</v>
      </c>
      <c r="AL1114" s="321"/>
      <c r="AM1114" s="113"/>
      <c r="AN1114" s="113"/>
      <c r="AO1114" s="107"/>
      <c r="AP1114" s="107"/>
      <c r="AQ1114" s="107"/>
      <c r="AR1114" s="107"/>
      <c r="AS1114" s="107"/>
      <c r="AT1114" s="107"/>
      <c r="AU1114" s="114"/>
      <c r="AV1114" s="114"/>
      <c r="BC1114" s="114"/>
      <c r="BD1114" s="114"/>
      <c r="BF1114" s="645"/>
      <c r="BG1114" s="645"/>
      <c r="BH1114" s="645"/>
      <c r="BI1114" s="645"/>
      <c r="BJ1114" s="645"/>
      <c r="BK1114" s="645"/>
      <c r="BL1114" s="89"/>
      <c r="BM1114" s="645"/>
      <c r="BN1114" s="645"/>
      <c r="BO1114" s="645"/>
      <c r="BP1114" s="645"/>
      <c r="BQ1114" s="645"/>
      <c r="BR1114" s="645"/>
      <c r="BS1114" s="422"/>
      <c r="BY1114" s="156">
        <f>SUM(BY1115:BY1125)</f>
        <v>4</v>
      </c>
      <c r="BZ1114" s="156">
        <f t="shared" si="133"/>
        <v>0</v>
      </c>
      <c r="CE1114" s="195"/>
    </row>
    <row r="1115" spans="1:94" ht="15" hidden="1" customHeight="1" outlineLevel="1">
      <c r="A1115" s="147" t="str">
        <f>IF(B1115&lt;&gt;"",SUBTOTAL(103,$B$8:B1115)-SUBTOTAL(103,$B$9:$B$50)-SUBTOTAL(103,$B$52:$B$345),"")</f>
        <v/>
      </c>
      <c r="B1115" s="90"/>
      <c r="C1115" s="321" t="s">
        <v>833</v>
      </c>
      <c r="D1115" s="113"/>
      <c r="E1115" s="107"/>
      <c r="F1115" s="107"/>
      <c r="G1115" s="107"/>
      <c r="H1115" s="107"/>
      <c r="I1115" s="107"/>
      <c r="J1115" s="107"/>
      <c r="K1115" s="107"/>
      <c r="L1115" s="114"/>
      <c r="M1115" s="114"/>
      <c r="W1115" s="641">
        <f>(S1059)/W1125</f>
        <v>13528900</v>
      </c>
      <c r="X1115" s="641"/>
      <c r="Y1115" s="641"/>
      <c r="Z1115" s="641"/>
      <c r="AA1115" s="641"/>
      <c r="AB1115" s="641"/>
      <c r="AC1115" s="195"/>
      <c r="AD1115" s="641">
        <f>(AD1059)/AD1125</f>
        <v>13528900</v>
      </c>
      <c r="AE1115" s="641"/>
      <c r="AF1115" s="641"/>
      <c r="AG1115" s="641"/>
      <c r="AH1115" s="641"/>
      <c r="AI1115" s="641"/>
      <c r="AJ1115" s="147" t="str">
        <f t="shared" si="135"/>
        <v/>
      </c>
      <c r="AK1115" s="245">
        <f t="shared" si="135"/>
        <v>0</v>
      </c>
      <c r="AL1115" s="321" t="s">
        <v>1606</v>
      </c>
      <c r="AM1115" s="321"/>
      <c r="AN1115" s="321"/>
      <c r="AO1115" s="107"/>
      <c r="AP1115" s="107"/>
      <c r="AQ1115" s="107"/>
      <c r="AR1115" s="107"/>
      <c r="AS1115" s="107"/>
      <c r="AT1115" s="107"/>
      <c r="AU1115" s="114"/>
      <c r="AV1115" s="114"/>
      <c r="BF1115" s="676">
        <f t="shared" ref="BF1115:BF1125" si="136">W1115</f>
        <v>13528900</v>
      </c>
      <c r="BG1115" s="676"/>
      <c r="BH1115" s="676"/>
      <c r="BI1115" s="676"/>
      <c r="BJ1115" s="676"/>
      <c r="BK1115" s="676"/>
      <c r="BL1115" s="253"/>
      <c r="BM1115" s="676">
        <f t="shared" ref="BM1115:BM1125" si="137">AD1115</f>
        <v>13528900</v>
      </c>
      <c r="BN1115" s="676"/>
      <c r="BO1115" s="676"/>
      <c r="BP1115" s="676"/>
      <c r="BQ1115" s="676"/>
      <c r="BR1115" s="676"/>
      <c r="BS1115" s="193"/>
      <c r="BY1115" s="156">
        <f t="shared" ref="BY1115:BY1125" si="138">IF(SUM(C1115:AI1115)=0,0,1)</f>
        <v>1</v>
      </c>
      <c r="BZ1115" s="156">
        <f t="shared" si="133"/>
        <v>0</v>
      </c>
      <c r="CE1115" s="195"/>
    </row>
    <row r="1116" spans="1:94" ht="15" hidden="1" customHeight="1" outlineLevel="1">
      <c r="A1116" s="147" t="str">
        <f>IF(B1116&lt;&gt;"",SUBTOTAL(103,$B$8:B1116)-SUBTOTAL(103,$B$9:$B$50)-SUBTOTAL(103,$B$52:$B$345),"")</f>
        <v/>
      </c>
      <c r="B1116" s="90"/>
      <c r="C1116" s="321" t="s">
        <v>834</v>
      </c>
      <c r="D1116" s="113"/>
      <c r="E1116" s="107"/>
      <c r="F1116" s="107"/>
      <c r="G1116" s="107"/>
      <c r="H1116" s="107"/>
      <c r="I1116" s="107"/>
      <c r="J1116" s="107"/>
      <c r="K1116" s="107"/>
      <c r="L1116" s="114"/>
      <c r="M1116" s="114"/>
      <c r="W1116" s="641">
        <f>SUBTOTAL(109,W1117:AB1118)</f>
        <v>0</v>
      </c>
      <c r="X1116" s="641"/>
      <c r="Y1116" s="641"/>
      <c r="Z1116" s="641"/>
      <c r="AA1116" s="641"/>
      <c r="AB1116" s="641"/>
      <c r="AC1116" s="195"/>
      <c r="AD1116" s="641">
        <f>SUBTOTAL(109,AD1117:AI1118)</f>
        <v>0</v>
      </c>
      <c r="AE1116" s="641"/>
      <c r="AF1116" s="641"/>
      <c r="AG1116" s="641"/>
      <c r="AH1116" s="641"/>
      <c r="AI1116" s="641"/>
      <c r="AJ1116" s="147" t="str">
        <f t="shared" si="135"/>
        <v/>
      </c>
      <c r="AK1116" s="245">
        <f t="shared" si="135"/>
        <v>0</v>
      </c>
      <c r="AL1116" s="321" t="s">
        <v>1607</v>
      </c>
      <c r="AM1116" s="321"/>
      <c r="AN1116" s="321"/>
      <c r="AO1116" s="107"/>
      <c r="AP1116" s="107"/>
      <c r="AQ1116" s="107"/>
      <c r="AR1116" s="107"/>
      <c r="AS1116" s="107"/>
      <c r="AT1116" s="107"/>
      <c r="AU1116" s="114"/>
      <c r="AV1116" s="114"/>
      <c r="BF1116" s="676">
        <f>SUBTOTAL(109,BF1117:BK1118)</f>
        <v>0</v>
      </c>
      <c r="BG1116" s="676"/>
      <c r="BH1116" s="676"/>
      <c r="BI1116" s="676"/>
      <c r="BJ1116" s="676"/>
      <c r="BK1116" s="676"/>
      <c r="BL1116" s="253"/>
      <c r="BM1116" s="676">
        <f>SUBTOTAL(109,BM1117:BR1118)</f>
        <v>0</v>
      </c>
      <c r="BN1116" s="676"/>
      <c r="BO1116" s="676"/>
      <c r="BP1116" s="676"/>
      <c r="BQ1116" s="676"/>
      <c r="BR1116" s="676"/>
      <c r="BS1116" s="193"/>
      <c r="BY1116" s="156">
        <f t="shared" si="138"/>
        <v>0</v>
      </c>
      <c r="BZ1116" s="156">
        <f t="shared" si="133"/>
        <v>0</v>
      </c>
      <c r="CE1116" s="195"/>
    </row>
    <row r="1117" spans="1:94" s="100" customFormat="1" ht="15" hidden="1" customHeight="1" outlineLevel="1">
      <c r="A1117" s="147" t="str">
        <f>IF(B1117&lt;&gt;"",SUBTOTAL(103,$B$8:B1117)-SUBTOTAL(103,$B$9:$B$50)-SUBTOTAL(103,$B$52:$B$345),"")</f>
        <v/>
      </c>
      <c r="B1117" s="102"/>
      <c r="C1117" s="323" t="s">
        <v>781</v>
      </c>
      <c r="D1117" s="113" t="s">
        <v>1608</v>
      </c>
      <c r="E1117" s="122"/>
      <c r="F1117" s="122"/>
      <c r="G1117" s="122"/>
      <c r="H1117" s="122"/>
      <c r="I1117" s="122"/>
      <c r="J1117" s="122"/>
      <c r="K1117" s="122"/>
      <c r="L1117" s="114"/>
      <c r="M1117" s="114"/>
      <c r="W1117" s="739">
        <f>W1115</f>
        <v>13528900</v>
      </c>
      <c r="X1117" s="739"/>
      <c r="Y1117" s="739"/>
      <c r="Z1117" s="739"/>
      <c r="AA1117" s="739"/>
      <c r="AB1117" s="739"/>
      <c r="AC1117" s="420"/>
      <c r="AD1117" s="739">
        <f>AD1115</f>
        <v>13528900</v>
      </c>
      <c r="AE1117" s="739"/>
      <c r="AF1117" s="739"/>
      <c r="AG1117" s="739"/>
      <c r="AH1117" s="739"/>
      <c r="AI1117" s="739"/>
      <c r="AJ1117" s="147" t="str">
        <f t="shared" si="135"/>
        <v/>
      </c>
      <c r="AK1117" s="245">
        <f t="shared" si="135"/>
        <v>0</v>
      </c>
      <c r="AL1117" s="100" t="s">
        <v>781</v>
      </c>
      <c r="AM1117" s="323" t="s">
        <v>1609</v>
      </c>
      <c r="AN1117" s="323"/>
      <c r="AO1117" s="122"/>
      <c r="AP1117" s="122"/>
      <c r="AQ1117" s="122"/>
      <c r="AR1117" s="122"/>
      <c r="AS1117" s="122"/>
      <c r="AT1117" s="122"/>
      <c r="AU1117" s="114"/>
      <c r="AV1117" s="114"/>
      <c r="BF1117" s="735">
        <f t="shared" si="136"/>
        <v>13528900</v>
      </c>
      <c r="BG1117" s="735"/>
      <c r="BH1117" s="735"/>
      <c r="BI1117" s="735"/>
      <c r="BJ1117" s="735"/>
      <c r="BK1117" s="735"/>
      <c r="BL1117" s="440"/>
      <c r="BM1117" s="735">
        <f t="shared" si="137"/>
        <v>13528900</v>
      </c>
      <c r="BN1117" s="735"/>
      <c r="BO1117" s="735"/>
      <c r="BP1117" s="735"/>
      <c r="BQ1117" s="735"/>
      <c r="BR1117" s="735"/>
      <c r="BS1117" s="190"/>
      <c r="BT1117" s="155"/>
      <c r="BU1117" s="155"/>
      <c r="BV1117" s="155"/>
      <c r="BW1117" s="155"/>
      <c r="BX1117" s="156"/>
      <c r="BY1117" s="156">
        <f t="shared" si="138"/>
        <v>1</v>
      </c>
      <c r="BZ1117" s="156">
        <f t="shared" si="133"/>
        <v>0</v>
      </c>
      <c r="CA1117" s="156"/>
      <c r="CB1117" s="373"/>
      <c r="CC1117" s="373"/>
      <c r="CD1117" s="373"/>
      <c r="CE1117" s="420"/>
      <c r="CG1117" s="440"/>
      <c r="CH1117" s="440"/>
      <c r="CI1117" s="440"/>
      <c r="CJ1117" s="440"/>
      <c r="CK1117" s="440"/>
      <c r="CL1117" s="440"/>
      <c r="CM1117" s="440"/>
      <c r="CN1117" s="440"/>
      <c r="CO1117" s="440"/>
      <c r="CP1117" s="440"/>
    </row>
    <row r="1118" spans="1:94" s="100" customFormat="1" ht="15" hidden="1" customHeight="1" outlineLevel="1">
      <c r="A1118" s="147" t="str">
        <f>IF(B1118&lt;&gt;"",SUBTOTAL(103,$B$8:B1118)-SUBTOTAL(103,$B$9:$B$50)-SUBTOTAL(103,$B$52:$B$345),"")</f>
        <v/>
      </c>
      <c r="B1118" s="102"/>
      <c r="C1118" s="323" t="s">
        <v>781</v>
      </c>
      <c r="D1118" s="113" t="s">
        <v>1610</v>
      </c>
      <c r="E1118" s="122"/>
      <c r="F1118" s="122"/>
      <c r="G1118" s="122"/>
      <c r="H1118" s="122"/>
      <c r="I1118" s="122"/>
      <c r="J1118" s="122"/>
      <c r="K1118" s="122"/>
      <c r="L1118" s="114"/>
      <c r="M1118" s="114"/>
      <c r="W1118" s="739">
        <v>0</v>
      </c>
      <c r="X1118" s="739"/>
      <c r="Y1118" s="739"/>
      <c r="Z1118" s="739"/>
      <c r="AA1118" s="739"/>
      <c r="AB1118" s="739"/>
      <c r="AC1118" s="420"/>
      <c r="AD1118" s="739">
        <v>0</v>
      </c>
      <c r="AE1118" s="739"/>
      <c r="AF1118" s="739"/>
      <c r="AG1118" s="739"/>
      <c r="AH1118" s="739"/>
      <c r="AI1118" s="739"/>
      <c r="AJ1118" s="147" t="str">
        <f t="shared" si="135"/>
        <v/>
      </c>
      <c r="AK1118" s="245">
        <f t="shared" si="135"/>
        <v>0</v>
      </c>
      <c r="AL1118" s="100" t="s">
        <v>781</v>
      </c>
      <c r="AM1118" s="323" t="s">
        <v>1611</v>
      </c>
      <c r="AN1118" s="323"/>
      <c r="AO1118" s="122"/>
      <c r="AP1118" s="122"/>
      <c r="AQ1118" s="122"/>
      <c r="AR1118" s="122"/>
      <c r="AS1118" s="122"/>
      <c r="AT1118" s="122"/>
      <c r="AU1118" s="114"/>
      <c r="AV1118" s="114"/>
      <c r="BF1118" s="735">
        <f t="shared" si="136"/>
        <v>0</v>
      </c>
      <c r="BG1118" s="735"/>
      <c r="BH1118" s="735"/>
      <c r="BI1118" s="735"/>
      <c r="BJ1118" s="735"/>
      <c r="BK1118" s="735"/>
      <c r="BL1118" s="440"/>
      <c r="BM1118" s="735">
        <f t="shared" si="137"/>
        <v>0</v>
      </c>
      <c r="BN1118" s="735"/>
      <c r="BO1118" s="735"/>
      <c r="BP1118" s="735"/>
      <c r="BQ1118" s="735"/>
      <c r="BR1118" s="735"/>
      <c r="BS1118" s="190"/>
      <c r="BT1118" s="155"/>
      <c r="BU1118" s="155"/>
      <c r="BV1118" s="155"/>
      <c r="BW1118" s="155"/>
      <c r="BX1118" s="156"/>
      <c r="BY1118" s="156">
        <f t="shared" si="138"/>
        <v>0</v>
      </c>
      <c r="BZ1118" s="156">
        <f t="shared" si="133"/>
        <v>0</v>
      </c>
      <c r="CA1118" s="156"/>
      <c r="CB1118" s="373"/>
      <c r="CC1118" s="373"/>
      <c r="CD1118" s="373"/>
      <c r="CE1118" s="420"/>
      <c r="CG1118" s="440"/>
      <c r="CH1118" s="440"/>
      <c r="CI1118" s="440"/>
      <c r="CJ1118" s="440"/>
      <c r="CK1118" s="440"/>
      <c r="CL1118" s="440"/>
      <c r="CM1118" s="440"/>
      <c r="CN1118" s="440"/>
      <c r="CO1118" s="440"/>
      <c r="CP1118" s="440"/>
    </row>
    <row r="1119" spans="1:94" s="99" customFormat="1" ht="15" hidden="1" customHeight="1" outlineLevel="1">
      <c r="A1119" s="147" t="str">
        <f>IF(B1119&lt;&gt;"",SUBTOTAL(103,$B$8:B1119)-SUBTOTAL(103,$B$9:$B$50)-SUBTOTAL(103,$B$52:$B$345),"")</f>
        <v/>
      </c>
      <c r="B1119" s="90"/>
      <c r="C1119" s="321" t="s">
        <v>835</v>
      </c>
      <c r="D1119" s="113"/>
      <c r="E1119" s="107"/>
      <c r="F1119" s="107"/>
      <c r="G1119" s="107"/>
      <c r="H1119" s="107"/>
      <c r="I1119" s="107"/>
      <c r="J1119" s="107"/>
      <c r="K1119" s="107"/>
      <c r="L1119" s="114"/>
      <c r="M1119" s="114"/>
      <c r="W1119" s="641">
        <f>SUBTOTAL(109,W1120:AB1121)</f>
        <v>0</v>
      </c>
      <c r="X1119" s="641"/>
      <c r="Y1119" s="641"/>
      <c r="Z1119" s="641"/>
      <c r="AA1119" s="641"/>
      <c r="AB1119" s="641"/>
      <c r="AC1119" s="423"/>
      <c r="AD1119" s="641">
        <f>SUBTOTAL(109,AD1120:AI1121)</f>
        <v>0</v>
      </c>
      <c r="AE1119" s="641"/>
      <c r="AF1119" s="641"/>
      <c r="AG1119" s="641"/>
      <c r="AH1119" s="641"/>
      <c r="AI1119" s="641"/>
      <c r="AJ1119" s="147" t="str">
        <f t="shared" si="135"/>
        <v/>
      </c>
      <c r="AK1119" s="245">
        <f t="shared" si="135"/>
        <v>0</v>
      </c>
      <c r="AL1119" s="321" t="s">
        <v>1612</v>
      </c>
      <c r="AM1119" s="321"/>
      <c r="AN1119" s="321"/>
      <c r="AO1119" s="107"/>
      <c r="AP1119" s="107"/>
      <c r="AQ1119" s="107"/>
      <c r="AR1119" s="107"/>
      <c r="AS1119" s="107"/>
      <c r="AT1119" s="107"/>
      <c r="AU1119" s="114"/>
      <c r="AV1119" s="114"/>
      <c r="BF1119" s="676">
        <f>SUBTOTAL(109,BF1120:BK1121)</f>
        <v>0</v>
      </c>
      <c r="BG1119" s="676"/>
      <c r="BH1119" s="676"/>
      <c r="BI1119" s="676"/>
      <c r="BJ1119" s="676"/>
      <c r="BK1119" s="676"/>
      <c r="BL1119" s="290"/>
      <c r="BM1119" s="676">
        <f>SUBTOTAL(109,BM1120:BR1121)</f>
        <v>0</v>
      </c>
      <c r="BN1119" s="676"/>
      <c r="BO1119" s="676"/>
      <c r="BP1119" s="676"/>
      <c r="BQ1119" s="676"/>
      <c r="BR1119" s="676"/>
      <c r="BS1119" s="193"/>
      <c r="BT1119" s="155"/>
      <c r="BU1119" s="155"/>
      <c r="BV1119" s="155"/>
      <c r="BW1119" s="155"/>
      <c r="BX1119" s="156"/>
      <c r="BY1119" s="156">
        <f t="shared" si="138"/>
        <v>0</v>
      </c>
      <c r="BZ1119" s="156">
        <f t="shared" si="133"/>
        <v>0</v>
      </c>
      <c r="CA1119" s="156"/>
      <c r="CB1119" s="252"/>
      <c r="CC1119" s="252"/>
      <c r="CD1119" s="252"/>
      <c r="CE1119" s="195"/>
      <c r="CG1119" s="290"/>
      <c r="CH1119" s="290"/>
      <c r="CI1119" s="290"/>
      <c r="CJ1119" s="290"/>
      <c r="CK1119" s="290"/>
      <c r="CL1119" s="290"/>
      <c r="CM1119" s="290"/>
      <c r="CN1119" s="290"/>
      <c r="CO1119" s="290"/>
      <c r="CP1119" s="290"/>
    </row>
    <row r="1120" spans="1:94" s="103" customFormat="1" ht="15" hidden="1" customHeight="1" outlineLevel="1">
      <c r="A1120" s="147" t="str">
        <f>IF(B1120&lt;&gt;"",SUBTOTAL(103,$B$8:B1120)-SUBTOTAL(103,$B$9:$B$50)-SUBTOTAL(103,$B$52:$B$345),"")</f>
        <v/>
      </c>
      <c r="B1120" s="102"/>
      <c r="C1120" s="323" t="s">
        <v>781</v>
      </c>
      <c r="D1120" s="113" t="s">
        <v>1608</v>
      </c>
      <c r="E1120" s="122"/>
      <c r="F1120" s="122"/>
      <c r="G1120" s="122"/>
      <c r="H1120" s="122"/>
      <c r="I1120" s="122"/>
      <c r="J1120" s="122"/>
      <c r="K1120" s="122"/>
      <c r="L1120" s="114"/>
      <c r="M1120" s="114"/>
      <c r="W1120" s="739">
        <f>S1057/W1125</f>
        <v>0</v>
      </c>
      <c r="X1120" s="739"/>
      <c r="Y1120" s="739"/>
      <c r="Z1120" s="739"/>
      <c r="AA1120" s="739"/>
      <c r="AB1120" s="739"/>
      <c r="AC1120" s="456"/>
      <c r="AD1120" s="739">
        <f>AD1057/AD1125</f>
        <v>0</v>
      </c>
      <c r="AE1120" s="739"/>
      <c r="AF1120" s="739"/>
      <c r="AG1120" s="739"/>
      <c r="AH1120" s="739"/>
      <c r="AI1120" s="739"/>
      <c r="AJ1120" s="147" t="str">
        <f t="shared" si="135"/>
        <v/>
      </c>
      <c r="AK1120" s="245">
        <f t="shared" si="135"/>
        <v>0</v>
      </c>
      <c r="AL1120" s="103" t="s">
        <v>781</v>
      </c>
      <c r="AM1120" s="323" t="s">
        <v>1613</v>
      </c>
      <c r="AN1120" s="323"/>
      <c r="AO1120" s="122"/>
      <c r="AP1120" s="122"/>
      <c r="AQ1120" s="122"/>
      <c r="AR1120" s="122"/>
      <c r="AS1120" s="122"/>
      <c r="AT1120" s="122"/>
      <c r="AU1120" s="114"/>
      <c r="AV1120" s="114"/>
      <c r="BF1120" s="735">
        <f t="shared" si="136"/>
        <v>0</v>
      </c>
      <c r="BG1120" s="735"/>
      <c r="BH1120" s="735"/>
      <c r="BI1120" s="735"/>
      <c r="BJ1120" s="735"/>
      <c r="BK1120" s="735"/>
      <c r="BL1120" s="443"/>
      <c r="BM1120" s="735">
        <f t="shared" si="137"/>
        <v>0</v>
      </c>
      <c r="BN1120" s="735"/>
      <c r="BO1120" s="735"/>
      <c r="BP1120" s="735"/>
      <c r="BQ1120" s="735"/>
      <c r="BR1120" s="735"/>
      <c r="BS1120" s="190"/>
      <c r="BT1120" s="155"/>
      <c r="BU1120" s="155"/>
      <c r="BV1120" s="155"/>
      <c r="BW1120" s="155"/>
      <c r="BX1120" s="156"/>
      <c r="BY1120" s="156">
        <f t="shared" si="138"/>
        <v>0</v>
      </c>
      <c r="BZ1120" s="156">
        <f t="shared" si="133"/>
        <v>0</v>
      </c>
      <c r="CA1120" s="156"/>
      <c r="CB1120" s="373"/>
      <c r="CC1120" s="373"/>
      <c r="CD1120" s="373"/>
      <c r="CE1120" s="420"/>
      <c r="CG1120" s="443"/>
      <c r="CH1120" s="443"/>
      <c r="CI1120" s="443"/>
      <c r="CJ1120" s="443"/>
      <c r="CK1120" s="443"/>
      <c r="CL1120" s="443"/>
      <c r="CM1120" s="443"/>
      <c r="CN1120" s="443"/>
      <c r="CO1120" s="443"/>
      <c r="CP1120" s="443"/>
    </row>
    <row r="1121" spans="1:94" s="103" customFormat="1" ht="15" hidden="1" customHeight="1" outlineLevel="1">
      <c r="A1121" s="147" t="str">
        <f>IF(B1121&lt;&gt;"",SUBTOTAL(103,$B$8:B1121)-SUBTOTAL(103,$B$9:$B$50)-SUBTOTAL(103,$B$52:$B$345),"")</f>
        <v/>
      </c>
      <c r="B1121" s="102"/>
      <c r="C1121" s="323" t="s">
        <v>781</v>
      </c>
      <c r="D1121" s="113" t="s">
        <v>1610</v>
      </c>
      <c r="E1121" s="122"/>
      <c r="F1121" s="122"/>
      <c r="G1121" s="122"/>
      <c r="H1121" s="122"/>
      <c r="I1121" s="122"/>
      <c r="J1121" s="122"/>
      <c r="K1121" s="122"/>
      <c r="L1121" s="114"/>
      <c r="M1121" s="114"/>
      <c r="W1121" s="739">
        <v>0</v>
      </c>
      <c r="X1121" s="739"/>
      <c r="Y1121" s="739"/>
      <c r="Z1121" s="739"/>
      <c r="AA1121" s="739"/>
      <c r="AB1121" s="739"/>
      <c r="AC1121" s="456"/>
      <c r="AD1121" s="739">
        <v>0</v>
      </c>
      <c r="AE1121" s="739"/>
      <c r="AF1121" s="739"/>
      <c r="AG1121" s="739"/>
      <c r="AH1121" s="739"/>
      <c r="AI1121" s="739"/>
      <c r="AJ1121" s="147" t="str">
        <f t="shared" si="135"/>
        <v/>
      </c>
      <c r="AK1121" s="245">
        <f t="shared" si="135"/>
        <v>0</v>
      </c>
      <c r="AL1121" s="103" t="s">
        <v>781</v>
      </c>
      <c r="AM1121" s="323" t="s">
        <v>1611</v>
      </c>
      <c r="AN1121" s="323"/>
      <c r="AO1121" s="122"/>
      <c r="AP1121" s="122"/>
      <c r="AQ1121" s="122"/>
      <c r="AR1121" s="122"/>
      <c r="AS1121" s="122"/>
      <c r="AT1121" s="122"/>
      <c r="AU1121" s="114"/>
      <c r="AV1121" s="114"/>
      <c r="BF1121" s="735">
        <f t="shared" si="136"/>
        <v>0</v>
      </c>
      <c r="BG1121" s="735"/>
      <c r="BH1121" s="735"/>
      <c r="BI1121" s="735"/>
      <c r="BJ1121" s="735"/>
      <c r="BK1121" s="735"/>
      <c r="BL1121" s="443"/>
      <c r="BM1121" s="735">
        <f t="shared" si="137"/>
        <v>0</v>
      </c>
      <c r="BN1121" s="735"/>
      <c r="BO1121" s="735"/>
      <c r="BP1121" s="735"/>
      <c r="BQ1121" s="735"/>
      <c r="BR1121" s="735"/>
      <c r="BS1121" s="190"/>
      <c r="BT1121" s="155"/>
      <c r="BU1121" s="155"/>
      <c r="BV1121" s="155"/>
      <c r="BW1121" s="155"/>
      <c r="BX1121" s="156"/>
      <c r="BY1121" s="156">
        <f t="shared" si="138"/>
        <v>0</v>
      </c>
      <c r="BZ1121" s="156">
        <f t="shared" si="133"/>
        <v>0</v>
      </c>
      <c r="CA1121" s="156"/>
      <c r="CB1121" s="373"/>
      <c r="CC1121" s="373"/>
      <c r="CD1121" s="373"/>
      <c r="CE1121" s="420"/>
      <c r="CG1121" s="443"/>
      <c r="CH1121" s="443"/>
      <c r="CI1121" s="443"/>
      <c r="CJ1121" s="443"/>
      <c r="CK1121" s="443"/>
      <c r="CL1121" s="443"/>
      <c r="CM1121" s="443"/>
      <c r="CN1121" s="443"/>
      <c r="CO1121" s="443"/>
      <c r="CP1121" s="443"/>
    </row>
    <row r="1122" spans="1:94" s="96" customFormat="1" ht="15" hidden="1" customHeight="1" outlineLevel="1">
      <c r="A1122" s="256" t="str">
        <f>IF(B1122&lt;&gt;"",SUBTOTAL(103,$B$8:B1122)-SUBTOTAL(103,$B$9:$B$50)-SUBTOTAL(103,$B$52:$B$345),"")</f>
        <v/>
      </c>
      <c r="B1122" s="90"/>
      <c r="C1122" s="262" t="s">
        <v>836</v>
      </c>
      <c r="D1122" s="113"/>
      <c r="E1122" s="107"/>
      <c r="F1122" s="107"/>
      <c r="G1122" s="107"/>
      <c r="H1122" s="107"/>
      <c r="I1122" s="107"/>
      <c r="J1122" s="107"/>
      <c r="K1122" s="114"/>
      <c r="L1122" s="114"/>
      <c r="M1122" s="114"/>
      <c r="N1122" s="114"/>
      <c r="O1122" s="114"/>
      <c r="P1122" s="114"/>
      <c r="Q1122" s="114"/>
      <c r="R1122" s="114"/>
      <c r="S1122" s="114"/>
      <c r="T1122" s="114"/>
      <c r="U1122" s="114"/>
      <c r="V1122" s="114"/>
      <c r="W1122" s="641">
        <f>SUBTOTAL(109,W1123:AB1124)</f>
        <v>0</v>
      </c>
      <c r="X1122" s="641"/>
      <c r="Y1122" s="641"/>
      <c r="Z1122" s="641"/>
      <c r="AA1122" s="641"/>
      <c r="AB1122" s="641"/>
      <c r="AC1122" s="155"/>
      <c r="AD1122" s="641">
        <f>SUBTOTAL(109,AD1123:AI1124)</f>
        <v>0</v>
      </c>
      <c r="AE1122" s="641"/>
      <c r="AF1122" s="641"/>
      <c r="AG1122" s="641"/>
      <c r="AH1122" s="641"/>
      <c r="AI1122" s="641"/>
      <c r="AJ1122" s="256" t="str">
        <f t="shared" si="135"/>
        <v/>
      </c>
      <c r="AK1122" s="90">
        <f t="shared" si="135"/>
        <v>0</v>
      </c>
      <c r="AL1122" s="262" t="s">
        <v>1614</v>
      </c>
      <c r="AM1122" s="113"/>
      <c r="AN1122" s="107"/>
      <c r="AO1122" s="107"/>
      <c r="AP1122" s="107"/>
      <c r="AQ1122" s="107"/>
      <c r="AR1122" s="107"/>
      <c r="AS1122" s="107"/>
      <c r="AT1122" s="114"/>
      <c r="AU1122" s="114"/>
      <c r="AV1122" s="114"/>
      <c r="AW1122" s="114"/>
      <c r="AX1122" s="114"/>
      <c r="AY1122" s="114"/>
      <c r="AZ1122" s="114"/>
      <c r="BA1122" s="114"/>
      <c r="BB1122" s="114"/>
      <c r="BC1122" s="114"/>
      <c r="BD1122" s="114"/>
      <c r="BE1122" s="114"/>
      <c r="BF1122" s="641">
        <f>SUBTOTAL(109,BF1123:BK1124)</f>
        <v>0</v>
      </c>
      <c r="BG1122" s="641"/>
      <c r="BH1122" s="641"/>
      <c r="BI1122" s="641"/>
      <c r="BJ1122" s="641"/>
      <c r="BK1122" s="641"/>
      <c r="BL1122" s="155"/>
      <c r="BM1122" s="641">
        <f>SUBTOTAL(109,BM1123:BR1124)</f>
        <v>0</v>
      </c>
      <c r="BN1122" s="641"/>
      <c r="BO1122" s="641"/>
      <c r="BP1122" s="641"/>
      <c r="BQ1122" s="641"/>
      <c r="BR1122" s="641"/>
      <c r="BS1122" s="189"/>
      <c r="BT1122" s="155"/>
      <c r="BU1122" s="155"/>
      <c r="BV1122" s="155"/>
      <c r="BW1122" s="155"/>
      <c r="BX1122" s="156"/>
      <c r="BY1122" s="156">
        <f t="shared" si="138"/>
        <v>0</v>
      </c>
      <c r="BZ1122" s="156">
        <f t="shared" si="133"/>
        <v>0</v>
      </c>
      <c r="CA1122" s="156"/>
      <c r="CB1122" s="252">
        <f>'[4]CPBQ ky nay'!C15</f>
        <v>13528900</v>
      </c>
      <c r="CC1122" s="252">
        <f>'[4]CPBQ ky truoc'!C16</f>
        <v>13528900</v>
      </c>
      <c r="CD1122" s="252">
        <f>W1122-CB1122</f>
        <v>-13528900</v>
      </c>
      <c r="CE1122" s="252">
        <f>AD1122-CC1122</f>
        <v>-13528900</v>
      </c>
      <c r="CG1122" s="272"/>
      <c r="CH1122" s="272"/>
      <c r="CI1122" s="272"/>
      <c r="CJ1122" s="272"/>
      <c r="CK1122" s="272"/>
      <c r="CL1122" s="272"/>
      <c r="CM1122" s="272"/>
      <c r="CN1122" s="272"/>
      <c r="CO1122" s="272"/>
      <c r="CP1122" s="272"/>
    </row>
    <row r="1123" spans="1:94" s="100" customFormat="1" ht="15" hidden="1" customHeight="1" outlineLevel="1">
      <c r="A1123" s="147" t="str">
        <f>IF(B1123&lt;&gt;"",SUBTOTAL(103,$B$8:B1123)-SUBTOTAL(103,$B$9:$B$50)-SUBTOTAL(103,$B$52:$B$345),"")</f>
        <v/>
      </c>
      <c r="B1123" s="102"/>
      <c r="C1123" s="323" t="s">
        <v>781</v>
      </c>
      <c r="D1123" s="113" t="s">
        <v>1608</v>
      </c>
      <c r="E1123" s="122"/>
      <c r="F1123" s="122"/>
      <c r="G1123" s="122"/>
      <c r="H1123" s="122"/>
      <c r="I1123" s="122"/>
      <c r="J1123" s="122"/>
      <c r="K1123" s="122"/>
      <c r="L1123" s="114"/>
      <c r="M1123" s="114"/>
      <c r="W1123" s="739">
        <f>W1117-W1120</f>
        <v>13528900</v>
      </c>
      <c r="X1123" s="739"/>
      <c r="Y1123" s="739"/>
      <c r="Z1123" s="739"/>
      <c r="AA1123" s="739"/>
      <c r="AB1123" s="739"/>
      <c r="AC1123" s="420"/>
      <c r="AD1123" s="739">
        <f>AD1117-AD1120</f>
        <v>13528900</v>
      </c>
      <c r="AE1123" s="739"/>
      <c r="AF1123" s="739"/>
      <c r="AG1123" s="739"/>
      <c r="AH1123" s="739"/>
      <c r="AI1123" s="739"/>
      <c r="AJ1123" s="147" t="str">
        <f t="shared" si="135"/>
        <v/>
      </c>
      <c r="AK1123" s="245">
        <f t="shared" si="135"/>
        <v>0</v>
      </c>
      <c r="AL1123" s="100" t="s">
        <v>781</v>
      </c>
      <c r="AM1123" s="323" t="s">
        <v>1613</v>
      </c>
      <c r="AN1123" s="323"/>
      <c r="AP1123" s="122"/>
      <c r="AQ1123" s="122"/>
      <c r="AR1123" s="122"/>
      <c r="AS1123" s="122"/>
      <c r="AT1123" s="122"/>
      <c r="AU1123" s="114"/>
      <c r="AV1123" s="114"/>
      <c r="BF1123" s="735">
        <f t="shared" si="136"/>
        <v>13528900</v>
      </c>
      <c r="BG1123" s="735"/>
      <c r="BH1123" s="735"/>
      <c r="BI1123" s="735"/>
      <c r="BJ1123" s="735"/>
      <c r="BK1123" s="735"/>
      <c r="BL1123" s="440"/>
      <c r="BM1123" s="735">
        <f t="shared" si="137"/>
        <v>13528900</v>
      </c>
      <c r="BN1123" s="735"/>
      <c r="BO1123" s="735"/>
      <c r="BP1123" s="735"/>
      <c r="BQ1123" s="735"/>
      <c r="BR1123" s="735"/>
      <c r="BS1123" s="190"/>
      <c r="BT1123" s="155"/>
      <c r="BU1123" s="155"/>
      <c r="BV1123" s="155"/>
      <c r="BW1123" s="155"/>
      <c r="BX1123" s="156"/>
      <c r="BY1123" s="156">
        <f t="shared" si="138"/>
        <v>1</v>
      </c>
      <c r="BZ1123" s="156">
        <f t="shared" si="133"/>
        <v>0</v>
      </c>
      <c r="CA1123" s="156"/>
      <c r="CB1123" s="373"/>
      <c r="CC1123" s="373"/>
      <c r="CD1123" s="373"/>
      <c r="CE1123" s="420"/>
      <c r="CG1123" s="440"/>
      <c r="CH1123" s="440"/>
      <c r="CI1123" s="440"/>
      <c r="CJ1123" s="440"/>
      <c r="CK1123" s="440"/>
      <c r="CL1123" s="440"/>
      <c r="CM1123" s="440"/>
      <c r="CN1123" s="440"/>
      <c r="CO1123" s="440"/>
      <c r="CP1123" s="440"/>
    </row>
    <row r="1124" spans="1:94" s="100" customFormat="1" ht="15" hidden="1" customHeight="1" outlineLevel="1">
      <c r="A1124" s="147" t="str">
        <f>IF(B1124&lt;&gt;"",SUBTOTAL(103,$B$8:B1124)-SUBTOTAL(103,$B$9:$B$50)-SUBTOTAL(103,$B$52:$B$345),"")</f>
        <v/>
      </c>
      <c r="B1124" s="102"/>
      <c r="C1124" s="323" t="s">
        <v>781</v>
      </c>
      <c r="D1124" s="113" t="s">
        <v>1610</v>
      </c>
      <c r="E1124" s="122"/>
      <c r="F1124" s="122"/>
      <c r="G1124" s="122"/>
      <c r="H1124" s="122"/>
      <c r="I1124" s="122"/>
      <c r="J1124" s="122"/>
      <c r="K1124" s="122"/>
      <c r="L1124" s="114"/>
      <c r="M1124" s="114"/>
      <c r="W1124" s="739">
        <f>W1118-W1121</f>
        <v>0</v>
      </c>
      <c r="X1124" s="739"/>
      <c r="Y1124" s="739"/>
      <c r="Z1124" s="739"/>
      <c r="AA1124" s="739"/>
      <c r="AB1124" s="739"/>
      <c r="AC1124" s="420"/>
      <c r="AD1124" s="739">
        <f>AD1118-AD1121</f>
        <v>0</v>
      </c>
      <c r="AE1124" s="739"/>
      <c r="AF1124" s="739"/>
      <c r="AG1124" s="739"/>
      <c r="AH1124" s="739"/>
      <c r="AI1124" s="739"/>
      <c r="AJ1124" s="147" t="str">
        <f t="shared" si="135"/>
        <v/>
      </c>
      <c r="AK1124" s="245">
        <f t="shared" si="135"/>
        <v>0</v>
      </c>
      <c r="AL1124" s="100" t="s">
        <v>781</v>
      </c>
      <c r="AM1124" s="323" t="s">
        <v>1611</v>
      </c>
      <c r="AN1124" s="323"/>
      <c r="AP1124" s="122"/>
      <c r="AQ1124" s="122"/>
      <c r="AR1124" s="122"/>
      <c r="AS1124" s="122"/>
      <c r="AT1124" s="122"/>
      <c r="AU1124" s="114"/>
      <c r="AV1124" s="114"/>
      <c r="BF1124" s="735">
        <f t="shared" si="136"/>
        <v>0</v>
      </c>
      <c r="BG1124" s="735"/>
      <c r="BH1124" s="735"/>
      <c r="BI1124" s="735"/>
      <c r="BJ1124" s="735"/>
      <c r="BK1124" s="735"/>
      <c r="BL1124" s="440"/>
      <c r="BM1124" s="735">
        <f t="shared" si="137"/>
        <v>0</v>
      </c>
      <c r="BN1124" s="735"/>
      <c r="BO1124" s="735"/>
      <c r="BP1124" s="735"/>
      <c r="BQ1124" s="735"/>
      <c r="BR1124" s="735"/>
      <c r="BS1124" s="190"/>
      <c r="BT1124" s="155"/>
      <c r="BU1124" s="155"/>
      <c r="BV1124" s="155"/>
      <c r="BW1124" s="155"/>
      <c r="BX1124" s="156"/>
      <c r="BY1124" s="156">
        <f t="shared" si="138"/>
        <v>0</v>
      </c>
      <c r="BZ1124" s="156">
        <f t="shared" si="133"/>
        <v>0</v>
      </c>
      <c r="CA1124" s="156"/>
      <c r="CB1124" s="373"/>
      <c r="CC1124" s="373"/>
      <c r="CD1124" s="373"/>
      <c r="CE1124" s="420"/>
      <c r="CG1124" s="440"/>
      <c r="CH1124" s="440"/>
      <c r="CI1124" s="440"/>
      <c r="CJ1124" s="440"/>
      <c r="CK1124" s="440"/>
      <c r="CL1124" s="440"/>
      <c r="CM1124" s="440"/>
      <c r="CN1124" s="440"/>
      <c r="CO1124" s="440"/>
      <c r="CP1124" s="440"/>
    </row>
    <row r="1125" spans="1:94" ht="15" hidden="1" customHeight="1" outlineLevel="1">
      <c r="A1125" s="147" t="str">
        <f>IF(B1125&lt;&gt;"",SUBTOTAL(103,$B$8:B1125)-SUBTOTAL(103,$B$9:$B$50)-SUBTOTAL(103,$B$52:$B$345),"")</f>
        <v/>
      </c>
      <c r="B1125" s="90"/>
      <c r="C1125" s="321" t="s">
        <v>1615</v>
      </c>
      <c r="D1125" s="129"/>
      <c r="E1125" s="107"/>
      <c r="F1125" s="107"/>
      <c r="G1125" s="107"/>
      <c r="H1125" s="107"/>
      <c r="I1125" s="107"/>
      <c r="J1125" s="107"/>
      <c r="K1125" s="107"/>
      <c r="L1125" s="114"/>
      <c r="M1125" s="114"/>
      <c r="W1125" s="641">
        <v>10000</v>
      </c>
      <c r="X1125" s="641"/>
      <c r="Y1125" s="641"/>
      <c r="Z1125" s="641"/>
      <c r="AA1125" s="641"/>
      <c r="AB1125" s="641"/>
      <c r="AC1125" s="195"/>
      <c r="AD1125" s="641">
        <v>10000</v>
      </c>
      <c r="AE1125" s="641"/>
      <c r="AF1125" s="641"/>
      <c r="AG1125" s="641"/>
      <c r="AH1125" s="641"/>
      <c r="AI1125" s="641"/>
      <c r="AJ1125" s="147" t="str">
        <f t="shared" si="135"/>
        <v/>
      </c>
      <c r="AK1125" s="245">
        <f t="shared" si="135"/>
        <v>0</v>
      </c>
      <c r="AL1125" s="321" t="s">
        <v>1616</v>
      </c>
      <c r="AM1125" s="129"/>
      <c r="AN1125" s="129"/>
      <c r="AO1125" s="107"/>
      <c r="AP1125" s="107"/>
      <c r="AQ1125" s="107"/>
      <c r="AR1125" s="107"/>
      <c r="AS1125" s="107"/>
      <c r="AT1125" s="107"/>
      <c r="AU1125" s="114"/>
      <c r="AV1125" s="114"/>
      <c r="BF1125" s="676">
        <f t="shared" si="136"/>
        <v>10000</v>
      </c>
      <c r="BG1125" s="676"/>
      <c r="BH1125" s="676"/>
      <c r="BI1125" s="676"/>
      <c r="BJ1125" s="676"/>
      <c r="BK1125" s="676"/>
      <c r="BL1125" s="253"/>
      <c r="BM1125" s="676">
        <f t="shared" si="137"/>
        <v>10000</v>
      </c>
      <c r="BN1125" s="676"/>
      <c r="BO1125" s="676"/>
      <c r="BP1125" s="676"/>
      <c r="BQ1125" s="676"/>
      <c r="BR1125" s="676"/>
      <c r="BS1125" s="193"/>
      <c r="BY1125" s="156">
        <f t="shared" si="138"/>
        <v>1</v>
      </c>
      <c r="BZ1125" s="156">
        <f t="shared" si="133"/>
        <v>0</v>
      </c>
      <c r="CE1125" s="195"/>
    </row>
    <row r="1126" spans="1:94" s="96" customFormat="1" ht="15" hidden="1" customHeight="1" outlineLevel="1">
      <c r="A1126" s="147" t="str">
        <f>IF(B1126&lt;&gt;"",SUBTOTAL(103,$B$8:B1126)-SUBTOTAL(103,$B$9:$B$50)-SUBTOTAL(103,$B$52:$B$345),"")</f>
        <v/>
      </c>
      <c r="B1126" s="88"/>
      <c r="C1126" s="270"/>
      <c r="D1126" s="124"/>
      <c r="E1126" s="111"/>
      <c r="F1126" s="111"/>
      <c r="G1126" s="111"/>
      <c r="H1126" s="111"/>
      <c r="I1126" s="111"/>
      <c r="J1126" s="111"/>
      <c r="K1126" s="126"/>
      <c r="L1126" s="126"/>
      <c r="M1126" s="126"/>
      <c r="N1126" s="126"/>
      <c r="O1126" s="126"/>
      <c r="P1126" s="126"/>
      <c r="Q1126" s="126"/>
      <c r="R1126" s="126"/>
      <c r="S1126" s="126"/>
      <c r="T1126" s="126"/>
      <c r="U1126" s="126"/>
      <c r="V1126" s="126"/>
      <c r="W1126" s="252"/>
      <c r="X1126" s="252"/>
      <c r="Y1126" s="252"/>
      <c r="Z1126" s="252"/>
      <c r="AA1126" s="252"/>
      <c r="AB1126" s="252"/>
      <c r="AC1126" s="252"/>
      <c r="AD1126" s="252"/>
      <c r="AE1126" s="252"/>
      <c r="AF1126" s="252"/>
      <c r="AG1126" s="252"/>
      <c r="AH1126" s="252"/>
      <c r="AI1126" s="252"/>
      <c r="AJ1126" s="147" t="str">
        <f t="shared" si="135"/>
        <v/>
      </c>
      <c r="AK1126" s="245">
        <f t="shared" si="135"/>
        <v>0</v>
      </c>
      <c r="AL1126" s="270"/>
      <c r="AM1126" s="124"/>
      <c r="AN1126" s="124"/>
      <c r="AO1126" s="111"/>
      <c r="AP1126" s="111"/>
      <c r="AQ1126" s="111"/>
      <c r="AR1126" s="111"/>
      <c r="AS1126" s="111"/>
      <c r="AT1126" s="126"/>
      <c r="AU1126" s="126"/>
      <c r="AV1126" s="126"/>
      <c r="AW1126" s="126"/>
      <c r="AX1126" s="126"/>
      <c r="AY1126" s="126"/>
      <c r="AZ1126" s="126"/>
      <c r="BA1126" s="126"/>
      <c r="BB1126" s="126"/>
      <c r="BC1126" s="126"/>
      <c r="BD1126" s="126"/>
      <c r="BE1126" s="126"/>
      <c r="BF1126" s="246"/>
      <c r="BG1126" s="246"/>
      <c r="BH1126" s="246"/>
      <c r="BI1126" s="246"/>
      <c r="BJ1126" s="246"/>
      <c r="BK1126" s="246"/>
      <c r="BL1126" s="246"/>
      <c r="BM1126" s="246"/>
      <c r="BN1126" s="246"/>
      <c r="BO1126" s="246"/>
      <c r="BP1126" s="246"/>
      <c r="BQ1126" s="246"/>
      <c r="BR1126" s="246"/>
      <c r="BS1126" s="271"/>
      <c r="BT1126" s="155"/>
      <c r="BU1126" s="155"/>
      <c r="BV1126" s="155"/>
      <c r="BW1126" s="155"/>
      <c r="BX1126" s="156"/>
      <c r="BY1126" s="156">
        <f>BY1129</f>
        <v>0</v>
      </c>
      <c r="BZ1126" s="156">
        <f t="shared" si="133"/>
        <v>0</v>
      </c>
      <c r="CA1126" s="156"/>
      <c r="CB1126" s="252"/>
      <c r="CC1126" s="252"/>
      <c r="CD1126" s="252"/>
      <c r="CE1126" s="252"/>
      <c r="CG1126" s="272"/>
      <c r="CH1126" s="272"/>
      <c r="CI1126" s="272"/>
      <c r="CJ1126" s="272"/>
      <c r="CK1126" s="272"/>
      <c r="CL1126" s="272"/>
      <c r="CM1126" s="272"/>
      <c r="CN1126" s="272"/>
      <c r="CO1126" s="272"/>
      <c r="CP1126" s="272"/>
    </row>
    <row r="1127" spans="1:94" s="96" customFormat="1" ht="15" hidden="1" customHeight="1" collapsed="1">
      <c r="A1127" s="147" t="str">
        <f>IF(B1127&lt;&gt;"",SUBTOTAL(103,$B$8:B1127)-SUBTOTAL(103,$B$9:$B$50)-SUBTOTAL(103,$B$52:$B$345),"")</f>
        <v/>
      </c>
      <c r="B1127" s="88"/>
      <c r="C1127" s="270" t="s">
        <v>1617</v>
      </c>
      <c r="D1127" s="124"/>
      <c r="E1127" s="111"/>
      <c r="F1127" s="111"/>
      <c r="G1127" s="111"/>
      <c r="H1127" s="111"/>
      <c r="I1127" s="111"/>
      <c r="J1127" s="111"/>
      <c r="K1127" s="126"/>
      <c r="L1127" s="126"/>
      <c r="M1127" s="126"/>
      <c r="N1127" s="126"/>
      <c r="O1127" s="126"/>
      <c r="P1127" s="126"/>
      <c r="Q1127" s="126"/>
      <c r="R1127" s="126"/>
      <c r="S1127" s="126"/>
      <c r="T1127" s="126"/>
      <c r="U1127" s="126"/>
      <c r="V1127" s="126"/>
      <c r="W1127" s="271"/>
      <c r="X1127" s="271"/>
      <c r="Y1127" s="271"/>
      <c r="Z1127" s="271"/>
      <c r="AA1127" s="271"/>
      <c r="AB1127" s="271"/>
      <c r="AC1127" s="271"/>
      <c r="AD1127" s="271"/>
      <c r="AE1127" s="271"/>
      <c r="AF1127" s="271"/>
      <c r="AG1127" s="271"/>
      <c r="AH1127" s="271"/>
      <c r="AI1127" s="271"/>
      <c r="AJ1127" s="147" t="str">
        <f t="shared" si="135"/>
        <v/>
      </c>
      <c r="AK1127" s="245">
        <f t="shared" si="135"/>
        <v>0</v>
      </c>
      <c r="AL1127" s="270" t="s">
        <v>1618</v>
      </c>
      <c r="AM1127" s="124"/>
      <c r="AN1127" s="124"/>
      <c r="AO1127" s="111"/>
      <c r="AP1127" s="111"/>
      <c r="AQ1127" s="111"/>
      <c r="AR1127" s="111"/>
      <c r="AS1127" s="111"/>
      <c r="AT1127" s="126"/>
      <c r="AU1127" s="126"/>
      <c r="AV1127" s="126"/>
      <c r="AW1127" s="126"/>
      <c r="AX1127" s="126"/>
      <c r="AY1127" s="126"/>
      <c r="AZ1127" s="126"/>
      <c r="BA1127" s="126"/>
      <c r="BB1127" s="126"/>
      <c r="BC1127" s="126"/>
      <c r="BD1127" s="126"/>
      <c r="BE1127" s="126"/>
      <c r="BF1127" s="271"/>
      <c r="BG1127" s="271"/>
      <c r="BH1127" s="271"/>
      <c r="BI1127" s="271"/>
      <c r="BJ1127" s="271"/>
      <c r="BK1127" s="271"/>
      <c r="BL1127" s="271"/>
      <c r="BM1127" s="271"/>
      <c r="BN1127" s="271"/>
      <c r="BO1127" s="271"/>
      <c r="BP1127" s="271"/>
      <c r="BQ1127" s="271"/>
      <c r="BR1127" s="271"/>
      <c r="BS1127" s="271"/>
      <c r="BT1127" s="155"/>
      <c r="BU1127" s="155"/>
      <c r="BV1127" s="155"/>
      <c r="BW1127" s="155"/>
      <c r="BX1127" s="156"/>
      <c r="BY1127" s="156">
        <f>BY1129</f>
        <v>0</v>
      </c>
      <c r="BZ1127" s="156">
        <f t="shared" si="133"/>
        <v>0</v>
      </c>
      <c r="CA1127" s="156"/>
      <c r="CB1127" s="252"/>
      <c r="CC1127" s="252"/>
      <c r="CD1127" s="252"/>
      <c r="CE1127" s="252"/>
      <c r="CG1127" s="272"/>
      <c r="CH1127" s="272"/>
      <c r="CI1127" s="272"/>
      <c r="CJ1127" s="272"/>
      <c r="CK1127" s="272"/>
      <c r="CL1127" s="272"/>
      <c r="CM1127" s="272"/>
      <c r="CN1127" s="272"/>
      <c r="CO1127" s="272"/>
      <c r="CP1127" s="272"/>
    </row>
    <row r="1128" spans="1:94" ht="15" hidden="1" customHeight="1">
      <c r="A1128" s="278" t="str">
        <f>IF(B1128&lt;&gt;"",SUBTOTAL(103,$B$8:B1128)-SUBTOTAL(103,$B$9:$B$50)-SUBTOTAL(103,$B$52:$B$345),"")</f>
        <v/>
      </c>
      <c r="D1128" s="100"/>
      <c r="E1128" s="100"/>
      <c r="F1128" s="100"/>
      <c r="G1128" s="100"/>
      <c r="H1128" s="100"/>
      <c r="I1128" s="100"/>
      <c r="W1128" s="648" t="str">
        <f>[4]CDKT!$P$9</f>
        <v>30/06/2016</v>
      </c>
      <c r="X1128" s="649"/>
      <c r="Y1128" s="649"/>
      <c r="Z1128" s="649"/>
      <c r="AA1128" s="649"/>
      <c r="AB1128" s="649"/>
      <c r="AC1128" s="277"/>
      <c r="AD1128" s="648" t="str">
        <f>[4]CDKT!$T$9</f>
        <v>01/01/2016</v>
      </c>
      <c r="AE1128" s="649"/>
      <c r="AF1128" s="649"/>
      <c r="AG1128" s="649"/>
      <c r="AH1128" s="649"/>
      <c r="AI1128" s="649"/>
      <c r="AJ1128" s="278" t="str">
        <f t="shared" si="135"/>
        <v/>
      </c>
      <c r="AK1128" s="278">
        <f t="shared" si="135"/>
        <v>0</v>
      </c>
      <c r="AM1128" s="100"/>
      <c r="AN1128" s="100"/>
      <c r="AO1128" s="100"/>
      <c r="AP1128" s="100"/>
      <c r="AQ1128" s="100"/>
      <c r="AR1128" s="100"/>
      <c r="AS1128" s="100"/>
      <c r="AT1128" s="100"/>
      <c r="AU1128" s="100"/>
      <c r="AV1128" s="100"/>
      <c r="AW1128" s="100"/>
      <c r="AX1128" s="100"/>
      <c r="AY1128" s="100"/>
      <c r="AZ1128" s="100"/>
      <c r="BA1128" s="100"/>
      <c r="BB1128" s="100"/>
      <c r="BC1128" s="100"/>
      <c r="BF1128" s="650" t="e">
        <f>#REF!</f>
        <v>#REF!</v>
      </c>
      <c r="BG1128" s="649"/>
      <c r="BH1128" s="649"/>
      <c r="BI1128" s="649"/>
      <c r="BJ1128" s="649"/>
      <c r="BK1128" s="649"/>
      <c r="BL1128" s="277"/>
      <c r="BM1128" s="650" t="e">
        <f>#REF!</f>
        <v>#REF!</v>
      </c>
      <c r="BN1128" s="649"/>
      <c r="BO1128" s="649"/>
      <c r="BP1128" s="649"/>
      <c r="BQ1128" s="649"/>
      <c r="BR1128" s="649"/>
      <c r="BS1128" s="279"/>
      <c r="BT1128" s="280" t="str">
        <f>[4]CDKT!K$9</f>
        <v>Hội sở</v>
      </c>
      <c r="BU1128" s="280" t="str">
        <f>[4]CDKT!L$9</f>
        <v>CN Hà Nội</v>
      </c>
      <c r="BV1128" s="280" t="str">
        <f>[4]CDKT!M$9</f>
        <v>CN Hồ Chí Minh</v>
      </c>
      <c r="BW1128" s="280" t="str">
        <f>[4]CDKT!O$9</f>
        <v>Điều chỉnh</v>
      </c>
      <c r="BY1128" s="156">
        <f>BY1129</f>
        <v>0</v>
      </c>
      <c r="BZ1128" s="156">
        <f t="shared" si="133"/>
        <v>0</v>
      </c>
    </row>
    <row r="1129" spans="1:94" ht="15" hidden="1" customHeight="1">
      <c r="A1129" s="278" t="str">
        <f>IF(B1129&lt;&gt;"",SUBTOTAL(103,$B$8:B1129)-SUBTOTAL(103,$B$9:$B$50)-SUBTOTAL(103,$B$52:$B$345),"")</f>
        <v/>
      </c>
      <c r="D1129" s="100"/>
      <c r="E1129" s="100"/>
      <c r="F1129" s="100"/>
      <c r="G1129" s="100"/>
      <c r="H1129" s="100"/>
      <c r="I1129" s="100"/>
      <c r="J1129" s="100"/>
      <c r="K1129" s="100"/>
      <c r="L1129" s="100"/>
      <c r="M1129" s="100"/>
      <c r="N1129" s="100"/>
      <c r="O1129" s="100"/>
      <c r="P1129" s="100"/>
      <c r="Q1129" s="100"/>
      <c r="R1129" s="100"/>
      <c r="S1129" s="100"/>
      <c r="T1129" s="100"/>
      <c r="W1129" s="651"/>
      <c r="X1129" s="651"/>
      <c r="Y1129" s="651"/>
      <c r="Z1129" s="651"/>
      <c r="AA1129" s="651"/>
      <c r="AB1129" s="651"/>
      <c r="AC1129" s="277"/>
      <c r="AD1129" s="651"/>
      <c r="AE1129" s="651"/>
      <c r="AF1129" s="651"/>
      <c r="AG1129" s="651"/>
      <c r="AH1129" s="651"/>
      <c r="AI1129" s="651"/>
      <c r="AJ1129" s="278" t="str">
        <f t="shared" si="135"/>
        <v/>
      </c>
      <c r="AK1129" s="278">
        <f t="shared" si="135"/>
        <v>0</v>
      </c>
      <c r="AM1129" s="100"/>
      <c r="AN1129" s="100"/>
      <c r="AO1129" s="100"/>
      <c r="AP1129" s="100"/>
      <c r="AQ1129" s="100"/>
      <c r="AR1129" s="100"/>
      <c r="AS1129" s="100"/>
      <c r="AT1129" s="100"/>
      <c r="AU1129" s="100"/>
      <c r="AV1129" s="100"/>
      <c r="AW1129" s="100"/>
      <c r="AX1129" s="100"/>
      <c r="AY1129" s="100"/>
      <c r="AZ1129" s="100"/>
      <c r="BA1129" s="100"/>
      <c r="BB1129" s="100"/>
      <c r="BC1129" s="100"/>
      <c r="BF1129" s="651" t="e">
        <f>#REF!</f>
        <v>#REF!</v>
      </c>
      <c r="BG1129" s="651"/>
      <c r="BH1129" s="651"/>
      <c r="BI1129" s="651"/>
      <c r="BJ1129" s="651"/>
      <c r="BK1129" s="651"/>
      <c r="BL1129" s="277"/>
      <c r="BM1129" s="651" t="e">
        <f>#REF!</f>
        <v>#REF!</v>
      </c>
      <c r="BN1129" s="651"/>
      <c r="BO1129" s="651"/>
      <c r="BP1129" s="651"/>
      <c r="BQ1129" s="651"/>
      <c r="BR1129" s="651"/>
      <c r="BS1129" s="279"/>
      <c r="BY1129" s="156">
        <f>SUM(BY1130:BY1136)</f>
        <v>0</v>
      </c>
      <c r="BZ1129" s="156">
        <f t="shared" si="133"/>
        <v>0</v>
      </c>
    </row>
    <row r="1130" spans="1:94" s="99" customFormat="1" ht="15" hidden="1" customHeight="1">
      <c r="A1130" s="147" t="str">
        <f>IF(B1130&lt;&gt;"",SUBTOTAL(103,$B$8:B1130)-SUBTOTAL(103,$B$9:$B$50)-SUBTOTAL(103,$B$52:$B$345),"")</f>
        <v/>
      </c>
      <c r="B1130" s="90"/>
      <c r="C1130" s="321" t="s">
        <v>1619</v>
      </c>
      <c r="D1130" s="129"/>
      <c r="E1130" s="107"/>
      <c r="F1130" s="107"/>
      <c r="G1130" s="107"/>
      <c r="H1130" s="107"/>
      <c r="I1130" s="107"/>
      <c r="J1130" s="107"/>
      <c r="K1130" s="107"/>
      <c r="L1130" s="107"/>
      <c r="M1130" s="107"/>
      <c r="N1130" s="107"/>
      <c r="O1130" s="107"/>
      <c r="P1130" s="107"/>
      <c r="Q1130" s="107"/>
      <c r="R1130" s="107"/>
      <c r="S1130" s="107"/>
      <c r="T1130" s="107"/>
      <c r="U1130" s="107"/>
      <c r="W1130" s="641">
        <f>SUM(BT1130:BW1130)</f>
        <v>0</v>
      </c>
      <c r="X1130" s="641"/>
      <c r="Y1130" s="641"/>
      <c r="Z1130" s="641"/>
      <c r="AA1130" s="641"/>
      <c r="AB1130" s="641"/>
      <c r="AC1130" s="423"/>
      <c r="AD1130" s="641">
        <v>0</v>
      </c>
      <c r="AE1130" s="641"/>
      <c r="AF1130" s="641"/>
      <c r="AG1130" s="641"/>
      <c r="AH1130" s="641"/>
      <c r="AI1130" s="641"/>
      <c r="AJ1130" s="147" t="str">
        <f t="shared" si="135"/>
        <v/>
      </c>
      <c r="AK1130" s="245">
        <f t="shared" si="135"/>
        <v>0</v>
      </c>
      <c r="AL1130" s="321" t="s">
        <v>1620</v>
      </c>
      <c r="AM1130" s="129"/>
      <c r="AN1130" s="129"/>
      <c r="AO1130" s="107"/>
      <c r="AP1130" s="107"/>
      <c r="AQ1130" s="107"/>
      <c r="AR1130" s="107"/>
      <c r="AS1130" s="107"/>
      <c r="AT1130" s="107"/>
      <c r="AU1130" s="114"/>
      <c r="AV1130" s="114"/>
      <c r="BF1130" s="676" t="e">
        <f>SUBTOTAL(109,#REF!)</f>
        <v>#REF!</v>
      </c>
      <c r="BG1130" s="676"/>
      <c r="BH1130" s="676"/>
      <c r="BI1130" s="676"/>
      <c r="BJ1130" s="676"/>
      <c r="BK1130" s="676"/>
      <c r="BL1130" s="290"/>
      <c r="BM1130" s="676" t="e">
        <f>SUBTOTAL(109,#REF!)</f>
        <v>#REF!</v>
      </c>
      <c r="BN1130" s="676"/>
      <c r="BO1130" s="676"/>
      <c r="BP1130" s="676"/>
      <c r="BQ1130" s="676"/>
      <c r="BR1130" s="676"/>
      <c r="BS1130" s="193"/>
      <c r="BT1130" s="155">
        <v>0</v>
      </c>
      <c r="BU1130" s="155">
        <v>0</v>
      </c>
      <c r="BV1130" s="155">
        <v>0</v>
      </c>
      <c r="BW1130" s="155">
        <v>0</v>
      </c>
      <c r="BX1130" s="156"/>
      <c r="BY1130" s="156">
        <f t="shared" ref="BY1130:BY1136" si="139">IF(SUM(C1130:AI1130)=0,0,1)</f>
        <v>0</v>
      </c>
      <c r="BZ1130" s="156">
        <f t="shared" si="133"/>
        <v>0</v>
      </c>
      <c r="CA1130" s="156"/>
      <c r="CB1130" s="252"/>
      <c r="CC1130" s="252"/>
      <c r="CD1130" s="252"/>
      <c r="CE1130" s="195"/>
      <c r="CG1130" s="290"/>
      <c r="CH1130" s="290"/>
      <c r="CI1130" s="290"/>
      <c r="CJ1130" s="290"/>
      <c r="CK1130" s="290"/>
      <c r="CL1130" s="290"/>
      <c r="CM1130" s="290"/>
      <c r="CN1130" s="290"/>
      <c r="CO1130" s="290"/>
      <c r="CP1130" s="290"/>
    </row>
    <row r="1131" spans="1:94" s="99" customFormat="1" ht="15" hidden="1" customHeight="1">
      <c r="A1131" s="147" t="str">
        <f>IF(B1131&lt;&gt;"",SUBTOTAL(103,$B$8:B1131)-SUBTOTAL(103,$B$9:$B$50)-SUBTOTAL(103,$B$52:$B$345),"")</f>
        <v/>
      </c>
      <c r="B1131" s="90"/>
      <c r="C1131" s="457" t="s">
        <v>1621</v>
      </c>
      <c r="D1131" s="458"/>
      <c r="E1131" s="458"/>
      <c r="F1131" s="458"/>
      <c r="G1131" s="458"/>
      <c r="H1131" s="458"/>
      <c r="I1131" s="458"/>
      <c r="J1131" s="459"/>
      <c r="K1131" s="459"/>
      <c r="L1131" s="459"/>
      <c r="M1131" s="459"/>
      <c r="N1131" s="459"/>
      <c r="O1131" s="459"/>
      <c r="P1131" s="459"/>
      <c r="Q1131" s="459"/>
      <c r="R1131" s="459"/>
      <c r="S1131" s="459"/>
      <c r="T1131" s="459"/>
      <c r="U1131" s="459"/>
      <c r="W1131" s="641">
        <f>SUM(BT1131:BW1131)</f>
        <v>0</v>
      </c>
      <c r="X1131" s="641"/>
      <c r="Y1131" s="641"/>
      <c r="Z1131" s="641"/>
      <c r="AA1131" s="641"/>
      <c r="AB1131" s="641"/>
      <c r="AC1131" s="423"/>
      <c r="AD1131" s="641">
        <v>0</v>
      </c>
      <c r="AE1131" s="641"/>
      <c r="AF1131" s="641"/>
      <c r="AG1131" s="641"/>
      <c r="AH1131" s="641"/>
      <c r="AI1131" s="641"/>
      <c r="AJ1131" s="147" t="str">
        <f t="shared" si="135"/>
        <v/>
      </c>
      <c r="AK1131" s="245">
        <f t="shared" si="135"/>
        <v>0</v>
      </c>
      <c r="AL1131" s="742" t="s">
        <v>1622</v>
      </c>
      <c r="AM1131" s="655"/>
      <c r="AN1131" s="655"/>
      <c r="AO1131" s="655"/>
      <c r="AP1131" s="655"/>
      <c r="AQ1131" s="655"/>
      <c r="AR1131" s="655"/>
      <c r="AS1131" s="655"/>
      <c r="AT1131" s="655"/>
      <c r="AU1131" s="655"/>
      <c r="AV1131" s="655"/>
      <c r="AW1131" s="655"/>
      <c r="AX1131" s="655"/>
      <c r="AY1131" s="655"/>
      <c r="AZ1131" s="655"/>
      <c r="BA1131" s="655"/>
      <c r="BB1131" s="655"/>
      <c r="BC1131" s="655"/>
      <c r="BD1131" s="655"/>
      <c r="BF1131" s="676" t="e">
        <f>SUBTOTAL(109,#REF!)</f>
        <v>#REF!</v>
      </c>
      <c r="BG1131" s="676"/>
      <c r="BH1131" s="676"/>
      <c r="BI1131" s="676"/>
      <c r="BJ1131" s="676"/>
      <c r="BK1131" s="676"/>
      <c r="BL1131" s="290"/>
      <c r="BM1131" s="676" t="e">
        <f>SUBTOTAL(109,#REF!)</f>
        <v>#REF!</v>
      </c>
      <c r="BN1131" s="676"/>
      <c r="BO1131" s="676"/>
      <c r="BP1131" s="676"/>
      <c r="BQ1131" s="676"/>
      <c r="BR1131" s="676"/>
      <c r="BS1131" s="193"/>
      <c r="BT1131" s="155">
        <v>0</v>
      </c>
      <c r="BU1131" s="155">
        <v>0</v>
      </c>
      <c r="BV1131" s="155">
        <v>0</v>
      </c>
      <c r="BW1131" s="155">
        <v>0</v>
      </c>
      <c r="BX1131" s="156"/>
      <c r="BY1131" s="156">
        <f t="shared" si="139"/>
        <v>0</v>
      </c>
      <c r="BZ1131" s="156">
        <f t="shared" si="133"/>
        <v>0</v>
      </c>
      <c r="CA1131" s="156"/>
      <c r="CB1131" s="252"/>
      <c r="CC1131" s="252"/>
      <c r="CD1131" s="252"/>
      <c r="CE1131" s="195"/>
      <c r="CG1131" s="290"/>
      <c r="CH1131" s="290"/>
      <c r="CI1131" s="290"/>
      <c r="CJ1131" s="290"/>
      <c r="CK1131" s="290"/>
      <c r="CL1131" s="290"/>
      <c r="CM1131" s="290"/>
      <c r="CN1131" s="290"/>
      <c r="CO1131" s="290"/>
      <c r="CP1131" s="290"/>
    </row>
    <row r="1132" spans="1:94" s="99" customFormat="1" ht="15" hidden="1" customHeight="1">
      <c r="A1132" s="147" t="str">
        <f>IF(B1132&lt;&gt;"",SUBTOTAL(103,$B$8:B1132)-SUBTOTAL(103,$B$9:$B$50)-SUBTOTAL(103,$B$52:$B$345),"")</f>
        <v/>
      </c>
      <c r="B1132" s="90"/>
      <c r="C1132" s="457" t="s">
        <v>1623</v>
      </c>
      <c r="D1132" s="458"/>
      <c r="E1132" s="458"/>
      <c r="F1132" s="458"/>
      <c r="G1132" s="458"/>
      <c r="H1132" s="458"/>
      <c r="I1132" s="458"/>
      <c r="J1132" s="459"/>
      <c r="K1132" s="459"/>
      <c r="L1132" s="459"/>
      <c r="M1132" s="459"/>
      <c r="N1132" s="459"/>
      <c r="O1132" s="459"/>
      <c r="P1132" s="459"/>
      <c r="Q1132" s="459"/>
      <c r="R1132" s="459"/>
      <c r="S1132" s="459"/>
      <c r="T1132" s="459"/>
      <c r="U1132" s="459"/>
      <c r="W1132" s="641">
        <f>SUM(BT1132:BW1132)</f>
        <v>0</v>
      </c>
      <c r="X1132" s="641"/>
      <c r="Y1132" s="641"/>
      <c r="Z1132" s="641"/>
      <c r="AA1132" s="641"/>
      <c r="AB1132" s="641"/>
      <c r="AC1132" s="423"/>
      <c r="AD1132" s="641">
        <v>0</v>
      </c>
      <c r="AE1132" s="641"/>
      <c r="AF1132" s="641"/>
      <c r="AG1132" s="641"/>
      <c r="AH1132" s="641"/>
      <c r="AI1132" s="641"/>
      <c r="AJ1132" s="147" t="str">
        <f>A1132</f>
        <v/>
      </c>
      <c r="AK1132" s="245">
        <f>B1132</f>
        <v>0</v>
      </c>
      <c r="AL1132" s="742" t="s">
        <v>1622</v>
      </c>
      <c r="AM1132" s="655"/>
      <c r="AN1132" s="655"/>
      <c r="AO1132" s="655"/>
      <c r="AP1132" s="655"/>
      <c r="AQ1132" s="655"/>
      <c r="AR1132" s="655"/>
      <c r="AS1132" s="655"/>
      <c r="AT1132" s="655"/>
      <c r="AU1132" s="655"/>
      <c r="AV1132" s="655"/>
      <c r="AW1132" s="655"/>
      <c r="AX1132" s="655"/>
      <c r="AY1132" s="655"/>
      <c r="AZ1132" s="655"/>
      <c r="BA1132" s="655"/>
      <c r="BB1132" s="655"/>
      <c r="BC1132" s="655"/>
      <c r="BD1132" s="655"/>
      <c r="BF1132" s="676" t="e">
        <f>SUBTOTAL(109,#REF!)</f>
        <v>#REF!</v>
      </c>
      <c r="BG1132" s="676"/>
      <c r="BH1132" s="676"/>
      <c r="BI1132" s="676"/>
      <c r="BJ1132" s="676"/>
      <c r="BK1132" s="676"/>
      <c r="BL1132" s="290"/>
      <c r="BM1132" s="676" t="e">
        <f>SUBTOTAL(109,#REF!)</f>
        <v>#REF!</v>
      </c>
      <c r="BN1132" s="676"/>
      <c r="BO1132" s="676"/>
      <c r="BP1132" s="676"/>
      <c r="BQ1132" s="676"/>
      <c r="BR1132" s="676"/>
      <c r="BS1132" s="193"/>
      <c r="BT1132" s="155">
        <v>0</v>
      </c>
      <c r="BU1132" s="155">
        <v>0</v>
      </c>
      <c r="BV1132" s="155">
        <v>0</v>
      </c>
      <c r="BW1132" s="155">
        <v>0</v>
      </c>
      <c r="BX1132" s="156"/>
      <c r="BY1132" s="156">
        <f t="shared" si="139"/>
        <v>0</v>
      </c>
      <c r="BZ1132" s="156">
        <f>IF(ISNONTEXT(C1132:D1132),0,SUM(C1132:AI1132)-SUM(AL1132:BR1132))</f>
        <v>0</v>
      </c>
      <c r="CA1132" s="156"/>
      <c r="CB1132" s="252"/>
      <c r="CC1132" s="252"/>
      <c r="CD1132" s="252"/>
      <c r="CE1132" s="195"/>
      <c r="CG1132" s="290"/>
      <c r="CH1132" s="290"/>
      <c r="CI1132" s="290"/>
      <c r="CJ1132" s="290"/>
      <c r="CK1132" s="290"/>
      <c r="CL1132" s="290"/>
      <c r="CM1132" s="290"/>
      <c r="CN1132" s="290"/>
      <c r="CO1132" s="290"/>
      <c r="CP1132" s="290"/>
    </row>
    <row r="1133" spans="1:94" s="99" customFormat="1" ht="15" hidden="1" customHeight="1">
      <c r="A1133" s="147" t="str">
        <f>IF(B1133&lt;&gt;"",SUBTOTAL(103,$B$8:B1133)-SUBTOTAL(103,$B$9:$B$50)-SUBTOTAL(103,$B$52:$B$345),"")</f>
        <v/>
      </c>
      <c r="B1133" s="90"/>
      <c r="C1133" s="457" t="s">
        <v>1624</v>
      </c>
      <c r="D1133" s="458"/>
      <c r="E1133" s="458"/>
      <c r="F1133" s="458"/>
      <c r="G1133" s="458"/>
      <c r="H1133" s="458"/>
      <c r="I1133" s="458"/>
      <c r="J1133" s="459"/>
      <c r="K1133" s="459"/>
      <c r="L1133" s="459"/>
      <c r="M1133" s="459"/>
      <c r="N1133" s="459"/>
      <c r="O1133" s="459"/>
      <c r="P1133" s="459"/>
      <c r="Q1133" s="459"/>
      <c r="R1133" s="459"/>
      <c r="S1133" s="459"/>
      <c r="T1133" s="459"/>
      <c r="U1133" s="459"/>
      <c r="W1133" s="641">
        <f>SUM(BT1133:BW1133)</f>
        <v>0</v>
      </c>
      <c r="X1133" s="641"/>
      <c r="Y1133" s="641"/>
      <c r="Z1133" s="641"/>
      <c r="AA1133" s="641"/>
      <c r="AB1133" s="641"/>
      <c r="AC1133" s="423"/>
      <c r="AD1133" s="641">
        <v>0</v>
      </c>
      <c r="AE1133" s="641"/>
      <c r="AF1133" s="641"/>
      <c r="AG1133" s="641"/>
      <c r="AH1133" s="641"/>
      <c r="AI1133" s="641"/>
      <c r="AJ1133" s="147" t="str">
        <f t="shared" si="135"/>
        <v/>
      </c>
      <c r="AK1133" s="245">
        <f t="shared" si="135"/>
        <v>0</v>
      </c>
      <c r="AL1133" s="742" t="s">
        <v>1622</v>
      </c>
      <c r="AM1133" s="655"/>
      <c r="AN1133" s="655"/>
      <c r="AO1133" s="655"/>
      <c r="AP1133" s="655"/>
      <c r="AQ1133" s="655"/>
      <c r="AR1133" s="655"/>
      <c r="AS1133" s="655"/>
      <c r="AT1133" s="655"/>
      <c r="AU1133" s="655"/>
      <c r="AV1133" s="655"/>
      <c r="AW1133" s="655"/>
      <c r="AX1133" s="655"/>
      <c r="AY1133" s="655"/>
      <c r="AZ1133" s="655"/>
      <c r="BA1133" s="655"/>
      <c r="BB1133" s="655"/>
      <c r="BC1133" s="655"/>
      <c r="BD1133" s="655"/>
      <c r="BF1133" s="676" t="e">
        <f>SUBTOTAL(109,#REF!)</f>
        <v>#REF!</v>
      </c>
      <c r="BG1133" s="676"/>
      <c r="BH1133" s="676"/>
      <c r="BI1133" s="676"/>
      <c r="BJ1133" s="676"/>
      <c r="BK1133" s="676"/>
      <c r="BL1133" s="290"/>
      <c r="BM1133" s="676" t="e">
        <f>SUBTOTAL(109,#REF!)</f>
        <v>#REF!</v>
      </c>
      <c r="BN1133" s="676"/>
      <c r="BO1133" s="676"/>
      <c r="BP1133" s="676"/>
      <c r="BQ1133" s="676"/>
      <c r="BR1133" s="676"/>
      <c r="BS1133" s="193"/>
      <c r="BT1133" s="155">
        <v>0</v>
      </c>
      <c r="BU1133" s="155">
        <v>0</v>
      </c>
      <c r="BV1133" s="155">
        <v>0</v>
      </c>
      <c r="BW1133" s="155">
        <v>0</v>
      </c>
      <c r="BX1133" s="156"/>
      <c r="BY1133" s="156">
        <f t="shared" si="139"/>
        <v>0</v>
      </c>
      <c r="BZ1133" s="156">
        <f t="shared" si="133"/>
        <v>0</v>
      </c>
      <c r="CA1133" s="156"/>
      <c r="CB1133" s="252"/>
      <c r="CC1133" s="252"/>
      <c r="CD1133" s="252"/>
      <c r="CE1133" s="195"/>
      <c r="CG1133" s="290"/>
      <c r="CH1133" s="290"/>
      <c r="CI1133" s="290"/>
      <c r="CJ1133" s="290"/>
      <c r="CK1133" s="290"/>
      <c r="CL1133" s="290"/>
      <c r="CM1133" s="290"/>
      <c r="CN1133" s="290"/>
      <c r="CO1133" s="290"/>
      <c r="CP1133" s="290"/>
    </row>
    <row r="1134" spans="1:94" s="99" customFormat="1" ht="15" hidden="1" customHeight="1">
      <c r="A1134" s="147" t="str">
        <f>IF(B1134&lt;&gt;"",SUBTOTAL(103,$B$8:B1134)-SUBTOTAL(103,$B$9:$B$50)-SUBTOTAL(103,$B$52:$B$345),"")</f>
        <v/>
      </c>
      <c r="B1134" s="90"/>
      <c r="C1134" s="457" t="s">
        <v>1625</v>
      </c>
      <c r="D1134" s="458"/>
      <c r="E1134" s="458"/>
      <c r="F1134" s="458"/>
      <c r="G1134" s="458"/>
      <c r="H1134" s="458"/>
      <c r="I1134" s="458"/>
      <c r="J1134" s="459"/>
      <c r="K1134" s="459"/>
      <c r="L1134" s="459"/>
      <c r="M1134" s="459"/>
      <c r="N1134" s="459"/>
      <c r="O1134" s="459"/>
      <c r="P1134" s="459"/>
      <c r="Q1134" s="459"/>
      <c r="R1134" s="459"/>
      <c r="S1134" s="459"/>
      <c r="T1134" s="459"/>
      <c r="U1134" s="459"/>
      <c r="W1134" s="641"/>
      <c r="X1134" s="641"/>
      <c r="Y1134" s="641"/>
      <c r="Z1134" s="641"/>
      <c r="AA1134" s="641"/>
      <c r="AB1134" s="641"/>
      <c r="AC1134" s="423"/>
      <c r="AD1134" s="641"/>
      <c r="AE1134" s="641"/>
      <c r="AF1134" s="641"/>
      <c r="AG1134" s="641"/>
      <c r="AH1134" s="641"/>
      <c r="AI1134" s="641"/>
      <c r="AJ1134" s="147"/>
      <c r="AK1134" s="245"/>
      <c r="AL1134" s="742"/>
      <c r="AM1134" s="655"/>
      <c r="AN1134" s="655"/>
      <c r="AO1134" s="655"/>
      <c r="AP1134" s="655"/>
      <c r="AQ1134" s="655"/>
      <c r="AR1134" s="655"/>
      <c r="AS1134" s="655"/>
      <c r="AT1134" s="655"/>
      <c r="AU1134" s="655"/>
      <c r="AV1134" s="655"/>
      <c r="AW1134" s="655"/>
      <c r="AX1134" s="655"/>
      <c r="AY1134" s="655"/>
      <c r="AZ1134" s="655"/>
      <c r="BA1134" s="655"/>
      <c r="BB1134" s="655"/>
      <c r="BC1134" s="655"/>
      <c r="BD1134" s="655"/>
      <c r="BF1134" s="676"/>
      <c r="BG1134" s="676"/>
      <c r="BH1134" s="676"/>
      <c r="BI1134" s="676"/>
      <c r="BJ1134" s="676"/>
      <c r="BK1134" s="676"/>
      <c r="BL1134" s="290"/>
      <c r="BM1134" s="676"/>
      <c r="BN1134" s="676"/>
      <c r="BO1134" s="676"/>
      <c r="BP1134" s="676"/>
      <c r="BQ1134" s="676"/>
      <c r="BR1134" s="676"/>
      <c r="BS1134" s="193"/>
      <c r="BT1134" s="155"/>
      <c r="BU1134" s="155"/>
      <c r="BV1134" s="155"/>
      <c r="BW1134" s="155"/>
      <c r="BX1134" s="156"/>
      <c r="BY1134" s="156">
        <f t="shared" si="139"/>
        <v>0</v>
      </c>
      <c r="BZ1134" s="156">
        <f>IF(ISNONTEXT(C1134:D1134),0,SUM(C1134:AI1134)-SUM(AL1134:BR1134))</f>
        <v>0</v>
      </c>
      <c r="CA1134" s="156"/>
      <c r="CB1134" s="252"/>
      <c r="CC1134" s="252"/>
      <c r="CD1134" s="252"/>
      <c r="CE1134" s="195"/>
      <c r="CG1134" s="290"/>
      <c r="CH1134" s="290"/>
      <c r="CI1134" s="290"/>
      <c r="CJ1134" s="290"/>
      <c r="CK1134" s="290"/>
      <c r="CL1134" s="290"/>
      <c r="CM1134" s="290"/>
      <c r="CN1134" s="290"/>
      <c r="CO1134" s="290"/>
      <c r="CP1134" s="290"/>
    </row>
    <row r="1135" spans="1:94" s="99" customFormat="1" ht="15" hidden="1" customHeight="1">
      <c r="A1135" s="147" t="str">
        <f>IF(B1135&lt;&gt;"",SUBTOTAL(103,$B$8:B1135)-SUBTOTAL(103,$B$9:$B$50)-SUBTOTAL(103,$B$52:$B$345),"")</f>
        <v/>
      </c>
      <c r="B1135" s="90"/>
      <c r="C1135" s="460" t="s">
        <v>781</v>
      </c>
      <c r="D1135" s="457" t="s">
        <v>1626</v>
      </c>
      <c r="E1135" s="458"/>
      <c r="F1135" s="458"/>
      <c r="G1135" s="458"/>
      <c r="H1135" s="458"/>
      <c r="I1135" s="458"/>
      <c r="J1135" s="459"/>
      <c r="K1135" s="459"/>
      <c r="L1135" s="459"/>
      <c r="M1135" s="459"/>
      <c r="N1135" s="459"/>
      <c r="O1135" s="459"/>
      <c r="P1135" s="459"/>
      <c r="Q1135" s="459"/>
      <c r="R1135" s="459"/>
      <c r="S1135" s="459"/>
      <c r="T1135" s="459"/>
      <c r="U1135" s="459"/>
      <c r="W1135" s="641">
        <f>SUM(BT1135:BW1135)</f>
        <v>0</v>
      </c>
      <c r="X1135" s="641"/>
      <c r="Y1135" s="641"/>
      <c r="Z1135" s="641"/>
      <c r="AA1135" s="641"/>
      <c r="AB1135" s="641"/>
      <c r="AC1135" s="423"/>
      <c r="AD1135" s="641">
        <v>0</v>
      </c>
      <c r="AE1135" s="641"/>
      <c r="AF1135" s="641"/>
      <c r="AG1135" s="641"/>
      <c r="AH1135" s="641"/>
      <c r="AI1135" s="641"/>
      <c r="AJ1135" s="147" t="str">
        <f>A1135</f>
        <v/>
      </c>
      <c r="AK1135" s="245">
        <f>B1135</f>
        <v>0</v>
      </c>
      <c r="AL1135" s="742" t="s">
        <v>1622</v>
      </c>
      <c r="AM1135" s="655"/>
      <c r="AN1135" s="655"/>
      <c r="AO1135" s="655"/>
      <c r="AP1135" s="655"/>
      <c r="AQ1135" s="655"/>
      <c r="AR1135" s="655"/>
      <c r="AS1135" s="655"/>
      <c r="AT1135" s="655"/>
      <c r="AU1135" s="655"/>
      <c r="AV1135" s="655"/>
      <c r="AW1135" s="655"/>
      <c r="AX1135" s="655"/>
      <c r="AY1135" s="655"/>
      <c r="AZ1135" s="655"/>
      <c r="BA1135" s="655"/>
      <c r="BB1135" s="655"/>
      <c r="BC1135" s="655"/>
      <c r="BD1135" s="655"/>
      <c r="BF1135" s="676" t="e">
        <f>SUBTOTAL(109,#REF!)</f>
        <v>#REF!</v>
      </c>
      <c r="BG1135" s="676"/>
      <c r="BH1135" s="676"/>
      <c r="BI1135" s="676"/>
      <c r="BJ1135" s="676"/>
      <c r="BK1135" s="676"/>
      <c r="BL1135" s="290"/>
      <c r="BM1135" s="676" t="e">
        <f>SUBTOTAL(109,#REF!)</f>
        <v>#REF!</v>
      </c>
      <c r="BN1135" s="676"/>
      <c r="BO1135" s="676"/>
      <c r="BP1135" s="676"/>
      <c r="BQ1135" s="676"/>
      <c r="BR1135" s="676"/>
      <c r="BS1135" s="193"/>
      <c r="BT1135" s="155">
        <v>0</v>
      </c>
      <c r="BU1135" s="155">
        <v>0</v>
      </c>
      <c r="BV1135" s="155">
        <v>0</v>
      </c>
      <c r="BW1135" s="155">
        <v>0</v>
      </c>
      <c r="BX1135" s="156"/>
      <c r="BY1135" s="156">
        <f t="shared" si="139"/>
        <v>0</v>
      </c>
      <c r="BZ1135" s="156">
        <f>IF(ISNONTEXT(C1135:D1135),0,SUM(C1135:AI1135)-SUM(AL1135:BR1135))</f>
        <v>0</v>
      </c>
      <c r="CA1135" s="156"/>
      <c r="CB1135" s="252"/>
      <c r="CC1135" s="252"/>
      <c r="CD1135" s="252"/>
      <c r="CE1135" s="195"/>
      <c r="CG1135" s="290"/>
      <c r="CH1135" s="290"/>
      <c r="CI1135" s="290"/>
      <c r="CJ1135" s="290"/>
      <c r="CK1135" s="290"/>
      <c r="CL1135" s="290"/>
      <c r="CM1135" s="290"/>
      <c r="CN1135" s="290"/>
      <c r="CO1135" s="290"/>
      <c r="CP1135" s="290"/>
    </row>
    <row r="1136" spans="1:94" s="99" customFormat="1" ht="15" hidden="1" customHeight="1">
      <c r="A1136" s="147" t="str">
        <f>IF(B1136&lt;&gt;"",SUBTOTAL(103,$B$8:B1136)-SUBTOTAL(103,$B$9:$B$50)-SUBTOTAL(103,$B$52:$B$345),"")</f>
        <v/>
      </c>
      <c r="B1136" s="90"/>
      <c r="C1136" s="460" t="s">
        <v>781</v>
      </c>
      <c r="D1136" s="457" t="s">
        <v>1627</v>
      </c>
      <c r="E1136" s="458"/>
      <c r="F1136" s="458"/>
      <c r="G1136" s="458"/>
      <c r="H1136" s="458"/>
      <c r="I1136" s="458"/>
      <c r="J1136" s="459"/>
      <c r="K1136" s="459"/>
      <c r="L1136" s="459"/>
      <c r="M1136" s="459"/>
      <c r="N1136" s="459"/>
      <c r="O1136" s="459"/>
      <c r="P1136" s="459"/>
      <c r="Q1136" s="459"/>
      <c r="R1136" s="459"/>
      <c r="S1136" s="459"/>
      <c r="T1136" s="459"/>
      <c r="U1136" s="459"/>
      <c r="W1136" s="641">
        <f>SUM(BT1136:BW1136)</f>
        <v>0</v>
      </c>
      <c r="X1136" s="641"/>
      <c r="Y1136" s="641"/>
      <c r="Z1136" s="641"/>
      <c r="AA1136" s="641"/>
      <c r="AB1136" s="641"/>
      <c r="AC1136" s="423"/>
      <c r="AD1136" s="641">
        <v>0</v>
      </c>
      <c r="AE1136" s="641"/>
      <c r="AF1136" s="641"/>
      <c r="AG1136" s="641"/>
      <c r="AH1136" s="641"/>
      <c r="AI1136" s="641"/>
      <c r="AJ1136" s="147" t="str">
        <f t="shared" si="135"/>
        <v/>
      </c>
      <c r="AK1136" s="245">
        <f t="shared" si="135"/>
        <v>0</v>
      </c>
      <c r="AL1136" s="742" t="s">
        <v>1622</v>
      </c>
      <c r="AM1136" s="655"/>
      <c r="AN1136" s="655"/>
      <c r="AO1136" s="655"/>
      <c r="AP1136" s="655"/>
      <c r="AQ1136" s="655"/>
      <c r="AR1136" s="655"/>
      <c r="AS1136" s="655"/>
      <c r="AT1136" s="655"/>
      <c r="AU1136" s="655"/>
      <c r="AV1136" s="655"/>
      <c r="AW1136" s="655"/>
      <c r="AX1136" s="655"/>
      <c r="AY1136" s="655"/>
      <c r="AZ1136" s="655"/>
      <c r="BA1136" s="655"/>
      <c r="BB1136" s="655"/>
      <c r="BC1136" s="655"/>
      <c r="BD1136" s="655"/>
      <c r="BF1136" s="676" t="e">
        <f>SUBTOTAL(109,#REF!)</f>
        <v>#REF!</v>
      </c>
      <c r="BG1136" s="676"/>
      <c r="BH1136" s="676"/>
      <c r="BI1136" s="676"/>
      <c r="BJ1136" s="676"/>
      <c r="BK1136" s="676"/>
      <c r="BL1136" s="290"/>
      <c r="BM1136" s="676" t="e">
        <f>SUBTOTAL(109,#REF!)</f>
        <v>#REF!</v>
      </c>
      <c r="BN1136" s="676"/>
      <c r="BO1136" s="676"/>
      <c r="BP1136" s="676"/>
      <c r="BQ1136" s="676"/>
      <c r="BR1136" s="676"/>
      <c r="BS1136" s="193"/>
      <c r="BT1136" s="155">
        <v>0</v>
      </c>
      <c r="BU1136" s="155">
        <v>0</v>
      </c>
      <c r="BV1136" s="155">
        <v>0</v>
      </c>
      <c r="BW1136" s="155">
        <v>0</v>
      </c>
      <c r="BX1136" s="156"/>
      <c r="BY1136" s="156">
        <f t="shared" si="139"/>
        <v>0</v>
      </c>
      <c r="BZ1136" s="156">
        <f t="shared" si="133"/>
        <v>0</v>
      </c>
      <c r="CA1136" s="156"/>
      <c r="CB1136" s="252"/>
      <c r="CC1136" s="252"/>
      <c r="CD1136" s="252"/>
      <c r="CE1136" s="195"/>
      <c r="CG1136" s="290"/>
      <c r="CH1136" s="290"/>
      <c r="CI1136" s="290"/>
      <c r="CJ1136" s="290"/>
      <c r="CK1136" s="290"/>
      <c r="CL1136" s="290"/>
      <c r="CM1136" s="290"/>
      <c r="CN1136" s="290"/>
      <c r="CO1136" s="290"/>
      <c r="CP1136" s="290"/>
    </row>
    <row r="1137" spans="1:94" ht="15" customHeight="1">
      <c r="A1137" s="147" t="str">
        <f>IF(B1137&lt;&gt;"",SUBTOTAL(103,$B$8:B1137)-SUBTOTAL(103,$B$9:$B$50)-SUBTOTAL(103,$B$52:$B$345),"")</f>
        <v/>
      </c>
      <c r="C1137" s="262"/>
      <c r="W1137" s="155"/>
      <c r="X1137" s="155"/>
      <c r="Y1137" s="155"/>
      <c r="Z1137" s="155"/>
      <c r="AA1137" s="155"/>
      <c r="AB1137" s="155"/>
      <c r="AC1137" s="155"/>
      <c r="AD1137" s="155"/>
      <c r="AE1137" s="155"/>
      <c r="AF1137" s="155"/>
      <c r="AG1137" s="155"/>
      <c r="AH1137" s="155"/>
      <c r="AI1137" s="155"/>
      <c r="AJ1137" s="147" t="str">
        <f t="shared" si="135"/>
        <v/>
      </c>
      <c r="AK1137" s="245">
        <f t="shared" si="135"/>
        <v>0</v>
      </c>
      <c r="AL1137" s="262"/>
      <c r="BF1137" s="194"/>
      <c r="BG1137" s="194"/>
      <c r="BH1137" s="194"/>
      <c r="BI1137" s="194"/>
      <c r="BJ1137" s="194"/>
      <c r="BK1137" s="194"/>
      <c r="BL1137" s="194"/>
      <c r="BM1137" s="194"/>
      <c r="BN1137" s="194"/>
      <c r="BO1137" s="194"/>
      <c r="BP1137" s="194"/>
      <c r="BQ1137" s="194"/>
      <c r="BR1137" s="194"/>
      <c r="BY1137" s="156">
        <f>BY1140</f>
        <v>3</v>
      </c>
      <c r="BZ1137" s="156">
        <f t="shared" si="133"/>
        <v>0</v>
      </c>
      <c r="CD1137" s="155"/>
      <c r="CE1137" s="155"/>
    </row>
    <row r="1138" spans="1:94" s="96" customFormat="1" ht="15" customHeight="1">
      <c r="A1138" s="147">
        <f>IF(B1138&lt;&gt;"",SUBTOTAL(103,$B$8:B1138)-SUBTOTAL(103,$B$9:$B$50)-SUBTOTAL(103,$B$52:$B$345),"")</f>
        <v>19</v>
      </c>
      <c r="B1138" s="88" t="str">
        <f>IF(AND(W1144=0,AD1144=0),"",".")</f>
        <v>.</v>
      </c>
      <c r="C1138" s="270" t="s">
        <v>1628</v>
      </c>
      <c r="D1138" s="124"/>
      <c r="E1138" s="111"/>
      <c r="F1138" s="111"/>
      <c r="G1138" s="111"/>
      <c r="H1138" s="111"/>
      <c r="I1138" s="111"/>
      <c r="J1138" s="111"/>
      <c r="K1138" s="126"/>
      <c r="L1138" s="126"/>
      <c r="M1138" s="126"/>
      <c r="N1138" s="126"/>
      <c r="O1138" s="126"/>
      <c r="P1138" s="126"/>
      <c r="Q1138" s="126"/>
      <c r="R1138" s="126"/>
      <c r="S1138" s="126"/>
      <c r="T1138" s="126"/>
      <c r="U1138" s="126"/>
      <c r="V1138" s="126"/>
      <c r="W1138" s="271"/>
      <c r="X1138" s="271"/>
      <c r="Y1138" s="271"/>
      <c r="Z1138" s="271"/>
      <c r="AA1138" s="271"/>
      <c r="AB1138" s="271"/>
      <c r="AC1138" s="271"/>
      <c r="AD1138" s="271"/>
      <c r="AE1138" s="271"/>
      <c r="AF1138" s="271"/>
      <c r="AG1138" s="271"/>
      <c r="AH1138" s="271"/>
      <c r="AI1138" s="271"/>
      <c r="AJ1138" s="147">
        <f t="shared" si="135"/>
        <v>19</v>
      </c>
      <c r="AK1138" s="245" t="str">
        <f t="shared" si="135"/>
        <v>.</v>
      </c>
      <c r="AL1138" s="270" t="s">
        <v>1618</v>
      </c>
      <c r="AM1138" s="124"/>
      <c r="AN1138" s="124"/>
      <c r="AO1138" s="111"/>
      <c r="AP1138" s="111"/>
      <c r="AQ1138" s="111"/>
      <c r="AR1138" s="111"/>
      <c r="AS1138" s="111"/>
      <c r="AT1138" s="126"/>
      <c r="AU1138" s="126"/>
      <c r="AV1138" s="126"/>
      <c r="AW1138" s="126"/>
      <c r="AX1138" s="126"/>
      <c r="AY1138" s="126"/>
      <c r="AZ1138" s="126"/>
      <c r="BA1138" s="126"/>
      <c r="BB1138" s="126"/>
      <c r="BC1138" s="126"/>
      <c r="BD1138" s="126"/>
      <c r="BE1138" s="126"/>
      <c r="BF1138" s="271"/>
      <c r="BG1138" s="271"/>
      <c r="BH1138" s="271"/>
      <c r="BI1138" s="271"/>
      <c r="BJ1138" s="271"/>
      <c r="BK1138" s="271"/>
      <c r="BL1138" s="271"/>
      <c r="BM1138" s="271"/>
      <c r="BN1138" s="271"/>
      <c r="BO1138" s="271"/>
      <c r="BP1138" s="271"/>
      <c r="BQ1138" s="271"/>
      <c r="BR1138" s="271"/>
      <c r="BS1138" s="271"/>
      <c r="BT1138" s="155"/>
      <c r="BU1138" s="155"/>
      <c r="BV1138" s="155"/>
      <c r="BW1138" s="155"/>
      <c r="BX1138" s="156"/>
      <c r="BY1138" s="156">
        <f>BY1140</f>
        <v>3</v>
      </c>
      <c r="BZ1138" s="156">
        <f t="shared" si="133"/>
        <v>0</v>
      </c>
      <c r="CA1138" s="156"/>
      <c r="CB1138" s="252"/>
      <c r="CC1138" s="252"/>
      <c r="CD1138" s="252"/>
      <c r="CE1138" s="252"/>
      <c r="CG1138" s="272"/>
      <c r="CH1138" s="272"/>
      <c r="CI1138" s="272"/>
      <c r="CJ1138" s="272"/>
      <c r="CK1138" s="272"/>
      <c r="CL1138" s="272"/>
      <c r="CM1138" s="272"/>
      <c r="CN1138" s="272"/>
      <c r="CO1138" s="272"/>
      <c r="CP1138" s="272"/>
    </row>
    <row r="1139" spans="1:94" ht="15" customHeight="1">
      <c r="A1139" s="278" t="str">
        <f>IF(B1139&lt;&gt;"",SUBTOTAL(103,$B$8:B1139)-SUBTOTAL(103,$B$9:$B$50)-SUBTOTAL(103,$B$52:$B$345),"")</f>
        <v/>
      </c>
      <c r="D1139" s="100"/>
      <c r="E1139" s="100"/>
      <c r="F1139" s="100"/>
      <c r="G1139" s="100"/>
      <c r="H1139" s="100"/>
      <c r="I1139" s="100"/>
      <c r="J1139" s="745"/>
      <c r="K1139" s="745"/>
      <c r="L1139" s="745"/>
      <c r="M1139" s="745"/>
      <c r="N1139" s="745"/>
      <c r="O1139" s="745"/>
      <c r="P1139" s="745"/>
      <c r="Q1139" s="745"/>
      <c r="R1139" s="745"/>
      <c r="S1139" s="745"/>
      <c r="T1139" s="745"/>
      <c r="U1139" s="745"/>
      <c r="W1139" s="648" t="str">
        <f>[4]CDKT!$P$9</f>
        <v>30/06/2016</v>
      </c>
      <c r="X1139" s="649"/>
      <c r="Y1139" s="649"/>
      <c r="Z1139" s="649"/>
      <c r="AA1139" s="649"/>
      <c r="AB1139" s="649"/>
      <c r="AC1139" s="277"/>
      <c r="AD1139" s="648" t="str">
        <f>[4]CDKT!$T$9</f>
        <v>01/01/2016</v>
      </c>
      <c r="AE1139" s="649"/>
      <c r="AF1139" s="649"/>
      <c r="AG1139" s="649"/>
      <c r="AH1139" s="649"/>
      <c r="AI1139" s="649"/>
      <c r="AJ1139" s="278" t="str">
        <f t="shared" si="135"/>
        <v/>
      </c>
      <c r="AK1139" s="278">
        <f t="shared" si="135"/>
        <v>0</v>
      </c>
      <c r="AM1139" s="100"/>
      <c r="AN1139" s="100"/>
      <c r="AO1139" s="100"/>
      <c r="AP1139" s="100"/>
      <c r="AQ1139" s="100"/>
      <c r="AR1139" s="100"/>
      <c r="AS1139" s="100"/>
      <c r="AT1139" s="100"/>
      <c r="AU1139" s="100"/>
      <c r="AV1139" s="100"/>
      <c r="AW1139" s="100"/>
      <c r="AX1139" s="100"/>
      <c r="AY1139" s="100"/>
      <c r="AZ1139" s="100"/>
      <c r="BA1139" s="100"/>
      <c r="BB1139" s="100"/>
      <c r="BC1139" s="100"/>
      <c r="BF1139" s="650" t="e">
        <f>#REF!</f>
        <v>#REF!</v>
      </c>
      <c r="BG1139" s="649"/>
      <c r="BH1139" s="649"/>
      <c r="BI1139" s="649"/>
      <c r="BJ1139" s="649"/>
      <c r="BK1139" s="649"/>
      <c r="BL1139" s="277"/>
      <c r="BM1139" s="650" t="e">
        <f>#REF!</f>
        <v>#REF!</v>
      </c>
      <c r="BN1139" s="649"/>
      <c r="BO1139" s="649"/>
      <c r="BP1139" s="649"/>
      <c r="BQ1139" s="649"/>
      <c r="BR1139" s="649"/>
      <c r="BS1139" s="279"/>
      <c r="BT1139" s="280" t="str">
        <f>[4]CDKT!K$9</f>
        <v>Hội sở</v>
      </c>
      <c r="BU1139" s="280" t="str">
        <f>[4]CDKT!L$9</f>
        <v>CN Hà Nội</v>
      </c>
      <c r="BV1139" s="280" t="str">
        <f>[4]CDKT!M$9</f>
        <v>CN Hồ Chí Minh</v>
      </c>
      <c r="BW1139" s="280" t="str">
        <f>[4]CDKT!O$9</f>
        <v>Điều chỉnh</v>
      </c>
      <c r="BY1139" s="156">
        <f>BY1140</f>
        <v>3</v>
      </c>
      <c r="BZ1139" s="156">
        <f t="shared" si="133"/>
        <v>0</v>
      </c>
    </row>
    <row r="1140" spans="1:94" ht="15" customHeight="1">
      <c r="A1140" s="278" t="str">
        <f>IF(B1140&lt;&gt;"",SUBTOTAL(103,$B$8:B1140)-SUBTOTAL(103,$B$9:$B$50)-SUBTOTAL(103,$B$52:$B$345),"")</f>
        <v/>
      </c>
      <c r="D1140" s="100"/>
      <c r="E1140" s="100"/>
      <c r="F1140" s="100"/>
      <c r="G1140" s="100"/>
      <c r="H1140" s="100"/>
      <c r="I1140" s="100"/>
      <c r="J1140" s="100"/>
      <c r="K1140" s="100"/>
      <c r="L1140" s="100"/>
      <c r="M1140" s="100"/>
      <c r="N1140" s="100"/>
      <c r="O1140" s="100"/>
      <c r="P1140" s="100"/>
      <c r="Q1140" s="100"/>
      <c r="R1140" s="100"/>
      <c r="S1140" s="100"/>
      <c r="T1140" s="100"/>
      <c r="W1140" s="651" t="str">
        <f>[4]CDKT!$P$10</f>
        <v>VND</v>
      </c>
      <c r="X1140" s="651"/>
      <c r="Y1140" s="651"/>
      <c r="Z1140" s="651"/>
      <c r="AA1140" s="651"/>
      <c r="AB1140" s="651"/>
      <c r="AC1140" s="277"/>
      <c r="AD1140" s="651" t="str">
        <f>[4]CDKT!$T$10</f>
        <v>VND</v>
      </c>
      <c r="AE1140" s="651"/>
      <c r="AF1140" s="651"/>
      <c r="AG1140" s="651"/>
      <c r="AH1140" s="651"/>
      <c r="AI1140" s="651"/>
      <c r="AJ1140" s="278" t="str">
        <f t="shared" ref="AJ1140:AK1158" si="140">A1140</f>
        <v/>
      </c>
      <c r="AK1140" s="278">
        <f t="shared" si="140"/>
        <v>0</v>
      </c>
      <c r="AM1140" s="100"/>
      <c r="AN1140" s="100"/>
      <c r="AO1140" s="100"/>
      <c r="AP1140" s="100"/>
      <c r="AQ1140" s="100"/>
      <c r="AR1140" s="100"/>
      <c r="AS1140" s="100"/>
      <c r="AT1140" s="100"/>
      <c r="AU1140" s="100"/>
      <c r="AV1140" s="100"/>
      <c r="AW1140" s="100"/>
      <c r="AX1140" s="100"/>
      <c r="AY1140" s="100"/>
      <c r="AZ1140" s="100"/>
      <c r="BA1140" s="100"/>
      <c r="BB1140" s="100"/>
      <c r="BC1140" s="100"/>
      <c r="BF1140" s="651" t="e">
        <f>#REF!</f>
        <v>#REF!</v>
      </c>
      <c r="BG1140" s="651"/>
      <c r="BH1140" s="651"/>
      <c r="BI1140" s="651"/>
      <c r="BJ1140" s="651"/>
      <c r="BK1140" s="651"/>
      <c r="BL1140" s="277"/>
      <c r="BM1140" s="651" t="e">
        <f>#REF!</f>
        <v>#REF!</v>
      </c>
      <c r="BN1140" s="651"/>
      <c r="BO1140" s="651"/>
      <c r="BP1140" s="651"/>
      <c r="BQ1140" s="651"/>
      <c r="BR1140" s="651"/>
      <c r="BS1140" s="279"/>
      <c r="BT1140" s="155" t="s">
        <v>1133</v>
      </c>
      <c r="BU1140" s="155" t="s">
        <v>1133</v>
      </c>
      <c r="BV1140" s="155" t="s">
        <v>1133</v>
      </c>
      <c r="BW1140" s="155" t="s">
        <v>1133</v>
      </c>
      <c r="BY1140" s="156">
        <f>SUM(BY1141:BY1144)</f>
        <v>3</v>
      </c>
      <c r="BZ1140" s="156">
        <f t="shared" si="133"/>
        <v>0</v>
      </c>
    </row>
    <row r="1141" spans="1:94" s="99" customFormat="1" ht="15" customHeight="1">
      <c r="A1141" s="147" t="str">
        <f>IF(B1141&lt;&gt;"",SUBTOTAL(103,$B$8:B1141)-SUBTOTAL(103,$B$9:$B$50)-SUBTOTAL(103,$B$52:$B$345),"")</f>
        <v/>
      </c>
      <c r="B1141" s="90"/>
      <c r="C1141" s="321" t="s">
        <v>1629</v>
      </c>
      <c r="D1141" s="129"/>
      <c r="E1141" s="107"/>
      <c r="F1141" s="107"/>
      <c r="G1141" s="107"/>
      <c r="H1141" s="107"/>
      <c r="I1141" s="107"/>
      <c r="J1141" s="744"/>
      <c r="K1141" s="744"/>
      <c r="L1141" s="744"/>
      <c r="M1141" s="744"/>
      <c r="N1141" s="744"/>
      <c r="O1141" s="744"/>
      <c r="P1141" s="744"/>
      <c r="Q1141" s="744"/>
      <c r="R1141" s="744"/>
      <c r="S1141" s="744"/>
      <c r="T1141" s="744"/>
      <c r="U1141" s="744"/>
      <c r="W1141" s="641">
        <f>SUM(BT1141:BW1141)</f>
        <v>990840000</v>
      </c>
      <c r="X1141" s="641"/>
      <c r="Y1141" s="641"/>
      <c r="Z1141" s="641"/>
      <c r="AA1141" s="641"/>
      <c r="AB1141" s="641"/>
      <c r="AC1141" s="423"/>
      <c r="AD1141" s="641">
        <v>990840000</v>
      </c>
      <c r="AE1141" s="641"/>
      <c r="AF1141" s="641"/>
      <c r="AG1141" s="641"/>
      <c r="AH1141" s="641"/>
      <c r="AI1141" s="641"/>
      <c r="AJ1141" s="147" t="str">
        <f t="shared" si="140"/>
        <v/>
      </c>
      <c r="AK1141" s="245">
        <f t="shared" si="140"/>
        <v>0</v>
      </c>
      <c r="AL1141" s="321" t="s">
        <v>1620</v>
      </c>
      <c r="AM1141" s="129"/>
      <c r="AN1141" s="129"/>
      <c r="AO1141" s="107"/>
      <c r="AP1141" s="107"/>
      <c r="AQ1141" s="107"/>
      <c r="AR1141" s="107"/>
      <c r="AS1141" s="107"/>
      <c r="AT1141" s="107"/>
      <c r="AU1141" s="114"/>
      <c r="AV1141" s="114"/>
      <c r="BF1141" s="676" t="e">
        <f>SUBTOTAL(109,#REF!)</f>
        <v>#REF!</v>
      </c>
      <c r="BG1141" s="676"/>
      <c r="BH1141" s="676"/>
      <c r="BI1141" s="676"/>
      <c r="BJ1141" s="676"/>
      <c r="BK1141" s="676"/>
      <c r="BL1141" s="290"/>
      <c r="BM1141" s="676" t="e">
        <f>SUBTOTAL(109,#REF!)</f>
        <v>#REF!</v>
      </c>
      <c r="BN1141" s="676"/>
      <c r="BO1141" s="676"/>
      <c r="BP1141" s="676"/>
      <c r="BQ1141" s="676"/>
      <c r="BR1141" s="676"/>
      <c r="BS1141" s="193"/>
      <c r="BT1141" s="155">
        <v>990840000</v>
      </c>
      <c r="BU1141" s="155">
        <v>0</v>
      </c>
      <c r="BV1141" s="155">
        <v>0</v>
      </c>
      <c r="BW1141" s="155">
        <v>0</v>
      </c>
      <c r="BX1141" s="156"/>
      <c r="BY1141" s="156">
        <f>IF(SUM(C1141:AI1141)=0,0,1)</f>
        <v>1</v>
      </c>
      <c r="BZ1141" s="156">
        <f t="shared" si="133"/>
        <v>0</v>
      </c>
      <c r="CA1141" s="156"/>
      <c r="CB1141" s="252"/>
      <c r="CC1141" s="252"/>
      <c r="CD1141" s="252"/>
      <c r="CE1141" s="195"/>
      <c r="CG1141" s="290"/>
      <c r="CH1141" s="290"/>
      <c r="CI1141" s="290"/>
      <c r="CJ1141" s="290"/>
      <c r="CK1141" s="290"/>
      <c r="CL1141" s="290"/>
      <c r="CM1141" s="290"/>
      <c r="CN1141" s="290"/>
      <c r="CO1141" s="290"/>
      <c r="CP1141" s="290"/>
    </row>
    <row r="1142" spans="1:94" s="99" customFormat="1" ht="15" hidden="1" customHeight="1">
      <c r="A1142" s="147" t="str">
        <f>IF(B1142&lt;&gt;"",SUBTOTAL(103,$B$8:B1142)-SUBTOTAL(103,$B$9:$B$50)-SUBTOTAL(103,$B$52:$B$345),"")</f>
        <v/>
      </c>
      <c r="B1142" s="90"/>
      <c r="C1142" s="457" t="s">
        <v>1630</v>
      </c>
      <c r="D1142" s="458"/>
      <c r="E1142" s="458"/>
      <c r="F1142" s="458"/>
      <c r="G1142" s="458"/>
      <c r="H1142" s="458"/>
      <c r="I1142" s="458"/>
      <c r="J1142" s="743"/>
      <c r="K1142" s="743"/>
      <c r="L1142" s="743"/>
      <c r="M1142" s="743"/>
      <c r="N1142" s="743"/>
      <c r="O1142" s="743"/>
      <c r="P1142" s="743"/>
      <c r="Q1142" s="743"/>
      <c r="R1142" s="743"/>
      <c r="S1142" s="743"/>
      <c r="T1142" s="743"/>
      <c r="U1142" s="743"/>
      <c r="W1142" s="641">
        <f>SUM(BT1142:BW1142)</f>
        <v>0</v>
      </c>
      <c r="X1142" s="641"/>
      <c r="Y1142" s="641"/>
      <c r="Z1142" s="641"/>
      <c r="AA1142" s="641"/>
      <c r="AB1142" s="641"/>
      <c r="AC1142" s="423"/>
      <c r="AD1142" s="641">
        <v>0</v>
      </c>
      <c r="AE1142" s="641"/>
      <c r="AF1142" s="641"/>
      <c r="AG1142" s="641"/>
      <c r="AH1142" s="641"/>
      <c r="AI1142" s="641"/>
      <c r="AJ1142" s="147" t="str">
        <f t="shared" si="140"/>
        <v/>
      </c>
      <c r="AK1142" s="245">
        <f t="shared" si="140"/>
        <v>0</v>
      </c>
      <c r="AL1142" s="742" t="s">
        <v>1622</v>
      </c>
      <c r="AM1142" s="655"/>
      <c r="AN1142" s="655"/>
      <c r="AO1142" s="655"/>
      <c r="AP1142" s="655"/>
      <c r="AQ1142" s="655"/>
      <c r="AR1142" s="655"/>
      <c r="AS1142" s="655"/>
      <c r="AT1142" s="655"/>
      <c r="AU1142" s="655"/>
      <c r="AV1142" s="655"/>
      <c r="AW1142" s="655"/>
      <c r="AX1142" s="655"/>
      <c r="AY1142" s="655"/>
      <c r="AZ1142" s="655"/>
      <c r="BA1142" s="655"/>
      <c r="BB1142" s="655"/>
      <c r="BC1142" s="655"/>
      <c r="BD1142" s="655"/>
      <c r="BF1142" s="676" t="e">
        <f>SUBTOTAL(109,#REF!)</f>
        <v>#REF!</v>
      </c>
      <c r="BG1142" s="676"/>
      <c r="BH1142" s="676"/>
      <c r="BI1142" s="676"/>
      <c r="BJ1142" s="676"/>
      <c r="BK1142" s="676"/>
      <c r="BL1142" s="290"/>
      <c r="BM1142" s="676" t="e">
        <f>SUBTOTAL(109,#REF!)</f>
        <v>#REF!</v>
      </c>
      <c r="BN1142" s="676"/>
      <c r="BO1142" s="676"/>
      <c r="BP1142" s="676"/>
      <c r="BQ1142" s="676"/>
      <c r="BR1142" s="676"/>
      <c r="BS1142" s="193"/>
      <c r="BT1142" s="155">
        <v>0</v>
      </c>
      <c r="BU1142" s="155">
        <v>0</v>
      </c>
      <c r="BV1142" s="155">
        <v>0</v>
      </c>
      <c r="BW1142" s="155">
        <v>0</v>
      </c>
      <c r="BX1142" s="156"/>
      <c r="BY1142" s="156">
        <f>IF(SUM(C1142:AI1142)=0,0,1)</f>
        <v>0</v>
      </c>
      <c r="BZ1142" s="156">
        <f t="shared" si="133"/>
        <v>0</v>
      </c>
      <c r="CA1142" s="156"/>
      <c r="CB1142" s="252"/>
      <c r="CC1142" s="252"/>
      <c r="CD1142" s="252"/>
      <c r="CE1142" s="195"/>
      <c r="CG1142" s="290"/>
      <c r="CH1142" s="290"/>
      <c r="CI1142" s="290"/>
      <c r="CJ1142" s="290"/>
      <c r="CK1142" s="290"/>
      <c r="CL1142" s="290"/>
      <c r="CM1142" s="290"/>
      <c r="CN1142" s="290"/>
      <c r="CO1142" s="290"/>
      <c r="CP1142" s="290"/>
    </row>
    <row r="1143" spans="1:94" ht="15" customHeight="1">
      <c r="A1143" s="147" t="str">
        <f>IF(B1143&lt;&gt;"",SUBTOTAL(103,$B$8:B1143)-SUBTOTAL(103,$B$9:$B$50)-SUBTOTAL(103,$B$52:$B$345),"")</f>
        <v/>
      </c>
      <c r="C1143" s="262"/>
      <c r="W1143" s="155"/>
      <c r="X1143" s="155"/>
      <c r="Y1143" s="155"/>
      <c r="Z1143" s="155"/>
      <c r="AA1143" s="155"/>
      <c r="AB1143" s="155"/>
      <c r="AC1143" s="155"/>
      <c r="AD1143" s="155"/>
      <c r="AE1143" s="155"/>
      <c r="AF1143" s="155"/>
      <c r="AG1143" s="155"/>
      <c r="AH1143" s="155"/>
      <c r="AI1143" s="155"/>
      <c r="AJ1143" s="147" t="str">
        <f t="shared" si="140"/>
        <v/>
      </c>
      <c r="AK1143" s="245">
        <f t="shared" si="140"/>
        <v>0</v>
      </c>
      <c r="AL1143" s="262"/>
      <c r="BF1143" s="194"/>
      <c r="BG1143" s="194"/>
      <c r="BH1143" s="194"/>
      <c r="BI1143" s="194"/>
      <c r="BJ1143" s="194"/>
      <c r="BK1143" s="194"/>
      <c r="BL1143" s="194"/>
      <c r="BM1143" s="194"/>
      <c r="BN1143" s="194"/>
      <c r="BO1143" s="194"/>
      <c r="BP1143" s="194"/>
      <c r="BQ1143" s="194"/>
      <c r="BR1143" s="194"/>
      <c r="BY1143" s="156">
        <f>BY1144</f>
        <v>1</v>
      </c>
      <c r="BZ1143" s="156">
        <f t="shared" si="133"/>
        <v>0</v>
      </c>
      <c r="CD1143" s="155"/>
      <c r="CE1143" s="155"/>
    </row>
    <row r="1144" spans="1:94" s="96" customFormat="1" ht="15" customHeight="1" thickBot="1">
      <c r="A1144" s="147" t="str">
        <f>IF(B1144&lt;&gt;"",SUBTOTAL(103,$B$8:B1144)-SUBTOTAL(103,$B$9:$B$50)-SUBTOTAL(103,$B$52:$B$345),"")</f>
        <v/>
      </c>
      <c r="B1144" s="88"/>
      <c r="C1144" s="270"/>
      <c r="D1144" s="110"/>
      <c r="E1144" s="111"/>
      <c r="F1144" s="111"/>
      <c r="G1144" s="111"/>
      <c r="H1144" s="111"/>
      <c r="I1144" s="111"/>
      <c r="J1144" s="111"/>
      <c r="K1144" s="112"/>
      <c r="L1144" s="112"/>
      <c r="M1144" s="112"/>
      <c r="N1144" s="112"/>
      <c r="O1144" s="112"/>
      <c r="P1144" s="112"/>
      <c r="Q1144" s="112"/>
      <c r="R1144" s="112"/>
      <c r="S1144" s="112"/>
      <c r="T1144" s="112"/>
      <c r="U1144" s="112"/>
      <c r="V1144" s="112"/>
      <c r="W1144" s="653">
        <f>SUBTOTAL(109,W1141:AB1143)</f>
        <v>990840000</v>
      </c>
      <c r="X1144" s="653"/>
      <c r="Y1144" s="653"/>
      <c r="Z1144" s="653"/>
      <c r="AA1144" s="653"/>
      <c r="AB1144" s="653"/>
      <c r="AC1144" s="252"/>
      <c r="AD1144" s="653">
        <f>SUBTOTAL(109,AD1141:AI1143)</f>
        <v>990840000</v>
      </c>
      <c r="AE1144" s="653"/>
      <c r="AF1144" s="653"/>
      <c r="AG1144" s="653"/>
      <c r="AH1144" s="653"/>
      <c r="AI1144" s="653"/>
      <c r="AJ1144" s="147" t="str">
        <f t="shared" si="140"/>
        <v/>
      </c>
      <c r="AK1144" s="245">
        <f t="shared" si="140"/>
        <v>0</v>
      </c>
      <c r="AL1144" s="270"/>
      <c r="AM1144" s="110"/>
      <c r="AN1144" s="111"/>
      <c r="AO1144" s="111"/>
      <c r="AP1144" s="111"/>
      <c r="AQ1144" s="111"/>
      <c r="AR1144" s="111"/>
      <c r="AS1144" s="111"/>
      <c r="AT1144" s="112"/>
      <c r="AU1144" s="112"/>
      <c r="AV1144" s="112"/>
      <c r="AW1144" s="112"/>
      <c r="AX1144" s="112"/>
      <c r="AY1144" s="112"/>
      <c r="AZ1144" s="112"/>
      <c r="BA1144" s="112"/>
      <c r="BB1144" s="112"/>
      <c r="BC1144" s="112"/>
      <c r="BD1144" s="112"/>
      <c r="BE1144" s="112"/>
      <c r="BF1144" s="653">
        <f>SUBTOTAL(109,BF1141:BK1143)</f>
        <v>0</v>
      </c>
      <c r="BG1144" s="653"/>
      <c r="BH1144" s="653"/>
      <c r="BI1144" s="653"/>
      <c r="BJ1144" s="653"/>
      <c r="BK1144" s="653"/>
      <c r="BL1144" s="252"/>
      <c r="BM1144" s="653">
        <f>SUBTOTAL(109,BM1141:BR1143)</f>
        <v>0</v>
      </c>
      <c r="BN1144" s="653"/>
      <c r="BO1144" s="653"/>
      <c r="BP1144" s="653"/>
      <c r="BQ1144" s="653"/>
      <c r="BR1144" s="653"/>
      <c r="BS1144" s="271"/>
      <c r="BT1144" s="285">
        <f>SUBTOTAL(109,BT1141:BT1143)</f>
        <v>990840000</v>
      </c>
      <c r="BU1144" s="285">
        <f>SUBTOTAL(109,BU1141:BU1143)</f>
        <v>0</v>
      </c>
      <c r="BV1144" s="285">
        <f>SUBTOTAL(109,BV1141:BV1143)</f>
        <v>0</v>
      </c>
      <c r="BW1144" s="285">
        <f>SUBTOTAL(109,BW1141:BW1143)</f>
        <v>0</v>
      </c>
      <c r="BX1144" s="156"/>
      <c r="BY1144" s="156">
        <f>IF(SUM(C1144:AI1144)=0,0,1)</f>
        <v>1</v>
      </c>
      <c r="BZ1144" s="156">
        <f t="shared" si="133"/>
        <v>0</v>
      </c>
      <c r="CA1144" s="156"/>
      <c r="CB1144" s="252">
        <f>[4]CDKT!P276</f>
        <v>990840000</v>
      </c>
      <c r="CC1144" s="252">
        <f>[4]CDKT!T276</f>
        <v>990840000</v>
      </c>
      <c r="CD1144" s="252">
        <f>W1144-CB1144</f>
        <v>0</v>
      </c>
      <c r="CE1144" s="252">
        <f>AD1144-CC1144</f>
        <v>0</v>
      </c>
      <c r="CG1144" s="272"/>
      <c r="CH1144" s="272"/>
      <c r="CI1144" s="272"/>
      <c r="CJ1144" s="272"/>
      <c r="CK1144" s="272"/>
      <c r="CL1144" s="272"/>
      <c r="CM1144" s="272"/>
      <c r="CN1144" s="272"/>
      <c r="CO1144" s="272"/>
      <c r="CP1144" s="272"/>
    </row>
    <row r="1145" spans="1:94" ht="15" hidden="1" customHeight="1" thickTop="1">
      <c r="A1145" s="147" t="str">
        <f>IF(B1145&lt;&gt;"",SUBTOTAL(103,$B$8:B1145)-SUBTOTAL(103,$B$9:$B$50)-SUBTOTAL(103,$B$52:$B$345),"")</f>
        <v/>
      </c>
      <c r="D1145" s="107"/>
      <c r="E1145" s="107"/>
      <c r="F1145" s="107"/>
      <c r="G1145" s="107"/>
      <c r="H1145" s="107"/>
      <c r="I1145" s="107"/>
      <c r="J1145" s="107"/>
      <c r="K1145" s="107"/>
      <c r="L1145" s="107"/>
      <c r="M1145" s="107"/>
      <c r="N1145" s="107"/>
      <c r="O1145" s="107"/>
      <c r="P1145" s="107"/>
      <c r="Q1145" s="107"/>
      <c r="R1145" s="107"/>
      <c r="S1145" s="107"/>
      <c r="T1145" s="107"/>
      <c r="U1145" s="107"/>
      <c r="V1145" s="107"/>
      <c r="W1145" s="155"/>
      <c r="X1145" s="155"/>
      <c r="Y1145" s="155"/>
      <c r="Z1145" s="155"/>
      <c r="AA1145" s="155"/>
      <c r="AB1145" s="155"/>
      <c r="AC1145" s="155"/>
      <c r="AD1145" s="155"/>
      <c r="AE1145" s="155"/>
      <c r="AF1145" s="155"/>
      <c r="AG1145" s="155"/>
      <c r="AH1145" s="155"/>
      <c r="AI1145" s="155"/>
      <c r="AJ1145" s="147" t="str">
        <f t="shared" si="140"/>
        <v/>
      </c>
      <c r="AK1145" s="245">
        <f t="shared" si="140"/>
        <v>0</v>
      </c>
      <c r="AM1145" s="107"/>
      <c r="AN1145" s="107"/>
      <c r="AO1145" s="107"/>
      <c r="AP1145" s="107"/>
      <c r="AQ1145" s="107"/>
      <c r="AR1145" s="107"/>
      <c r="AS1145" s="107"/>
      <c r="AT1145" s="107"/>
      <c r="AU1145" s="107"/>
      <c r="AV1145" s="107"/>
      <c r="AW1145" s="107"/>
      <c r="AX1145" s="107"/>
      <c r="AY1145" s="107"/>
      <c r="AZ1145" s="107"/>
      <c r="BA1145" s="107"/>
      <c r="BB1145" s="107"/>
      <c r="BC1145" s="107"/>
      <c r="BD1145" s="107"/>
      <c r="BE1145" s="107"/>
      <c r="BT1145" s="155">
        <f>BT1144-[4]CDKT!K276</f>
        <v>0</v>
      </c>
      <c r="BU1145" s="155">
        <f>BU1144-[4]CDKT!L276</f>
        <v>0</v>
      </c>
      <c r="BV1145" s="155">
        <f>BV1144-[4]CDKT!M276</f>
        <v>0</v>
      </c>
      <c r="BW1145" s="155">
        <f>BW1144-[4]CDKT!O276</f>
        <v>0</v>
      </c>
      <c r="BY1145" s="156">
        <f>BY1148</f>
        <v>0</v>
      </c>
      <c r="BZ1145" s="156">
        <f t="shared" si="133"/>
        <v>0</v>
      </c>
    </row>
    <row r="1146" spans="1:94" s="96" customFormat="1" ht="15" hidden="1" customHeight="1">
      <c r="A1146" s="147" t="str">
        <f>IF(B1146&lt;&gt;"",SUBTOTAL(103,$B$8:B1146)-SUBTOTAL(103,$B$9:$B$50)-SUBTOTAL(103,$B$52:$B$345),"")</f>
        <v/>
      </c>
      <c r="B1146" s="88" t="str">
        <f>IF(AND(W1152=0,AD1152=0),"",".")</f>
        <v/>
      </c>
      <c r="C1146" s="270" t="s">
        <v>1631</v>
      </c>
      <c r="D1146" s="124"/>
      <c r="E1146" s="111"/>
      <c r="F1146" s="111"/>
      <c r="G1146" s="111"/>
      <c r="H1146" s="111"/>
      <c r="I1146" s="111"/>
      <c r="J1146" s="111"/>
      <c r="K1146" s="126"/>
      <c r="L1146" s="126"/>
      <c r="M1146" s="126"/>
      <c r="N1146" s="126"/>
      <c r="O1146" s="126"/>
      <c r="P1146" s="126"/>
      <c r="Q1146" s="126"/>
      <c r="R1146" s="126"/>
      <c r="S1146" s="126"/>
      <c r="T1146" s="126"/>
      <c r="U1146" s="126"/>
      <c r="V1146" s="126"/>
      <c r="W1146" s="271"/>
      <c r="X1146" s="271"/>
      <c r="Y1146" s="271"/>
      <c r="Z1146" s="271"/>
      <c r="AA1146" s="271"/>
      <c r="AB1146" s="271"/>
      <c r="AC1146" s="271"/>
      <c r="AD1146" s="271"/>
      <c r="AE1146" s="271"/>
      <c r="AF1146" s="271"/>
      <c r="AG1146" s="271"/>
      <c r="AH1146" s="271"/>
      <c r="AI1146" s="271"/>
      <c r="AJ1146" s="147" t="str">
        <f t="shared" si="140"/>
        <v/>
      </c>
      <c r="AK1146" s="245" t="str">
        <f t="shared" si="140"/>
        <v/>
      </c>
      <c r="AL1146" s="270" t="s">
        <v>1618</v>
      </c>
      <c r="AM1146" s="124"/>
      <c r="AN1146" s="124"/>
      <c r="AO1146" s="111"/>
      <c r="AP1146" s="111"/>
      <c r="AQ1146" s="111"/>
      <c r="AR1146" s="111"/>
      <c r="AS1146" s="111"/>
      <c r="AT1146" s="126"/>
      <c r="AU1146" s="126"/>
      <c r="AV1146" s="126"/>
      <c r="AW1146" s="126"/>
      <c r="AX1146" s="126"/>
      <c r="AY1146" s="126"/>
      <c r="AZ1146" s="126"/>
      <c r="BA1146" s="126"/>
      <c r="BB1146" s="126"/>
      <c r="BC1146" s="126"/>
      <c r="BD1146" s="126"/>
      <c r="BE1146" s="126"/>
      <c r="BF1146" s="271"/>
      <c r="BG1146" s="271"/>
      <c r="BH1146" s="271"/>
      <c r="BI1146" s="271"/>
      <c r="BJ1146" s="271"/>
      <c r="BK1146" s="271"/>
      <c r="BL1146" s="271"/>
      <c r="BM1146" s="271"/>
      <c r="BN1146" s="271"/>
      <c r="BO1146" s="271"/>
      <c r="BP1146" s="271"/>
      <c r="BQ1146" s="271"/>
      <c r="BR1146" s="271"/>
      <c r="BS1146" s="271"/>
      <c r="BT1146" s="155"/>
      <c r="BU1146" s="155"/>
      <c r="BV1146" s="155"/>
      <c r="BW1146" s="155"/>
      <c r="BX1146" s="156"/>
      <c r="BY1146" s="156">
        <f>BY1148</f>
        <v>0</v>
      </c>
      <c r="BZ1146" s="156">
        <f t="shared" si="133"/>
        <v>0</v>
      </c>
      <c r="CA1146" s="156"/>
      <c r="CB1146" s="252"/>
      <c r="CC1146" s="252"/>
      <c r="CD1146" s="252"/>
      <c r="CE1146" s="252"/>
      <c r="CG1146" s="272"/>
      <c r="CH1146" s="272"/>
      <c r="CI1146" s="272"/>
      <c r="CJ1146" s="272"/>
      <c r="CK1146" s="272"/>
      <c r="CL1146" s="272"/>
      <c r="CM1146" s="272"/>
      <c r="CN1146" s="272"/>
      <c r="CO1146" s="272"/>
      <c r="CP1146" s="272"/>
    </row>
    <row r="1147" spans="1:94" ht="15" hidden="1" customHeight="1">
      <c r="A1147" s="278" t="str">
        <f>IF(B1147&lt;&gt;"",SUBTOTAL(103,$B$8:B1147)-SUBTOTAL(103,$B$9:$B$50)-SUBTOTAL(103,$B$52:$B$345),"")</f>
        <v/>
      </c>
      <c r="D1147" s="100"/>
      <c r="E1147" s="100"/>
      <c r="F1147" s="100"/>
      <c r="G1147" s="100"/>
      <c r="H1147" s="100"/>
      <c r="I1147" s="100"/>
      <c r="J1147" s="745"/>
      <c r="K1147" s="745"/>
      <c r="L1147" s="745"/>
      <c r="M1147" s="745"/>
      <c r="N1147" s="745"/>
      <c r="O1147" s="745"/>
      <c r="P1147" s="745"/>
      <c r="Q1147" s="745"/>
      <c r="R1147" s="745"/>
      <c r="S1147" s="745"/>
      <c r="T1147" s="745"/>
      <c r="U1147" s="745"/>
      <c r="W1147" s="648" t="str">
        <f>[4]CDKT!$P$9</f>
        <v>30/06/2016</v>
      </c>
      <c r="X1147" s="649"/>
      <c r="Y1147" s="649"/>
      <c r="Z1147" s="649"/>
      <c r="AA1147" s="649"/>
      <c r="AB1147" s="649"/>
      <c r="AC1147" s="277"/>
      <c r="AD1147" s="648" t="str">
        <f>[4]CDKT!$T$9</f>
        <v>01/01/2016</v>
      </c>
      <c r="AE1147" s="649"/>
      <c r="AF1147" s="649"/>
      <c r="AG1147" s="649"/>
      <c r="AH1147" s="649"/>
      <c r="AI1147" s="649"/>
      <c r="AJ1147" s="278" t="str">
        <f t="shared" si="140"/>
        <v/>
      </c>
      <c r="AK1147" s="278">
        <f t="shared" si="140"/>
        <v>0</v>
      </c>
      <c r="AM1147" s="100"/>
      <c r="AN1147" s="100"/>
      <c r="AO1147" s="100"/>
      <c r="AP1147" s="100"/>
      <c r="AQ1147" s="100"/>
      <c r="AR1147" s="100"/>
      <c r="AS1147" s="100"/>
      <c r="AT1147" s="100"/>
      <c r="AU1147" s="100"/>
      <c r="AV1147" s="100"/>
      <c r="AW1147" s="100"/>
      <c r="AX1147" s="100"/>
      <c r="AY1147" s="100"/>
      <c r="AZ1147" s="100"/>
      <c r="BA1147" s="100"/>
      <c r="BB1147" s="100"/>
      <c r="BC1147" s="100"/>
      <c r="BF1147" s="650" t="e">
        <f>#REF!</f>
        <v>#REF!</v>
      </c>
      <c r="BG1147" s="649"/>
      <c r="BH1147" s="649"/>
      <c r="BI1147" s="649"/>
      <c r="BJ1147" s="649"/>
      <c r="BK1147" s="649"/>
      <c r="BL1147" s="277"/>
      <c r="BM1147" s="650" t="e">
        <f>#REF!</f>
        <v>#REF!</v>
      </c>
      <c r="BN1147" s="649"/>
      <c r="BO1147" s="649"/>
      <c r="BP1147" s="649"/>
      <c r="BQ1147" s="649"/>
      <c r="BR1147" s="649"/>
      <c r="BS1147" s="279"/>
      <c r="BT1147" s="280" t="str">
        <f>[4]CDKT!K$9</f>
        <v>Hội sở</v>
      </c>
      <c r="BU1147" s="280" t="str">
        <f>[4]CDKT!L$9</f>
        <v>CN Hà Nội</v>
      </c>
      <c r="BV1147" s="280" t="str">
        <f>[4]CDKT!M$9</f>
        <v>CN Hồ Chí Minh</v>
      </c>
      <c r="BW1147" s="280" t="str">
        <f>[4]CDKT!O$9</f>
        <v>Điều chỉnh</v>
      </c>
      <c r="BY1147" s="156">
        <f>BY1148</f>
        <v>0</v>
      </c>
      <c r="BZ1147" s="156">
        <f t="shared" si="133"/>
        <v>0</v>
      </c>
    </row>
    <row r="1148" spans="1:94" ht="15" hidden="1" customHeight="1">
      <c r="A1148" s="278" t="str">
        <f>IF(B1148&lt;&gt;"",SUBTOTAL(103,$B$8:B1148)-SUBTOTAL(103,$B$9:$B$50)-SUBTOTAL(103,$B$52:$B$345),"")</f>
        <v/>
      </c>
      <c r="D1148" s="100"/>
      <c r="E1148" s="100"/>
      <c r="F1148" s="100"/>
      <c r="G1148" s="100"/>
      <c r="H1148" s="100"/>
      <c r="I1148" s="100"/>
      <c r="J1148" s="100"/>
      <c r="K1148" s="100"/>
      <c r="L1148" s="100"/>
      <c r="M1148" s="100"/>
      <c r="N1148" s="100"/>
      <c r="O1148" s="100"/>
      <c r="P1148" s="100"/>
      <c r="Q1148" s="100"/>
      <c r="R1148" s="100"/>
      <c r="S1148" s="100"/>
      <c r="T1148" s="100"/>
      <c r="W1148" s="651" t="str">
        <f>[4]CDKT!$P$10</f>
        <v>VND</v>
      </c>
      <c r="X1148" s="651"/>
      <c r="Y1148" s="651"/>
      <c r="Z1148" s="651"/>
      <c r="AA1148" s="651"/>
      <c r="AB1148" s="651"/>
      <c r="AC1148" s="277"/>
      <c r="AD1148" s="651" t="str">
        <f>[4]CDKT!$T$10</f>
        <v>VND</v>
      </c>
      <c r="AE1148" s="651"/>
      <c r="AF1148" s="651"/>
      <c r="AG1148" s="651"/>
      <c r="AH1148" s="651"/>
      <c r="AI1148" s="651"/>
      <c r="AJ1148" s="278" t="str">
        <f t="shared" si="140"/>
        <v/>
      </c>
      <c r="AK1148" s="278">
        <f t="shared" si="140"/>
        <v>0</v>
      </c>
      <c r="AM1148" s="100"/>
      <c r="AN1148" s="100"/>
      <c r="AO1148" s="100"/>
      <c r="AP1148" s="100"/>
      <c r="AQ1148" s="100"/>
      <c r="AR1148" s="100"/>
      <c r="AS1148" s="100"/>
      <c r="AT1148" s="100"/>
      <c r="AU1148" s="100"/>
      <c r="AV1148" s="100"/>
      <c r="AW1148" s="100"/>
      <c r="AX1148" s="100"/>
      <c r="AY1148" s="100"/>
      <c r="AZ1148" s="100"/>
      <c r="BA1148" s="100"/>
      <c r="BB1148" s="100"/>
      <c r="BC1148" s="100"/>
      <c r="BF1148" s="651" t="e">
        <f>#REF!</f>
        <v>#REF!</v>
      </c>
      <c r="BG1148" s="651"/>
      <c r="BH1148" s="651"/>
      <c r="BI1148" s="651"/>
      <c r="BJ1148" s="651"/>
      <c r="BK1148" s="651"/>
      <c r="BL1148" s="277"/>
      <c r="BM1148" s="651" t="e">
        <f>#REF!</f>
        <v>#REF!</v>
      </c>
      <c r="BN1148" s="651"/>
      <c r="BO1148" s="651"/>
      <c r="BP1148" s="651"/>
      <c r="BQ1148" s="651"/>
      <c r="BR1148" s="651"/>
      <c r="BS1148" s="279"/>
      <c r="BT1148" s="155" t="s">
        <v>1133</v>
      </c>
      <c r="BU1148" s="155" t="s">
        <v>1133</v>
      </c>
      <c r="BV1148" s="155" t="s">
        <v>1133</v>
      </c>
      <c r="BW1148" s="155" t="s">
        <v>1133</v>
      </c>
      <c r="BY1148" s="156">
        <f>SUM(BY1149:BY1152)</f>
        <v>0</v>
      </c>
      <c r="BZ1148" s="156">
        <f t="shared" si="133"/>
        <v>0</v>
      </c>
    </row>
    <row r="1149" spans="1:94" s="99" customFormat="1" ht="15" hidden="1" customHeight="1">
      <c r="A1149" s="147" t="str">
        <f>IF(B1149&lt;&gt;"",SUBTOTAL(103,$B$8:B1149)-SUBTOTAL(103,$B$9:$B$50)-SUBTOTAL(103,$B$52:$B$345),"")</f>
        <v/>
      </c>
      <c r="B1149" s="90"/>
      <c r="C1149" s="321" t="s">
        <v>1629</v>
      </c>
      <c r="D1149" s="129"/>
      <c r="E1149" s="107"/>
      <c r="F1149" s="107"/>
      <c r="G1149" s="107"/>
      <c r="H1149" s="107"/>
      <c r="I1149" s="107"/>
      <c r="J1149" s="744"/>
      <c r="K1149" s="744"/>
      <c r="L1149" s="744"/>
      <c r="M1149" s="744"/>
      <c r="N1149" s="744"/>
      <c r="O1149" s="744"/>
      <c r="P1149" s="744"/>
      <c r="Q1149" s="744"/>
      <c r="R1149" s="744"/>
      <c r="S1149" s="744"/>
      <c r="T1149" s="744"/>
      <c r="U1149" s="744"/>
      <c r="W1149" s="641">
        <f>SUM(BT1149:BW1149)</f>
        <v>0</v>
      </c>
      <c r="X1149" s="641"/>
      <c r="Y1149" s="641"/>
      <c r="Z1149" s="641"/>
      <c r="AA1149" s="641"/>
      <c r="AB1149" s="641"/>
      <c r="AC1149" s="423"/>
      <c r="AD1149" s="641">
        <v>0</v>
      </c>
      <c r="AE1149" s="641"/>
      <c r="AF1149" s="641"/>
      <c r="AG1149" s="641"/>
      <c r="AH1149" s="641"/>
      <c r="AI1149" s="641"/>
      <c r="AJ1149" s="147" t="str">
        <f t="shared" si="140"/>
        <v/>
      </c>
      <c r="AK1149" s="245">
        <f t="shared" si="140"/>
        <v>0</v>
      </c>
      <c r="AL1149" s="321" t="s">
        <v>1620</v>
      </c>
      <c r="AM1149" s="129"/>
      <c r="AN1149" s="129"/>
      <c r="AO1149" s="107"/>
      <c r="AP1149" s="107"/>
      <c r="AQ1149" s="107"/>
      <c r="AR1149" s="107"/>
      <c r="AS1149" s="107"/>
      <c r="AT1149" s="107"/>
      <c r="AU1149" s="114"/>
      <c r="AV1149" s="114"/>
      <c r="BF1149" s="676" t="e">
        <f>SUBTOTAL(109,#REF!)</f>
        <v>#REF!</v>
      </c>
      <c r="BG1149" s="676"/>
      <c r="BH1149" s="676"/>
      <c r="BI1149" s="676"/>
      <c r="BJ1149" s="676"/>
      <c r="BK1149" s="676"/>
      <c r="BL1149" s="290"/>
      <c r="BM1149" s="676" t="e">
        <f>SUBTOTAL(109,#REF!)</f>
        <v>#REF!</v>
      </c>
      <c r="BN1149" s="676"/>
      <c r="BO1149" s="676"/>
      <c r="BP1149" s="676"/>
      <c r="BQ1149" s="676"/>
      <c r="BR1149" s="676"/>
      <c r="BS1149" s="193"/>
      <c r="BT1149" s="155">
        <v>0</v>
      </c>
      <c r="BU1149" s="155">
        <v>0</v>
      </c>
      <c r="BV1149" s="155">
        <v>0</v>
      </c>
      <c r="BW1149" s="155">
        <v>0</v>
      </c>
      <c r="BX1149" s="156"/>
      <c r="BY1149" s="156">
        <f>IF(SUM(C1149:AI1149)=0,0,1)</f>
        <v>0</v>
      </c>
      <c r="BZ1149" s="156">
        <f t="shared" si="133"/>
        <v>0</v>
      </c>
      <c r="CA1149" s="156"/>
      <c r="CB1149" s="252"/>
      <c r="CC1149" s="252"/>
      <c r="CD1149" s="252"/>
      <c r="CE1149" s="195"/>
      <c r="CG1149" s="290"/>
      <c r="CH1149" s="290"/>
      <c r="CI1149" s="290"/>
      <c r="CJ1149" s="290"/>
      <c r="CK1149" s="290"/>
      <c r="CL1149" s="290"/>
      <c r="CM1149" s="290"/>
      <c r="CN1149" s="290"/>
      <c r="CO1149" s="290"/>
      <c r="CP1149" s="290"/>
    </row>
    <row r="1150" spans="1:94" s="99" customFormat="1" ht="15" hidden="1" customHeight="1">
      <c r="A1150" s="147" t="str">
        <f>IF(B1150&lt;&gt;"",SUBTOTAL(103,$B$8:B1150)-SUBTOTAL(103,$B$9:$B$50)-SUBTOTAL(103,$B$52:$B$345),"")</f>
        <v/>
      </c>
      <c r="B1150" s="90"/>
      <c r="C1150" s="457" t="s">
        <v>1630</v>
      </c>
      <c r="D1150" s="458"/>
      <c r="E1150" s="458"/>
      <c r="F1150" s="458"/>
      <c r="G1150" s="458"/>
      <c r="H1150" s="458"/>
      <c r="I1150" s="458"/>
      <c r="J1150" s="743"/>
      <c r="K1150" s="743"/>
      <c r="L1150" s="743"/>
      <c r="M1150" s="743"/>
      <c r="N1150" s="743"/>
      <c r="O1150" s="743"/>
      <c r="P1150" s="743"/>
      <c r="Q1150" s="743"/>
      <c r="R1150" s="743"/>
      <c r="S1150" s="743"/>
      <c r="T1150" s="743"/>
      <c r="U1150" s="743"/>
      <c r="W1150" s="641">
        <f>SUM(BT1150:BW1150)</f>
        <v>0</v>
      </c>
      <c r="X1150" s="641"/>
      <c r="Y1150" s="641"/>
      <c r="Z1150" s="641"/>
      <c r="AA1150" s="641"/>
      <c r="AB1150" s="641"/>
      <c r="AC1150" s="423"/>
      <c r="AD1150" s="641">
        <v>0</v>
      </c>
      <c r="AE1150" s="641"/>
      <c r="AF1150" s="641"/>
      <c r="AG1150" s="641"/>
      <c r="AH1150" s="641"/>
      <c r="AI1150" s="641"/>
      <c r="AJ1150" s="147" t="str">
        <f t="shared" si="140"/>
        <v/>
      </c>
      <c r="AK1150" s="245">
        <f t="shared" si="140"/>
        <v>0</v>
      </c>
      <c r="AL1150" s="742" t="s">
        <v>1622</v>
      </c>
      <c r="AM1150" s="655"/>
      <c r="AN1150" s="655"/>
      <c r="AO1150" s="655"/>
      <c r="AP1150" s="655"/>
      <c r="AQ1150" s="655"/>
      <c r="AR1150" s="655"/>
      <c r="AS1150" s="655"/>
      <c r="AT1150" s="655"/>
      <c r="AU1150" s="655"/>
      <c r="AV1150" s="655"/>
      <c r="AW1150" s="655"/>
      <c r="AX1150" s="655"/>
      <c r="AY1150" s="655"/>
      <c r="AZ1150" s="655"/>
      <c r="BA1150" s="655"/>
      <c r="BB1150" s="655"/>
      <c r="BC1150" s="655"/>
      <c r="BD1150" s="655"/>
      <c r="BF1150" s="676" t="e">
        <f>SUBTOTAL(109,#REF!)</f>
        <v>#REF!</v>
      </c>
      <c r="BG1150" s="676"/>
      <c r="BH1150" s="676"/>
      <c r="BI1150" s="676"/>
      <c r="BJ1150" s="676"/>
      <c r="BK1150" s="676"/>
      <c r="BL1150" s="290"/>
      <c r="BM1150" s="676" t="e">
        <f>SUBTOTAL(109,#REF!)</f>
        <v>#REF!</v>
      </c>
      <c r="BN1150" s="676"/>
      <c r="BO1150" s="676"/>
      <c r="BP1150" s="676"/>
      <c r="BQ1150" s="676"/>
      <c r="BR1150" s="676"/>
      <c r="BS1150" s="193"/>
      <c r="BT1150" s="155">
        <v>0</v>
      </c>
      <c r="BU1150" s="155">
        <v>0</v>
      </c>
      <c r="BV1150" s="155">
        <v>0</v>
      </c>
      <c r="BW1150" s="155">
        <v>0</v>
      </c>
      <c r="BX1150" s="156"/>
      <c r="BY1150" s="156">
        <f>IF(SUM(C1150:AI1150)=0,0,1)</f>
        <v>0</v>
      </c>
      <c r="BZ1150" s="156">
        <f t="shared" si="133"/>
        <v>0</v>
      </c>
      <c r="CA1150" s="156"/>
      <c r="CB1150" s="252"/>
      <c r="CC1150" s="252"/>
      <c r="CD1150" s="252"/>
      <c r="CE1150" s="195"/>
      <c r="CG1150" s="290"/>
      <c r="CH1150" s="290"/>
      <c r="CI1150" s="290"/>
      <c r="CJ1150" s="290"/>
      <c r="CK1150" s="290"/>
      <c r="CL1150" s="290"/>
      <c r="CM1150" s="290"/>
      <c r="CN1150" s="290"/>
      <c r="CO1150" s="290"/>
      <c r="CP1150" s="290"/>
    </row>
    <row r="1151" spans="1:94" ht="15" hidden="1" customHeight="1">
      <c r="A1151" s="147" t="str">
        <f>IF(B1151&lt;&gt;"",SUBTOTAL(103,$B$8:B1151)-SUBTOTAL(103,$B$9:$B$50)-SUBTOTAL(103,$B$52:$B$345),"")</f>
        <v/>
      </c>
      <c r="C1151" s="262"/>
      <c r="W1151" s="155"/>
      <c r="X1151" s="155"/>
      <c r="Y1151" s="155"/>
      <c r="Z1151" s="155"/>
      <c r="AA1151" s="155"/>
      <c r="AB1151" s="155"/>
      <c r="AC1151" s="155"/>
      <c r="AD1151" s="155"/>
      <c r="AE1151" s="155"/>
      <c r="AF1151" s="155"/>
      <c r="AG1151" s="155"/>
      <c r="AH1151" s="155"/>
      <c r="AI1151" s="155"/>
      <c r="AJ1151" s="147" t="str">
        <f t="shared" si="140"/>
        <v/>
      </c>
      <c r="AK1151" s="245">
        <f t="shared" si="140"/>
        <v>0</v>
      </c>
      <c r="AL1151" s="262"/>
      <c r="BF1151" s="194"/>
      <c r="BG1151" s="194"/>
      <c r="BH1151" s="194"/>
      <c r="BI1151" s="194"/>
      <c r="BJ1151" s="194"/>
      <c r="BK1151" s="194"/>
      <c r="BL1151" s="194"/>
      <c r="BM1151" s="194"/>
      <c r="BN1151" s="194"/>
      <c r="BO1151" s="194"/>
      <c r="BP1151" s="194"/>
      <c r="BQ1151" s="194"/>
      <c r="BR1151" s="194"/>
      <c r="BY1151" s="156">
        <f>BY1152</f>
        <v>0</v>
      </c>
      <c r="BZ1151" s="156">
        <f t="shared" si="133"/>
        <v>0</v>
      </c>
      <c r="CD1151" s="155"/>
      <c r="CE1151" s="155"/>
    </row>
    <row r="1152" spans="1:94" s="96" customFormat="1" ht="15" hidden="1" customHeight="1" thickBot="1">
      <c r="A1152" s="147" t="str">
        <f>IF(B1152&lt;&gt;"",SUBTOTAL(103,$B$8:B1152)-SUBTOTAL(103,$B$9:$B$50)-SUBTOTAL(103,$B$52:$B$345),"")</f>
        <v/>
      </c>
      <c r="B1152" s="88"/>
      <c r="C1152" s="270"/>
      <c r="D1152" s="110"/>
      <c r="E1152" s="111"/>
      <c r="F1152" s="111"/>
      <c r="G1152" s="111"/>
      <c r="H1152" s="111"/>
      <c r="I1152" s="111"/>
      <c r="J1152" s="111"/>
      <c r="K1152" s="112"/>
      <c r="L1152" s="112"/>
      <c r="M1152" s="112"/>
      <c r="N1152" s="112"/>
      <c r="O1152" s="112"/>
      <c r="P1152" s="112"/>
      <c r="Q1152" s="112"/>
      <c r="R1152" s="112"/>
      <c r="S1152" s="112"/>
      <c r="T1152" s="112"/>
      <c r="U1152" s="112"/>
      <c r="V1152" s="112"/>
      <c r="W1152" s="653">
        <f>SUBTOTAL(109,W1149:AB1151)</f>
        <v>0</v>
      </c>
      <c r="X1152" s="653"/>
      <c r="Y1152" s="653"/>
      <c r="Z1152" s="653"/>
      <c r="AA1152" s="653"/>
      <c r="AB1152" s="653"/>
      <c r="AC1152" s="252"/>
      <c r="AD1152" s="653">
        <f>SUBTOTAL(109,AD1149:AI1151)</f>
        <v>0</v>
      </c>
      <c r="AE1152" s="653"/>
      <c r="AF1152" s="653"/>
      <c r="AG1152" s="653"/>
      <c r="AH1152" s="653"/>
      <c r="AI1152" s="653"/>
      <c r="AJ1152" s="147" t="str">
        <f t="shared" si="140"/>
        <v/>
      </c>
      <c r="AK1152" s="245">
        <f t="shared" si="140"/>
        <v>0</v>
      </c>
      <c r="AL1152" s="270"/>
      <c r="AM1152" s="110"/>
      <c r="AN1152" s="111"/>
      <c r="AO1152" s="111"/>
      <c r="AP1152" s="111"/>
      <c r="AQ1152" s="111"/>
      <c r="AR1152" s="111"/>
      <c r="AS1152" s="111"/>
      <c r="AT1152" s="112"/>
      <c r="AU1152" s="112"/>
      <c r="AV1152" s="112"/>
      <c r="AW1152" s="112"/>
      <c r="AX1152" s="112"/>
      <c r="AY1152" s="112"/>
      <c r="AZ1152" s="112"/>
      <c r="BA1152" s="112"/>
      <c r="BB1152" s="112"/>
      <c r="BC1152" s="112"/>
      <c r="BD1152" s="112"/>
      <c r="BE1152" s="112"/>
      <c r="BF1152" s="653">
        <f>SUBTOTAL(109,BF1149:BK1151)</f>
        <v>0</v>
      </c>
      <c r="BG1152" s="653"/>
      <c r="BH1152" s="653"/>
      <c r="BI1152" s="653"/>
      <c r="BJ1152" s="653"/>
      <c r="BK1152" s="653"/>
      <c r="BL1152" s="252"/>
      <c r="BM1152" s="653">
        <f>SUBTOTAL(109,BM1149:BR1151)</f>
        <v>0</v>
      </c>
      <c r="BN1152" s="653"/>
      <c r="BO1152" s="653"/>
      <c r="BP1152" s="653"/>
      <c r="BQ1152" s="653"/>
      <c r="BR1152" s="653"/>
      <c r="BS1152" s="271"/>
      <c r="BT1152" s="285">
        <f>SUBTOTAL(109,BT1149:BT1151)</f>
        <v>0</v>
      </c>
      <c r="BU1152" s="285">
        <f>SUBTOTAL(109,BU1149:BU1151)</f>
        <v>0</v>
      </c>
      <c r="BV1152" s="285">
        <f>SUBTOTAL(109,BV1149:BV1151)</f>
        <v>0</v>
      </c>
      <c r="BW1152" s="285">
        <f>SUBTOTAL(109,BW1149:BW1151)</f>
        <v>0</v>
      </c>
      <c r="BX1152" s="156"/>
      <c r="BY1152" s="156">
        <f>IF(SUM(C1152:AI1152)=0,0,1)</f>
        <v>0</v>
      </c>
      <c r="BZ1152" s="156">
        <f t="shared" si="133"/>
        <v>0</v>
      </c>
      <c r="CA1152" s="156"/>
      <c r="CB1152" s="252">
        <f>[4]CDKT!P284</f>
        <v>0</v>
      </c>
      <c r="CC1152" s="252">
        <f>[4]CDKT!T284</f>
        <v>0</v>
      </c>
      <c r="CD1152" s="252">
        <f>W1152-CB1152</f>
        <v>0</v>
      </c>
      <c r="CE1152" s="252">
        <f>AD1152-CC1152</f>
        <v>0</v>
      </c>
      <c r="CG1152" s="272"/>
      <c r="CH1152" s="272"/>
      <c r="CI1152" s="272"/>
      <c r="CJ1152" s="272"/>
      <c r="CK1152" s="272"/>
      <c r="CL1152" s="272"/>
      <c r="CM1152" s="272"/>
      <c r="CN1152" s="272"/>
      <c r="CO1152" s="272"/>
      <c r="CP1152" s="272"/>
    </row>
    <row r="1153" spans="1:94" ht="15" hidden="1" customHeight="1" thickTop="1">
      <c r="A1153" s="147" t="str">
        <f>IF(B1153&lt;&gt;"",SUBTOTAL(103,$B$8:B1153)-SUBTOTAL(103,$B$9:$B$50)-SUBTOTAL(103,$B$52:$B$345),"")</f>
        <v/>
      </c>
      <c r="D1153" s="107"/>
      <c r="E1153" s="107"/>
      <c r="F1153" s="107"/>
      <c r="G1153" s="107"/>
      <c r="H1153" s="107"/>
      <c r="I1153" s="107"/>
      <c r="J1153" s="107"/>
      <c r="K1153" s="107"/>
      <c r="L1153" s="107"/>
      <c r="M1153" s="107"/>
      <c r="N1153" s="107"/>
      <c r="O1153" s="107"/>
      <c r="P1153" s="107"/>
      <c r="Q1153" s="107"/>
      <c r="R1153" s="107"/>
      <c r="S1153" s="107"/>
      <c r="T1153" s="107"/>
      <c r="U1153" s="107"/>
      <c r="V1153" s="107"/>
      <c r="W1153" s="155"/>
      <c r="X1153" s="155"/>
      <c r="Y1153" s="155"/>
      <c r="Z1153" s="155"/>
      <c r="AA1153" s="155"/>
      <c r="AB1153" s="155"/>
      <c r="AC1153" s="155"/>
      <c r="AD1153" s="155"/>
      <c r="AE1153" s="155"/>
      <c r="AF1153" s="155"/>
      <c r="AG1153" s="155"/>
      <c r="AH1153" s="155"/>
      <c r="AI1153" s="155"/>
      <c r="AJ1153" s="147" t="str">
        <f t="shared" si="140"/>
        <v/>
      </c>
      <c r="AK1153" s="245">
        <f t="shared" si="140"/>
        <v>0</v>
      </c>
      <c r="AM1153" s="107"/>
      <c r="AN1153" s="107"/>
      <c r="AO1153" s="107"/>
      <c r="AP1153" s="107"/>
      <c r="AQ1153" s="107"/>
      <c r="AR1153" s="107"/>
      <c r="AS1153" s="107"/>
      <c r="AT1153" s="107"/>
      <c r="AU1153" s="107"/>
      <c r="AV1153" s="107"/>
      <c r="AW1153" s="107"/>
      <c r="AX1153" s="107"/>
      <c r="AY1153" s="107"/>
      <c r="AZ1153" s="107"/>
      <c r="BA1153" s="107"/>
      <c r="BB1153" s="107"/>
      <c r="BC1153" s="107"/>
      <c r="BD1153" s="107"/>
      <c r="BE1153" s="107"/>
      <c r="BT1153" s="155">
        <f>BT1152-[4]CDKT!K284</f>
        <v>0</v>
      </c>
      <c r="BU1153" s="155">
        <f>BU1152-[4]CDKT!L284</f>
        <v>0</v>
      </c>
      <c r="BV1153" s="155">
        <f>BV1152-[4]CDKT!M284</f>
        <v>0</v>
      </c>
      <c r="BW1153" s="155">
        <f>BW1152-[4]CDKT!O284</f>
        <v>0</v>
      </c>
      <c r="BY1153" s="156">
        <f>BY1156</f>
        <v>0</v>
      </c>
      <c r="BZ1153" s="156">
        <f t="shared" si="133"/>
        <v>0</v>
      </c>
    </row>
    <row r="1154" spans="1:94" s="96" customFormat="1" ht="15" hidden="1" customHeight="1">
      <c r="A1154" s="147" t="str">
        <f>IF(B1154&lt;&gt;"",SUBTOTAL(103,$B$8:B1154)-SUBTOTAL(103,$B$9:$B$50)-SUBTOTAL(103,$B$52:$B$345),"")</f>
        <v/>
      </c>
      <c r="B1154" s="88" t="str">
        <f>IF(AND(W1160=0,AD1160=0),"",".")</f>
        <v/>
      </c>
      <c r="C1154" s="270" t="s">
        <v>1632</v>
      </c>
      <c r="D1154" s="124"/>
      <c r="E1154" s="111"/>
      <c r="F1154" s="111"/>
      <c r="G1154" s="111"/>
      <c r="H1154" s="111"/>
      <c r="I1154" s="111"/>
      <c r="J1154" s="111"/>
      <c r="K1154" s="126"/>
      <c r="L1154" s="126"/>
      <c r="M1154" s="126"/>
      <c r="N1154" s="126"/>
      <c r="O1154" s="126"/>
      <c r="P1154" s="126"/>
      <c r="Q1154" s="126"/>
      <c r="R1154" s="126"/>
      <c r="S1154" s="126"/>
      <c r="T1154" s="126"/>
      <c r="U1154" s="126"/>
      <c r="V1154" s="126"/>
      <c r="W1154" s="271"/>
      <c r="X1154" s="271"/>
      <c r="Y1154" s="271"/>
      <c r="Z1154" s="271"/>
      <c r="AA1154" s="271"/>
      <c r="AB1154" s="271"/>
      <c r="AC1154" s="271"/>
      <c r="AD1154" s="271"/>
      <c r="AE1154" s="271"/>
      <c r="AF1154" s="271"/>
      <c r="AG1154" s="271"/>
      <c r="AH1154" s="271"/>
      <c r="AI1154" s="271"/>
      <c r="AJ1154" s="147" t="str">
        <f t="shared" si="140"/>
        <v/>
      </c>
      <c r="AK1154" s="245" t="str">
        <f t="shared" si="140"/>
        <v/>
      </c>
      <c r="AL1154" s="270" t="s">
        <v>1618</v>
      </c>
      <c r="AM1154" s="124"/>
      <c r="AN1154" s="124"/>
      <c r="AO1154" s="111"/>
      <c r="AP1154" s="111"/>
      <c r="AQ1154" s="111"/>
      <c r="AR1154" s="111"/>
      <c r="AS1154" s="111"/>
      <c r="AT1154" s="126"/>
      <c r="AU1154" s="126"/>
      <c r="AV1154" s="126"/>
      <c r="AW1154" s="126"/>
      <c r="AX1154" s="126"/>
      <c r="AY1154" s="126"/>
      <c r="AZ1154" s="126"/>
      <c r="BA1154" s="126"/>
      <c r="BB1154" s="126"/>
      <c r="BC1154" s="126"/>
      <c r="BD1154" s="126"/>
      <c r="BE1154" s="126"/>
      <c r="BF1154" s="271"/>
      <c r="BG1154" s="271"/>
      <c r="BH1154" s="271"/>
      <c r="BI1154" s="271"/>
      <c r="BJ1154" s="271"/>
      <c r="BK1154" s="271"/>
      <c r="BL1154" s="271"/>
      <c r="BM1154" s="271"/>
      <c r="BN1154" s="271"/>
      <c r="BO1154" s="271"/>
      <c r="BP1154" s="271"/>
      <c r="BQ1154" s="271"/>
      <c r="BR1154" s="271"/>
      <c r="BS1154" s="271"/>
      <c r="BT1154" s="155"/>
      <c r="BU1154" s="155"/>
      <c r="BV1154" s="155"/>
      <c r="BW1154" s="155"/>
      <c r="BX1154" s="156"/>
      <c r="BY1154" s="156">
        <f>BY1156</f>
        <v>0</v>
      </c>
      <c r="BZ1154" s="156">
        <f t="shared" si="133"/>
        <v>0</v>
      </c>
      <c r="CA1154" s="156"/>
      <c r="CB1154" s="252"/>
      <c r="CC1154" s="252"/>
      <c r="CD1154" s="252"/>
      <c r="CE1154" s="252"/>
      <c r="CG1154" s="272"/>
      <c r="CH1154" s="272"/>
      <c r="CI1154" s="272"/>
      <c r="CJ1154" s="272"/>
      <c r="CK1154" s="272"/>
      <c r="CL1154" s="272"/>
      <c r="CM1154" s="272"/>
      <c r="CN1154" s="272"/>
      <c r="CO1154" s="272"/>
      <c r="CP1154" s="272"/>
    </row>
    <row r="1155" spans="1:94" ht="15" hidden="1" customHeight="1">
      <c r="A1155" s="278" t="str">
        <f>IF(B1155&lt;&gt;"",SUBTOTAL(103,$B$8:B1155)-SUBTOTAL(103,$B$9:$B$50)-SUBTOTAL(103,$B$52:$B$345),"")</f>
        <v/>
      </c>
      <c r="D1155" s="100"/>
      <c r="E1155" s="100"/>
      <c r="F1155" s="100"/>
      <c r="G1155" s="100"/>
      <c r="H1155" s="100"/>
      <c r="I1155" s="100"/>
      <c r="J1155" s="745"/>
      <c r="K1155" s="745"/>
      <c r="L1155" s="745"/>
      <c r="M1155" s="745"/>
      <c r="N1155" s="745"/>
      <c r="O1155" s="745"/>
      <c r="P1155" s="745"/>
      <c r="Q1155" s="745"/>
      <c r="R1155" s="745"/>
      <c r="S1155" s="745"/>
      <c r="T1155" s="745"/>
      <c r="U1155" s="745"/>
      <c r="W1155" s="648" t="str">
        <f>[4]CDKT!$P$9</f>
        <v>30/06/2016</v>
      </c>
      <c r="X1155" s="649"/>
      <c r="Y1155" s="649"/>
      <c r="Z1155" s="649"/>
      <c r="AA1155" s="649"/>
      <c r="AB1155" s="649"/>
      <c r="AC1155" s="277"/>
      <c r="AD1155" s="648" t="str">
        <f>[4]CDKT!$T$9</f>
        <v>01/01/2016</v>
      </c>
      <c r="AE1155" s="649"/>
      <c r="AF1155" s="649"/>
      <c r="AG1155" s="649"/>
      <c r="AH1155" s="649"/>
      <c r="AI1155" s="649"/>
      <c r="AJ1155" s="278" t="str">
        <f t="shared" si="140"/>
        <v/>
      </c>
      <c r="AK1155" s="278">
        <f t="shared" si="140"/>
        <v>0</v>
      </c>
      <c r="AM1155" s="100"/>
      <c r="AN1155" s="100"/>
      <c r="AO1155" s="100"/>
      <c r="AP1155" s="100"/>
      <c r="AQ1155" s="100"/>
      <c r="AR1155" s="100"/>
      <c r="AS1155" s="100"/>
      <c r="AT1155" s="100"/>
      <c r="AU1155" s="100"/>
      <c r="AV1155" s="100"/>
      <c r="AW1155" s="100"/>
      <c r="AX1155" s="100"/>
      <c r="AY1155" s="100"/>
      <c r="AZ1155" s="100"/>
      <c r="BA1155" s="100"/>
      <c r="BB1155" s="100"/>
      <c r="BC1155" s="100"/>
      <c r="BF1155" s="650" t="e">
        <f>#REF!</f>
        <v>#REF!</v>
      </c>
      <c r="BG1155" s="649"/>
      <c r="BH1155" s="649"/>
      <c r="BI1155" s="649"/>
      <c r="BJ1155" s="649"/>
      <c r="BK1155" s="649"/>
      <c r="BL1155" s="277"/>
      <c r="BM1155" s="650" t="e">
        <f>#REF!</f>
        <v>#REF!</v>
      </c>
      <c r="BN1155" s="649"/>
      <c r="BO1155" s="649"/>
      <c r="BP1155" s="649"/>
      <c r="BQ1155" s="649"/>
      <c r="BR1155" s="649"/>
      <c r="BS1155" s="279"/>
      <c r="BT1155" s="280" t="str">
        <f>[4]CDKT!K$9</f>
        <v>Hội sở</v>
      </c>
      <c r="BU1155" s="280" t="str">
        <f>[4]CDKT!L$9</f>
        <v>CN Hà Nội</v>
      </c>
      <c r="BV1155" s="280" t="str">
        <f>[4]CDKT!M$9</f>
        <v>CN Hồ Chí Minh</v>
      </c>
      <c r="BW1155" s="280" t="str">
        <f>[4]CDKT!O$9</f>
        <v>Điều chỉnh</v>
      </c>
      <c r="BY1155" s="156">
        <f>BY1156</f>
        <v>0</v>
      </c>
      <c r="BZ1155" s="156">
        <f t="shared" si="133"/>
        <v>0</v>
      </c>
    </row>
    <row r="1156" spans="1:94" ht="15" hidden="1" customHeight="1">
      <c r="A1156" s="278" t="str">
        <f>IF(B1156&lt;&gt;"",SUBTOTAL(103,$B$8:B1156)-SUBTOTAL(103,$B$9:$B$50)-SUBTOTAL(103,$B$52:$B$345),"")</f>
        <v/>
      </c>
      <c r="D1156" s="100"/>
      <c r="E1156" s="100"/>
      <c r="F1156" s="100"/>
      <c r="G1156" s="100"/>
      <c r="H1156" s="100"/>
      <c r="I1156" s="100"/>
      <c r="J1156" s="100"/>
      <c r="K1156" s="100"/>
      <c r="L1156" s="100"/>
      <c r="M1156" s="100"/>
      <c r="N1156" s="100"/>
      <c r="O1156" s="100"/>
      <c r="P1156" s="100"/>
      <c r="Q1156" s="100"/>
      <c r="R1156" s="100"/>
      <c r="S1156" s="100"/>
      <c r="T1156" s="100"/>
      <c r="W1156" s="651" t="str">
        <f>[4]CDKT!$P$10</f>
        <v>VND</v>
      </c>
      <c r="X1156" s="651"/>
      <c r="Y1156" s="651"/>
      <c r="Z1156" s="651"/>
      <c r="AA1156" s="651"/>
      <c r="AB1156" s="651"/>
      <c r="AC1156" s="277"/>
      <c r="AD1156" s="651" t="str">
        <f>[4]CDKT!$T$10</f>
        <v>VND</v>
      </c>
      <c r="AE1156" s="651"/>
      <c r="AF1156" s="651"/>
      <c r="AG1156" s="651"/>
      <c r="AH1156" s="651"/>
      <c r="AI1156" s="651"/>
      <c r="AJ1156" s="278" t="str">
        <f t="shared" si="140"/>
        <v/>
      </c>
      <c r="AK1156" s="278">
        <f t="shared" si="140"/>
        <v>0</v>
      </c>
      <c r="AM1156" s="100"/>
      <c r="AN1156" s="100"/>
      <c r="AO1156" s="100"/>
      <c r="AP1156" s="100"/>
      <c r="AQ1156" s="100"/>
      <c r="AR1156" s="100"/>
      <c r="AS1156" s="100"/>
      <c r="AT1156" s="100"/>
      <c r="AU1156" s="100"/>
      <c r="AV1156" s="100"/>
      <c r="AW1156" s="100"/>
      <c r="AX1156" s="100"/>
      <c r="AY1156" s="100"/>
      <c r="AZ1156" s="100"/>
      <c r="BA1156" s="100"/>
      <c r="BB1156" s="100"/>
      <c r="BC1156" s="100"/>
      <c r="BF1156" s="651" t="e">
        <f>#REF!</f>
        <v>#REF!</v>
      </c>
      <c r="BG1156" s="651"/>
      <c r="BH1156" s="651"/>
      <c r="BI1156" s="651"/>
      <c r="BJ1156" s="651"/>
      <c r="BK1156" s="651"/>
      <c r="BL1156" s="277"/>
      <c r="BM1156" s="651" t="e">
        <f>#REF!</f>
        <v>#REF!</v>
      </c>
      <c r="BN1156" s="651"/>
      <c r="BO1156" s="651"/>
      <c r="BP1156" s="651"/>
      <c r="BQ1156" s="651"/>
      <c r="BR1156" s="651"/>
      <c r="BS1156" s="279"/>
      <c r="BT1156" s="155" t="s">
        <v>1133</v>
      </c>
      <c r="BU1156" s="155" t="s">
        <v>1133</v>
      </c>
      <c r="BV1156" s="155" t="s">
        <v>1133</v>
      </c>
      <c r="BW1156" s="155" t="s">
        <v>1133</v>
      </c>
      <c r="BY1156" s="156">
        <f>SUM(BY1157:BY1160)</f>
        <v>0</v>
      </c>
      <c r="BZ1156" s="156">
        <f t="shared" si="133"/>
        <v>0</v>
      </c>
    </row>
    <row r="1157" spans="1:94" s="99" customFormat="1" ht="15" hidden="1" customHeight="1">
      <c r="A1157" s="147" t="str">
        <f>IF(B1157&lt;&gt;"",SUBTOTAL(103,$B$8:B1157)-SUBTOTAL(103,$B$9:$B$50)-SUBTOTAL(103,$B$52:$B$345),"")</f>
        <v/>
      </c>
      <c r="B1157" s="90"/>
      <c r="C1157" s="321" t="s">
        <v>1629</v>
      </c>
      <c r="D1157" s="129"/>
      <c r="E1157" s="107"/>
      <c r="F1157" s="107"/>
      <c r="G1157" s="107"/>
      <c r="H1157" s="107"/>
      <c r="I1157" s="107"/>
      <c r="J1157" s="744"/>
      <c r="K1157" s="744"/>
      <c r="L1157" s="744"/>
      <c r="M1157" s="744"/>
      <c r="N1157" s="744"/>
      <c r="O1157" s="744"/>
      <c r="P1157" s="744"/>
      <c r="Q1157" s="744"/>
      <c r="R1157" s="744"/>
      <c r="S1157" s="744"/>
      <c r="T1157" s="744"/>
      <c r="U1157" s="744"/>
      <c r="W1157" s="641">
        <f>SUM(BT1157:BW1157)</f>
        <v>0</v>
      </c>
      <c r="X1157" s="641"/>
      <c r="Y1157" s="641"/>
      <c r="Z1157" s="641"/>
      <c r="AA1157" s="641"/>
      <c r="AB1157" s="641"/>
      <c r="AC1157" s="423"/>
      <c r="AD1157" s="641">
        <v>0</v>
      </c>
      <c r="AE1157" s="641"/>
      <c r="AF1157" s="641"/>
      <c r="AG1157" s="641"/>
      <c r="AH1157" s="641"/>
      <c r="AI1157" s="641"/>
      <c r="AJ1157" s="147" t="str">
        <f t="shared" si="140"/>
        <v/>
      </c>
      <c r="AK1157" s="245">
        <f t="shared" si="140"/>
        <v>0</v>
      </c>
      <c r="AL1157" s="321" t="s">
        <v>1620</v>
      </c>
      <c r="AM1157" s="129"/>
      <c r="AN1157" s="129"/>
      <c r="AO1157" s="107"/>
      <c r="AP1157" s="107"/>
      <c r="AQ1157" s="107"/>
      <c r="AR1157" s="107"/>
      <c r="AS1157" s="107"/>
      <c r="AT1157" s="107"/>
      <c r="AU1157" s="114"/>
      <c r="AV1157" s="114"/>
      <c r="BF1157" s="676" t="e">
        <f>SUBTOTAL(109,#REF!)</f>
        <v>#REF!</v>
      </c>
      <c r="BG1157" s="676"/>
      <c r="BH1157" s="676"/>
      <c r="BI1157" s="676"/>
      <c r="BJ1157" s="676"/>
      <c r="BK1157" s="676"/>
      <c r="BL1157" s="290"/>
      <c r="BM1157" s="676" t="e">
        <f>SUBTOTAL(109,#REF!)</f>
        <v>#REF!</v>
      </c>
      <c r="BN1157" s="676"/>
      <c r="BO1157" s="676"/>
      <c r="BP1157" s="676"/>
      <c r="BQ1157" s="676"/>
      <c r="BR1157" s="676"/>
      <c r="BS1157" s="193"/>
      <c r="BT1157" s="155">
        <v>0</v>
      </c>
      <c r="BU1157" s="155">
        <v>0</v>
      </c>
      <c r="BV1157" s="155">
        <v>0</v>
      </c>
      <c r="BW1157" s="155">
        <v>0</v>
      </c>
      <c r="BX1157" s="156"/>
      <c r="BY1157" s="156">
        <f>IF(SUM(C1157:AI1157)=0,0,1)</f>
        <v>0</v>
      </c>
      <c r="BZ1157" s="156">
        <f t="shared" si="133"/>
        <v>0</v>
      </c>
      <c r="CA1157" s="156"/>
      <c r="CB1157" s="252"/>
      <c r="CC1157" s="252"/>
      <c r="CD1157" s="252"/>
      <c r="CE1157" s="195"/>
      <c r="CG1157" s="290"/>
      <c r="CH1157" s="290"/>
      <c r="CI1157" s="290"/>
      <c r="CJ1157" s="290"/>
      <c r="CK1157" s="290"/>
      <c r="CL1157" s="290"/>
      <c r="CM1157" s="290"/>
      <c r="CN1157" s="290"/>
      <c r="CO1157" s="290"/>
      <c r="CP1157" s="290"/>
    </row>
    <row r="1158" spans="1:94" s="99" customFormat="1" ht="15" hidden="1" customHeight="1">
      <c r="A1158" s="147" t="str">
        <f>IF(B1158&lt;&gt;"",SUBTOTAL(103,$B$8:B1158)-SUBTOTAL(103,$B$9:$B$50)-SUBTOTAL(103,$B$52:$B$345),"")</f>
        <v/>
      </c>
      <c r="B1158" s="90"/>
      <c r="C1158" s="457" t="s">
        <v>1630</v>
      </c>
      <c r="D1158" s="458"/>
      <c r="E1158" s="458"/>
      <c r="F1158" s="458"/>
      <c r="G1158" s="458"/>
      <c r="H1158" s="458"/>
      <c r="I1158" s="458"/>
      <c r="J1158" s="743"/>
      <c r="K1158" s="743"/>
      <c r="L1158" s="743"/>
      <c r="M1158" s="743"/>
      <c r="N1158" s="743"/>
      <c r="O1158" s="743"/>
      <c r="P1158" s="743"/>
      <c r="Q1158" s="743"/>
      <c r="R1158" s="743"/>
      <c r="S1158" s="743"/>
      <c r="T1158" s="743"/>
      <c r="U1158" s="743"/>
      <c r="W1158" s="641">
        <f>SUM(BT1158:BW1158)</f>
        <v>0</v>
      </c>
      <c r="X1158" s="641"/>
      <c r="Y1158" s="641"/>
      <c r="Z1158" s="641"/>
      <c r="AA1158" s="641"/>
      <c r="AB1158" s="641"/>
      <c r="AC1158" s="423"/>
      <c r="AD1158" s="641">
        <v>0</v>
      </c>
      <c r="AE1158" s="641"/>
      <c r="AF1158" s="641"/>
      <c r="AG1158" s="641"/>
      <c r="AH1158" s="641"/>
      <c r="AI1158" s="641"/>
      <c r="AJ1158" s="147" t="str">
        <f t="shared" si="140"/>
        <v/>
      </c>
      <c r="AK1158" s="245">
        <f t="shared" si="140"/>
        <v>0</v>
      </c>
      <c r="AL1158" s="742" t="s">
        <v>1622</v>
      </c>
      <c r="AM1158" s="655"/>
      <c r="AN1158" s="655"/>
      <c r="AO1158" s="655"/>
      <c r="AP1158" s="655"/>
      <c r="AQ1158" s="655"/>
      <c r="AR1158" s="655"/>
      <c r="AS1158" s="655"/>
      <c r="AT1158" s="655"/>
      <c r="AU1158" s="655"/>
      <c r="AV1158" s="655"/>
      <c r="AW1158" s="655"/>
      <c r="AX1158" s="655"/>
      <c r="AY1158" s="655"/>
      <c r="AZ1158" s="655"/>
      <c r="BA1158" s="655"/>
      <c r="BB1158" s="655"/>
      <c r="BC1158" s="655"/>
      <c r="BD1158" s="655"/>
      <c r="BF1158" s="676" t="e">
        <f>SUBTOTAL(109,#REF!)</f>
        <v>#REF!</v>
      </c>
      <c r="BG1158" s="676"/>
      <c r="BH1158" s="676"/>
      <c r="BI1158" s="676"/>
      <c r="BJ1158" s="676"/>
      <c r="BK1158" s="676"/>
      <c r="BL1158" s="290"/>
      <c r="BM1158" s="676" t="e">
        <f>SUBTOTAL(109,#REF!)</f>
        <v>#REF!</v>
      </c>
      <c r="BN1158" s="676"/>
      <c r="BO1158" s="676"/>
      <c r="BP1158" s="676"/>
      <c r="BQ1158" s="676"/>
      <c r="BR1158" s="676"/>
      <c r="BS1158" s="193"/>
      <c r="BT1158" s="155">
        <v>0</v>
      </c>
      <c r="BU1158" s="155">
        <v>0</v>
      </c>
      <c r="BV1158" s="155">
        <v>0</v>
      </c>
      <c r="BW1158" s="155">
        <v>0</v>
      </c>
      <c r="BX1158" s="156"/>
      <c r="BY1158" s="156">
        <f>IF(SUM(C1158:AI1158)=0,0,1)</f>
        <v>0</v>
      </c>
      <c r="BZ1158" s="156">
        <f t="shared" si="133"/>
        <v>0</v>
      </c>
      <c r="CA1158" s="156"/>
      <c r="CB1158" s="252"/>
      <c r="CC1158" s="252"/>
      <c r="CD1158" s="252"/>
      <c r="CE1158" s="195"/>
      <c r="CG1158" s="290"/>
      <c r="CH1158" s="290"/>
      <c r="CI1158" s="290"/>
      <c r="CJ1158" s="290"/>
      <c r="CK1158" s="290"/>
      <c r="CL1158" s="290"/>
      <c r="CM1158" s="290"/>
      <c r="CN1158" s="290"/>
      <c r="CO1158" s="290"/>
      <c r="CP1158" s="290"/>
    </row>
    <row r="1159" spans="1:94" ht="15" hidden="1" customHeight="1">
      <c r="A1159" s="147" t="str">
        <f>IF(B1159&lt;&gt;"",SUBTOTAL(103,$B$8:B1159)-SUBTOTAL(103,$B$9:$B$50)-SUBTOTAL(103,$B$52:$B$345),"")</f>
        <v/>
      </c>
      <c r="C1159" s="262"/>
      <c r="W1159" s="155"/>
      <c r="X1159" s="155"/>
      <c r="Y1159" s="155"/>
      <c r="Z1159" s="155"/>
      <c r="AA1159" s="155"/>
      <c r="AB1159" s="155"/>
      <c r="AC1159" s="155"/>
      <c r="AD1159" s="155"/>
      <c r="AE1159" s="155"/>
      <c r="AF1159" s="155"/>
      <c r="AG1159" s="155"/>
      <c r="AH1159" s="155"/>
      <c r="AI1159" s="155"/>
      <c r="AJ1159" s="147" t="str">
        <f t="shared" ref="AJ1159:AK1174" si="141">A1159</f>
        <v/>
      </c>
      <c r="AK1159" s="245">
        <f t="shared" si="141"/>
        <v>0</v>
      </c>
      <c r="AL1159" s="262"/>
      <c r="BF1159" s="194"/>
      <c r="BG1159" s="194"/>
      <c r="BH1159" s="194"/>
      <c r="BI1159" s="194"/>
      <c r="BJ1159" s="194"/>
      <c r="BK1159" s="194"/>
      <c r="BL1159" s="194"/>
      <c r="BM1159" s="194"/>
      <c r="BN1159" s="194"/>
      <c r="BO1159" s="194"/>
      <c r="BP1159" s="194"/>
      <c r="BQ1159" s="194"/>
      <c r="BR1159" s="194"/>
      <c r="BY1159" s="156">
        <f>BY1160</f>
        <v>0</v>
      </c>
      <c r="BZ1159" s="156">
        <f t="shared" si="133"/>
        <v>0</v>
      </c>
      <c r="CD1159" s="155"/>
      <c r="CE1159" s="155"/>
    </row>
    <row r="1160" spans="1:94" s="96" customFormat="1" ht="15" hidden="1" customHeight="1" thickBot="1">
      <c r="A1160" s="147" t="str">
        <f>IF(B1160&lt;&gt;"",SUBTOTAL(103,$B$8:B1160)-SUBTOTAL(103,$B$9:$B$50)-SUBTOTAL(103,$B$52:$B$345),"")</f>
        <v/>
      </c>
      <c r="B1160" s="88"/>
      <c r="C1160" s="270"/>
      <c r="D1160" s="110"/>
      <c r="E1160" s="111"/>
      <c r="F1160" s="111"/>
      <c r="G1160" s="111"/>
      <c r="H1160" s="111"/>
      <c r="I1160" s="111"/>
      <c r="J1160" s="111"/>
      <c r="K1160" s="112"/>
      <c r="L1160" s="112"/>
      <c r="M1160" s="112"/>
      <c r="N1160" s="112"/>
      <c r="O1160" s="112"/>
      <c r="P1160" s="112"/>
      <c r="Q1160" s="112"/>
      <c r="R1160" s="112"/>
      <c r="S1160" s="112"/>
      <c r="T1160" s="112"/>
      <c r="U1160" s="112"/>
      <c r="V1160" s="112"/>
      <c r="W1160" s="653">
        <f>SUBTOTAL(109,W1157:AB1159)</f>
        <v>0</v>
      </c>
      <c r="X1160" s="653"/>
      <c r="Y1160" s="653"/>
      <c r="Z1160" s="653"/>
      <c r="AA1160" s="653"/>
      <c r="AB1160" s="653"/>
      <c r="AC1160" s="252"/>
      <c r="AD1160" s="653">
        <f>SUBTOTAL(109,AD1157:AI1159)</f>
        <v>0</v>
      </c>
      <c r="AE1160" s="653"/>
      <c r="AF1160" s="653"/>
      <c r="AG1160" s="653"/>
      <c r="AH1160" s="653"/>
      <c r="AI1160" s="653"/>
      <c r="AJ1160" s="147" t="str">
        <f t="shared" si="141"/>
        <v/>
      </c>
      <c r="AK1160" s="245">
        <f t="shared" si="141"/>
        <v>0</v>
      </c>
      <c r="AL1160" s="270"/>
      <c r="AM1160" s="110"/>
      <c r="AN1160" s="111"/>
      <c r="AO1160" s="111"/>
      <c r="AP1160" s="111"/>
      <c r="AQ1160" s="111"/>
      <c r="AR1160" s="111"/>
      <c r="AS1160" s="111"/>
      <c r="AT1160" s="112"/>
      <c r="AU1160" s="112"/>
      <c r="AV1160" s="112"/>
      <c r="AW1160" s="112"/>
      <c r="AX1160" s="112"/>
      <c r="AY1160" s="112"/>
      <c r="AZ1160" s="112"/>
      <c r="BA1160" s="112"/>
      <c r="BB1160" s="112"/>
      <c r="BC1160" s="112"/>
      <c r="BD1160" s="112"/>
      <c r="BE1160" s="112"/>
      <c r="BF1160" s="653">
        <f>SUBTOTAL(109,BF1157:BK1159)</f>
        <v>0</v>
      </c>
      <c r="BG1160" s="653"/>
      <c r="BH1160" s="653"/>
      <c r="BI1160" s="653"/>
      <c r="BJ1160" s="653"/>
      <c r="BK1160" s="653"/>
      <c r="BL1160" s="252"/>
      <c r="BM1160" s="653">
        <f>SUBTOTAL(109,BM1157:BR1159)</f>
        <v>0</v>
      </c>
      <c r="BN1160" s="653"/>
      <c r="BO1160" s="653"/>
      <c r="BP1160" s="653"/>
      <c r="BQ1160" s="653"/>
      <c r="BR1160" s="653"/>
      <c r="BS1160" s="271"/>
      <c r="BT1160" s="285">
        <f>SUBTOTAL(109,BT1157:BT1159)</f>
        <v>0</v>
      </c>
      <c r="BU1160" s="285">
        <f>SUBTOTAL(109,BU1157:BU1159)</f>
        <v>0</v>
      </c>
      <c r="BV1160" s="285">
        <f>SUBTOTAL(109,BV1157:BV1159)</f>
        <v>0</v>
      </c>
      <c r="BW1160" s="285">
        <f>SUBTOTAL(109,BW1157:BW1159)</f>
        <v>0</v>
      </c>
      <c r="BX1160" s="156"/>
      <c r="BY1160" s="156">
        <f>IF(SUM(C1160:AI1160)=0,0,1)</f>
        <v>0</v>
      </c>
      <c r="BZ1160" s="156">
        <f t="shared" ref="BZ1160:BZ1168" si="142">IF(ISNONTEXT(C1160:D1160),0,SUM(C1160:AI1160)-SUM(AL1160:BR1160))</f>
        <v>0</v>
      </c>
      <c r="CA1160" s="156"/>
      <c r="CB1160" s="252"/>
      <c r="CC1160" s="252"/>
      <c r="CD1160" s="252"/>
      <c r="CE1160" s="252"/>
      <c r="CG1160" s="272"/>
      <c r="CH1160" s="272"/>
      <c r="CI1160" s="272"/>
      <c r="CJ1160" s="272"/>
      <c r="CK1160" s="272"/>
      <c r="CL1160" s="272"/>
      <c r="CM1160" s="272"/>
      <c r="CN1160" s="272"/>
      <c r="CO1160" s="272"/>
      <c r="CP1160" s="272"/>
    </row>
    <row r="1161" spans="1:94" ht="15" customHeight="1" thickTop="1">
      <c r="A1161" s="147" t="str">
        <f>IF(B1161&lt;&gt;"",SUBTOTAL(103,$B$8:B1161)-SUBTOTAL(103,$B$9:$B$50)-SUBTOTAL(103,$B$52:$B$345),"")</f>
        <v/>
      </c>
      <c r="D1161" s="107"/>
      <c r="E1161" s="107"/>
      <c r="F1161" s="107"/>
      <c r="G1161" s="107"/>
      <c r="H1161" s="107"/>
      <c r="I1161" s="107"/>
      <c r="J1161" s="107"/>
      <c r="K1161" s="107"/>
      <c r="L1161" s="107"/>
      <c r="M1161" s="107"/>
      <c r="N1161" s="107"/>
      <c r="O1161" s="107"/>
      <c r="P1161" s="107"/>
      <c r="Q1161" s="107"/>
      <c r="R1161" s="107"/>
      <c r="S1161" s="107"/>
      <c r="T1161" s="107"/>
      <c r="U1161" s="107"/>
      <c r="V1161" s="107"/>
      <c r="W1161" s="155"/>
      <c r="X1161" s="155"/>
      <c r="Y1161" s="155"/>
      <c r="Z1161" s="155"/>
      <c r="AA1161" s="155"/>
      <c r="AB1161" s="155"/>
      <c r="AC1161" s="155"/>
      <c r="AD1161" s="155"/>
      <c r="AE1161" s="155"/>
      <c r="AF1161" s="155"/>
      <c r="AG1161" s="155"/>
      <c r="AH1161" s="155"/>
      <c r="AI1161" s="155"/>
      <c r="AJ1161" s="147" t="str">
        <f t="shared" si="141"/>
        <v/>
      </c>
      <c r="AK1161" s="245">
        <f t="shared" si="141"/>
        <v>0</v>
      </c>
      <c r="AM1161" s="107"/>
      <c r="AN1161" s="107"/>
      <c r="AO1161" s="107"/>
      <c r="AP1161" s="107"/>
      <c r="AQ1161" s="107"/>
      <c r="AR1161" s="107"/>
      <c r="AS1161" s="107"/>
      <c r="AT1161" s="107"/>
      <c r="AU1161" s="107"/>
      <c r="AV1161" s="107"/>
      <c r="AW1161" s="107"/>
      <c r="AX1161" s="107"/>
      <c r="AY1161" s="107"/>
      <c r="AZ1161" s="107"/>
      <c r="BA1161" s="107"/>
      <c r="BB1161" s="107"/>
      <c r="BC1161" s="107"/>
      <c r="BD1161" s="107"/>
      <c r="BE1161" s="107"/>
      <c r="BY1161" s="156">
        <f>BY1164</f>
        <v>3</v>
      </c>
      <c r="BZ1161" s="156">
        <f t="shared" si="142"/>
        <v>0</v>
      </c>
    </row>
    <row r="1162" spans="1:94" s="96" customFormat="1" ht="15" customHeight="1">
      <c r="A1162" s="147">
        <f>IF(B1162&lt;&gt;"",SUBTOTAL(103,$B$8:B1162)-SUBTOTAL(103,$B$9:$B$50)-SUBTOTAL(103,$B$52:$B$345),"")</f>
        <v>20</v>
      </c>
      <c r="B1162" s="88" t="str">
        <f>IF(AND(W1168=0,AD1168=0),"",".")</f>
        <v>.</v>
      </c>
      <c r="C1162" s="270" t="s">
        <v>1633</v>
      </c>
      <c r="D1162" s="124"/>
      <c r="E1162" s="111"/>
      <c r="F1162" s="111"/>
      <c r="G1162" s="111"/>
      <c r="H1162" s="111"/>
      <c r="I1162" s="111"/>
      <c r="J1162" s="111"/>
      <c r="K1162" s="126"/>
      <c r="L1162" s="126"/>
      <c r="M1162" s="126"/>
      <c r="N1162" s="126"/>
      <c r="O1162" s="126"/>
      <c r="P1162" s="126"/>
      <c r="Q1162" s="126"/>
      <c r="R1162" s="126"/>
      <c r="S1162" s="126"/>
      <c r="T1162" s="126"/>
      <c r="U1162" s="126"/>
      <c r="V1162" s="126"/>
      <c r="W1162" s="271"/>
      <c r="X1162" s="271"/>
      <c r="Y1162" s="271"/>
      <c r="Z1162" s="271"/>
      <c r="AA1162" s="271"/>
      <c r="AB1162" s="271"/>
      <c r="AC1162" s="271"/>
      <c r="AD1162" s="271"/>
      <c r="AE1162" s="271"/>
      <c r="AF1162" s="271"/>
      <c r="AG1162" s="271"/>
      <c r="AH1162" s="271"/>
      <c r="AI1162" s="271"/>
      <c r="AJ1162" s="147">
        <f t="shared" si="141"/>
        <v>20</v>
      </c>
      <c r="AK1162" s="245" t="str">
        <f t="shared" si="141"/>
        <v>.</v>
      </c>
      <c r="AL1162" s="270" t="s">
        <v>1618</v>
      </c>
      <c r="AM1162" s="124"/>
      <c r="AN1162" s="124"/>
      <c r="AO1162" s="111"/>
      <c r="AP1162" s="111"/>
      <c r="AQ1162" s="111"/>
      <c r="AR1162" s="111"/>
      <c r="AS1162" s="111"/>
      <c r="AT1162" s="126"/>
      <c r="AU1162" s="126"/>
      <c r="AV1162" s="126"/>
      <c r="AW1162" s="126"/>
      <c r="AX1162" s="126"/>
      <c r="AY1162" s="126"/>
      <c r="AZ1162" s="126"/>
      <c r="BA1162" s="126"/>
      <c r="BB1162" s="126"/>
      <c r="BC1162" s="126"/>
      <c r="BD1162" s="126"/>
      <c r="BE1162" s="126"/>
      <c r="BF1162" s="271"/>
      <c r="BG1162" s="271"/>
      <c r="BH1162" s="271"/>
      <c r="BI1162" s="271"/>
      <c r="BJ1162" s="271"/>
      <c r="BK1162" s="271"/>
      <c r="BL1162" s="271"/>
      <c r="BM1162" s="271"/>
      <c r="BN1162" s="271"/>
      <c r="BO1162" s="271"/>
      <c r="BP1162" s="271"/>
      <c r="BQ1162" s="271"/>
      <c r="BR1162" s="271"/>
      <c r="BS1162" s="271"/>
      <c r="BT1162" s="155"/>
      <c r="BU1162" s="155"/>
      <c r="BV1162" s="155"/>
      <c r="BW1162" s="155"/>
      <c r="BX1162" s="156"/>
      <c r="BY1162" s="156">
        <f>BY1164</f>
        <v>3</v>
      </c>
      <c r="BZ1162" s="156">
        <f t="shared" si="142"/>
        <v>0</v>
      </c>
      <c r="CA1162" s="156"/>
      <c r="CB1162" s="252"/>
      <c r="CC1162" s="252"/>
      <c r="CD1162" s="252"/>
      <c r="CE1162" s="252"/>
      <c r="CG1162" s="272"/>
      <c r="CH1162" s="272"/>
      <c r="CI1162" s="272"/>
      <c r="CJ1162" s="272"/>
      <c r="CK1162" s="272"/>
      <c r="CL1162" s="272"/>
      <c r="CM1162" s="272"/>
      <c r="CN1162" s="272"/>
      <c r="CO1162" s="272"/>
      <c r="CP1162" s="272"/>
    </row>
    <row r="1163" spans="1:94" ht="15" customHeight="1">
      <c r="A1163" s="278" t="str">
        <f>IF(B1163&lt;&gt;"",SUBTOTAL(103,$B$8:B1163)-SUBTOTAL(103,$B$9:$B$50)-SUBTOTAL(103,$B$52:$B$345),"")</f>
        <v/>
      </c>
      <c r="D1163" s="100"/>
      <c r="E1163" s="100"/>
      <c r="F1163" s="100"/>
      <c r="G1163" s="100"/>
      <c r="H1163" s="100"/>
      <c r="I1163" s="100"/>
      <c r="J1163" s="745"/>
      <c r="K1163" s="745"/>
      <c r="L1163" s="745"/>
      <c r="M1163" s="745"/>
      <c r="N1163" s="745"/>
      <c r="O1163" s="745"/>
      <c r="P1163" s="745"/>
      <c r="Q1163" s="745"/>
      <c r="R1163" s="745"/>
      <c r="S1163" s="745"/>
      <c r="T1163" s="745"/>
      <c r="U1163" s="745"/>
      <c r="W1163" s="648" t="str">
        <f>[4]CDKT!$P$9</f>
        <v>30/06/2016</v>
      </c>
      <c r="X1163" s="649"/>
      <c r="Y1163" s="649"/>
      <c r="Z1163" s="649"/>
      <c r="AA1163" s="649"/>
      <c r="AB1163" s="649"/>
      <c r="AC1163" s="277"/>
      <c r="AD1163" s="648" t="str">
        <f>[4]CDKT!$T$9</f>
        <v>01/01/2016</v>
      </c>
      <c r="AE1163" s="649"/>
      <c r="AF1163" s="649"/>
      <c r="AG1163" s="649"/>
      <c r="AH1163" s="649"/>
      <c r="AI1163" s="649"/>
      <c r="AJ1163" s="278" t="str">
        <f t="shared" si="141"/>
        <v/>
      </c>
      <c r="AK1163" s="278">
        <f t="shared" si="141"/>
        <v>0</v>
      </c>
      <c r="AM1163" s="100"/>
      <c r="AN1163" s="100"/>
      <c r="AO1163" s="100"/>
      <c r="AP1163" s="100"/>
      <c r="AQ1163" s="100"/>
      <c r="AR1163" s="100"/>
      <c r="AS1163" s="100"/>
      <c r="AT1163" s="100"/>
      <c r="AU1163" s="100"/>
      <c r="AV1163" s="100"/>
      <c r="AW1163" s="100"/>
      <c r="AX1163" s="100"/>
      <c r="AY1163" s="100"/>
      <c r="AZ1163" s="100"/>
      <c r="BA1163" s="100"/>
      <c r="BB1163" s="100"/>
      <c r="BC1163" s="100"/>
      <c r="BF1163" s="650" t="e">
        <f>#REF!</f>
        <v>#REF!</v>
      </c>
      <c r="BG1163" s="649"/>
      <c r="BH1163" s="649"/>
      <c r="BI1163" s="649"/>
      <c r="BJ1163" s="649"/>
      <c r="BK1163" s="649"/>
      <c r="BL1163" s="277"/>
      <c r="BM1163" s="650" t="e">
        <f>#REF!</f>
        <v>#REF!</v>
      </c>
      <c r="BN1163" s="649"/>
      <c r="BO1163" s="649"/>
      <c r="BP1163" s="649"/>
      <c r="BQ1163" s="649"/>
      <c r="BR1163" s="649"/>
      <c r="BS1163" s="279"/>
      <c r="BT1163" s="280" t="str">
        <f>[4]CDKT!K$9</f>
        <v>Hội sở</v>
      </c>
      <c r="BU1163" s="280" t="str">
        <f>[4]CDKT!L$9</f>
        <v>CN Hà Nội</v>
      </c>
      <c r="BV1163" s="280" t="str">
        <f>[4]CDKT!M$9</f>
        <v>CN Hồ Chí Minh</v>
      </c>
      <c r="BW1163" s="280" t="str">
        <f>[4]CDKT!O$9</f>
        <v>Điều chỉnh</v>
      </c>
      <c r="BY1163" s="156">
        <f>BY1164</f>
        <v>3</v>
      </c>
      <c r="BZ1163" s="156">
        <f t="shared" si="142"/>
        <v>0</v>
      </c>
    </row>
    <row r="1164" spans="1:94" ht="15" customHeight="1">
      <c r="A1164" s="278" t="str">
        <f>IF(B1164&lt;&gt;"",SUBTOTAL(103,$B$8:B1164)-SUBTOTAL(103,$B$9:$B$50)-SUBTOTAL(103,$B$52:$B$345),"")</f>
        <v/>
      </c>
      <c r="D1164" s="100"/>
      <c r="E1164" s="100"/>
      <c r="F1164" s="100"/>
      <c r="G1164" s="100"/>
      <c r="H1164" s="100"/>
      <c r="I1164" s="100"/>
      <c r="J1164" s="100"/>
      <c r="K1164" s="100"/>
      <c r="L1164" s="100"/>
      <c r="M1164" s="100"/>
      <c r="N1164" s="100"/>
      <c r="O1164" s="100"/>
      <c r="P1164" s="100"/>
      <c r="Q1164" s="100"/>
      <c r="R1164" s="100"/>
      <c r="S1164" s="100"/>
      <c r="T1164" s="100"/>
      <c r="W1164" s="651" t="str">
        <f>[4]CDKT!$P$10</f>
        <v>VND</v>
      </c>
      <c r="X1164" s="651"/>
      <c r="Y1164" s="651"/>
      <c r="Z1164" s="651"/>
      <c r="AA1164" s="651"/>
      <c r="AB1164" s="651"/>
      <c r="AC1164" s="277"/>
      <c r="AD1164" s="651" t="str">
        <f>[4]CDKT!$T$10</f>
        <v>VND</v>
      </c>
      <c r="AE1164" s="651"/>
      <c r="AF1164" s="651"/>
      <c r="AG1164" s="651"/>
      <c r="AH1164" s="651"/>
      <c r="AI1164" s="651"/>
      <c r="AJ1164" s="278" t="str">
        <f t="shared" si="141"/>
        <v/>
      </c>
      <c r="AK1164" s="278">
        <f t="shared" si="141"/>
        <v>0</v>
      </c>
      <c r="AM1164" s="100"/>
      <c r="AN1164" s="100"/>
      <c r="AO1164" s="100"/>
      <c r="AP1164" s="100"/>
      <c r="AQ1164" s="100"/>
      <c r="AR1164" s="100"/>
      <c r="AS1164" s="100"/>
      <c r="AT1164" s="100"/>
      <c r="AU1164" s="100"/>
      <c r="AV1164" s="100"/>
      <c r="AW1164" s="100"/>
      <c r="AX1164" s="100"/>
      <c r="AY1164" s="100"/>
      <c r="AZ1164" s="100"/>
      <c r="BA1164" s="100"/>
      <c r="BB1164" s="100"/>
      <c r="BC1164" s="100"/>
      <c r="BF1164" s="651" t="e">
        <f>#REF!</f>
        <v>#REF!</v>
      </c>
      <c r="BG1164" s="651"/>
      <c r="BH1164" s="651"/>
      <c r="BI1164" s="651"/>
      <c r="BJ1164" s="651"/>
      <c r="BK1164" s="651"/>
      <c r="BL1164" s="277"/>
      <c r="BM1164" s="651" t="e">
        <f>#REF!</f>
        <v>#REF!</v>
      </c>
      <c r="BN1164" s="651"/>
      <c r="BO1164" s="651"/>
      <c r="BP1164" s="651"/>
      <c r="BQ1164" s="651"/>
      <c r="BR1164" s="651"/>
      <c r="BS1164" s="279"/>
      <c r="BT1164" s="155" t="s">
        <v>1133</v>
      </c>
      <c r="BU1164" s="155" t="s">
        <v>1133</v>
      </c>
      <c r="BV1164" s="155" t="s">
        <v>1133</v>
      </c>
      <c r="BW1164" s="155" t="s">
        <v>1133</v>
      </c>
      <c r="BY1164" s="156">
        <f>SUM(BY1165:BY1168)</f>
        <v>3</v>
      </c>
      <c r="BZ1164" s="156">
        <f t="shared" si="142"/>
        <v>0</v>
      </c>
    </row>
    <row r="1165" spans="1:94" s="99" customFormat="1" ht="15" customHeight="1">
      <c r="A1165" s="147" t="str">
        <f>IF(B1165&lt;&gt;"",SUBTOTAL(103,$B$8:B1165)-SUBTOTAL(103,$B$9:$B$50)-SUBTOTAL(103,$B$52:$B$345),"")</f>
        <v/>
      </c>
      <c r="B1165" s="90"/>
      <c r="C1165" s="321" t="s">
        <v>1629</v>
      </c>
      <c r="D1165" s="129"/>
      <c r="E1165" s="107"/>
      <c r="F1165" s="107"/>
      <c r="G1165" s="107"/>
      <c r="H1165" s="107"/>
      <c r="I1165" s="107"/>
      <c r="J1165" s="744"/>
      <c r="K1165" s="744"/>
      <c r="L1165" s="744"/>
      <c r="M1165" s="744"/>
      <c r="N1165" s="744"/>
      <c r="O1165" s="744"/>
      <c r="P1165" s="744"/>
      <c r="Q1165" s="744"/>
      <c r="R1165" s="744"/>
      <c r="S1165" s="744"/>
      <c r="T1165" s="744"/>
      <c r="U1165" s="744"/>
      <c r="W1165" s="641">
        <f>SUM(BT1165:BW1165)</f>
        <v>20421250000</v>
      </c>
      <c r="X1165" s="641"/>
      <c r="Y1165" s="641"/>
      <c r="Z1165" s="641"/>
      <c r="AA1165" s="641"/>
      <c r="AB1165" s="641"/>
      <c r="AC1165" s="423"/>
      <c r="AD1165" s="641">
        <v>20440000000</v>
      </c>
      <c r="AE1165" s="641"/>
      <c r="AF1165" s="641"/>
      <c r="AG1165" s="641"/>
      <c r="AH1165" s="641"/>
      <c r="AI1165" s="641"/>
      <c r="AJ1165" s="147" t="str">
        <f t="shared" si="141"/>
        <v/>
      </c>
      <c r="AK1165" s="245">
        <f t="shared" si="141"/>
        <v>0</v>
      </c>
      <c r="AL1165" s="321" t="s">
        <v>1620</v>
      </c>
      <c r="AM1165" s="129"/>
      <c r="AN1165" s="129"/>
      <c r="AO1165" s="107"/>
      <c r="AP1165" s="107"/>
      <c r="AQ1165" s="107"/>
      <c r="AR1165" s="107"/>
      <c r="AS1165" s="107"/>
      <c r="AT1165" s="107"/>
      <c r="AU1165" s="114"/>
      <c r="AV1165" s="114"/>
      <c r="BF1165" s="676" t="e">
        <f>SUBTOTAL(109,#REF!)</f>
        <v>#REF!</v>
      </c>
      <c r="BG1165" s="676"/>
      <c r="BH1165" s="676"/>
      <c r="BI1165" s="676"/>
      <c r="BJ1165" s="676"/>
      <c r="BK1165" s="676"/>
      <c r="BL1165" s="290"/>
      <c r="BM1165" s="676" t="e">
        <f>SUBTOTAL(109,#REF!)</f>
        <v>#REF!</v>
      </c>
      <c r="BN1165" s="676"/>
      <c r="BO1165" s="676"/>
      <c r="BP1165" s="676"/>
      <c r="BQ1165" s="676"/>
      <c r="BR1165" s="676"/>
      <c r="BS1165" s="193"/>
      <c r="BT1165" s="155">
        <v>20451250000</v>
      </c>
      <c r="BU1165" s="155">
        <v>0</v>
      </c>
      <c r="BV1165" s="155">
        <v>0</v>
      </c>
      <c r="BW1165" s="155">
        <f>-3000*10000</f>
        <v>-30000000</v>
      </c>
      <c r="BX1165" s="156"/>
      <c r="BY1165" s="156">
        <f>IF(SUM(C1165:AI1165)=0,0,1)</f>
        <v>1</v>
      </c>
      <c r="BZ1165" s="156">
        <f t="shared" si="142"/>
        <v>0</v>
      </c>
      <c r="CA1165" s="156"/>
      <c r="CB1165" s="252"/>
      <c r="CC1165" s="252"/>
      <c r="CD1165" s="252"/>
      <c r="CE1165" s="195"/>
      <c r="CG1165" s="290"/>
      <c r="CH1165" s="290"/>
      <c r="CI1165" s="290"/>
      <c r="CJ1165" s="290"/>
      <c r="CK1165" s="290"/>
      <c r="CL1165" s="290"/>
      <c r="CM1165" s="290"/>
      <c r="CN1165" s="290"/>
      <c r="CO1165" s="290"/>
      <c r="CP1165" s="290"/>
    </row>
    <row r="1166" spans="1:94" s="99" customFormat="1" ht="15" hidden="1" customHeight="1">
      <c r="A1166" s="147" t="str">
        <f>IF(B1166&lt;&gt;"",SUBTOTAL(103,$B$8:B1166)-SUBTOTAL(103,$B$9:$B$50)-SUBTOTAL(103,$B$52:$B$345),"")</f>
        <v/>
      </c>
      <c r="B1166" s="90"/>
      <c r="C1166" s="457" t="s">
        <v>1630</v>
      </c>
      <c r="D1166" s="458"/>
      <c r="E1166" s="458"/>
      <c r="F1166" s="458"/>
      <c r="G1166" s="458"/>
      <c r="H1166" s="458"/>
      <c r="I1166" s="458"/>
      <c r="J1166" s="743"/>
      <c r="K1166" s="743"/>
      <c r="L1166" s="743"/>
      <c r="M1166" s="743"/>
      <c r="N1166" s="743"/>
      <c r="O1166" s="743"/>
      <c r="P1166" s="743"/>
      <c r="Q1166" s="743"/>
      <c r="R1166" s="743"/>
      <c r="S1166" s="743"/>
      <c r="T1166" s="743"/>
      <c r="U1166" s="743"/>
      <c r="W1166" s="641">
        <f>SUM(BT1166:BW1166)</f>
        <v>0</v>
      </c>
      <c r="X1166" s="641"/>
      <c r="Y1166" s="641"/>
      <c r="Z1166" s="641"/>
      <c r="AA1166" s="641"/>
      <c r="AB1166" s="641"/>
      <c r="AC1166" s="423"/>
      <c r="AD1166" s="641">
        <v>0</v>
      </c>
      <c r="AE1166" s="641"/>
      <c r="AF1166" s="641"/>
      <c r="AG1166" s="641"/>
      <c r="AH1166" s="641"/>
      <c r="AI1166" s="641"/>
      <c r="AJ1166" s="147" t="str">
        <f t="shared" si="141"/>
        <v/>
      </c>
      <c r="AK1166" s="245">
        <f t="shared" si="141"/>
        <v>0</v>
      </c>
      <c r="AL1166" s="742" t="s">
        <v>1622</v>
      </c>
      <c r="AM1166" s="655"/>
      <c r="AN1166" s="655"/>
      <c r="AO1166" s="655"/>
      <c r="AP1166" s="655"/>
      <c r="AQ1166" s="655"/>
      <c r="AR1166" s="655"/>
      <c r="AS1166" s="655"/>
      <c r="AT1166" s="655"/>
      <c r="AU1166" s="655"/>
      <c r="AV1166" s="655"/>
      <c r="AW1166" s="655"/>
      <c r="AX1166" s="655"/>
      <c r="AY1166" s="655"/>
      <c r="AZ1166" s="655"/>
      <c r="BA1166" s="655"/>
      <c r="BB1166" s="655"/>
      <c r="BC1166" s="655"/>
      <c r="BD1166" s="655"/>
      <c r="BF1166" s="676" t="e">
        <f>SUBTOTAL(109,#REF!)</f>
        <v>#REF!</v>
      </c>
      <c r="BG1166" s="676"/>
      <c r="BH1166" s="676"/>
      <c r="BI1166" s="676"/>
      <c r="BJ1166" s="676"/>
      <c r="BK1166" s="676"/>
      <c r="BL1166" s="290"/>
      <c r="BM1166" s="676" t="e">
        <f>SUBTOTAL(109,#REF!)</f>
        <v>#REF!</v>
      </c>
      <c r="BN1166" s="676"/>
      <c r="BO1166" s="676"/>
      <c r="BP1166" s="676"/>
      <c r="BQ1166" s="676"/>
      <c r="BR1166" s="676"/>
      <c r="BS1166" s="193"/>
      <c r="BT1166" s="155">
        <v>0</v>
      </c>
      <c r="BU1166" s="155">
        <v>0</v>
      </c>
      <c r="BV1166" s="155">
        <v>0</v>
      </c>
      <c r="BW1166" s="155">
        <v>0</v>
      </c>
      <c r="BX1166" s="156"/>
      <c r="BY1166" s="156">
        <f>IF(SUM(C1166:AI1166)=0,0,1)</f>
        <v>0</v>
      </c>
      <c r="BZ1166" s="156">
        <f t="shared" si="142"/>
        <v>0</v>
      </c>
      <c r="CA1166" s="156"/>
      <c r="CB1166" s="252"/>
      <c r="CC1166" s="252"/>
      <c r="CD1166" s="252"/>
      <c r="CE1166" s="195"/>
      <c r="CG1166" s="290"/>
      <c r="CH1166" s="290"/>
      <c r="CI1166" s="290"/>
      <c r="CJ1166" s="290"/>
      <c r="CK1166" s="290"/>
      <c r="CL1166" s="290"/>
      <c r="CM1166" s="290"/>
      <c r="CN1166" s="290"/>
      <c r="CO1166" s="290"/>
      <c r="CP1166" s="290"/>
    </row>
    <row r="1167" spans="1:94" ht="15" customHeight="1">
      <c r="A1167" s="147" t="str">
        <f>IF(B1167&lt;&gt;"",SUBTOTAL(103,$B$8:B1167)-SUBTOTAL(103,$B$9:$B$50)-SUBTOTAL(103,$B$52:$B$345),"")</f>
        <v/>
      </c>
      <c r="C1167" s="262"/>
      <c r="W1167" s="155"/>
      <c r="X1167" s="155"/>
      <c r="Y1167" s="155"/>
      <c r="Z1167" s="155"/>
      <c r="AA1167" s="155"/>
      <c r="AB1167" s="155"/>
      <c r="AC1167" s="155"/>
      <c r="AD1167" s="155"/>
      <c r="AE1167" s="155"/>
      <c r="AF1167" s="155"/>
      <c r="AG1167" s="155"/>
      <c r="AH1167" s="155"/>
      <c r="AI1167" s="155"/>
      <c r="AJ1167" s="147" t="str">
        <f t="shared" si="141"/>
        <v/>
      </c>
      <c r="AK1167" s="245">
        <f t="shared" si="141"/>
        <v>0</v>
      </c>
      <c r="AL1167" s="262"/>
      <c r="BF1167" s="194"/>
      <c r="BG1167" s="194"/>
      <c r="BH1167" s="194"/>
      <c r="BI1167" s="194"/>
      <c r="BJ1167" s="194"/>
      <c r="BK1167" s="194"/>
      <c r="BL1167" s="194"/>
      <c r="BM1167" s="194"/>
      <c r="BN1167" s="194"/>
      <c r="BO1167" s="194"/>
      <c r="BP1167" s="194"/>
      <c r="BQ1167" s="194"/>
      <c r="BR1167" s="194"/>
      <c r="BY1167" s="156">
        <f>BY1168</f>
        <v>1</v>
      </c>
      <c r="BZ1167" s="156">
        <f t="shared" si="142"/>
        <v>0</v>
      </c>
      <c r="CD1167" s="155"/>
      <c r="CE1167" s="155"/>
    </row>
    <row r="1168" spans="1:94" s="96" customFormat="1" ht="15" customHeight="1" thickBot="1">
      <c r="A1168" s="147" t="str">
        <f>IF(B1168&lt;&gt;"",SUBTOTAL(103,$B$8:B1168)-SUBTOTAL(103,$B$9:$B$50)-SUBTOTAL(103,$B$52:$B$345),"")</f>
        <v/>
      </c>
      <c r="B1168" s="88"/>
      <c r="C1168" s="270"/>
      <c r="D1168" s="110"/>
      <c r="E1168" s="111"/>
      <c r="F1168" s="111"/>
      <c r="G1168" s="111"/>
      <c r="H1168" s="111"/>
      <c r="I1168" s="111"/>
      <c r="J1168" s="111"/>
      <c r="K1168" s="112"/>
      <c r="L1168" s="112"/>
      <c r="M1168" s="112"/>
      <c r="N1168" s="112"/>
      <c r="O1168" s="112"/>
      <c r="P1168" s="112"/>
      <c r="Q1168" s="112"/>
      <c r="R1168" s="112"/>
      <c r="S1168" s="112"/>
      <c r="T1168" s="112"/>
      <c r="U1168" s="112"/>
      <c r="V1168" s="112"/>
      <c r="W1168" s="653">
        <f>SUBTOTAL(109,W1165:AB1167)</f>
        <v>20421250000</v>
      </c>
      <c r="X1168" s="653"/>
      <c r="Y1168" s="653"/>
      <c r="Z1168" s="653"/>
      <c r="AA1168" s="653"/>
      <c r="AB1168" s="653"/>
      <c r="AC1168" s="252"/>
      <c r="AD1168" s="653">
        <f>SUBTOTAL(109,AD1165:AI1167)</f>
        <v>20440000000</v>
      </c>
      <c r="AE1168" s="653"/>
      <c r="AF1168" s="653"/>
      <c r="AG1168" s="653"/>
      <c r="AH1168" s="653"/>
      <c r="AI1168" s="653"/>
      <c r="AJ1168" s="147" t="str">
        <f t="shared" si="141"/>
        <v/>
      </c>
      <c r="AK1168" s="245">
        <f t="shared" si="141"/>
        <v>0</v>
      </c>
      <c r="AL1168" s="270"/>
      <c r="AM1168" s="110"/>
      <c r="AN1168" s="111"/>
      <c r="AO1168" s="111"/>
      <c r="AP1168" s="111"/>
      <c r="AQ1168" s="111"/>
      <c r="AR1168" s="111"/>
      <c r="AS1168" s="111"/>
      <c r="AT1168" s="112"/>
      <c r="AU1168" s="112"/>
      <c r="AV1168" s="112"/>
      <c r="AW1168" s="112"/>
      <c r="AX1168" s="112"/>
      <c r="AY1168" s="112"/>
      <c r="AZ1168" s="112"/>
      <c r="BA1168" s="112"/>
      <c r="BB1168" s="112"/>
      <c r="BC1168" s="112"/>
      <c r="BD1168" s="112"/>
      <c r="BE1168" s="112"/>
      <c r="BF1168" s="653">
        <f>SUBTOTAL(109,BF1165:BK1167)</f>
        <v>0</v>
      </c>
      <c r="BG1168" s="653"/>
      <c r="BH1168" s="653"/>
      <c r="BI1168" s="653"/>
      <c r="BJ1168" s="653"/>
      <c r="BK1168" s="653"/>
      <c r="BL1168" s="252"/>
      <c r="BM1168" s="653">
        <f>SUBTOTAL(109,BM1165:BR1167)</f>
        <v>0</v>
      </c>
      <c r="BN1168" s="653"/>
      <c r="BO1168" s="653"/>
      <c r="BP1168" s="653"/>
      <c r="BQ1168" s="653"/>
      <c r="BR1168" s="653"/>
      <c r="BS1168" s="271"/>
      <c r="BT1168" s="285">
        <f>SUBTOTAL(109,BT1165:BT1167)</f>
        <v>20451250000</v>
      </c>
      <c r="BU1168" s="285">
        <f>SUBTOTAL(109,BU1165:BU1167)</f>
        <v>0</v>
      </c>
      <c r="BV1168" s="285">
        <f>SUBTOTAL(109,BV1165:BV1167)</f>
        <v>0</v>
      </c>
      <c r="BW1168" s="285">
        <f>SUBTOTAL(109,BW1165:BW1167)</f>
        <v>-30000000</v>
      </c>
      <c r="BX1168" s="156"/>
      <c r="BY1168" s="156">
        <f>IF(SUM(C1168:AI1168)=0,0,1)</f>
        <v>1</v>
      </c>
      <c r="BZ1168" s="156">
        <f t="shared" si="142"/>
        <v>0</v>
      </c>
      <c r="CA1168" s="156"/>
      <c r="CB1168" s="252">
        <f>[4]CDKT!P291</f>
        <v>20421250000</v>
      </c>
      <c r="CC1168" s="252">
        <f>[4]CDKT!T291</f>
        <v>20440000000</v>
      </c>
      <c r="CD1168" s="252">
        <f>W1168+W1160-CB1168</f>
        <v>0</v>
      </c>
      <c r="CE1168" s="252">
        <f>AD1168+AD1160-CC1168</f>
        <v>0</v>
      </c>
      <c r="CG1168" s="272"/>
      <c r="CH1168" s="272"/>
      <c r="CI1168" s="272"/>
      <c r="CJ1168" s="272"/>
      <c r="CK1168" s="272"/>
      <c r="CL1168" s="272"/>
      <c r="CM1168" s="272"/>
      <c r="CN1168" s="272"/>
      <c r="CO1168" s="272"/>
      <c r="CP1168" s="272"/>
    </row>
    <row r="1169" spans="1:94" ht="15" hidden="1" customHeight="1" thickTop="1">
      <c r="A1169" s="147" t="str">
        <f>IF(B1169&lt;&gt;"",SUBTOTAL(103,$B$8:B1169)-SUBTOTAL(103,$B$9:$B$50)-SUBTOTAL(103,$B$52:$B$345),"")</f>
        <v/>
      </c>
      <c r="D1169" s="107"/>
      <c r="E1169" s="107"/>
      <c r="F1169" s="107"/>
      <c r="G1169" s="107"/>
      <c r="H1169" s="107"/>
      <c r="I1169" s="107"/>
      <c r="J1169" s="107"/>
      <c r="K1169" s="107"/>
      <c r="L1169" s="107"/>
      <c r="M1169" s="107"/>
      <c r="N1169" s="107"/>
      <c r="O1169" s="107"/>
      <c r="P1169" s="107"/>
      <c r="Q1169" s="107"/>
      <c r="R1169" s="107"/>
      <c r="S1169" s="107"/>
      <c r="T1169" s="107"/>
      <c r="U1169" s="107"/>
      <c r="V1169" s="107"/>
      <c r="W1169" s="155"/>
      <c r="X1169" s="155"/>
      <c r="Y1169" s="155"/>
      <c r="Z1169" s="155"/>
      <c r="AA1169" s="155"/>
      <c r="AB1169" s="155"/>
      <c r="AC1169" s="155"/>
      <c r="AD1169" s="155"/>
      <c r="AE1169" s="155"/>
      <c r="AF1169" s="155"/>
      <c r="AG1169" s="155"/>
      <c r="AH1169" s="155"/>
      <c r="AI1169" s="155"/>
      <c r="AJ1169" s="147" t="str">
        <f t="shared" si="141"/>
        <v/>
      </c>
      <c r="AK1169" s="245">
        <f t="shared" si="141"/>
        <v>0</v>
      </c>
      <c r="AM1169" s="107"/>
      <c r="AN1169" s="107"/>
      <c r="AO1169" s="107"/>
      <c r="AP1169" s="107"/>
      <c r="AQ1169" s="107"/>
      <c r="AR1169" s="107"/>
      <c r="AS1169" s="107"/>
      <c r="AT1169" s="107"/>
      <c r="AU1169" s="107"/>
      <c r="AV1169" s="107"/>
      <c r="AW1169" s="107"/>
      <c r="AX1169" s="107"/>
      <c r="AY1169" s="107"/>
      <c r="AZ1169" s="107"/>
      <c r="BA1169" s="107"/>
      <c r="BB1169" s="107"/>
      <c r="BC1169" s="107"/>
      <c r="BD1169" s="107"/>
      <c r="BE1169" s="107"/>
      <c r="BT1169" s="155">
        <f>BT1160+BT1168-[4]CDKT!K291</f>
        <v>30000000</v>
      </c>
      <c r="BU1169" s="155">
        <f>BU1160+BU1168-[4]CDKT!L291</f>
        <v>0</v>
      </c>
      <c r="BV1169" s="155">
        <f>BV1160+BV1168-[4]CDKT!M291</f>
        <v>0</v>
      </c>
      <c r="BW1169" s="155">
        <f>BW1160+BW1168-[4]CDKT!O291</f>
        <v>-30000000</v>
      </c>
      <c r="BY1169" s="156">
        <f>BY1172</f>
        <v>0</v>
      </c>
      <c r="BZ1169" s="156">
        <f>IF(ISNONTEXT(C1169:D1169),0,SUM(C1169:AI1169)-SUM(AL1169:BR1169))</f>
        <v>0</v>
      </c>
    </row>
    <row r="1170" spans="1:94" s="96" customFormat="1" ht="15" hidden="1" customHeight="1">
      <c r="A1170" s="147" t="str">
        <f>IF(B1170&lt;&gt;"",SUBTOTAL(103,$B$8:B1170)-SUBTOTAL(103,$B$9:$B$50)-SUBTOTAL(103,$B$52:$B$345),"")</f>
        <v/>
      </c>
      <c r="B1170" s="88" t="str">
        <f>IF(AND(W1176=0,AD1176=0),"",".")</f>
        <v/>
      </c>
      <c r="C1170" s="270" t="s">
        <v>1634</v>
      </c>
      <c r="D1170" s="124"/>
      <c r="E1170" s="111"/>
      <c r="F1170" s="111"/>
      <c r="G1170" s="111"/>
      <c r="H1170" s="111"/>
      <c r="I1170" s="111"/>
      <c r="J1170" s="111"/>
      <c r="K1170" s="126"/>
      <c r="L1170" s="126"/>
      <c r="M1170" s="126"/>
      <c r="N1170" s="126"/>
      <c r="O1170" s="126"/>
      <c r="P1170" s="126"/>
      <c r="Q1170" s="126"/>
      <c r="R1170" s="126"/>
      <c r="S1170" s="126"/>
      <c r="T1170" s="126"/>
      <c r="U1170" s="126"/>
      <c r="V1170" s="126"/>
      <c r="W1170" s="271"/>
      <c r="X1170" s="271"/>
      <c r="Y1170" s="271"/>
      <c r="Z1170" s="271"/>
      <c r="AA1170" s="271"/>
      <c r="AB1170" s="271"/>
      <c r="AC1170" s="271"/>
      <c r="AD1170" s="271"/>
      <c r="AE1170" s="271"/>
      <c r="AF1170" s="271"/>
      <c r="AG1170" s="271"/>
      <c r="AH1170" s="271"/>
      <c r="AI1170" s="271"/>
      <c r="AJ1170" s="147" t="str">
        <f t="shared" si="141"/>
        <v/>
      </c>
      <c r="AK1170" s="245" t="str">
        <f t="shared" si="141"/>
        <v/>
      </c>
      <c r="AL1170" s="270" t="s">
        <v>1618</v>
      </c>
      <c r="AM1170" s="124"/>
      <c r="AN1170" s="124"/>
      <c r="AO1170" s="111"/>
      <c r="AP1170" s="111"/>
      <c r="AQ1170" s="111"/>
      <c r="AR1170" s="111"/>
      <c r="AS1170" s="111"/>
      <c r="AT1170" s="126"/>
      <c r="AU1170" s="126"/>
      <c r="AV1170" s="126"/>
      <c r="AW1170" s="126"/>
      <c r="AX1170" s="126"/>
      <c r="AY1170" s="126"/>
      <c r="AZ1170" s="126"/>
      <c r="BA1170" s="126"/>
      <c r="BB1170" s="126"/>
      <c r="BC1170" s="126"/>
      <c r="BD1170" s="126"/>
      <c r="BE1170" s="126"/>
      <c r="BF1170" s="271"/>
      <c r="BG1170" s="271"/>
      <c r="BH1170" s="271"/>
      <c r="BI1170" s="271"/>
      <c r="BJ1170" s="271"/>
      <c r="BK1170" s="271"/>
      <c r="BL1170" s="271"/>
      <c r="BM1170" s="271"/>
      <c r="BN1170" s="271"/>
      <c r="BO1170" s="271"/>
      <c r="BP1170" s="271"/>
      <c r="BQ1170" s="271"/>
      <c r="BR1170" s="271"/>
      <c r="BS1170" s="271"/>
      <c r="BT1170" s="155"/>
      <c r="BU1170" s="155"/>
      <c r="BV1170" s="155"/>
      <c r="BW1170" s="155"/>
      <c r="BX1170" s="156"/>
      <c r="BY1170" s="156">
        <f>BY1172</f>
        <v>0</v>
      </c>
      <c r="BZ1170" s="156">
        <f>IF(ISNONTEXT(C1170:D1170),0,SUM(C1170:AI1170)-SUM(AL1170:BR1170))</f>
        <v>0</v>
      </c>
      <c r="CA1170" s="156"/>
      <c r="CB1170" s="252"/>
      <c r="CC1170" s="252"/>
      <c r="CD1170" s="252"/>
      <c r="CE1170" s="252"/>
      <c r="CG1170" s="272"/>
      <c r="CH1170" s="272"/>
      <c r="CI1170" s="272"/>
      <c r="CJ1170" s="272"/>
      <c r="CK1170" s="272"/>
      <c r="CL1170" s="272"/>
      <c r="CM1170" s="272"/>
      <c r="CN1170" s="272"/>
      <c r="CO1170" s="272"/>
      <c r="CP1170" s="272"/>
    </row>
    <row r="1171" spans="1:94" ht="15" hidden="1" customHeight="1">
      <c r="A1171" s="278" t="str">
        <f>IF(B1171&lt;&gt;"",SUBTOTAL(103,$B$8:B1171)-SUBTOTAL(103,$B$9:$B$50)-SUBTOTAL(103,$B$52:$B$345),"")</f>
        <v/>
      </c>
      <c r="D1171" s="100"/>
      <c r="E1171" s="100"/>
      <c r="F1171" s="100"/>
      <c r="G1171" s="100"/>
      <c r="H1171" s="100"/>
      <c r="I1171" s="100"/>
      <c r="J1171" s="745"/>
      <c r="K1171" s="745"/>
      <c r="L1171" s="745"/>
      <c r="M1171" s="745"/>
      <c r="N1171" s="745"/>
      <c r="O1171" s="745"/>
      <c r="P1171" s="745"/>
      <c r="Q1171" s="745"/>
      <c r="R1171" s="745"/>
      <c r="S1171" s="745"/>
      <c r="T1171" s="745"/>
      <c r="U1171" s="745"/>
      <c r="W1171" s="648" t="str">
        <f>[4]CDKT!$P$9</f>
        <v>30/06/2016</v>
      </c>
      <c r="X1171" s="649"/>
      <c r="Y1171" s="649"/>
      <c r="Z1171" s="649"/>
      <c r="AA1171" s="649"/>
      <c r="AB1171" s="649"/>
      <c r="AC1171" s="277"/>
      <c r="AD1171" s="648" t="str">
        <f>[4]CDKT!$T$9</f>
        <v>01/01/2016</v>
      </c>
      <c r="AE1171" s="649"/>
      <c r="AF1171" s="649"/>
      <c r="AG1171" s="649"/>
      <c r="AH1171" s="649"/>
      <c r="AI1171" s="649"/>
      <c r="AJ1171" s="278" t="str">
        <f t="shared" si="141"/>
        <v/>
      </c>
      <c r="AK1171" s="278">
        <f t="shared" si="141"/>
        <v>0</v>
      </c>
      <c r="AM1171" s="100"/>
      <c r="AN1171" s="100"/>
      <c r="AO1171" s="100"/>
      <c r="AP1171" s="100"/>
      <c r="AQ1171" s="100"/>
      <c r="AR1171" s="100"/>
      <c r="AS1171" s="100"/>
      <c r="AT1171" s="100"/>
      <c r="AU1171" s="100"/>
      <c r="AV1171" s="100"/>
      <c r="AW1171" s="100"/>
      <c r="AX1171" s="100"/>
      <c r="AY1171" s="100"/>
      <c r="AZ1171" s="100"/>
      <c r="BA1171" s="100"/>
      <c r="BB1171" s="100"/>
      <c r="BC1171" s="100"/>
      <c r="BF1171" s="650" t="e">
        <f>#REF!</f>
        <v>#REF!</v>
      </c>
      <c r="BG1171" s="649"/>
      <c r="BH1171" s="649"/>
      <c r="BI1171" s="649"/>
      <c r="BJ1171" s="649"/>
      <c r="BK1171" s="649"/>
      <c r="BL1171" s="277"/>
      <c r="BM1171" s="650" t="e">
        <f>#REF!</f>
        <v>#REF!</v>
      </c>
      <c r="BN1171" s="649"/>
      <c r="BO1171" s="649"/>
      <c r="BP1171" s="649"/>
      <c r="BQ1171" s="649"/>
      <c r="BR1171" s="649"/>
      <c r="BS1171" s="279"/>
      <c r="BT1171" s="280" t="str">
        <f>[4]CDKT!K$9</f>
        <v>Hội sở</v>
      </c>
      <c r="BU1171" s="280" t="str">
        <f>[4]CDKT!L$9</f>
        <v>CN Hà Nội</v>
      </c>
      <c r="BV1171" s="280" t="str">
        <f>[4]CDKT!M$9</f>
        <v>CN Hồ Chí Minh</v>
      </c>
      <c r="BW1171" s="280" t="str">
        <f>[4]CDKT!O$9</f>
        <v>Điều chỉnh</v>
      </c>
      <c r="BY1171" s="156">
        <f>BY1172</f>
        <v>0</v>
      </c>
      <c r="BZ1171" s="156">
        <f t="shared" ref="BZ1171:BZ1176" si="143">IF(ISNONTEXT(C1171:D1171),0,SUM(C1171:AI1171)-SUM(AL1171:BR1171))</f>
        <v>0</v>
      </c>
    </row>
    <row r="1172" spans="1:94" ht="15" hidden="1" customHeight="1">
      <c r="A1172" s="278" t="str">
        <f>IF(B1172&lt;&gt;"",SUBTOTAL(103,$B$8:B1172)-SUBTOTAL(103,$B$9:$B$50)-SUBTOTAL(103,$B$52:$B$345),"")</f>
        <v/>
      </c>
      <c r="D1172" s="100"/>
      <c r="E1172" s="100"/>
      <c r="F1172" s="100"/>
      <c r="G1172" s="100"/>
      <c r="H1172" s="100"/>
      <c r="I1172" s="100"/>
      <c r="J1172" s="100"/>
      <c r="K1172" s="100"/>
      <c r="L1172" s="100"/>
      <c r="M1172" s="100"/>
      <c r="N1172" s="100"/>
      <c r="O1172" s="100"/>
      <c r="P1172" s="100"/>
      <c r="Q1172" s="100"/>
      <c r="R1172" s="100"/>
      <c r="S1172" s="100"/>
      <c r="T1172" s="100"/>
      <c r="W1172" s="651" t="str">
        <f>[4]CDKT!$P$10</f>
        <v>VND</v>
      </c>
      <c r="X1172" s="651"/>
      <c r="Y1172" s="651"/>
      <c r="Z1172" s="651"/>
      <c r="AA1172" s="651"/>
      <c r="AB1172" s="651"/>
      <c r="AC1172" s="277"/>
      <c r="AD1172" s="651" t="str">
        <f>[4]CDKT!$T$10</f>
        <v>VND</v>
      </c>
      <c r="AE1172" s="651"/>
      <c r="AF1172" s="651"/>
      <c r="AG1172" s="651"/>
      <c r="AH1172" s="651"/>
      <c r="AI1172" s="651"/>
      <c r="AJ1172" s="278" t="str">
        <f t="shared" si="141"/>
        <v/>
      </c>
      <c r="AK1172" s="278">
        <f t="shared" si="141"/>
        <v>0</v>
      </c>
      <c r="AM1172" s="100"/>
      <c r="AN1172" s="100"/>
      <c r="AO1172" s="100"/>
      <c r="AP1172" s="100"/>
      <c r="AQ1172" s="100"/>
      <c r="AR1172" s="100"/>
      <c r="AS1172" s="100"/>
      <c r="AT1172" s="100"/>
      <c r="AU1172" s="100"/>
      <c r="AV1172" s="100"/>
      <c r="AW1172" s="100"/>
      <c r="AX1172" s="100"/>
      <c r="AY1172" s="100"/>
      <c r="AZ1172" s="100"/>
      <c r="BA1172" s="100"/>
      <c r="BB1172" s="100"/>
      <c r="BC1172" s="100"/>
      <c r="BF1172" s="651" t="e">
        <f>#REF!</f>
        <v>#REF!</v>
      </c>
      <c r="BG1172" s="651"/>
      <c r="BH1172" s="651"/>
      <c r="BI1172" s="651"/>
      <c r="BJ1172" s="651"/>
      <c r="BK1172" s="651"/>
      <c r="BL1172" s="277"/>
      <c r="BM1172" s="651" t="e">
        <f>#REF!</f>
        <v>#REF!</v>
      </c>
      <c r="BN1172" s="651"/>
      <c r="BO1172" s="651"/>
      <c r="BP1172" s="651"/>
      <c r="BQ1172" s="651"/>
      <c r="BR1172" s="651"/>
      <c r="BS1172" s="279"/>
      <c r="BT1172" s="155" t="s">
        <v>1133</v>
      </c>
      <c r="BU1172" s="155" t="s">
        <v>1133</v>
      </c>
      <c r="BV1172" s="155" t="s">
        <v>1133</v>
      </c>
      <c r="BW1172" s="155" t="s">
        <v>1133</v>
      </c>
      <c r="BY1172" s="156">
        <f>SUM(BY1173:BY1176)</f>
        <v>0</v>
      </c>
      <c r="BZ1172" s="156">
        <f t="shared" si="143"/>
        <v>0</v>
      </c>
    </row>
    <row r="1173" spans="1:94" s="99" customFormat="1" ht="15" hidden="1" customHeight="1">
      <c r="A1173" s="147" t="str">
        <f>IF(B1173&lt;&gt;"",SUBTOTAL(103,$B$8:B1173)-SUBTOTAL(103,$B$9:$B$50)-SUBTOTAL(103,$B$52:$B$345),"")</f>
        <v/>
      </c>
      <c r="B1173" s="90"/>
      <c r="C1173" s="321" t="s">
        <v>1629</v>
      </c>
      <c r="D1173" s="129"/>
      <c r="E1173" s="107"/>
      <c r="F1173" s="107"/>
      <c r="G1173" s="107"/>
      <c r="H1173" s="107"/>
      <c r="I1173" s="107"/>
      <c r="J1173" s="744"/>
      <c r="K1173" s="744"/>
      <c r="L1173" s="744"/>
      <c r="M1173" s="744"/>
      <c r="N1173" s="744"/>
      <c r="O1173" s="744"/>
      <c r="P1173" s="744"/>
      <c r="Q1173" s="744"/>
      <c r="R1173" s="744"/>
      <c r="S1173" s="744"/>
      <c r="T1173" s="744"/>
      <c r="U1173" s="744"/>
      <c r="W1173" s="641">
        <f>SUM(BT1173:BW1173)</f>
        <v>0</v>
      </c>
      <c r="X1173" s="641"/>
      <c r="Y1173" s="641"/>
      <c r="Z1173" s="641"/>
      <c r="AA1173" s="641"/>
      <c r="AB1173" s="641"/>
      <c r="AC1173" s="423"/>
      <c r="AD1173" s="641">
        <v>0</v>
      </c>
      <c r="AE1173" s="641"/>
      <c r="AF1173" s="641"/>
      <c r="AG1173" s="641"/>
      <c r="AH1173" s="641"/>
      <c r="AI1173" s="641"/>
      <c r="AJ1173" s="147" t="str">
        <f t="shared" si="141"/>
        <v/>
      </c>
      <c r="AK1173" s="245">
        <f t="shared" si="141"/>
        <v>0</v>
      </c>
      <c r="AL1173" s="321" t="s">
        <v>1620</v>
      </c>
      <c r="AM1173" s="129"/>
      <c r="AN1173" s="129"/>
      <c r="AO1173" s="107"/>
      <c r="AP1173" s="107"/>
      <c r="AQ1173" s="107"/>
      <c r="AR1173" s="107"/>
      <c r="AS1173" s="107"/>
      <c r="AT1173" s="107"/>
      <c r="AU1173" s="114"/>
      <c r="AV1173" s="114"/>
      <c r="BF1173" s="676" t="e">
        <f>SUBTOTAL(109,#REF!)</f>
        <v>#REF!</v>
      </c>
      <c r="BG1173" s="676"/>
      <c r="BH1173" s="676"/>
      <c r="BI1173" s="676"/>
      <c r="BJ1173" s="676"/>
      <c r="BK1173" s="676"/>
      <c r="BL1173" s="290"/>
      <c r="BM1173" s="676" t="e">
        <f>SUBTOTAL(109,#REF!)</f>
        <v>#REF!</v>
      </c>
      <c r="BN1173" s="676"/>
      <c r="BO1173" s="676"/>
      <c r="BP1173" s="676"/>
      <c r="BQ1173" s="676"/>
      <c r="BR1173" s="676"/>
      <c r="BS1173" s="193"/>
      <c r="BT1173" s="155">
        <v>0</v>
      </c>
      <c r="BU1173" s="155">
        <v>0</v>
      </c>
      <c r="BV1173" s="155">
        <v>0</v>
      </c>
      <c r="BW1173" s="155">
        <v>0</v>
      </c>
      <c r="BX1173" s="156"/>
      <c r="BY1173" s="156">
        <f>IF(SUM(C1173:AI1173)=0,0,1)</f>
        <v>0</v>
      </c>
      <c r="BZ1173" s="156">
        <f t="shared" si="143"/>
        <v>0</v>
      </c>
      <c r="CA1173" s="156"/>
      <c r="CB1173" s="252"/>
      <c r="CC1173" s="252"/>
      <c r="CD1173" s="252"/>
      <c r="CE1173" s="195"/>
      <c r="CG1173" s="290"/>
      <c r="CH1173" s="290"/>
      <c r="CI1173" s="290"/>
      <c r="CJ1173" s="290"/>
      <c r="CK1173" s="290"/>
      <c r="CL1173" s="290"/>
      <c r="CM1173" s="290"/>
      <c r="CN1173" s="290"/>
      <c r="CO1173" s="290"/>
      <c r="CP1173" s="290"/>
    </row>
    <row r="1174" spans="1:94" s="99" customFormat="1" ht="15" hidden="1" customHeight="1">
      <c r="A1174" s="147" t="str">
        <f>IF(B1174&lt;&gt;"",SUBTOTAL(103,$B$8:B1174)-SUBTOTAL(103,$B$9:$B$50)-SUBTOTAL(103,$B$52:$B$345),"")</f>
        <v/>
      </c>
      <c r="B1174" s="90"/>
      <c r="C1174" s="457" t="s">
        <v>1630</v>
      </c>
      <c r="D1174" s="458"/>
      <c r="E1174" s="458"/>
      <c r="F1174" s="458"/>
      <c r="G1174" s="458"/>
      <c r="H1174" s="458"/>
      <c r="I1174" s="458"/>
      <c r="J1174" s="743"/>
      <c r="K1174" s="743"/>
      <c r="L1174" s="743"/>
      <c r="M1174" s="743"/>
      <c r="N1174" s="743"/>
      <c r="O1174" s="743"/>
      <c r="P1174" s="743"/>
      <c r="Q1174" s="743"/>
      <c r="R1174" s="743"/>
      <c r="S1174" s="743"/>
      <c r="T1174" s="743"/>
      <c r="U1174" s="743"/>
      <c r="W1174" s="641">
        <f>SUM(BT1174:BW1174)</f>
        <v>0</v>
      </c>
      <c r="X1174" s="641"/>
      <c r="Y1174" s="641"/>
      <c r="Z1174" s="641"/>
      <c r="AA1174" s="641"/>
      <c r="AB1174" s="641"/>
      <c r="AC1174" s="423"/>
      <c r="AD1174" s="641">
        <v>0</v>
      </c>
      <c r="AE1174" s="641"/>
      <c r="AF1174" s="641"/>
      <c r="AG1174" s="641"/>
      <c r="AH1174" s="641"/>
      <c r="AI1174" s="641"/>
      <c r="AJ1174" s="147" t="str">
        <f t="shared" si="141"/>
        <v/>
      </c>
      <c r="AK1174" s="245">
        <f t="shared" si="141"/>
        <v>0</v>
      </c>
      <c r="AL1174" s="742" t="s">
        <v>1622</v>
      </c>
      <c r="AM1174" s="655"/>
      <c r="AN1174" s="655"/>
      <c r="AO1174" s="655"/>
      <c r="AP1174" s="655"/>
      <c r="AQ1174" s="655"/>
      <c r="AR1174" s="655"/>
      <c r="AS1174" s="655"/>
      <c r="AT1174" s="655"/>
      <c r="AU1174" s="655"/>
      <c r="AV1174" s="655"/>
      <c r="AW1174" s="655"/>
      <c r="AX1174" s="655"/>
      <c r="AY1174" s="655"/>
      <c r="AZ1174" s="655"/>
      <c r="BA1174" s="655"/>
      <c r="BB1174" s="655"/>
      <c r="BC1174" s="655"/>
      <c r="BD1174" s="655"/>
      <c r="BF1174" s="676" t="e">
        <f>SUBTOTAL(109,#REF!)</f>
        <v>#REF!</v>
      </c>
      <c r="BG1174" s="676"/>
      <c r="BH1174" s="676"/>
      <c r="BI1174" s="676"/>
      <c r="BJ1174" s="676"/>
      <c r="BK1174" s="676"/>
      <c r="BL1174" s="290"/>
      <c r="BM1174" s="676" t="e">
        <f>SUBTOTAL(109,#REF!)</f>
        <v>#REF!</v>
      </c>
      <c r="BN1174" s="676"/>
      <c r="BO1174" s="676"/>
      <c r="BP1174" s="676"/>
      <c r="BQ1174" s="676"/>
      <c r="BR1174" s="676"/>
      <c r="BS1174" s="193"/>
      <c r="BT1174" s="155">
        <v>0</v>
      </c>
      <c r="BU1174" s="155">
        <v>0</v>
      </c>
      <c r="BV1174" s="155">
        <v>0</v>
      </c>
      <c r="BW1174" s="155">
        <v>0</v>
      </c>
      <c r="BX1174" s="156"/>
      <c r="BY1174" s="156">
        <f>IF(SUM(C1174:AI1174)=0,0,1)</f>
        <v>0</v>
      </c>
      <c r="BZ1174" s="156">
        <f t="shared" si="143"/>
        <v>0</v>
      </c>
      <c r="CA1174" s="156"/>
      <c r="CB1174" s="252"/>
      <c r="CC1174" s="252"/>
      <c r="CD1174" s="252"/>
      <c r="CE1174" s="195"/>
      <c r="CG1174" s="290"/>
      <c r="CH1174" s="290"/>
      <c r="CI1174" s="290"/>
      <c r="CJ1174" s="290"/>
      <c r="CK1174" s="290"/>
      <c r="CL1174" s="290"/>
      <c r="CM1174" s="290"/>
      <c r="CN1174" s="290"/>
      <c r="CO1174" s="290"/>
      <c r="CP1174" s="290"/>
    </row>
    <row r="1175" spans="1:94" ht="15" hidden="1" customHeight="1">
      <c r="A1175" s="147" t="str">
        <f>IF(B1175&lt;&gt;"",SUBTOTAL(103,$B$8:B1175)-SUBTOTAL(103,$B$9:$B$50)-SUBTOTAL(103,$B$52:$B$345),"")</f>
        <v/>
      </c>
      <c r="C1175" s="262"/>
      <c r="W1175" s="155"/>
      <c r="X1175" s="155"/>
      <c r="Y1175" s="155"/>
      <c r="Z1175" s="155"/>
      <c r="AA1175" s="155"/>
      <c r="AB1175" s="155"/>
      <c r="AC1175" s="155"/>
      <c r="AD1175" s="155"/>
      <c r="AE1175" s="155"/>
      <c r="AF1175" s="155"/>
      <c r="AG1175" s="155"/>
      <c r="AH1175" s="155"/>
      <c r="AI1175" s="155"/>
      <c r="AJ1175" s="147" t="str">
        <f t="shared" ref="AJ1175:AK1190" si="144">A1175</f>
        <v/>
      </c>
      <c r="AK1175" s="245">
        <f t="shared" si="144"/>
        <v>0</v>
      </c>
      <c r="AL1175" s="262"/>
      <c r="BF1175" s="194"/>
      <c r="BG1175" s="194"/>
      <c r="BH1175" s="194"/>
      <c r="BI1175" s="194"/>
      <c r="BJ1175" s="194"/>
      <c r="BK1175" s="194"/>
      <c r="BL1175" s="194"/>
      <c r="BM1175" s="194"/>
      <c r="BN1175" s="194"/>
      <c r="BO1175" s="194"/>
      <c r="BP1175" s="194"/>
      <c r="BQ1175" s="194"/>
      <c r="BR1175" s="194"/>
      <c r="BY1175" s="156">
        <f>BY1176</f>
        <v>0</v>
      </c>
      <c r="BZ1175" s="156">
        <f t="shared" si="143"/>
        <v>0</v>
      </c>
      <c r="CD1175" s="155"/>
      <c r="CE1175" s="155"/>
    </row>
    <row r="1176" spans="1:94" s="96" customFormat="1" ht="15" hidden="1" customHeight="1" thickBot="1">
      <c r="A1176" s="147" t="str">
        <f>IF(B1176&lt;&gt;"",SUBTOTAL(103,$B$8:B1176)-SUBTOTAL(103,$B$9:$B$50)-SUBTOTAL(103,$B$52:$B$345),"")</f>
        <v/>
      </c>
      <c r="B1176" s="88"/>
      <c r="C1176" s="270"/>
      <c r="D1176" s="110"/>
      <c r="E1176" s="111"/>
      <c r="F1176" s="111"/>
      <c r="G1176" s="111"/>
      <c r="H1176" s="111"/>
      <c r="I1176" s="111"/>
      <c r="J1176" s="111"/>
      <c r="K1176" s="112"/>
      <c r="L1176" s="112"/>
      <c r="M1176" s="112"/>
      <c r="N1176" s="112"/>
      <c r="O1176" s="112"/>
      <c r="P1176" s="112"/>
      <c r="Q1176" s="112"/>
      <c r="R1176" s="112"/>
      <c r="S1176" s="112"/>
      <c r="T1176" s="112"/>
      <c r="U1176" s="112"/>
      <c r="V1176" s="112"/>
      <c r="W1176" s="653">
        <f>SUBTOTAL(109,W1173:AB1175)</f>
        <v>0</v>
      </c>
      <c r="X1176" s="653"/>
      <c r="Y1176" s="653"/>
      <c r="Z1176" s="653"/>
      <c r="AA1176" s="653"/>
      <c r="AB1176" s="653"/>
      <c r="AC1176" s="252"/>
      <c r="AD1176" s="653">
        <f>SUBTOTAL(109,AD1173:AI1175)</f>
        <v>0</v>
      </c>
      <c r="AE1176" s="653"/>
      <c r="AF1176" s="653"/>
      <c r="AG1176" s="653"/>
      <c r="AH1176" s="653"/>
      <c r="AI1176" s="653"/>
      <c r="AJ1176" s="147" t="str">
        <f t="shared" si="144"/>
        <v/>
      </c>
      <c r="AK1176" s="245">
        <f t="shared" si="144"/>
        <v>0</v>
      </c>
      <c r="AL1176" s="270"/>
      <c r="AM1176" s="110"/>
      <c r="AN1176" s="111"/>
      <c r="AO1176" s="111"/>
      <c r="AP1176" s="111"/>
      <c r="AQ1176" s="111"/>
      <c r="AR1176" s="111"/>
      <c r="AS1176" s="111"/>
      <c r="AT1176" s="112"/>
      <c r="AU1176" s="112"/>
      <c r="AV1176" s="112"/>
      <c r="AW1176" s="112"/>
      <c r="AX1176" s="112"/>
      <c r="AY1176" s="112"/>
      <c r="AZ1176" s="112"/>
      <c r="BA1176" s="112"/>
      <c r="BB1176" s="112"/>
      <c r="BC1176" s="112"/>
      <c r="BD1176" s="112"/>
      <c r="BE1176" s="112"/>
      <c r="BF1176" s="653">
        <f>SUBTOTAL(109,BF1173:BK1175)</f>
        <v>0</v>
      </c>
      <c r="BG1176" s="653"/>
      <c r="BH1176" s="653"/>
      <c r="BI1176" s="653"/>
      <c r="BJ1176" s="653"/>
      <c r="BK1176" s="653"/>
      <c r="BL1176" s="252"/>
      <c r="BM1176" s="653">
        <f>SUBTOTAL(109,BM1173:BR1175)</f>
        <v>0</v>
      </c>
      <c r="BN1176" s="653"/>
      <c r="BO1176" s="653"/>
      <c r="BP1176" s="653"/>
      <c r="BQ1176" s="653"/>
      <c r="BR1176" s="653"/>
      <c r="BS1176" s="271"/>
      <c r="BT1176" s="285">
        <f>SUBTOTAL(109,BT1173:BT1175)</f>
        <v>0</v>
      </c>
      <c r="BU1176" s="285">
        <f>SUBTOTAL(109,BU1173:BU1175)</f>
        <v>0</v>
      </c>
      <c r="BV1176" s="285">
        <f>SUBTOTAL(109,BV1173:BV1175)</f>
        <v>0</v>
      </c>
      <c r="BW1176" s="285">
        <f>SUBTOTAL(109,BW1173:BW1175)</f>
        <v>0</v>
      </c>
      <c r="BX1176" s="156"/>
      <c r="BY1176" s="156">
        <f>IF(SUM(C1176:AI1176)=0,0,1)</f>
        <v>0</v>
      </c>
      <c r="BZ1176" s="156">
        <f t="shared" si="143"/>
        <v>0</v>
      </c>
      <c r="CA1176" s="156"/>
      <c r="CB1176" s="252"/>
      <c r="CC1176" s="252"/>
      <c r="CD1176" s="252">
        <f>W1176-CB1176</f>
        <v>0</v>
      </c>
      <c r="CE1176" s="252">
        <f>AD1176-CC1176</f>
        <v>0</v>
      </c>
      <c r="CG1176" s="272"/>
      <c r="CH1176" s="272"/>
      <c r="CI1176" s="272"/>
      <c r="CJ1176" s="272"/>
      <c r="CK1176" s="272"/>
      <c r="CL1176" s="272"/>
      <c r="CM1176" s="272"/>
      <c r="CN1176" s="272"/>
      <c r="CO1176" s="272"/>
      <c r="CP1176" s="272"/>
    </row>
    <row r="1177" spans="1:94" ht="15" hidden="1" customHeight="1" thickTop="1">
      <c r="A1177" s="147" t="str">
        <f>IF(B1177&lt;&gt;"",SUBTOTAL(103,$B$8:B1177)-SUBTOTAL(103,$B$9:$B$50)-SUBTOTAL(103,$B$52:$B$345),"")</f>
        <v/>
      </c>
      <c r="D1177" s="107"/>
      <c r="E1177" s="107"/>
      <c r="F1177" s="107"/>
      <c r="G1177" s="107"/>
      <c r="H1177" s="107"/>
      <c r="I1177" s="107"/>
      <c r="J1177" s="107"/>
      <c r="K1177" s="107"/>
      <c r="L1177" s="107"/>
      <c r="M1177" s="107"/>
      <c r="N1177" s="107"/>
      <c r="O1177" s="107"/>
      <c r="P1177" s="107"/>
      <c r="Q1177" s="107"/>
      <c r="R1177" s="107"/>
      <c r="S1177" s="107"/>
      <c r="T1177" s="107"/>
      <c r="U1177" s="107"/>
      <c r="V1177" s="107"/>
      <c r="W1177" s="155"/>
      <c r="X1177" s="155"/>
      <c r="Y1177" s="155"/>
      <c r="Z1177" s="155"/>
      <c r="AA1177" s="155"/>
      <c r="AB1177" s="155"/>
      <c r="AC1177" s="155"/>
      <c r="AD1177" s="155"/>
      <c r="AE1177" s="155"/>
      <c r="AF1177" s="155"/>
      <c r="AG1177" s="155"/>
      <c r="AH1177" s="155"/>
      <c r="AI1177" s="155"/>
      <c r="AJ1177" s="147" t="str">
        <f t="shared" si="144"/>
        <v/>
      </c>
      <c r="AK1177" s="245">
        <f t="shared" si="144"/>
        <v>0</v>
      </c>
      <c r="AM1177" s="107"/>
      <c r="AN1177" s="107"/>
      <c r="AO1177" s="107"/>
      <c r="AP1177" s="107"/>
      <c r="AQ1177" s="107"/>
      <c r="AR1177" s="107"/>
      <c r="AS1177" s="107"/>
      <c r="AT1177" s="107"/>
      <c r="AU1177" s="107"/>
      <c r="AV1177" s="107"/>
      <c r="AW1177" s="107"/>
      <c r="AX1177" s="107"/>
      <c r="AY1177" s="107"/>
      <c r="AZ1177" s="107"/>
      <c r="BA1177" s="107"/>
      <c r="BB1177" s="107"/>
      <c r="BC1177" s="107"/>
      <c r="BD1177" s="107"/>
      <c r="BE1177" s="107"/>
      <c r="BT1177" s="155">
        <f>BT1176-[4]CDKT!K245</f>
        <v>0</v>
      </c>
      <c r="BU1177" s="155">
        <f>BU1176-[4]CDKT!L245</f>
        <v>0</v>
      </c>
      <c r="BV1177" s="155">
        <f>BV1176-[4]CDKT!M245</f>
        <v>0</v>
      </c>
      <c r="BW1177" s="155">
        <f>BW1176-[4]CDKT!O245</f>
        <v>0</v>
      </c>
      <c r="BY1177" s="156">
        <f>BY1180</f>
        <v>0</v>
      </c>
      <c r="BZ1177" s="156">
        <f t="shared" ref="BZ1177:BZ1187" si="145">IF(ISNONTEXT(C1177:D1177),0,SUM(C1177:AI1177)-SUM(AL1177:BR1177))</f>
        <v>0</v>
      </c>
    </row>
    <row r="1178" spans="1:94" s="96" customFormat="1" ht="15" hidden="1" customHeight="1">
      <c r="A1178" s="147" t="str">
        <f>IF(B1178&lt;&gt;"",SUBTOTAL(103,$B$8:B1178)-SUBTOTAL(103,$B$9:$B$50)-SUBTOTAL(103,$B$52:$B$345),"")</f>
        <v/>
      </c>
      <c r="B1178" s="88" t="str">
        <f>IF(AND(W1184=0,AD1184=0),"",".")</f>
        <v/>
      </c>
      <c r="C1178" s="270" t="s">
        <v>1635</v>
      </c>
      <c r="D1178" s="124"/>
      <c r="E1178" s="111"/>
      <c r="F1178" s="111"/>
      <c r="G1178" s="111"/>
      <c r="H1178" s="111"/>
      <c r="I1178" s="111"/>
      <c r="J1178" s="111"/>
      <c r="K1178" s="126"/>
      <c r="L1178" s="126"/>
      <c r="M1178" s="126"/>
      <c r="N1178" s="126"/>
      <c r="O1178" s="126"/>
      <c r="P1178" s="126"/>
      <c r="Q1178" s="126"/>
      <c r="R1178" s="126"/>
      <c r="S1178" s="126"/>
      <c r="T1178" s="126"/>
      <c r="U1178" s="126"/>
      <c r="V1178" s="126"/>
      <c r="W1178" s="271"/>
      <c r="X1178" s="271"/>
      <c r="Y1178" s="271"/>
      <c r="Z1178" s="271"/>
      <c r="AA1178" s="271"/>
      <c r="AB1178" s="271"/>
      <c r="AC1178" s="271"/>
      <c r="AD1178" s="271"/>
      <c r="AE1178" s="271"/>
      <c r="AF1178" s="271"/>
      <c r="AG1178" s="271"/>
      <c r="AH1178" s="271"/>
      <c r="AI1178" s="271"/>
      <c r="AJ1178" s="147" t="str">
        <f t="shared" si="144"/>
        <v/>
      </c>
      <c r="AK1178" s="245" t="str">
        <f t="shared" si="144"/>
        <v/>
      </c>
      <c r="AL1178" s="270" t="s">
        <v>1618</v>
      </c>
      <c r="AM1178" s="124"/>
      <c r="AN1178" s="124"/>
      <c r="AO1178" s="111"/>
      <c r="AP1178" s="111"/>
      <c r="AQ1178" s="111"/>
      <c r="AR1178" s="111"/>
      <c r="AS1178" s="111"/>
      <c r="AT1178" s="126"/>
      <c r="AU1178" s="126"/>
      <c r="AV1178" s="126"/>
      <c r="AW1178" s="126"/>
      <c r="AX1178" s="126"/>
      <c r="AY1178" s="126"/>
      <c r="AZ1178" s="126"/>
      <c r="BA1178" s="126"/>
      <c r="BB1178" s="126"/>
      <c r="BC1178" s="126"/>
      <c r="BD1178" s="126"/>
      <c r="BE1178" s="126"/>
      <c r="BF1178" s="271"/>
      <c r="BG1178" s="271"/>
      <c r="BH1178" s="271"/>
      <c r="BI1178" s="271"/>
      <c r="BJ1178" s="271"/>
      <c r="BK1178" s="271"/>
      <c r="BL1178" s="271"/>
      <c r="BM1178" s="271"/>
      <c r="BN1178" s="271"/>
      <c r="BO1178" s="271"/>
      <c r="BP1178" s="271"/>
      <c r="BQ1178" s="271"/>
      <c r="BR1178" s="271"/>
      <c r="BS1178" s="271"/>
      <c r="BT1178" s="155"/>
      <c r="BU1178" s="155"/>
      <c r="BV1178" s="155"/>
      <c r="BW1178" s="155"/>
      <c r="BX1178" s="156"/>
      <c r="BY1178" s="156">
        <f>BY1180</f>
        <v>0</v>
      </c>
      <c r="BZ1178" s="156">
        <f t="shared" si="145"/>
        <v>0</v>
      </c>
      <c r="CA1178" s="156"/>
      <c r="CB1178" s="252"/>
      <c r="CC1178" s="252"/>
      <c r="CD1178" s="252"/>
      <c r="CE1178" s="252"/>
      <c r="CG1178" s="272"/>
      <c r="CH1178" s="272"/>
      <c r="CI1178" s="272"/>
      <c r="CJ1178" s="272"/>
      <c r="CK1178" s="272"/>
      <c r="CL1178" s="272"/>
      <c r="CM1178" s="272"/>
      <c r="CN1178" s="272"/>
      <c r="CO1178" s="272"/>
      <c r="CP1178" s="272"/>
    </row>
    <row r="1179" spans="1:94" ht="15" hidden="1" customHeight="1">
      <c r="A1179" s="278" t="str">
        <f>IF(B1179&lt;&gt;"",SUBTOTAL(103,$B$8:B1179)-SUBTOTAL(103,$B$9:$B$50)-SUBTOTAL(103,$B$52:$B$345),"")</f>
        <v/>
      </c>
      <c r="D1179" s="100"/>
      <c r="E1179" s="100"/>
      <c r="F1179" s="100"/>
      <c r="G1179" s="100"/>
      <c r="H1179" s="100"/>
      <c r="I1179" s="100"/>
      <c r="J1179" s="747" t="s">
        <v>1636</v>
      </c>
      <c r="K1179" s="747"/>
      <c r="L1179" s="747"/>
      <c r="M1179" s="747"/>
      <c r="N1179" s="747"/>
      <c r="O1179" s="747"/>
      <c r="P1179" s="747"/>
      <c r="Q1179" s="747"/>
      <c r="R1179" s="747"/>
      <c r="S1179" s="747"/>
      <c r="T1179" s="747"/>
      <c r="U1179" s="747"/>
      <c r="W1179" s="648" t="str">
        <f>[4]CDKT!$P$9</f>
        <v>30/06/2016</v>
      </c>
      <c r="X1179" s="649"/>
      <c r="Y1179" s="649"/>
      <c r="Z1179" s="649"/>
      <c r="AA1179" s="649"/>
      <c r="AB1179" s="649"/>
      <c r="AC1179" s="277"/>
      <c r="AD1179" s="648" t="str">
        <f>[4]CDKT!$T$9</f>
        <v>01/01/2016</v>
      </c>
      <c r="AE1179" s="649"/>
      <c r="AF1179" s="649"/>
      <c r="AG1179" s="649"/>
      <c r="AH1179" s="649"/>
      <c r="AI1179" s="649"/>
      <c r="AJ1179" s="278" t="str">
        <f t="shared" si="144"/>
        <v/>
      </c>
      <c r="AK1179" s="278">
        <f t="shared" si="144"/>
        <v>0</v>
      </c>
      <c r="AM1179" s="100"/>
      <c r="AN1179" s="100"/>
      <c r="AO1179" s="100"/>
      <c r="AP1179" s="100"/>
      <c r="AQ1179" s="100"/>
      <c r="AR1179" s="100"/>
      <c r="AS1179" s="100"/>
      <c r="AT1179" s="100"/>
      <c r="AU1179" s="100"/>
      <c r="AV1179" s="100"/>
      <c r="AW1179" s="100"/>
      <c r="AX1179" s="100"/>
      <c r="AY1179" s="100"/>
      <c r="AZ1179" s="100"/>
      <c r="BA1179" s="100"/>
      <c r="BB1179" s="100"/>
      <c r="BC1179" s="100"/>
      <c r="BF1179" s="650" t="e">
        <f>#REF!</f>
        <v>#REF!</v>
      </c>
      <c r="BG1179" s="649"/>
      <c r="BH1179" s="649"/>
      <c r="BI1179" s="649"/>
      <c r="BJ1179" s="649"/>
      <c r="BK1179" s="649"/>
      <c r="BL1179" s="277"/>
      <c r="BM1179" s="650" t="e">
        <f>#REF!</f>
        <v>#REF!</v>
      </c>
      <c r="BN1179" s="649"/>
      <c r="BO1179" s="649"/>
      <c r="BP1179" s="649"/>
      <c r="BQ1179" s="649"/>
      <c r="BR1179" s="649"/>
      <c r="BS1179" s="279"/>
      <c r="BT1179" s="280" t="str">
        <f>[4]CDKT!K$9</f>
        <v>Hội sở</v>
      </c>
      <c r="BU1179" s="280" t="str">
        <f>[4]CDKT!L$9</f>
        <v>CN Hà Nội</v>
      </c>
      <c r="BV1179" s="280" t="str">
        <f>[4]CDKT!M$9</f>
        <v>CN Hồ Chí Minh</v>
      </c>
      <c r="BW1179" s="280" t="str">
        <f>[4]CDKT!O$9</f>
        <v>Điều chỉnh</v>
      </c>
      <c r="BY1179" s="156">
        <f>BY1180</f>
        <v>0</v>
      </c>
      <c r="BZ1179" s="156">
        <f t="shared" si="145"/>
        <v>0</v>
      </c>
    </row>
    <row r="1180" spans="1:94" ht="15" hidden="1" customHeight="1">
      <c r="A1180" s="278" t="str">
        <f>IF(B1180&lt;&gt;"",SUBTOTAL(103,$B$8:B1180)-SUBTOTAL(103,$B$9:$B$50)-SUBTOTAL(103,$B$52:$B$345),"")</f>
        <v/>
      </c>
      <c r="D1180" s="100"/>
      <c r="E1180" s="100"/>
      <c r="F1180" s="100"/>
      <c r="G1180" s="100"/>
      <c r="H1180" s="100"/>
      <c r="I1180" s="100"/>
      <c r="J1180" s="100"/>
      <c r="K1180" s="100"/>
      <c r="L1180" s="100"/>
      <c r="M1180" s="100"/>
      <c r="N1180" s="100"/>
      <c r="O1180" s="100"/>
      <c r="P1180" s="100"/>
      <c r="Q1180" s="100"/>
      <c r="R1180" s="100"/>
      <c r="S1180" s="100"/>
      <c r="T1180" s="100"/>
      <c r="W1180" s="651" t="str">
        <f>[4]CDKT!$P$10</f>
        <v>VND</v>
      </c>
      <c r="X1180" s="651"/>
      <c r="Y1180" s="651"/>
      <c r="Z1180" s="651"/>
      <c r="AA1180" s="651"/>
      <c r="AB1180" s="651"/>
      <c r="AC1180" s="277"/>
      <c r="AD1180" s="651" t="str">
        <f>[4]CDKT!$T$10</f>
        <v>VND</v>
      </c>
      <c r="AE1180" s="651"/>
      <c r="AF1180" s="651"/>
      <c r="AG1180" s="651"/>
      <c r="AH1180" s="651"/>
      <c r="AI1180" s="651"/>
      <c r="AJ1180" s="278" t="str">
        <f t="shared" si="144"/>
        <v/>
      </c>
      <c r="AK1180" s="278">
        <f t="shared" si="144"/>
        <v>0</v>
      </c>
      <c r="AM1180" s="100"/>
      <c r="AN1180" s="100"/>
      <c r="AO1180" s="100"/>
      <c r="AP1180" s="100"/>
      <c r="AQ1180" s="100"/>
      <c r="AR1180" s="100"/>
      <c r="AS1180" s="100"/>
      <c r="AT1180" s="100"/>
      <c r="AU1180" s="100"/>
      <c r="AV1180" s="100"/>
      <c r="AW1180" s="100"/>
      <c r="AX1180" s="100"/>
      <c r="AY1180" s="100"/>
      <c r="AZ1180" s="100"/>
      <c r="BA1180" s="100"/>
      <c r="BB1180" s="100"/>
      <c r="BC1180" s="100"/>
      <c r="BF1180" s="651" t="e">
        <f>#REF!</f>
        <v>#REF!</v>
      </c>
      <c r="BG1180" s="651"/>
      <c r="BH1180" s="651"/>
      <c r="BI1180" s="651"/>
      <c r="BJ1180" s="651"/>
      <c r="BK1180" s="651"/>
      <c r="BL1180" s="277"/>
      <c r="BM1180" s="651" t="e">
        <f>#REF!</f>
        <v>#REF!</v>
      </c>
      <c r="BN1180" s="651"/>
      <c r="BO1180" s="651"/>
      <c r="BP1180" s="651"/>
      <c r="BQ1180" s="651"/>
      <c r="BR1180" s="651"/>
      <c r="BS1180" s="279"/>
      <c r="BT1180" s="155" t="s">
        <v>1133</v>
      </c>
      <c r="BU1180" s="155" t="s">
        <v>1133</v>
      </c>
      <c r="BV1180" s="155" t="s">
        <v>1133</v>
      </c>
      <c r="BW1180" s="155" t="s">
        <v>1133</v>
      </c>
      <c r="BY1180" s="156">
        <f>SUM(BY1181:BY1184)</f>
        <v>0</v>
      </c>
      <c r="BZ1180" s="156">
        <f t="shared" si="145"/>
        <v>0</v>
      </c>
    </row>
    <row r="1181" spans="1:94" s="99" customFormat="1" ht="15" hidden="1" customHeight="1">
      <c r="A1181" s="147" t="str">
        <f>IF(B1181&lt;&gt;"",SUBTOTAL(103,$B$8:B1181)-SUBTOTAL(103,$B$9:$B$50)-SUBTOTAL(103,$B$52:$B$345),"")</f>
        <v/>
      </c>
      <c r="B1181" s="90"/>
      <c r="C1181" s="321" t="s">
        <v>1278</v>
      </c>
      <c r="D1181" s="129"/>
      <c r="E1181" s="107"/>
      <c r="F1181" s="107"/>
      <c r="G1181" s="107"/>
      <c r="H1181" s="107"/>
      <c r="I1181" s="107"/>
      <c r="J1181" s="744"/>
      <c r="K1181" s="744"/>
      <c r="L1181" s="744"/>
      <c r="M1181" s="744"/>
      <c r="N1181" s="744"/>
      <c r="O1181" s="744"/>
      <c r="P1181" s="744"/>
      <c r="Q1181" s="744"/>
      <c r="R1181" s="744"/>
      <c r="S1181" s="744"/>
      <c r="T1181" s="744"/>
      <c r="U1181" s="744"/>
      <c r="W1181" s="641">
        <f>SUM(BT1181:BW1181)</f>
        <v>0</v>
      </c>
      <c r="X1181" s="641"/>
      <c r="Y1181" s="641"/>
      <c r="Z1181" s="641"/>
      <c r="AA1181" s="641"/>
      <c r="AB1181" s="641"/>
      <c r="AC1181" s="423"/>
      <c r="AD1181" s="641">
        <v>0</v>
      </c>
      <c r="AE1181" s="641"/>
      <c r="AF1181" s="641"/>
      <c r="AG1181" s="641"/>
      <c r="AH1181" s="641"/>
      <c r="AI1181" s="641"/>
      <c r="AJ1181" s="147" t="str">
        <f t="shared" si="144"/>
        <v/>
      </c>
      <c r="AK1181" s="245">
        <f t="shared" si="144"/>
        <v>0</v>
      </c>
      <c r="AL1181" s="321" t="s">
        <v>1620</v>
      </c>
      <c r="AM1181" s="129"/>
      <c r="AN1181" s="129"/>
      <c r="AO1181" s="107"/>
      <c r="AP1181" s="107"/>
      <c r="AQ1181" s="107"/>
      <c r="AR1181" s="107"/>
      <c r="AS1181" s="107"/>
      <c r="AT1181" s="107"/>
      <c r="AU1181" s="114"/>
      <c r="AV1181" s="114"/>
      <c r="BF1181" s="676" t="e">
        <f>SUBTOTAL(109,#REF!)</f>
        <v>#REF!</v>
      </c>
      <c r="BG1181" s="676"/>
      <c r="BH1181" s="676"/>
      <c r="BI1181" s="676"/>
      <c r="BJ1181" s="676"/>
      <c r="BK1181" s="676"/>
      <c r="BL1181" s="290"/>
      <c r="BM1181" s="676" t="e">
        <f>SUBTOTAL(109,#REF!)</f>
        <v>#REF!</v>
      </c>
      <c r="BN1181" s="676"/>
      <c r="BO1181" s="676"/>
      <c r="BP1181" s="676"/>
      <c r="BQ1181" s="676"/>
      <c r="BR1181" s="676"/>
      <c r="BS1181" s="193"/>
      <c r="BT1181" s="155">
        <v>0</v>
      </c>
      <c r="BU1181" s="155">
        <v>0</v>
      </c>
      <c r="BV1181" s="155">
        <v>0</v>
      </c>
      <c r="BW1181" s="155">
        <v>0</v>
      </c>
      <c r="BX1181" s="156"/>
      <c r="BY1181" s="156">
        <f>IF(SUM(C1181:AI1181)=0,0,1)</f>
        <v>0</v>
      </c>
      <c r="BZ1181" s="156">
        <f t="shared" si="145"/>
        <v>0</v>
      </c>
      <c r="CA1181" s="156"/>
      <c r="CB1181" s="252"/>
      <c r="CC1181" s="252"/>
      <c r="CD1181" s="252"/>
      <c r="CE1181" s="195"/>
      <c r="CG1181" s="290"/>
      <c r="CH1181" s="290"/>
      <c r="CI1181" s="290"/>
      <c r="CJ1181" s="290"/>
      <c r="CK1181" s="290"/>
      <c r="CL1181" s="290"/>
      <c r="CM1181" s="290"/>
      <c r="CN1181" s="290"/>
      <c r="CO1181" s="290"/>
      <c r="CP1181" s="290"/>
    </row>
    <row r="1182" spans="1:94" s="99" customFormat="1" ht="15" hidden="1" customHeight="1">
      <c r="A1182" s="147" t="str">
        <f>IF(B1182&lt;&gt;"",SUBTOTAL(103,$B$8:B1182)-SUBTOTAL(103,$B$9:$B$50)-SUBTOTAL(103,$B$52:$B$345),"")</f>
        <v/>
      </c>
      <c r="B1182" s="90"/>
      <c r="C1182" s="457" t="s">
        <v>1282</v>
      </c>
      <c r="D1182" s="458"/>
      <c r="E1182" s="458"/>
      <c r="F1182" s="458"/>
      <c r="G1182" s="458"/>
      <c r="H1182" s="458"/>
      <c r="I1182" s="458"/>
      <c r="J1182" s="746"/>
      <c r="K1182" s="746"/>
      <c r="L1182" s="746"/>
      <c r="M1182" s="746"/>
      <c r="N1182" s="746"/>
      <c r="O1182" s="746"/>
      <c r="P1182" s="746"/>
      <c r="Q1182" s="746"/>
      <c r="R1182" s="746"/>
      <c r="S1182" s="746"/>
      <c r="T1182" s="746"/>
      <c r="U1182" s="746"/>
      <c r="W1182" s="641">
        <f>SUM(BT1182:BW1182)</f>
        <v>0</v>
      </c>
      <c r="X1182" s="641"/>
      <c r="Y1182" s="641"/>
      <c r="Z1182" s="641"/>
      <c r="AA1182" s="641"/>
      <c r="AB1182" s="641"/>
      <c r="AC1182" s="423"/>
      <c r="AD1182" s="641">
        <v>0</v>
      </c>
      <c r="AE1182" s="641"/>
      <c r="AF1182" s="641"/>
      <c r="AG1182" s="641"/>
      <c r="AH1182" s="641"/>
      <c r="AI1182" s="641"/>
      <c r="AJ1182" s="147" t="str">
        <f t="shared" si="144"/>
        <v/>
      </c>
      <c r="AK1182" s="245">
        <f t="shared" si="144"/>
        <v>0</v>
      </c>
      <c r="AL1182" s="742" t="s">
        <v>1622</v>
      </c>
      <c r="AM1182" s="655"/>
      <c r="AN1182" s="655"/>
      <c r="AO1182" s="655"/>
      <c r="AP1182" s="655"/>
      <c r="AQ1182" s="655"/>
      <c r="AR1182" s="655"/>
      <c r="AS1182" s="655"/>
      <c r="AT1182" s="655"/>
      <c r="AU1182" s="655"/>
      <c r="AV1182" s="655"/>
      <c r="AW1182" s="655"/>
      <c r="AX1182" s="655"/>
      <c r="AY1182" s="655"/>
      <c r="AZ1182" s="655"/>
      <c r="BA1182" s="655"/>
      <c r="BB1182" s="655"/>
      <c r="BC1182" s="655"/>
      <c r="BD1182" s="655"/>
      <c r="BF1182" s="676" t="e">
        <f>SUBTOTAL(109,#REF!)</f>
        <v>#REF!</v>
      </c>
      <c r="BG1182" s="676"/>
      <c r="BH1182" s="676"/>
      <c r="BI1182" s="676"/>
      <c r="BJ1182" s="676"/>
      <c r="BK1182" s="676"/>
      <c r="BL1182" s="290"/>
      <c r="BM1182" s="676" t="e">
        <f>SUBTOTAL(109,#REF!)</f>
        <v>#REF!</v>
      </c>
      <c r="BN1182" s="676"/>
      <c r="BO1182" s="676"/>
      <c r="BP1182" s="676"/>
      <c r="BQ1182" s="676"/>
      <c r="BR1182" s="676"/>
      <c r="BS1182" s="193"/>
      <c r="BT1182" s="155">
        <v>0</v>
      </c>
      <c r="BU1182" s="155">
        <v>0</v>
      </c>
      <c r="BV1182" s="155">
        <v>0</v>
      </c>
      <c r="BW1182" s="155">
        <v>0</v>
      </c>
      <c r="BX1182" s="156"/>
      <c r="BY1182" s="156">
        <f>IF(SUM(C1182:AI1182)=0,0,1)</f>
        <v>0</v>
      </c>
      <c r="BZ1182" s="156">
        <f t="shared" si="145"/>
        <v>0</v>
      </c>
      <c r="CA1182" s="156"/>
      <c r="CB1182" s="252"/>
      <c r="CC1182" s="252"/>
      <c r="CD1182" s="252"/>
      <c r="CE1182" s="195"/>
      <c r="CG1182" s="290"/>
      <c r="CH1182" s="290"/>
      <c r="CI1182" s="290"/>
      <c r="CJ1182" s="290"/>
      <c r="CK1182" s="290"/>
      <c r="CL1182" s="290"/>
      <c r="CM1182" s="290"/>
      <c r="CN1182" s="290"/>
      <c r="CO1182" s="290"/>
      <c r="CP1182" s="290"/>
    </row>
    <row r="1183" spans="1:94" ht="15" hidden="1" customHeight="1">
      <c r="A1183" s="147" t="str">
        <f>IF(B1183&lt;&gt;"",SUBTOTAL(103,$B$8:B1183)-SUBTOTAL(103,$B$9:$B$50)-SUBTOTAL(103,$B$52:$B$345),"")</f>
        <v/>
      </c>
      <c r="C1183" s="262"/>
      <c r="W1183" s="155"/>
      <c r="X1183" s="155"/>
      <c r="Y1183" s="155"/>
      <c r="Z1183" s="155"/>
      <c r="AA1183" s="155"/>
      <c r="AB1183" s="155"/>
      <c r="AC1183" s="155"/>
      <c r="AD1183" s="155"/>
      <c r="AE1183" s="155"/>
      <c r="AF1183" s="155"/>
      <c r="AG1183" s="155"/>
      <c r="AH1183" s="155"/>
      <c r="AI1183" s="155"/>
      <c r="AJ1183" s="147" t="str">
        <f t="shared" si="144"/>
        <v/>
      </c>
      <c r="AK1183" s="245">
        <f t="shared" si="144"/>
        <v>0</v>
      </c>
      <c r="AL1183" s="262"/>
      <c r="BF1183" s="194"/>
      <c r="BG1183" s="194"/>
      <c r="BH1183" s="194"/>
      <c r="BI1183" s="194"/>
      <c r="BJ1183" s="194"/>
      <c r="BK1183" s="194"/>
      <c r="BL1183" s="194"/>
      <c r="BM1183" s="194"/>
      <c r="BN1183" s="194"/>
      <c r="BO1183" s="194"/>
      <c r="BP1183" s="194"/>
      <c r="BQ1183" s="194"/>
      <c r="BR1183" s="194"/>
      <c r="BY1183" s="156">
        <f>BY1184</f>
        <v>0</v>
      </c>
      <c r="BZ1183" s="156">
        <f t="shared" si="145"/>
        <v>0</v>
      </c>
      <c r="CD1183" s="155"/>
      <c r="CE1183" s="155"/>
    </row>
    <row r="1184" spans="1:94" s="96" customFormat="1" ht="15" hidden="1" customHeight="1" thickBot="1">
      <c r="A1184" s="147" t="str">
        <f>IF(B1184&lt;&gt;"",SUBTOTAL(103,$B$8:B1184)-SUBTOTAL(103,$B$9:$B$50)-SUBTOTAL(103,$B$52:$B$345),"")</f>
        <v/>
      </c>
      <c r="B1184" s="88"/>
      <c r="C1184" s="270"/>
      <c r="D1184" s="110"/>
      <c r="E1184" s="111"/>
      <c r="F1184" s="111"/>
      <c r="G1184" s="111"/>
      <c r="H1184" s="111"/>
      <c r="I1184" s="111"/>
      <c r="J1184" s="128"/>
      <c r="K1184" s="461"/>
      <c r="L1184" s="461"/>
      <c r="M1184" s="461"/>
      <c r="N1184" s="461"/>
      <c r="O1184" s="461"/>
      <c r="P1184" s="461"/>
      <c r="Q1184" s="461"/>
      <c r="R1184" s="461"/>
      <c r="S1184" s="461"/>
      <c r="T1184" s="461"/>
      <c r="U1184" s="461"/>
      <c r="V1184" s="112"/>
      <c r="W1184" s="653">
        <f>SUBTOTAL(109,W1181:AB1183)</f>
        <v>0</v>
      </c>
      <c r="X1184" s="653"/>
      <c r="Y1184" s="653"/>
      <c r="Z1184" s="653"/>
      <c r="AA1184" s="653"/>
      <c r="AB1184" s="653"/>
      <c r="AC1184" s="252"/>
      <c r="AD1184" s="653">
        <f>SUBTOTAL(109,AD1181:AI1183)</f>
        <v>0</v>
      </c>
      <c r="AE1184" s="653"/>
      <c r="AF1184" s="653"/>
      <c r="AG1184" s="653"/>
      <c r="AH1184" s="653"/>
      <c r="AI1184" s="653"/>
      <c r="AJ1184" s="147" t="str">
        <f t="shared" si="144"/>
        <v/>
      </c>
      <c r="AK1184" s="245">
        <f t="shared" si="144"/>
        <v>0</v>
      </c>
      <c r="AL1184" s="270"/>
      <c r="AM1184" s="110"/>
      <c r="AN1184" s="111"/>
      <c r="AO1184" s="111"/>
      <c r="AP1184" s="111"/>
      <c r="AQ1184" s="111"/>
      <c r="AR1184" s="111"/>
      <c r="AS1184" s="111"/>
      <c r="AT1184" s="112"/>
      <c r="AU1184" s="112"/>
      <c r="AV1184" s="112"/>
      <c r="AW1184" s="112"/>
      <c r="AX1184" s="112"/>
      <c r="AY1184" s="112"/>
      <c r="AZ1184" s="112"/>
      <c r="BA1184" s="112"/>
      <c r="BB1184" s="112"/>
      <c r="BC1184" s="112"/>
      <c r="BD1184" s="112"/>
      <c r="BE1184" s="112"/>
      <c r="BF1184" s="653">
        <f>SUBTOTAL(109,BF1181:BK1183)</f>
        <v>0</v>
      </c>
      <c r="BG1184" s="653"/>
      <c r="BH1184" s="653"/>
      <c r="BI1184" s="653"/>
      <c r="BJ1184" s="653"/>
      <c r="BK1184" s="653"/>
      <c r="BL1184" s="252"/>
      <c r="BM1184" s="653">
        <f>SUBTOTAL(109,BM1181:BR1183)</f>
        <v>0</v>
      </c>
      <c r="BN1184" s="653"/>
      <c r="BO1184" s="653"/>
      <c r="BP1184" s="653"/>
      <c r="BQ1184" s="653"/>
      <c r="BR1184" s="653"/>
      <c r="BS1184" s="271"/>
      <c r="BT1184" s="285">
        <f>SUBTOTAL(109,BT1181:BT1183)</f>
        <v>0</v>
      </c>
      <c r="BU1184" s="285">
        <f>SUBTOTAL(109,BU1181:BU1183)</f>
        <v>0</v>
      </c>
      <c r="BV1184" s="285">
        <f>SUBTOTAL(109,BV1181:BV1183)</f>
        <v>0</v>
      </c>
      <c r="BW1184" s="285">
        <f>SUBTOTAL(109,BW1181:BW1183)</f>
        <v>0</v>
      </c>
      <c r="BX1184" s="156"/>
      <c r="BY1184" s="156">
        <f>IF(SUM(C1184:AI1184)=0,0,1)</f>
        <v>0</v>
      </c>
      <c r="BZ1184" s="156">
        <f t="shared" si="145"/>
        <v>0</v>
      </c>
      <c r="CA1184" s="156"/>
      <c r="CB1184" s="252"/>
      <c r="CC1184" s="252"/>
      <c r="CD1184" s="252">
        <f>W1184-CB1184</f>
        <v>0</v>
      </c>
      <c r="CE1184" s="252">
        <f>AD1184-CC1184</f>
        <v>0</v>
      </c>
      <c r="CG1184" s="272"/>
      <c r="CH1184" s="272"/>
      <c r="CI1184" s="272"/>
      <c r="CJ1184" s="272"/>
      <c r="CK1184" s="272"/>
      <c r="CL1184" s="272"/>
      <c r="CM1184" s="272"/>
      <c r="CN1184" s="272"/>
      <c r="CO1184" s="272"/>
      <c r="CP1184" s="272"/>
    </row>
    <row r="1185" spans="1:94" ht="15" customHeight="1" thickTop="1">
      <c r="A1185" s="147" t="str">
        <f>IF(B1185&lt;&gt;"",SUBTOTAL(103,$B$8:B1185)-SUBTOTAL(103,$B$9:$B$50)-SUBTOTAL(103,$B$52:$B$345),"")</f>
        <v/>
      </c>
      <c r="D1185" s="107"/>
      <c r="E1185" s="107"/>
      <c r="F1185" s="107"/>
      <c r="G1185" s="107"/>
      <c r="H1185" s="107"/>
      <c r="I1185" s="107"/>
      <c r="J1185" s="107"/>
      <c r="K1185" s="107"/>
      <c r="L1185" s="107"/>
      <c r="M1185" s="107"/>
      <c r="N1185" s="107"/>
      <c r="O1185" s="107"/>
      <c r="P1185" s="107"/>
      <c r="Q1185" s="107"/>
      <c r="R1185" s="107"/>
      <c r="S1185" s="107"/>
      <c r="T1185" s="107"/>
      <c r="U1185" s="107"/>
      <c r="V1185" s="107"/>
      <c r="W1185" s="155"/>
      <c r="X1185" s="155"/>
      <c r="Y1185" s="155"/>
      <c r="Z1185" s="155"/>
      <c r="AA1185" s="155"/>
      <c r="AB1185" s="155"/>
      <c r="AC1185" s="155"/>
      <c r="AD1185" s="155"/>
      <c r="AE1185" s="155"/>
      <c r="AF1185" s="155"/>
      <c r="AG1185" s="155"/>
      <c r="AH1185" s="155"/>
      <c r="AI1185" s="155"/>
      <c r="AJ1185" s="147" t="str">
        <f t="shared" si="144"/>
        <v/>
      </c>
      <c r="AK1185" s="245">
        <f t="shared" si="144"/>
        <v>0</v>
      </c>
      <c r="AM1185" s="107"/>
      <c r="AN1185" s="107"/>
      <c r="AO1185" s="107"/>
      <c r="AP1185" s="107"/>
      <c r="AQ1185" s="107"/>
      <c r="AR1185" s="107"/>
      <c r="AS1185" s="107"/>
      <c r="AT1185" s="107"/>
      <c r="AU1185" s="107"/>
      <c r="AV1185" s="107"/>
      <c r="AW1185" s="107"/>
      <c r="AX1185" s="107"/>
      <c r="AY1185" s="107"/>
      <c r="AZ1185" s="107"/>
      <c r="BA1185" s="107"/>
      <c r="BB1185" s="107"/>
      <c r="BC1185" s="107"/>
      <c r="BD1185" s="107"/>
      <c r="BE1185" s="107"/>
      <c r="BT1185" s="155">
        <f>BT1184-[4]CDKT!K522-[4]CDKT!K473</f>
        <v>0</v>
      </c>
      <c r="BU1185" s="155">
        <f>BU1184-[4]CDKT!L522-[4]CDKT!L473</f>
        <v>0</v>
      </c>
      <c r="BV1185" s="155">
        <f>BV1184-[4]CDKT!M522-[4]CDKT!M473</f>
        <v>0</v>
      </c>
      <c r="BW1185" s="155">
        <f>BW1184-[4]CDKT!O522-[4]CDKT!O473</f>
        <v>0</v>
      </c>
      <c r="BY1185" s="156">
        <f>BY1188</f>
        <v>3</v>
      </c>
      <c r="BZ1185" s="156">
        <f t="shared" si="145"/>
        <v>0</v>
      </c>
    </row>
    <row r="1186" spans="1:94" s="96" customFormat="1" ht="15" customHeight="1">
      <c r="A1186" s="147">
        <f>IF(B1186&lt;&gt;"",SUBTOTAL(103,$B$8:B1186)-SUBTOTAL(103,$B$9:$B$50)-SUBTOTAL(103,$B$52:$B$345),"")</f>
        <v>21</v>
      </c>
      <c r="B1186" s="88" t="str">
        <f>IF(AND(W1197=0,AD1197=0),"",".")</f>
        <v>.</v>
      </c>
      <c r="C1186" s="270" t="s">
        <v>1637</v>
      </c>
      <c r="D1186" s="124"/>
      <c r="E1186" s="111"/>
      <c r="F1186" s="111"/>
      <c r="G1186" s="111"/>
      <c r="H1186" s="111"/>
      <c r="I1186" s="111"/>
      <c r="J1186" s="111"/>
      <c r="K1186" s="126"/>
      <c r="L1186" s="126"/>
      <c r="M1186" s="126"/>
      <c r="N1186" s="126"/>
      <c r="O1186" s="126"/>
      <c r="P1186" s="126"/>
      <c r="Q1186" s="126"/>
      <c r="R1186" s="126"/>
      <c r="S1186" s="126"/>
      <c r="T1186" s="126"/>
      <c r="U1186" s="126"/>
      <c r="V1186" s="126"/>
      <c r="W1186" s="271"/>
      <c r="X1186" s="271"/>
      <c r="Y1186" s="271"/>
      <c r="Z1186" s="271"/>
      <c r="AA1186" s="271"/>
      <c r="AB1186" s="271"/>
      <c r="AC1186" s="271"/>
      <c r="AD1186" s="271"/>
      <c r="AE1186" s="271"/>
      <c r="AF1186" s="271"/>
      <c r="AG1186" s="271"/>
      <c r="AH1186" s="271"/>
      <c r="AI1186" s="271"/>
      <c r="AJ1186" s="147">
        <f t="shared" si="144"/>
        <v>21</v>
      </c>
      <c r="AK1186" s="245" t="str">
        <f t="shared" si="144"/>
        <v>.</v>
      </c>
      <c r="AL1186" s="270" t="s">
        <v>1618</v>
      </c>
      <c r="AM1186" s="124"/>
      <c r="AN1186" s="124"/>
      <c r="AO1186" s="111"/>
      <c r="AP1186" s="111"/>
      <c r="AQ1186" s="111"/>
      <c r="AR1186" s="111"/>
      <c r="AS1186" s="111"/>
      <c r="AT1186" s="126"/>
      <c r="AU1186" s="126"/>
      <c r="AV1186" s="126"/>
      <c r="AW1186" s="126"/>
      <c r="AX1186" s="126"/>
      <c r="AY1186" s="126"/>
      <c r="AZ1186" s="126"/>
      <c r="BA1186" s="126"/>
      <c r="BB1186" s="126"/>
      <c r="BC1186" s="126"/>
      <c r="BD1186" s="126"/>
      <c r="BE1186" s="126"/>
      <c r="BF1186" s="271"/>
      <c r="BG1186" s="271"/>
      <c r="BH1186" s="271"/>
      <c r="BI1186" s="271"/>
      <c r="BJ1186" s="271"/>
      <c r="BK1186" s="271"/>
      <c r="BL1186" s="271"/>
      <c r="BM1186" s="271"/>
      <c r="BN1186" s="271"/>
      <c r="BO1186" s="271"/>
      <c r="BP1186" s="271"/>
      <c r="BQ1186" s="271"/>
      <c r="BR1186" s="271"/>
      <c r="BS1186" s="271"/>
      <c r="BT1186" s="155"/>
      <c r="BU1186" s="155"/>
      <c r="BV1186" s="155"/>
      <c r="BW1186" s="155"/>
      <c r="BX1186" s="156"/>
      <c r="BY1186" s="156">
        <f>BY1188</f>
        <v>3</v>
      </c>
      <c r="BZ1186" s="156">
        <f t="shared" si="145"/>
        <v>0</v>
      </c>
      <c r="CA1186" s="156"/>
      <c r="CB1186" s="252"/>
      <c r="CC1186" s="252"/>
      <c r="CD1186" s="252"/>
      <c r="CE1186" s="252"/>
      <c r="CG1186" s="272"/>
      <c r="CH1186" s="272"/>
      <c r="CI1186" s="272"/>
      <c r="CJ1186" s="272"/>
      <c r="CK1186" s="272"/>
      <c r="CL1186" s="272"/>
      <c r="CM1186" s="272"/>
      <c r="CN1186" s="272"/>
      <c r="CO1186" s="272"/>
      <c r="CP1186" s="272"/>
    </row>
    <row r="1187" spans="1:94" ht="15" customHeight="1">
      <c r="A1187" s="278" t="str">
        <f>IF(B1187&lt;&gt;"",SUBTOTAL(103,$B$8:B1187)-SUBTOTAL(103,$B$9:$B$50)-SUBTOTAL(103,$B$52:$B$345),"")</f>
        <v/>
      </c>
      <c r="D1187" s="100"/>
      <c r="E1187" s="100"/>
      <c r="F1187" s="100"/>
      <c r="G1187" s="100"/>
      <c r="H1187" s="100"/>
      <c r="I1187" s="100"/>
      <c r="J1187" s="100"/>
      <c r="K1187" s="100"/>
      <c r="L1187" s="100"/>
      <c r="M1187" s="100"/>
      <c r="N1187" s="100"/>
      <c r="O1187" s="100"/>
      <c r="P1187" s="100"/>
      <c r="Q1187" s="100"/>
      <c r="R1187" s="100"/>
      <c r="S1187" s="100"/>
      <c r="T1187" s="100"/>
      <c r="W1187" s="648" t="str">
        <f>[4]CDKT!$P$9</f>
        <v>30/06/2016</v>
      </c>
      <c r="X1187" s="649"/>
      <c r="Y1187" s="649"/>
      <c r="Z1187" s="649"/>
      <c r="AA1187" s="649"/>
      <c r="AB1187" s="649"/>
      <c r="AC1187" s="277"/>
      <c r="AD1187" s="648" t="str">
        <f>[4]CDKT!$T$9</f>
        <v>01/01/2016</v>
      </c>
      <c r="AE1187" s="649"/>
      <c r="AF1187" s="649"/>
      <c r="AG1187" s="649"/>
      <c r="AH1187" s="649"/>
      <c r="AI1187" s="649"/>
      <c r="AJ1187" s="278" t="str">
        <f t="shared" si="144"/>
        <v/>
      </c>
      <c r="AK1187" s="278">
        <f t="shared" si="144"/>
        <v>0</v>
      </c>
      <c r="AM1187" s="100"/>
      <c r="AN1187" s="100"/>
      <c r="AO1187" s="100"/>
      <c r="AP1187" s="100"/>
      <c r="AQ1187" s="100"/>
      <c r="AR1187" s="100"/>
      <c r="AS1187" s="100"/>
      <c r="AT1187" s="100"/>
      <c r="AU1187" s="100"/>
      <c r="AV1187" s="100"/>
      <c r="AW1187" s="100"/>
      <c r="AX1187" s="100"/>
      <c r="AY1187" s="100"/>
      <c r="AZ1187" s="100"/>
      <c r="BA1187" s="100"/>
      <c r="BB1187" s="100"/>
      <c r="BC1187" s="100"/>
      <c r="BF1187" s="650" t="e">
        <f>#REF!</f>
        <v>#REF!</v>
      </c>
      <c r="BG1187" s="649"/>
      <c r="BH1187" s="649"/>
      <c r="BI1187" s="649"/>
      <c r="BJ1187" s="649"/>
      <c r="BK1187" s="649"/>
      <c r="BL1187" s="277"/>
      <c r="BM1187" s="650" t="e">
        <f>#REF!</f>
        <v>#REF!</v>
      </c>
      <c r="BN1187" s="649"/>
      <c r="BO1187" s="649"/>
      <c r="BP1187" s="649"/>
      <c r="BQ1187" s="649"/>
      <c r="BR1187" s="649"/>
      <c r="BS1187" s="279"/>
      <c r="BT1187" s="280" t="str">
        <f>[4]CDKT!K$9</f>
        <v>Hội sở</v>
      </c>
      <c r="BU1187" s="280" t="str">
        <f>[4]CDKT!L$9</f>
        <v>CN Hà Nội</v>
      </c>
      <c r="BV1187" s="280" t="str">
        <f>[4]CDKT!M$9</f>
        <v>CN Hồ Chí Minh</v>
      </c>
      <c r="BW1187" s="280" t="str">
        <f>[4]CDKT!O$9</f>
        <v>Điều chỉnh</v>
      </c>
      <c r="BY1187" s="156">
        <f>BY1188</f>
        <v>3</v>
      </c>
      <c r="BZ1187" s="156">
        <f t="shared" si="145"/>
        <v>0</v>
      </c>
    </row>
    <row r="1188" spans="1:94" ht="15" customHeight="1">
      <c r="A1188" s="278" t="str">
        <f>IF(B1188&lt;&gt;"",SUBTOTAL(103,$B$8:B1188)-SUBTOTAL(103,$B$9:$B$50)-SUBTOTAL(103,$B$52:$B$345),"")</f>
        <v/>
      </c>
      <c r="D1188" s="100"/>
      <c r="E1188" s="100"/>
      <c r="F1188" s="100"/>
      <c r="G1188" s="100"/>
      <c r="H1188" s="100"/>
      <c r="I1188" s="100"/>
      <c r="J1188" s="100"/>
      <c r="K1188" s="100"/>
      <c r="L1188" s="100"/>
      <c r="M1188" s="100"/>
      <c r="N1188" s="100"/>
      <c r="O1188" s="100"/>
      <c r="P1188" s="100"/>
      <c r="Q1188" s="100"/>
      <c r="R1188" s="100"/>
      <c r="S1188" s="100"/>
      <c r="T1188" s="100"/>
      <c r="W1188" s="651" t="str">
        <f>[4]CDKT!$P$10</f>
        <v>VND</v>
      </c>
      <c r="X1188" s="651"/>
      <c r="Y1188" s="651"/>
      <c r="Z1188" s="651"/>
      <c r="AA1188" s="651"/>
      <c r="AB1188" s="651"/>
      <c r="AC1188" s="277"/>
      <c r="AD1188" s="651" t="str">
        <f>[4]CDKT!$T$10</f>
        <v>VND</v>
      </c>
      <c r="AE1188" s="651"/>
      <c r="AF1188" s="651"/>
      <c r="AG1188" s="651"/>
      <c r="AH1188" s="651"/>
      <c r="AI1188" s="651"/>
      <c r="AJ1188" s="278" t="str">
        <f t="shared" si="144"/>
        <v/>
      </c>
      <c r="AK1188" s="278">
        <f t="shared" si="144"/>
        <v>0</v>
      </c>
      <c r="AM1188" s="100"/>
      <c r="AN1188" s="100"/>
      <c r="AO1188" s="100"/>
      <c r="AP1188" s="100"/>
      <c r="AQ1188" s="100"/>
      <c r="AR1188" s="100"/>
      <c r="AS1188" s="100"/>
      <c r="AT1188" s="100"/>
      <c r="AU1188" s="100"/>
      <c r="AV1188" s="100"/>
      <c r="AW1188" s="100"/>
      <c r="AX1188" s="100"/>
      <c r="AY1188" s="100"/>
      <c r="AZ1188" s="100"/>
      <c r="BA1188" s="100"/>
      <c r="BB1188" s="100"/>
      <c r="BC1188" s="100"/>
      <c r="BF1188" s="651" t="e">
        <f>#REF!</f>
        <v>#REF!</v>
      </c>
      <c r="BG1188" s="651"/>
      <c r="BH1188" s="651"/>
      <c r="BI1188" s="651"/>
      <c r="BJ1188" s="651"/>
      <c r="BK1188" s="651"/>
      <c r="BL1188" s="277"/>
      <c r="BM1188" s="651" t="e">
        <f>#REF!</f>
        <v>#REF!</v>
      </c>
      <c r="BN1188" s="651"/>
      <c r="BO1188" s="651"/>
      <c r="BP1188" s="651"/>
      <c r="BQ1188" s="651"/>
      <c r="BR1188" s="651"/>
      <c r="BS1188" s="279"/>
      <c r="BT1188" s="155" t="s">
        <v>1133</v>
      </c>
      <c r="BU1188" s="155" t="s">
        <v>1133</v>
      </c>
      <c r="BV1188" s="155" t="s">
        <v>1133</v>
      </c>
      <c r="BW1188" s="155" t="s">
        <v>1133</v>
      </c>
      <c r="BY1188" s="156">
        <f>SUM(BY1189:BY1197)</f>
        <v>3</v>
      </c>
      <c r="BZ1188" s="156">
        <f t="shared" ref="BZ1188:BZ1251" si="146">IF(ISNONTEXT(C1188:D1188),0,SUM(C1188:AI1188)-SUM(AL1188:BR1188))</f>
        <v>0</v>
      </c>
    </row>
    <row r="1189" spans="1:94" s="99" customFormat="1" ht="15" customHeight="1">
      <c r="A1189" s="147" t="str">
        <f>IF(B1189&lt;&gt;"",SUBTOTAL(103,$B$8:B1189)-SUBTOTAL(103,$B$9:$B$50)-SUBTOTAL(103,$B$52:$B$345),"")</f>
        <v/>
      </c>
      <c r="B1189" s="90"/>
      <c r="C1189" s="321" t="s">
        <v>1638</v>
      </c>
      <c r="D1189" s="462" t="s">
        <v>1639</v>
      </c>
      <c r="E1189" s="107"/>
      <c r="F1189" s="107"/>
      <c r="G1189" s="107"/>
      <c r="H1189" s="107"/>
      <c r="I1189" s="107"/>
      <c r="J1189" s="107"/>
      <c r="K1189" s="107"/>
      <c r="L1189" s="109"/>
      <c r="M1189" s="109"/>
      <c r="W1189" s="641">
        <f>SUM(BT1189:BW1189)</f>
        <v>990840000</v>
      </c>
      <c r="X1189" s="641"/>
      <c r="Y1189" s="641"/>
      <c r="Z1189" s="641"/>
      <c r="AA1189" s="641"/>
      <c r="AB1189" s="641"/>
      <c r="AC1189" s="423"/>
      <c r="AD1189" s="641">
        <f>[4]CDKT!T277</f>
        <v>990840000</v>
      </c>
      <c r="AE1189" s="641"/>
      <c r="AF1189" s="641"/>
      <c r="AG1189" s="641"/>
      <c r="AH1189" s="641"/>
      <c r="AI1189" s="641"/>
      <c r="AJ1189" s="147" t="str">
        <f t="shared" si="144"/>
        <v/>
      </c>
      <c r="AK1189" s="245">
        <f t="shared" si="144"/>
        <v>0</v>
      </c>
      <c r="AL1189" s="321" t="s">
        <v>1620</v>
      </c>
      <c r="AM1189" s="129"/>
      <c r="AN1189" s="129"/>
      <c r="AO1189" s="107"/>
      <c r="AP1189" s="107"/>
      <c r="AQ1189" s="107"/>
      <c r="AR1189" s="107"/>
      <c r="AS1189" s="107"/>
      <c r="AT1189" s="107"/>
      <c r="AU1189" s="114"/>
      <c r="AV1189" s="114"/>
      <c r="BF1189" s="676">
        <f>SUBTOTAL(109,BF1190:BK1191)</f>
        <v>0</v>
      </c>
      <c r="BG1189" s="676"/>
      <c r="BH1189" s="676"/>
      <c r="BI1189" s="676"/>
      <c r="BJ1189" s="676"/>
      <c r="BK1189" s="676"/>
      <c r="BL1189" s="290"/>
      <c r="BM1189" s="676">
        <f>SUBTOTAL(109,BM1190:BR1191)</f>
        <v>0</v>
      </c>
      <c r="BN1189" s="676"/>
      <c r="BO1189" s="676"/>
      <c r="BP1189" s="676"/>
      <c r="BQ1189" s="676"/>
      <c r="BR1189" s="676"/>
      <c r="BS1189" s="193"/>
      <c r="BT1189" s="155">
        <f>[4]CDKT!K277</f>
        <v>990840000</v>
      </c>
      <c r="BU1189" s="155">
        <f>[4]CDKT!L277</f>
        <v>0</v>
      </c>
      <c r="BV1189" s="155">
        <f>[4]CDKT!M277</f>
        <v>0</v>
      </c>
      <c r="BW1189" s="155">
        <f>[4]CDKT!O277</f>
        <v>0</v>
      </c>
      <c r="BX1189" s="156"/>
      <c r="BY1189" s="156">
        <f t="shared" ref="BY1189:BY1195" si="147">IF(SUM(C1189:AI1189)=0,0,1)</f>
        <v>1</v>
      </c>
      <c r="BZ1189" s="156">
        <f t="shared" si="146"/>
        <v>0</v>
      </c>
      <c r="CA1189" s="156"/>
      <c r="CB1189" s="252"/>
      <c r="CC1189" s="252"/>
      <c r="CD1189" s="252"/>
      <c r="CE1189" s="195"/>
      <c r="CG1189" s="290"/>
      <c r="CH1189" s="290"/>
      <c r="CI1189" s="290"/>
      <c r="CJ1189" s="290"/>
      <c r="CK1189" s="290"/>
      <c r="CL1189" s="290"/>
      <c r="CM1189" s="290"/>
      <c r="CN1189" s="290"/>
      <c r="CO1189" s="290"/>
      <c r="CP1189" s="290"/>
    </row>
    <row r="1190" spans="1:94" s="103" customFormat="1" ht="15" hidden="1" customHeight="1">
      <c r="A1190" s="147" t="str">
        <f>IF(B1190&lt;&gt;"",SUBTOTAL(103,$B$8:B1190)-SUBTOTAL(103,$B$9:$B$50)-SUBTOTAL(103,$B$52:$B$345),"")</f>
        <v/>
      </c>
      <c r="B1190" s="102"/>
      <c r="C1190" s="99" t="s">
        <v>1640</v>
      </c>
      <c r="D1190" s="462" t="s">
        <v>1641</v>
      </c>
      <c r="E1190" s="107"/>
      <c r="F1190" s="107"/>
      <c r="G1190" s="107"/>
      <c r="H1190" s="107"/>
      <c r="I1190" s="107"/>
      <c r="J1190" s="107"/>
      <c r="K1190" s="107"/>
      <c r="L1190" s="109"/>
      <c r="M1190" s="109"/>
      <c r="N1190" s="99"/>
      <c r="O1190" s="99"/>
      <c r="P1190" s="99"/>
      <c r="Q1190" s="99"/>
      <c r="R1190" s="99"/>
      <c r="S1190" s="99"/>
      <c r="T1190" s="99"/>
      <c r="U1190" s="99"/>
      <c r="W1190" s="641">
        <f t="shared" ref="W1190:W1195" si="148">SUM(BT1190:BW1190)</f>
        <v>0</v>
      </c>
      <c r="X1190" s="641"/>
      <c r="Y1190" s="641"/>
      <c r="Z1190" s="641"/>
      <c r="AA1190" s="641"/>
      <c r="AB1190" s="641"/>
      <c r="AC1190" s="456"/>
      <c r="AD1190" s="641">
        <f>[4]CDKT!T278</f>
        <v>0</v>
      </c>
      <c r="AE1190" s="641"/>
      <c r="AF1190" s="641"/>
      <c r="AG1190" s="641"/>
      <c r="AH1190" s="641"/>
      <c r="AI1190" s="641"/>
      <c r="AJ1190" s="147" t="str">
        <f t="shared" si="144"/>
        <v/>
      </c>
      <c r="AK1190" s="245">
        <f t="shared" si="144"/>
        <v>0</v>
      </c>
      <c r="AL1190" s="103" t="s">
        <v>781</v>
      </c>
      <c r="AM1190" s="323" t="s">
        <v>1642</v>
      </c>
      <c r="AN1190" s="323"/>
      <c r="AO1190" s="122"/>
      <c r="AP1190" s="122"/>
      <c r="AQ1190" s="122"/>
      <c r="AR1190" s="122"/>
      <c r="AS1190" s="122"/>
      <c r="AT1190" s="122"/>
      <c r="AU1190" s="114"/>
      <c r="AV1190" s="114"/>
      <c r="BF1190" s="735">
        <f>W1190</f>
        <v>0</v>
      </c>
      <c r="BG1190" s="735"/>
      <c r="BH1190" s="735"/>
      <c r="BI1190" s="735"/>
      <c r="BJ1190" s="735"/>
      <c r="BK1190" s="735"/>
      <c r="BL1190" s="443"/>
      <c r="BM1190" s="735">
        <f>AD1190</f>
        <v>0</v>
      </c>
      <c r="BN1190" s="735"/>
      <c r="BO1190" s="735"/>
      <c r="BP1190" s="735"/>
      <c r="BQ1190" s="735"/>
      <c r="BR1190" s="735"/>
      <c r="BS1190" s="190"/>
      <c r="BT1190" s="155">
        <f>[4]CDKT!K278</f>
        <v>0</v>
      </c>
      <c r="BU1190" s="155">
        <f>[4]CDKT!L278</f>
        <v>0</v>
      </c>
      <c r="BV1190" s="155">
        <f>[4]CDKT!M278</f>
        <v>0</v>
      </c>
      <c r="BW1190" s="155">
        <f>[4]CDKT!O278</f>
        <v>0</v>
      </c>
      <c r="BX1190" s="156"/>
      <c r="BY1190" s="156">
        <f t="shared" si="147"/>
        <v>0</v>
      </c>
      <c r="BZ1190" s="156">
        <f t="shared" si="146"/>
        <v>0</v>
      </c>
      <c r="CA1190" s="156"/>
      <c r="CB1190" s="295"/>
      <c r="CC1190" s="295"/>
      <c r="CD1190" s="295"/>
      <c r="CE1190" s="420"/>
      <c r="CG1190" s="443"/>
      <c r="CH1190" s="443"/>
      <c r="CI1190" s="443"/>
      <c r="CJ1190" s="443"/>
      <c r="CK1190" s="443"/>
      <c r="CL1190" s="443"/>
      <c r="CM1190" s="443"/>
      <c r="CN1190" s="443"/>
      <c r="CO1190" s="443"/>
      <c r="CP1190" s="443"/>
    </row>
    <row r="1191" spans="1:94" s="103" customFormat="1" ht="15" hidden="1" customHeight="1">
      <c r="A1191" s="147" t="str">
        <f>IF(B1191&lt;&gt;"",SUBTOTAL(103,$B$8:B1191)-SUBTOTAL(103,$B$9:$B$50)-SUBTOTAL(103,$B$52:$B$345),"")</f>
        <v/>
      </c>
      <c r="B1191" s="102"/>
      <c r="C1191" s="99" t="s">
        <v>1643</v>
      </c>
      <c r="D1191" s="321" t="s">
        <v>1644</v>
      </c>
      <c r="E1191" s="107"/>
      <c r="F1191" s="107"/>
      <c r="G1191" s="107"/>
      <c r="H1191" s="107"/>
      <c r="I1191" s="107"/>
      <c r="J1191" s="107"/>
      <c r="K1191" s="107"/>
      <c r="L1191" s="109"/>
      <c r="M1191" s="109"/>
      <c r="N1191" s="99"/>
      <c r="O1191" s="99"/>
      <c r="P1191" s="99"/>
      <c r="Q1191" s="99"/>
      <c r="R1191" s="99"/>
      <c r="S1191" s="99"/>
      <c r="T1191" s="99"/>
      <c r="U1191" s="99"/>
      <c r="W1191" s="641">
        <f t="shared" si="148"/>
        <v>0</v>
      </c>
      <c r="X1191" s="641"/>
      <c r="Y1191" s="641"/>
      <c r="Z1191" s="641"/>
      <c r="AA1191" s="641"/>
      <c r="AB1191" s="641"/>
      <c r="AC1191" s="456"/>
      <c r="AD1191" s="641">
        <f>[4]CDKT!T279</f>
        <v>0</v>
      </c>
      <c r="AE1191" s="641"/>
      <c r="AF1191" s="641"/>
      <c r="AG1191" s="641"/>
      <c r="AH1191" s="641"/>
      <c r="AI1191" s="641"/>
      <c r="AJ1191" s="147" t="str">
        <f t="shared" ref="AJ1191:AK1206" si="149">A1191</f>
        <v/>
      </c>
      <c r="AK1191" s="245">
        <f t="shared" si="149"/>
        <v>0</v>
      </c>
      <c r="AL1191" s="103" t="s">
        <v>781</v>
      </c>
      <c r="AM1191" s="323" t="s">
        <v>1645</v>
      </c>
      <c r="AN1191" s="323"/>
      <c r="AO1191" s="122"/>
      <c r="AP1191" s="122"/>
      <c r="AQ1191" s="122"/>
      <c r="AR1191" s="122"/>
      <c r="AS1191" s="122"/>
      <c r="AT1191" s="122"/>
      <c r="AU1191" s="114"/>
      <c r="AV1191" s="114"/>
      <c r="BF1191" s="735">
        <f>W1191</f>
        <v>0</v>
      </c>
      <c r="BG1191" s="735"/>
      <c r="BH1191" s="735"/>
      <c r="BI1191" s="735"/>
      <c r="BJ1191" s="735"/>
      <c r="BK1191" s="735"/>
      <c r="BL1191" s="443"/>
      <c r="BM1191" s="735">
        <f>AD1191</f>
        <v>0</v>
      </c>
      <c r="BN1191" s="735"/>
      <c r="BO1191" s="735"/>
      <c r="BP1191" s="735"/>
      <c r="BQ1191" s="735"/>
      <c r="BR1191" s="735"/>
      <c r="BS1191" s="190"/>
      <c r="BT1191" s="155">
        <f>[4]CDKT!K279</f>
        <v>0</v>
      </c>
      <c r="BU1191" s="155">
        <f>[4]CDKT!L279</f>
        <v>0</v>
      </c>
      <c r="BV1191" s="155">
        <f>[4]CDKT!M279</f>
        <v>0</v>
      </c>
      <c r="BW1191" s="155">
        <f>[4]CDKT!O279</f>
        <v>0</v>
      </c>
      <c r="BX1191" s="156"/>
      <c r="BY1191" s="156">
        <f t="shared" si="147"/>
        <v>0</v>
      </c>
      <c r="BZ1191" s="156">
        <f t="shared" si="146"/>
        <v>0</v>
      </c>
      <c r="CA1191" s="156"/>
      <c r="CB1191" s="295"/>
      <c r="CC1191" s="295"/>
      <c r="CD1191" s="295"/>
      <c r="CE1191" s="420"/>
      <c r="CG1191" s="443"/>
      <c r="CH1191" s="443"/>
      <c r="CI1191" s="443"/>
      <c r="CJ1191" s="443"/>
      <c r="CK1191" s="443"/>
      <c r="CL1191" s="443"/>
      <c r="CM1191" s="443"/>
      <c r="CN1191" s="443"/>
      <c r="CO1191" s="443"/>
      <c r="CP1191" s="443"/>
    </row>
    <row r="1192" spans="1:94" s="99" customFormat="1" ht="15" hidden="1" customHeight="1">
      <c r="A1192" s="147" t="str">
        <f>IF(B1192&lt;&gt;"",SUBTOTAL(103,$B$8:B1192)-SUBTOTAL(103,$B$9:$B$50)-SUBTOTAL(103,$B$52:$B$345),"")</f>
        <v/>
      </c>
      <c r="B1192" s="90"/>
      <c r="C1192" s="457" t="s">
        <v>1646</v>
      </c>
      <c r="D1192" s="457" t="s">
        <v>1647</v>
      </c>
      <c r="E1192" s="463"/>
      <c r="F1192" s="463"/>
      <c r="G1192" s="463"/>
      <c r="H1192" s="463"/>
      <c r="I1192" s="463"/>
      <c r="J1192" s="463"/>
      <c r="K1192" s="463"/>
      <c r="L1192" s="463"/>
      <c r="M1192" s="463"/>
      <c r="N1192" s="463"/>
      <c r="O1192" s="463"/>
      <c r="P1192" s="463"/>
      <c r="Q1192" s="463"/>
      <c r="R1192" s="463"/>
      <c r="S1192" s="463"/>
      <c r="T1192" s="463"/>
      <c r="U1192" s="463"/>
      <c r="W1192" s="641">
        <f t="shared" si="148"/>
        <v>0</v>
      </c>
      <c r="X1192" s="641"/>
      <c r="Y1192" s="641"/>
      <c r="Z1192" s="641"/>
      <c r="AA1192" s="641"/>
      <c r="AB1192" s="641"/>
      <c r="AC1192" s="423"/>
      <c r="AD1192" s="641">
        <f>[4]CDKT!T280</f>
        <v>0</v>
      </c>
      <c r="AE1192" s="641"/>
      <c r="AF1192" s="641"/>
      <c r="AG1192" s="641"/>
      <c r="AH1192" s="641"/>
      <c r="AI1192" s="641"/>
      <c r="AJ1192" s="147" t="str">
        <f t="shared" si="149"/>
        <v/>
      </c>
      <c r="AK1192" s="245">
        <f t="shared" si="149"/>
        <v>0</v>
      </c>
      <c r="AL1192" s="742" t="s">
        <v>1622</v>
      </c>
      <c r="AM1192" s="655"/>
      <c r="AN1192" s="655"/>
      <c r="AO1192" s="655"/>
      <c r="AP1192" s="655"/>
      <c r="AQ1192" s="655"/>
      <c r="AR1192" s="655"/>
      <c r="AS1192" s="655"/>
      <c r="AT1192" s="655"/>
      <c r="AU1192" s="655"/>
      <c r="AV1192" s="655"/>
      <c r="AW1192" s="655"/>
      <c r="AX1192" s="655"/>
      <c r="AY1192" s="655"/>
      <c r="AZ1192" s="655"/>
      <c r="BA1192" s="655"/>
      <c r="BB1192" s="655"/>
      <c r="BC1192" s="655"/>
      <c r="BD1192" s="655"/>
      <c r="BF1192" s="676">
        <f>SUBTOTAL(109,BF1193:BK1195)</f>
        <v>0</v>
      </c>
      <c r="BG1192" s="676"/>
      <c r="BH1192" s="676"/>
      <c r="BI1192" s="676"/>
      <c r="BJ1192" s="676"/>
      <c r="BK1192" s="676"/>
      <c r="BL1192" s="290"/>
      <c r="BM1192" s="676">
        <f>SUBTOTAL(109,BM1193:BR1195)</f>
        <v>0</v>
      </c>
      <c r="BN1192" s="676"/>
      <c r="BO1192" s="676"/>
      <c r="BP1192" s="676"/>
      <c r="BQ1192" s="676"/>
      <c r="BR1192" s="676"/>
      <c r="BS1192" s="193"/>
      <c r="BT1192" s="155">
        <f>[4]CDKT!K280</f>
        <v>0</v>
      </c>
      <c r="BU1192" s="155">
        <f>[4]CDKT!L280</f>
        <v>0</v>
      </c>
      <c r="BV1192" s="155">
        <f>[4]CDKT!M280</f>
        <v>0</v>
      </c>
      <c r="BW1192" s="155">
        <f>[4]CDKT!O280</f>
        <v>0</v>
      </c>
      <c r="BX1192" s="156"/>
      <c r="BY1192" s="156">
        <f t="shared" si="147"/>
        <v>0</v>
      </c>
      <c r="BZ1192" s="156">
        <f t="shared" si="146"/>
        <v>0</v>
      </c>
      <c r="CA1192" s="156"/>
      <c r="CB1192" s="252"/>
      <c r="CC1192" s="252"/>
      <c r="CD1192" s="252"/>
      <c r="CE1192" s="195"/>
      <c r="CG1192" s="290"/>
      <c r="CH1192" s="290"/>
      <c r="CI1192" s="290"/>
      <c r="CJ1192" s="290"/>
      <c r="CK1192" s="290"/>
      <c r="CL1192" s="290"/>
      <c r="CM1192" s="290"/>
      <c r="CN1192" s="290"/>
      <c r="CO1192" s="290"/>
      <c r="CP1192" s="290"/>
    </row>
    <row r="1193" spans="1:94" s="103" customFormat="1" ht="15" hidden="1" customHeight="1">
      <c r="A1193" s="147" t="str">
        <f>IF(B1193&lt;&gt;"",SUBTOTAL(103,$B$8:B1193)-SUBTOTAL(103,$B$9:$B$50)-SUBTOTAL(103,$B$52:$B$345),"")</f>
        <v/>
      </c>
      <c r="B1193" s="102"/>
      <c r="C1193" s="99" t="s">
        <v>1648</v>
      </c>
      <c r="D1193" s="321" t="s">
        <v>1649</v>
      </c>
      <c r="E1193" s="107"/>
      <c r="F1193" s="107"/>
      <c r="G1193" s="107"/>
      <c r="H1193" s="107"/>
      <c r="I1193" s="107"/>
      <c r="J1193" s="107"/>
      <c r="K1193" s="107"/>
      <c r="L1193" s="109"/>
      <c r="M1193" s="109"/>
      <c r="N1193" s="99"/>
      <c r="O1193" s="99"/>
      <c r="P1193" s="99"/>
      <c r="Q1193" s="99"/>
      <c r="R1193" s="99"/>
      <c r="S1193" s="99"/>
      <c r="T1193" s="99"/>
      <c r="U1193" s="99"/>
      <c r="W1193" s="641">
        <f t="shared" si="148"/>
        <v>0</v>
      </c>
      <c r="X1193" s="641"/>
      <c r="Y1193" s="641"/>
      <c r="Z1193" s="641"/>
      <c r="AA1193" s="641"/>
      <c r="AB1193" s="641"/>
      <c r="AC1193" s="456"/>
      <c r="AD1193" s="641">
        <f>[4]CDKT!T281</f>
        <v>0</v>
      </c>
      <c r="AE1193" s="641"/>
      <c r="AF1193" s="641"/>
      <c r="AG1193" s="641"/>
      <c r="AH1193" s="641"/>
      <c r="AI1193" s="641"/>
      <c r="AJ1193" s="147" t="str">
        <f t="shared" si="149"/>
        <v/>
      </c>
      <c r="AK1193" s="245">
        <f t="shared" si="149"/>
        <v>0</v>
      </c>
      <c r="AL1193" s="103" t="s">
        <v>781</v>
      </c>
      <c r="AM1193" s="323" t="s">
        <v>1650</v>
      </c>
      <c r="AN1193" s="323"/>
      <c r="AO1193" s="122"/>
      <c r="AP1193" s="122"/>
      <c r="AQ1193" s="122"/>
      <c r="AR1193" s="122"/>
      <c r="AS1193" s="122"/>
      <c r="AT1193" s="122"/>
      <c r="AU1193" s="114"/>
      <c r="AV1193" s="114"/>
      <c r="BF1193" s="735">
        <f>W1193</f>
        <v>0</v>
      </c>
      <c r="BG1193" s="735"/>
      <c r="BH1193" s="735"/>
      <c r="BI1193" s="735"/>
      <c r="BJ1193" s="735"/>
      <c r="BK1193" s="735"/>
      <c r="BL1193" s="443"/>
      <c r="BM1193" s="735">
        <f>AD1193</f>
        <v>0</v>
      </c>
      <c r="BN1193" s="735"/>
      <c r="BO1193" s="735"/>
      <c r="BP1193" s="735"/>
      <c r="BQ1193" s="735"/>
      <c r="BR1193" s="735"/>
      <c r="BS1193" s="190"/>
      <c r="BT1193" s="155">
        <f>[4]CDKT!K281</f>
        <v>0</v>
      </c>
      <c r="BU1193" s="155">
        <f>[4]CDKT!L281</f>
        <v>0</v>
      </c>
      <c r="BV1193" s="155">
        <f>[4]CDKT!M281</f>
        <v>0</v>
      </c>
      <c r="BW1193" s="155">
        <f>[4]CDKT!O281</f>
        <v>0</v>
      </c>
      <c r="BX1193" s="156"/>
      <c r="BY1193" s="156">
        <f t="shared" si="147"/>
        <v>0</v>
      </c>
      <c r="BZ1193" s="156">
        <f t="shared" si="146"/>
        <v>0</v>
      </c>
      <c r="CA1193" s="156"/>
      <c r="CB1193" s="295"/>
      <c r="CC1193" s="295"/>
      <c r="CD1193" s="295"/>
      <c r="CE1193" s="420"/>
      <c r="CG1193" s="443"/>
      <c r="CH1193" s="443"/>
      <c r="CI1193" s="443"/>
      <c r="CJ1193" s="443"/>
      <c r="CK1193" s="443"/>
      <c r="CL1193" s="443"/>
      <c r="CM1193" s="443"/>
      <c r="CN1193" s="443"/>
      <c r="CO1193" s="443"/>
      <c r="CP1193" s="443"/>
    </row>
    <row r="1194" spans="1:94" s="103" customFormat="1" ht="15" hidden="1" customHeight="1">
      <c r="A1194" s="147" t="str">
        <f>IF(B1194&lt;&gt;"",SUBTOTAL(103,$B$8:B1194)-SUBTOTAL(103,$B$9:$B$50)-SUBTOTAL(103,$B$52:$B$345),"")</f>
        <v/>
      </c>
      <c r="B1194" s="102"/>
      <c r="C1194" s="99" t="s">
        <v>1651</v>
      </c>
      <c r="D1194" s="321" t="s">
        <v>1652</v>
      </c>
      <c r="E1194" s="107"/>
      <c r="F1194" s="107"/>
      <c r="G1194" s="107"/>
      <c r="H1194" s="107"/>
      <c r="I1194" s="107"/>
      <c r="J1194" s="107"/>
      <c r="K1194" s="107"/>
      <c r="L1194" s="109"/>
      <c r="M1194" s="109"/>
      <c r="N1194" s="99"/>
      <c r="O1194" s="99"/>
      <c r="P1194" s="99"/>
      <c r="Q1194" s="99"/>
      <c r="R1194" s="99"/>
      <c r="S1194" s="99"/>
      <c r="T1194" s="99"/>
      <c r="U1194" s="99"/>
      <c r="W1194" s="641">
        <f t="shared" si="148"/>
        <v>0</v>
      </c>
      <c r="X1194" s="641"/>
      <c r="Y1194" s="641"/>
      <c r="Z1194" s="641"/>
      <c r="AA1194" s="641"/>
      <c r="AB1194" s="641"/>
      <c r="AC1194" s="456"/>
      <c r="AD1194" s="641">
        <f>[4]CDKT!T282</f>
        <v>0</v>
      </c>
      <c r="AE1194" s="641"/>
      <c r="AF1194" s="641"/>
      <c r="AG1194" s="641"/>
      <c r="AH1194" s="641"/>
      <c r="AI1194" s="641"/>
      <c r="AJ1194" s="147" t="str">
        <f t="shared" si="149"/>
        <v/>
      </c>
      <c r="AK1194" s="245">
        <f t="shared" si="149"/>
        <v>0</v>
      </c>
      <c r="AL1194" s="103" t="s">
        <v>781</v>
      </c>
      <c r="AM1194" s="323" t="s">
        <v>1519</v>
      </c>
      <c r="AN1194" s="323"/>
      <c r="AO1194" s="122"/>
      <c r="AP1194" s="122"/>
      <c r="AQ1194" s="122"/>
      <c r="AR1194" s="122"/>
      <c r="AS1194" s="122"/>
      <c r="AT1194" s="122"/>
      <c r="AU1194" s="114"/>
      <c r="AV1194" s="114"/>
      <c r="BF1194" s="735">
        <f>W1194</f>
        <v>0</v>
      </c>
      <c r="BG1194" s="735"/>
      <c r="BH1194" s="735"/>
      <c r="BI1194" s="735"/>
      <c r="BJ1194" s="735"/>
      <c r="BK1194" s="735"/>
      <c r="BL1194" s="443"/>
      <c r="BM1194" s="735">
        <f>AD1194</f>
        <v>0</v>
      </c>
      <c r="BN1194" s="735"/>
      <c r="BO1194" s="735"/>
      <c r="BP1194" s="735"/>
      <c r="BQ1194" s="735"/>
      <c r="BR1194" s="735"/>
      <c r="BS1194" s="190"/>
      <c r="BT1194" s="155">
        <f>[4]CDKT!K282</f>
        <v>0</v>
      </c>
      <c r="BU1194" s="155">
        <f>[4]CDKT!L282</f>
        <v>0</v>
      </c>
      <c r="BV1194" s="155">
        <f>[4]CDKT!M282</f>
        <v>0</v>
      </c>
      <c r="BW1194" s="155">
        <f>[4]CDKT!O282</f>
        <v>0</v>
      </c>
      <c r="BX1194" s="156"/>
      <c r="BY1194" s="156">
        <f t="shared" si="147"/>
        <v>0</v>
      </c>
      <c r="BZ1194" s="156">
        <f t="shared" si="146"/>
        <v>0</v>
      </c>
      <c r="CA1194" s="156"/>
      <c r="CB1194" s="295"/>
      <c r="CC1194" s="295"/>
      <c r="CD1194" s="295"/>
      <c r="CE1194" s="420"/>
      <c r="CG1194" s="443"/>
      <c r="CH1194" s="443"/>
      <c r="CI1194" s="443"/>
      <c r="CJ1194" s="443"/>
      <c r="CK1194" s="443"/>
      <c r="CL1194" s="443"/>
      <c r="CM1194" s="443"/>
      <c r="CN1194" s="443"/>
      <c r="CO1194" s="443"/>
      <c r="CP1194" s="443"/>
    </row>
    <row r="1195" spans="1:94" s="103" customFormat="1" ht="15" hidden="1" customHeight="1">
      <c r="A1195" s="147" t="str">
        <f>IF(B1195&lt;&gt;"",SUBTOTAL(103,$B$8:B1195)-SUBTOTAL(103,$B$9:$B$50)-SUBTOTAL(103,$B$52:$B$345),"")</f>
        <v/>
      </c>
      <c r="B1195" s="102"/>
      <c r="C1195" s="99" t="s">
        <v>1653</v>
      </c>
      <c r="D1195" s="321" t="s">
        <v>1654</v>
      </c>
      <c r="E1195" s="107"/>
      <c r="F1195" s="107"/>
      <c r="G1195" s="107"/>
      <c r="H1195" s="107"/>
      <c r="I1195" s="107"/>
      <c r="J1195" s="107"/>
      <c r="K1195" s="107"/>
      <c r="L1195" s="109"/>
      <c r="M1195" s="109"/>
      <c r="N1195" s="99"/>
      <c r="O1195" s="99"/>
      <c r="P1195" s="99"/>
      <c r="Q1195" s="99"/>
      <c r="R1195" s="99"/>
      <c r="S1195" s="99"/>
      <c r="T1195" s="99"/>
      <c r="U1195" s="99"/>
      <c r="W1195" s="641">
        <f t="shared" si="148"/>
        <v>0</v>
      </c>
      <c r="X1195" s="641"/>
      <c r="Y1195" s="641"/>
      <c r="Z1195" s="641"/>
      <c r="AA1195" s="641"/>
      <c r="AB1195" s="641"/>
      <c r="AC1195" s="456"/>
      <c r="AD1195" s="641">
        <f>[4]CDKT!T283</f>
        <v>0</v>
      </c>
      <c r="AE1195" s="641"/>
      <c r="AF1195" s="641"/>
      <c r="AG1195" s="641"/>
      <c r="AH1195" s="641"/>
      <c r="AI1195" s="641"/>
      <c r="AJ1195" s="147" t="str">
        <f t="shared" si="149"/>
        <v/>
      </c>
      <c r="AK1195" s="245">
        <f t="shared" si="149"/>
        <v>0</v>
      </c>
      <c r="AL1195" s="103" t="s">
        <v>781</v>
      </c>
      <c r="AM1195" s="323" t="s">
        <v>1521</v>
      </c>
      <c r="AN1195" s="323"/>
      <c r="AO1195" s="122"/>
      <c r="AP1195" s="122"/>
      <c r="AQ1195" s="122"/>
      <c r="AR1195" s="122"/>
      <c r="AS1195" s="122"/>
      <c r="AT1195" s="122"/>
      <c r="AU1195" s="114"/>
      <c r="AV1195" s="114"/>
      <c r="BF1195" s="735">
        <f>W1195</f>
        <v>0</v>
      </c>
      <c r="BG1195" s="735"/>
      <c r="BH1195" s="735"/>
      <c r="BI1195" s="735"/>
      <c r="BJ1195" s="735"/>
      <c r="BK1195" s="735"/>
      <c r="BL1195" s="443"/>
      <c r="BM1195" s="735">
        <f>AD1195</f>
        <v>0</v>
      </c>
      <c r="BN1195" s="735"/>
      <c r="BO1195" s="735"/>
      <c r="BP1195" s="735"/>
      <c r="BQ1195" s="735"/>
      <c r="BR1195" s="735"/>
      <c r="BS1195" s="190"/>
      <c r="BT1195" s="155">
        <f>[4]CDKT!K283</f>
        <v>0</v>
      </c>
      <c r="BU1195" s="155">
        <f>[4]CDKT!L283</f>
        <v>0</v>
      </c>
      <c r="BV1195" s="155">
        <f>[4]CDKT!M283</f>
        <v>0</v>
      </c>
      <c r="BW1195" s="155">
        <f>[4]CDKT!O283</f>
        <v>0</v>
      </c>
      <c r="BX1195" s="156"/>
      <c r="BY1195" s="156">
        <f t="shared" si="147"/>
        <v>0</v>
      </c>
      <c r="BZ1195" s="156">
        <f t="shared" si="146"/>
        <v>0</v>
      </c>
      <c r="CA1195" s="156"/>
      <c r="CB1195" s="295"/>
      <c r="CC1195" s="295"/>
      <c r="CD1195" s="295"/>
      <c r="CE1195" s="420"/>
      <c r="CG1195" s="443"/>
      <c r="CH1195" s="443"/>
      <c r="CI1195" s="443"/>
      <c r="CJ1195" s="443"/>
      <c r="CK1195" s="443"/>
      <c r="CL1195" s="443"/>
      <c r="CM1195" s="443"/>
      <c r="CN1195" s="443"/>
      <c r="CO1195" s="443"/>
      <c r="CP1195" s="443"/>
    </row>
    <row r="1196" spans="1:94" ht="15" customHeight="1">
      <c r="A1196" s="147" t="str">
        <f>IF(B1196&lt;&gt;"",SUBTOTAL(103,$B$8:B1196)-SUBTOTAL(103,$B$9:$B$50)-SUBTOTAL(103,$B$52:$B$345),"")</f>
        <v/>
      </c>
      <c r="C1196" s="262"/>
      <c r="W1196" s="155"/>
      <c r="X1196" s="155"/>
      <c r="Y1196" s="155"/>
      <c r="Z1196" s="155"/>
      <c r="AA1196" s="155"/>
      <c r="AB1196" s="155"/>
      <c r="AC1196" s="155"/>
      <c r="AD1196" s="155"/>
      <c r="AE1196" s="155"/>
      <c r="AF1196" s="155"/>
      <c r="AG1196" s="155"/>
      <c r="AH1196" s="155"/>
      <c r="AI1196" s="155"/>
      <c r="AJ1196" s="147" t="str">
        <f t="shared" si="149"/>
        <v/>
      </c>
      <c r="AK1196" s="245">
        <f t="shared" si="149"/>
        <v>0</v>
      </c>
      <c r="AL1196" s="262"/>
      <c r="BF1196" s="194"/>
      <c r="BG1196" s="194"/>
      <c r="BH1196" s="194"/>
      <c r="BI1196" s="194"/>
      <c r="BJ1196" s="194"/>
      <c r="BK1196" s="194"/>
      <c r="BL1196" s="194"/>
      <c r="BM1196" s="194"/>
      <c r="BN1196" s="194"/>
      <c r="BO1196" s="194"/>
      <c r="BP1196" s="194"/>
      <c r="BQ1196" s="194"/>
      <c r="BR1196" s="194"/>
      <c r="BY1196" s="156">
        <f>BY1197</f>
        <v>1</v>
      </c>
      <c r="BZ1196" s="156">
        <f t="shared" si="146"/>
        <v>0</v>
      </c>
      <c r="CD1196" s="155"/>
      <c r="CE1196" s="155"/>
    </row>
    <row r="1197" spans="1:94" s="96" customFormat="1" ht="15" customHeight="1" thickBot="1">
      <c r="A1197" s="147" t="str">
        <f>IF(B1197&lt;&gt;"",SUBTOTAL(103,$B$8:B1197)-SUBTOTAL(103,$B$9:$B$50)-SUBTOTAL(103,$B$52:$B$345),"")</f>
        <v/>
      </c>
      <c r="B1197" s="88"/>
      <c r="C1197" s="270"/>
      <c r="D1197" s="110"/>
      <c r="E1197" s="111"/>
      <c r="F1197" s="111"/>
      <c r="G1197" s="111"/>
      <c r="H1197" s="111"/>
      <c r="I1197" s="111"/>
      <c r="J1197" s="111"/>
      <c r="K1197" s="112"/>
      <c r="L1197" s="112"/>
      <c r="M1197" s="112"/>
      <c r="N1197" s="112"/>
      <c r="O1197" s="112"/>
      <c r="P1197" s="112"/>
      <c r="Q1197" s="112"/>
      <c r="R1197" s="112"/>
      <c r="S1197" s="112"/>
      <c r="T1197" s="112"/>
      <c r="U1197" s="112"/>
      <c r="V1197" s="112"/>
      <c r="W1197" s="653">
        <f>SUBTOTAL(109,W1189:AB1196)</f>
        <v>990840000</v>
      </c>
      <c r="X1197" s="653"/>
      <c r="Y1197" s="653"/>
      <c r="Z1197" s="653"/>
      <c r="AA1197" s="653"/>
      <c r="AB1197" s="653"/>
      <c r="AC1197" s="252"/>
      <c r="AD1197" s="653">
        <f>SUBTOTAL(109,AD1189:AI1196)</f>
        <v>990840000</v>
      </c>
      <c r="AE1197" s="653"/>
      <c r="AF1197" s="653"/>
      <c r="AG1197" s="653"/>
      <c r="AH1197" s="653"/>
      <c r="AI1197" s="653"/>
      <c r="AJ1197" s="147" t="str">
        <f t="shared" si="149"/>
        <v/>
      </c>
      <c r="AK1197" s="245">
        <f t="shared" si="149"/>
        <v>0</v>
      </c>
      <c r="AL1197" s="270"/>
      <c r="AM1197" s="110"/>
      <c r="AN1197" s="111"/>
      <c r="AO1197" s="111"/>
      <c r="AP1197" s="111"/>
      <c r="AQ1197" s="111"/>
      <c r="AR1197" s="111"/>
      <c r="AS1197" s="111"/>
      <c r="AT1197" s="112"/>
      <c r="AU1197" s="112"/>
      <c r="AV1197" s="112"/>
      <c r="AW1197" s="112"/>
      <c r="AX1197" s="112"/>
      <c r="AY1197" s="112"/>
      <c r="AZ1197" s="112"/>
      <c r="BA1197" s="112"/>
      <c r="BB1197" s="112"/>
      <c r="BC1197" s="112"/>
      <c r="BD1197" s="112"/>
      <c r="BE1197" s="112"/>
      <c r="BF1197" s="653">
        <f>SUBTOTAL(109,BF1189:BK1196)</f>
        <v>0</v>
      </c>
      <c r="BG1197" s="653"/>
      <c r="BH1197" s="653"/>
      <c r="BI1197" s="653"/>
      <c r="BJ1197" s="653"/>
      <c r="BK1197" s="653"/>
      <c r="BL1197" s="252"/>
      <c r="BM1197" s="653">
        <f>SUBTOTAL(109,BM1189:BR1196)</f>
        <v>0</v>
      </c>
      <c r="BN1197" s="653"/>
      <c r="BO1197" s="653"/>
      <c r="BP1197" s="653"/>
      <c r="BQ1197" s="653"/>
      <c r="BR1197" s="653"/>
      <c r="BS1197" s="271"/>
      <c r="BT1197" s="285">
        <f>SUBTOTAL(109,BT1189:BT1196)</f>
        <v>990840000</v>
      </c>
      <c r="BU1197" s="285">
        <f>SUBTOTAL(109,BU1189:BU1196)</f>
        <v>0</v>
      </c>
      <c r="BV1197" s="285">
        <f>SUBTOTAL(109,BV1189:BV1196)</f>
        <v>0</v>
      </c>
      <c r="BW1197" s="285">
        <f>SUBTOTAL(109,BW1189:BW1196)</f>
        <v>0</v>
      </c>
      <c r="BX1197" s="156"/>
      <c r="BY1197" s="156">
        <f>IF(SUM(C1197:AI1197)=0,0,1)</f>
        <v>1</v>
      </c>
      <c r="BZ1197" s="156">
        <f t="shared" si="146"/>
        <v>0</v>
      </c>
      <c r="CA1197" s="156"/>
      <c r="CB1197" s="252">
        <f>[4]CDKT!P276</f>
        <v>990840000</v>
      </c>
      <c r="CC1197" s="252">
        <f>[4]CDKT!T276</f>
        <v>990840000</v>
      </c>
      <c r="CD1197" s="252">
        <f>W1197-CB1197</f>
        <v>0</v>
      </c>
      <c r="CE1197" s="252">
        <f>AD1197-CC1197</f>
        <v>0</v>
      </c>
      <c r="CG1197" s="272"/>
      <c r="CH1197" s="272"/>
      <c r="CI1197" s="272"/>
      <c r="CJ1197" s="272"/>
      <c r="CK1197" s="272"/>
      <c r="CL1197" s="272"/>
      <c r="CM1197" s="272"/>
      <c r="CN1197" s="272"/>
      <c r="CO1197" s="272"/>
      <c r="CP1197" s="272"/>
    </row>
    <row r="1198" spans="1:94" ht="15" hidden="1" customHeight="1" thickTop="1">
      <c r="A1198" s="147" t="str">
        <f>IF(B1198&lt;&gt;"",SUBTOTAL(103,$B$8:B1198)-SUBTOTAL(103,$B$9:$B$50)-SUBTOTAL(103,$B$52:$B$345),"")</f>
        <v/>
      </c>
      <c r="D1198" s="107"/>
      <c r="E1198" s="107"/>
      <c r="F1198" s="107"/>
      <c r="G1198" s="107"/>
      <c r="H1198" s="107"/>
      <c r="I1198" s="107"/>
      <c r="J1198" s="107"/>
      <c r="K1198" s="107"/>
      <c r="L1198" s="107"/>
      <c r="M1198" s="107"/>
      <c r="N1198" s="107"/>
      <c r="O1198" s="107"/>
      <c r="P1198" s="107"/>
      <c r="Q1198" s="107"/>
      <c r="R1198" s="107"/>
      <c r="S1198" s="107"/>
      <c r="T1198" s="107"/>
      <c r="U1198" s="107"/>
      <c r="V1198" s="107"/>
      <c r="W1198" s="155"/>
      <c r="X1198" s="155"/>
      <c r="Y1198" s="155"/>
      <c r="Z1198" s="155"/>
      <c r="AA1198" s="155"/>
      <c r="AB1198" s="155"/>
      <c r="AC1198" s="155"/>
      <c r="AD1198" s="155"/>
      <c r="AE1198" s="155"/>
      <c r="AF1198" s="155"/>
      <c r="AG1198" s="155"/>
      <c r="AH1198" s="155"/>
      <c r="AI1198" s="155"/>
      <c r="AJ1198" s="147" t="str">
        <f t="shared" si="149"/>
        <v/>
      </c>
      <c r="AK1198" s="245">
        <f t="shared" si="149"/>
        <v>0</v>
      </c>
      <c r="AM1198" s="107"/>
      <c r="AN1198" s="107"/>
      <c r="AO1198" s="107"/>
      <c r="AP1198" s="107"/>
      <c r="AQ1198" s="107"/>
      <c r="AR1198" s="107"/>
      <c r="AS1198" s="107"/>
      <c r="AT1198" s="107"/>
      <c r="AU1198" s="107"/>
      <c r="AV1198" s="107"/>
      <c r="AW1198" s="107"/>
      <c r="AX1198" s="107"/>
      <c r="AY1198" s="107"/>
      <c r="AZ1198" s="107"/>
      <c r="BA1198" s="107"/>
      <c r="BB1198" s="107"/>
      <c r="BC1198" s="107"/>
      <c r="BD1198" s="107"/>
      <c r="BE1198" s="107"/>
      <c r="BT1198" s="155">
        <f>BT1197-[4]CDKT!K276</f>
        <v>0</v>
      </c>
      <c r="BU1198" s="155">
        <f>BU1197-[4]CDKT!L276</f>
        <v>0</v>
      </c>
      <c r="BV1198" s="155">
        <f>BV1197-[4]CDKT!M276</f>
        <v>0</v>
      </c>
      <c r="BW1198" s="155">
        <f>BW1197-[4]CDKT!O276</f>
        <v>0</v>
      </c>
      <c r="BY1198" s="156">
        <f>BY1201</f>
        <v>0</v>
      </c>
      <c r="BZ1198" s="156">
        <f t="shared" si="146"/>
        <v>0</v>
      </c>
    </row>
    <row r="1199" spans="1:94" s="96" customFormat="1" ht="15" hidden="1" customHeight="1">
      <c r="A1199" s="147" t="str">
        <f>IF(B1199&lt;&gt;"",SUBTOTAL(103,$B$8:B1199)-SUBTOTAL(103,$B$9:$B$50)-SUBTOTAL(103,$B$52:$B$345),"")</f>
        <v/>
      </c>
      <c r="B1199" s="88" t="str">
        <f>IF(AND(W1207=0,AD1207=0),"",".")</f>
        <v/>
      </c>
      <c r="C1199" s="270" t="s">
        <v>1655</v>
      </c>
      <c r="D1199" s="124"/>
      <c r="E1199" s="111"/>
      <c r="F1199" s="111"/>
      <c r="G1199" s="111"/>
      <c r="H1199" s="111"/>
      <c r="I1199" s="111"/>
      <c r="J1199" s="111"/>
      <c r="K1199" s="126"/>
      <c r="L1199" s="126"/>
      <c r="M1199" s="126"/>
      <c r="N1199" s="126"/>
      <c r="O1199" s="126"/>
      <c r="P1199" s="126"/>
      <c r="Q1199" s="126"/>
      <c r="R1199" s="126"/>
      <c r="S1199" s="126"/>
      <c r="T1199" s="126"/>
      <c r="U1199" s="126"/>
      <c r="V1199" s="126"/>
      <c r="W1199" s="271"/>
      <c r="X1199" s="271"/>
      <c r="Y1199" s="271"/>
      <c r="Z1199" s="271"/>
      <c r="AA1199" s="271"/>
      <c r="AB1199" s="271"/>
      <c r="AC1199" s="271"/>
      <c r="AD1199" s="271"/>
      <c r="AE1199" s="271"/>
      <c r="AF1199" s="271"/>
      <c r="AG1199" s="271"/>
      <c r="AH1199" s="271"/>
      <c r="AI1199" s="271"/>
      <c r="AJ1199" s="147" t="str">
        <f t="shared" si="149"/>
        <v/>
      </c>
      <c r="AK1199" s="245" t="str">
        <f t="shared" si="149"/>
        <v/>
      </c>
      <c r="AL1199" s="270" t="s">
        <v>1618</v>
      </c>
      <c r="AM1199" s="124"/>
      <c r="AN1199" s="124"/>
      <c r="AO1199" s="111"/>
      <c r="AP1199" s="111"/>
      <c r="AQ1199" s="111"/>
      <c r="AR1199" s="111"/>
      <c r="AS1199" s="111"/>
      <c r="AT1199" s="126"/>
      <c r="AU1199" s="126"/>
      <c r="AV1199" s="126"/>
      <c r="AW1199" s="126"/>
      <c r="AX1199" s="126"/>
      <c r="AY1199" s="126"/>
      <c r="AZ1199" s="126"/>
      <c r="BA1199" s="126"/>
      <c r="BB1199" s="126"/>
      <c r="BC1199" s="126"/>
      <c r="BD1199" s="126"/>
      <c r="BE1199" s="126"/>
      <c r="BF1199" s="271"/>
      <c r="BG1199" s="271"/>
      <c r="BH1199" s="271"/>
      <c r="BI1199" s="271"/>
      <c r="BJ1199" s="271"/>
      <c r="BK1199" s="271"/>
      <c r="BL1199" s="271"/>
      <c r="BM1199" s="271"/>
      <c r="BN1199" s="271"/>
      <c r="BO1199" s="271"/>
      <c r="BP1199" s="271"/>
      <c r="BQ1199" s="271"/>
      <c r="BR1199" s="271"/>
      <c r="BS1199" s="271"/>
      <c r="BT1199" s="155"/>
      <c r="BU1199" s="155"/>
      <c r="BV1199" s="155"/>
      <c r="BW1199" s="155"/>
      <c r="BX1199" s="156"/>
      <c r="BY1199" s="156">
        <f>BY1201</f>
        <v>0</v>
      </c>
      <c r="BZ1199" s="156">
        <f t="shared" si="146"/>
        <v>0</v>
      </c>
      <c r="CA1199" s="156"/>
      <c r="CB1199" s="252"/>
      <c r="CC1199" s="252"/>
      <c r="CD1199" s="252"/>
      <c r="CE1199" s="252"/>
      <c r="CG1199" s="272"/>
      <c r="CH1199" s="272"/>
      <c r="CI1199" s="272"/>
      <c r="CJ1199" s="272"/>
      <c r="CK1199" s="272"/>
      <c r="CL1199" s="272"/>
      <c r="CM1199" s="272"/>
      <c r="CN1199" s="272"/>
      <c r="CO1199" s="272"/>
      <c r="CP1199" s="272"/>
    </row>
    <row r="1200" spans="1:94" ht="15" hidden="1" customHeight="1">
      <c r="A1200" s="278" t="str">
        <f>IF(B1200&lt;&gt;"",SUBTOTAL(103,$B$8:B1200)-SUBTOTAL(103,$B$9:$B$50)-SUBTOTAL(103,$B$52:$B$345),"")</f>
        <v/>
      </c>
      <c r="D1200" s="100"/>
      <c r="E1200" s="100"/>
      <c r="F1200" s="100"/>
      <c r="G1200" s="100"/>
      <c r="H1200" s="100"/>
      <c r="I1200" s="100"/>
      <c r="J1200" s="100"/>
      <c r="K1200" s="100"/>
      <c r="L1200" s="100"/>
      <c r="M1200" s="100"/>
      <c r="N1200" s="100"/>
      <c r="O1200" s="100"/>
      <c r="P1200" s="100"/>
      <c r="Q1200" s="100"/>
      <c r="R1200" s="100"/>
      <c r="S1200" s="100"/>
      <c r="T1200" s="100"/>
      <c r="W1200" s="648" t="str">
        <f>[4]CDKT!$P$9</f>
        <v>30/06/2016</v>
      </c>
      <c r="X1200" s="649"/>
      <c r="Y1200" s="649"/>
      <c r="Z1200" s="649"/>
      <c r="AA1200" s="649"/>
      <c r="AB1200" s="649"/>
      <c r="AC1200" s="277"/>
      <c r="AD1200" s="648" t="str">
        <f>[4]CDKT!$T$9</f>
        <v>01/01/2016</v>
      </c>
      <c r="AE1200" s="649"/>
      <c r="AF1200" s="649"/>
      <c r="AG1200" s="649"/>
      <c r="AH1200" s="649"/>
      <c r="AI1200" s="649"/>
      <c r="AJ1200" s="278" t="str">
        <f t="shared" si="149"/>
        <v/>
      </c>
      <c r="AK1200" s="278">
        <f t="shared" si="149"/>
        <v>0</v>
      </c>
      <c r="AM1200" s="100"/>
      <c r="AN1200" s="100"/>
      <c r="AO1200" s="100"/>
      <c r="AP1200" s="100"/>
      <c r="AQ1200" s="100"/>
      <c r="AR1200" s="100"/>
      <c r="AS1200" s="100"/>
      <c r="AT1200" s="100"/>
      <c r="AU1200" s="100"/>
      <c r="AV1200" s="100"/>
      <c r="AW1200" s="100"/>
      <c r="AX1200" s="100"/>
      <c r="AY1200" s="100"/>
      <c r="AZ1200" s="100"/>
      <c r="BA1200" s="100"/>
      <c r="BB1200" s="100"/>
      <c r="BC1200" s="100"/>
      <c r="BF1200" s="650" t="e">
        <f>#REF!</f>
        <v>#REF!</v>
      </c>
      <c r="BG1200" s="649"/>
      <c r="BH1200" s="649"/>
      <c r="BI1200" s="649"/>
      <c r="BJ1200" s="649"/>
      <c r="BK1200" s="649"/>
      <c r="BL1200" s="277"/>
      <c r="BM1200" s="650" t="e">
        <f>#REF!</f>
        <v>#REF!</v>
      </c>
      <c r="BN1200" s="649"/>
      <c r="BO1200" s="649"/>
      <c r="BP1200" s="649"/>
      <c r="BQ1200" s="649"/>
      <c r="BR1200" s="649"/>
      <c r="BS1200" s="279"/>
      <c r="BT1200" s="280" t="str">
        <f>[4]CDKT!K$9</f>
        <v>Hội sở</v>
      </c>
      <c r="BU1200" s="280" t="str">
        <f>[4]CDKT!L$9</f>
        <v>CN Hà Nội</v>
      </c>
      <c r="BV1200" s="280" t="str">
        <f>[4]CDKT!M$9</f>
        <v>CN Hồ Chí Minh</v>
      </c>
      <c r="BW1200" s="280" t="str">
        <f>[4]CDKT!O$9</f>
        <v>Điều chỉnh</v>
      </c>
      <c r="BY1200" s="156">
        <f>BY1201</f>
        <v>0</v>
      </c>
      <c r="BZ1200" s="156">
        <f t="shared" si="146"/>
        <v>0</v>
      </c>
    </row>
    <row r="1201" spans="1:94" ht="15" hidden="1" customHeight="1">
      <c r="A1201" s="278" t="str">
        <f>IF(B1201&lt;&gt;"",SUBTOTAL(103,$B$8:B1201)-SUBTOTAL(103,$B$9:$B$50)-SUBTOTAL(103,$B$52:$B$345),"")</f>
        <v/>
      </c>
      <c r="D1201" s="100"/>
      <c r="E1201" s="100"/>
      <c r="F1201" s="100"/>
      <c r="G1201" s="100"/>
      <c r="H1201" s="100"/>
      <c r="I1201" s="100"/>
      <c r="J1201" s="100"/>
      <c r="K1201" s="100"/>
      <c r="L1201" s="100"/>
      <c r="M1201" s="100"/>
      <c r="N1201" s="100"/>
      <c r="O1201" s="100"/>
      <c r="P1201" s="100"/>
      <c r="Q1201" s="100"/>
      <c r="R1201" s="100"/>
      <c r="S1201" s="100"/>
      <c r="T1201" s="100"/>
      <c r="W1201" s="651" t="str">
        <f>[4]CDKT!$P$10</f>
        <v>VND</v>
      </c>
      <c r="X1201" s="651"/>
      <c r="Y1201" s="651"/>
      <c r="Z1201" s="651"/>
      <c r="AA1201" s="651"/>
      <c r="AB1201" s="651"/>
      <c r="AC1201" s="277"/>
      <c r="AD1201" s="651" t="str">
        <f>[4]CDKT!$T$10</f>
        <v>VND</v>
      </c>
      <c r="AE1201" s="651"/>
      <c r="AF1201" s="651"/>
      <c r="AG1201" s="651"/>
      <c r="AH1201" s="651"/>
      <c r="AI1201" s="651"/>
      <c r="AJ1201" s="278" t="str">
        <f t="shared" si="149"/>
        <v/>
      </c>
      <c r="AK1201" s="278">
        <f t="shared" si="149"/>
        <v>0</v>
      </c>
      <c r="AM1201" s="100"/>
      <c r="AN1201" s="100"/>
      <c r="AO1201" s="100"/>
      <c r="AP1201" s="100"/>
      <c r="AQ1201" s="100"/>
      <c r="AR1201" s="100"/>
      <c r="AS1201" s="100"/>
      <c r="AT1201" s="100"/>
      <c r="AU1201" s="100"/>
      <c r="AV1201" s="100"/>
      <c r="AW1201" s="100"/>
      <c r="AX1201" s="100"/>
      <c r="AY1201" s="100"/>
      <c r="AZ1201" s="100"/>
      <c r="BA1201" s="100"/>
      <c r="BB1201" s="100"/>
      <c r="BC1201" s="100"/>
      <c r="BF1201" s="651" t="e">
        <f>#REF!</f>
        <v>#REF!</v>
      </c>
      <c r="BG1201" s="651"/>
      <c r="BH1201" s="651"/>
      <c r="BI1201" s="651"/>
      <c r="BJ1201" s="651"/>
      <c r="BK1201" s="651"/>
      <c r="BL1201" s="277"/>
      <c r="BM1201" s="651" t="e">
        <f>#REF!</f>
        <v>#REF!</v>
      </c>
      <c r="BN1201" s="651"/>
      <c r="BO1201" s="651"/>
      <c r="BP1201" s="651"/>
      <c r="BQ1201" s="651"/>
      <c r="BR1201" s="651"/>
      <c r="BS1201" s="279"/>
      <c r="BT1201" s="155" t="s">
        <v>1133</v>
      </c>
      <c r="BU1201" s="155" t="s">
        <v>1133</v>
      </c>
      <c r="BV1201" s="155" t="s">
        <v>1133</v>
      </c>
      <c r="BW1201" s="155" t="s">
        <v>1133</v>
      </c>
      <c r="BY1201" s="156">
        <f>SUM(BY1202:BY1207)</f>
        <v>0</v>
      </c>
      <c r="BZ1201" s="156">
        <f t="shared" si="146"/>
        <v>0</v>
      </c>
    </row>
    <row r="1202" spans="1:94" s="99" customFormat="1" ht="26.15" hidden="1" customHeight="1">
      <c r="A1202" s="147" t="str">
        <f>IF(B1202&lt;&gt;"",SUBTOTAL(103,$B$8:B1202)-SUBTOTAL(103,$B$9:$B$50)-SUBTOTAL(103,$B$52:$B$345),"")</f>
        <v/>
      </c>
      <c r="B1202" s="90"/>
      <c r="C1202" s="464" t="s">
        <v>1638</v>
      </c>
      <c r="D1202" s="748" t="s">
        <v>1656</v>
      </c>
      <c r="E1202" s="748"/>
      <c r="F1202" s="748"/>
      <c r="G1202" s="748"/>
      <c r="H1202" s="748"/>
      <c r="I1202" s="748"/>
      <c r="J1202" s="748"/>
      <c r="K1202" s="748"/>
      <c r="L1202" s="748"/>
      <c r="M1202" s="748"/>
      <c r="N1202" s="748"/>
      <c r="O1202" s="748"/>
      <c r="P1202" s="748"/>
      <c r="Q1202" s="748"/>
      <c r="R1202" s="748"/>
      <c r="S1202" s="748"/>
      <c r="T1202" s="748"/>
      <c r="U1202" s="748"/>
      <c r="V1202" s="748"/>
      <c r="W1202" s="675">
        <f>SUM(BT1202:BW1202)</f>
        <v>0</v>
      </c>
      <c r="X1202" s="675"/>
      <c r="Y1202" s="675"/>
      <c r="Z1202" s="675"/>
      <c r="AA1202" s="675"/>
      <c r="AB1202" s="675"/>
      <c r="AC1202" s="465"/>
      <c r="AD1202" s="675">
        <f>[4]CDKT!T285</f>
        <v>0</v>
      </c>
      <c r="AE1202" s="675"/>
      <c r="AF1202" s="675"/>
      <c r="AG1202" s="675"/>
      <c r="AH1202" s="675"/>
      <c r="AI1202" s="675"/>
      <c r="AJ1202" s="147" t="str">
        <f t="shared" si="149"/>
        <v/>
      </c>
      <c r="AK1202" s="245">
        <f t="shared" si="149"/>
        <v>0</v>
      </c>
      <c r="AL1202" s="321" t="s">
        <v>1620</v>
      </c>
      <c r="AM1202" s="129"/>
      <c r="AN1202" s="129"/>
      <c r="AO1202" s="107"/>
      <c r="AP1202" s="107"/>
      <c r="AQ1202" s="107"/>
      <c r="AR1202" s="107"/>
      <c r="AS1202" s="107"/>
      <c r="AT1202" s="107"/>
      <c r="AU1202" s="114"/>
      <c r="AV1202" s="114"/>
      <c r="BF1202" s="676">
        <f>SUBTOTAL(109,BF1203:BK1204)</f>
        <v>0</v>
      </c>
      <c r="BG1202" s="676"/>
      <c r="BH1202" s="676"/>
      <c r="BI1202" s="676"/>
      <c r="BJ1202" s="676"/>
      <c r="BK1202" s="676"/>
      <c r="BL1202" s="290"/>
      <c r="BM1202" s="676">
        <f>SUBTOTAL(109,BM1203:BR1204)</f>
        <v>0</v>
      </c>
      <c r="BN1202" s="676"/>
      <c r="BO1202" s="676"/>
      <c r="BP1202" s="676"/>
      <c r="BQ1202" s="676"/>
      <c r="BR1202" s="676"/>
      <c r="BS1202" s="193"/>
      <c r="BT1202" s="227">
        <f>[4]CDKT!K285</f>
        <v>0</v>
      </c>
      <c r="BU1202" s="227">
        <f>[4]CDKT!L285</f>
        <v>0</v>
      </c>
      <c r="BV1202" s="227">
        <f>[4]CDKT!M285</f>
        <v>0</v>
      </c>
      <c r="BW1202" s="227">
        <f>[4]CDKT!O285</f>
        <v>0</v>
      </c>
      <c r="BX1202" s="156"/>
      <c r="BY1202" s="156">
        <f>IF(SUM(C1202:AI1202)=0,0,1)</f>
        <v>0</v>
      </c>
      <c r="BZ1202" s="156">
        <f t="shared" si="146"/>
        <v>0</v>
      </c>
      <c r="CA1202" s="156"/>
      <c r="CB1202" s="252"/>
      <c r="CC1202" s="252"/>
      <c r="CD1202" s="252"/>
      <c r="CE1202" s="195"/>
      <c r="CG1202" s="290"/>
      <c r="CH1202" s="290"/>
      <c r="CI1202" s="290"/>
      <c r="CJ1202" s="290"/>
      <c r="CK1202" s="290"/>
      <c r="CL1202" s="290"/>
      <c r="CM1202" s="290"/>
      <c r="CN1202" s="290"/>
      <c r="CO1202" s="290"/>
      <c r="CP1202" s="290"/>
    </row>
    <row r="1203" spans="1:94" s="103" customFormat="1" ht="26.15" hidden="1" customHeight="1">
      <c r="A1203" s="147" t="str">
        <f>IF(B1203&lt;&gt;"",SUBTOTAL(103,$B$8:B1203)-SUBTOTAL(103,$B$9:$B$50)-SUBTOTAL(103,$B$52:$B$345),"")</f>
        <v/>
      </c>
      <c r="B1203" s="102"/>
      <c r="C1203" s="466" t="s">
        <v>1640</v>
      </c>
      <c r="D1203" s="748" t="s">
        <v>1657</v>
      </c>
      <c r="E1203" s="748"/>
      <c r="F1203" s="748"/>
      <c r="G1203" s="748"/>
      <c r="H1203" s="748"/>
      <c r="I1203" s="748"/>
      <c r="J1203" s="748"/>
      <c r="K1203" s="748"/>
      <c r="L1203" s="748"/>
      <c r="M1203" s="748"/>
      <c r="N1203" s="748"/>
      <c r="O1203" s="748"/>
      <c r="P1203" s="748"/>
      <c r="Q1203" s="748"/>
      <c r="R1203" s="748"/>
      <c r="S1203" s="748"/>
      <c r="T1203" s="748"/>
      <c r="U1203" s="748"/>
      <c r="V1203" s="748"/>
      <c r="W1203" s="675">
        <f>SUM(BT1203:BW1203)</f>
        <v>0</v>
      </c>
      <c r="X1203" s="675"/>
      <c r="Y1203" s="675"/>
      <c r="Z1203" s="675"/>
      <c r="AA1203" s="675"/>
      <c r="AB1203" s="675"/>
      <c r="AC1203" s="467"/>
      <c r="AD1203" s="675">
        <f>[4]CDKT!T286</f>
        <v>0</v>
      </c>
      <c r="AE1203" s="675"/>
      <c r="AF1203" s="675"/>
      <c r="AG1203" s="675"/>
      <c r="AH1203" s="675"/>
      <c r="AI1203" s="675"/>
      <c r="AJ1203" s="147" t="str">
        <f t="shared" si="149"/>
        <v/>
      </c>
      <c r="AK1203" s="245">
        <f t="shared" si="149"/>
        <v>0</v>
      </c>
      <c r="AL1203" s="103" t="s">
        <v>781</v>
      </c>
      <c r="AM1203" s="323" t="s">
        <v>1642</v>
      </c>
      <c r="AN1203" s="323"/>
      <c r="AO1203" s="122"/>
      <c r="AP1203" s="122"/>
      <c r="AQ1203" s="122"/>
      <c r="AR1203" s="122"/>
      <c r="AS1203" s="122"/>
      <c r="AT1203" s="122"/>
      <c r="AU1203" s="114"/>
      <c r="AV1203" s="114"/>
      <c r="BF1203" s="735">
        <f>W1203</f>
        <v>0</v>
      </c>
      <c r="BG1203" s="735"/>
      <c r="BH1203" s="735"/>
      <c r="BI1203" s="735"/>
      <c r="BJ1203" s="735"/>
      <c r="BK1203" s="735"/>
      <c r="BL1203" s="443"/>
      <c r="BM1203" s="735">
        <f>AD1203</f>
        <v>0</v>
      </c>
      <c r="BN1203" s="735"/>
      <c r="BO1203" s="735"/>
      <c r="BP1203" s="735"/>
      <c r="BQ1203" s="735"/>
      <c r="BR1203" s="735"/>
      <c r="BS1203" s="190"/>
      <c r="BT1203" s="227">
        <f>[4]CDKT!K286</f>
        <v>0</v>
      </c>
      <c r="BU1203" s="227">
        <f>[4]CDKT!L286</f>
        <v>0</v>
      </c>
      <c r="BV1203" s="227">
        <f>[4]CDKT!M286</f>
        <v>0</v>
      </c>
      <c r="BW1203" s="227">
        <f>[4]CDKT!O286</f>
        <v>0</v>
      </c>
      <c r="BX1203" s="156"/>
      <c r="BY1203" s="156">
        <f>IF(SUM(C1203:AI1203)=0,0,1)</f>
        <v>0</v>
      </c>
      <c r="BZ1203" s="156">
        <f t="shared" si="146"/>
        <v>0</v>
      </c>
      <c r="CA1203" s="156"/>
      <c r="CB1203" s="295"/>
      <c r="CC1203" s="295"/>
      <c r="CD1203" s="295"/>
      <c r="CE1203" s="420"/>
      <c r="CG1203" s="443"/>
      <c r="CH1203" s="443"/>
      <c r="CI1203" s="443"/>
      <c r="CJ1203" s="443"/>
      <c r="CK1203" s="443"/>
      <c r="CL1203" s="443"/>
      <c r="CM1203" s="443"/>
      <c r="CN1203" s="443"/>
      <c r="CO1203" s="443"/>
      <c r="CP1203" s="443"/>
    </row>
    <row r="1204" spans="1:94" s="103" customFormat="1" ht="15" hidden="1" customHeight="1">
      <c r="A1204" s="147" t="str">
        <f>IF(B1204&lt;&gt;"",SUBTOTAL(103,$B$8:B1204)-SUBTOTAL(103,$B$9:$B$50)-SUBTOTAL(103,$B$52:$B$345),"")</f>
        <v/>
      </c>
      <c r="B1204" s="102"/>
      <c r="C1204" s="99" t="s">
        <v>1643</v>
      </c>
      <c r="D1204" s="748" t="s">
        <v>1658</v>
      </c>
      <c r="E1204" s="748"/>
      <c r="F1204" s="748"/>
      <c r="G1204" s="748"/>
      <c r="H1204" s="748"/>
      <c r="I1204" s="748"/>
      <c r="J1204" s="748"/>
      <c r="K1204" s="748"/>
      <c r="L1204" s="748"/>
      <c r="M1204" s="748"/>
      <c r="N1204" s="748"/>
      <c r="O1204" s="748"/>
      <c r="P1204" s="748"/>
      <c r="Q1204" s="748"/>
      <c r="R1204" s="748"/>
      <c r="S1204" s="748"/>
      <c r="T1204" s="748"/>
      <c r="U1204" s="748"/>
      <c r="V1204" s="748"/>
      <c r="W1204" s="675">
        <f>SUM(BT1204:BW1204)</f>
        <v>0</v>
      </c>
      <c r="X1204" s="675"/>
      <c r="Y1204" s="675"/>
      <c r="Z1204" s="675"/>
      <c r="AA1204" s="675"/>
      <c r="AB1204" s="675"/>
      <c r="AC1204" s="467"/>
      <c r="AD1204" s="675">
        <f>[4]CDKT!T287</f>
        <v>0</v>
      </c>
      <c r="AE1204" s="675"/>
      <c r="AF1204" s="675"/>
      <c r="AG1204" s="675"/>
      <c r="AH1204" s="675"/>
      <c r="AI1204" s="675"/>
      <c r="AJ1204" s="147" t="str">
        <f t="shared" si="149"/>
        <v/>
      </c>
      <c r="AK1204" s="245">
        <f t="shared" si="149"/>
        <v>0</v>
      </c>
      <c r="AL1204" s="103" t="s">
        <v>781</v>
      </c>
      <c r="AM1204" s="323" t="s">
        <v>1645</v>
      </c>
      <c r="AN1204" s="323"/>
      <c r="AO1204" s="122"/>
      <c r="AP1204" s="122"/>
      <c r="AQ1204" s="122"/>
      <c r="AR1204" s="122"/>
      <c r="AS1204" s="122"/>
      <c r="AT1204" s="122"/>
      <c r="AU1204" s="114"/>
      <c r="AV1204" s="114"/>
      <c r="BF1204" s="735">
        <f>W1204</f>
        <v>0</v>
      </c>
      <c r="BG1204" s="735"/>
      <c r="BH1204" s="735"/>
      <c r="BI1204" s="735"/>
      <c r="BJ1204" s="735"/>
      <c r="BK1204" s="735"/>
      <c r="BL1204" s="443"/>
      <c r="BM1204" s="735">
        <f>AD1204</f>
        <v>0</v>
      </c>
      <c r="BN1204" s="735"/>
      <c r="BO1204" s="735"/>
      <c r="BP1204" s="735"/>
      <c r="BQ1204" s="735"/>
      <c r="BR1204" s="735"/>
      <c r="BS1204" s="190"/>
      <c r="BT1204" s="227">
        <f>[4]CDKT!K287</f>
        <v>0</v>
      </c>
      <c r="BU1204" s="227">
        <f>[4]CDKT!L287</f>
        <v>0</v>
      </c>
      <c r="BV1204" s="227">
        <f>[4]CDKT!M287</f>
        <v>0</v>
      </c>
      <c r="BW1204" s="227">
        <f>[4]CDKT!O287</f>
        <v>0</v>
      </c>
      <c r="BX1204" s="156"/>
      <c r="BY1204" s="156">
        <f>IF(SUM(C1204:AI1204)=0,0,1)</f>
        <v>0</v>
      </c>
      <c r="BZ1204" s="156">
        <f t="shared" si="146"/>
        <v>0</v>
      </c>
      <c r="CA1204" s="156"/>
      <c r="CB1204" s="295"/>
      <c r="CC1204" s="295"/>
      <c r="CD1204" s="295"/>
      <c r="CE1204" s="420"/>
      <c r="CG1204" s="443"/>
      <c r="CH1204" s="443"/>
      <c r="CI1204" s="443"/>
      <c r="CJ1204" s="443"/>
      <c r="CK1204" s="443"/>
      <c r="CL1204" s="443"/>
      <c r="CM1204" s="443"/>
      <c r="CN1204" s="443"/>
      <c r="CO1204" s="443"/>
      <c r="CP1204" s="443"/>
    </row>
    <row r="1205" spans="1:94" s="99" customFormat="1" ht="26.15" hidden="1" customHeight="1">
      <c r="A1205" s="147" t="str">
        <f>IF(B1205&lt;&gt;"",SUBTOTAL(103,$B$8:B1205)-SUBTOTAL(103,$B$9:$B$50)-SUBTOTAL(103,$B$52:$B$345),"")</f>
        <v/>
      </c>
      <c r="B1205" s="90"/>
      <c r="C1205" s="468" t="s">
        <v>1659</v>
      </c>
      <c r="D1205" s="748" t="s">
        <v>1660</v>
      </c>
      <c r="E1205" s="748"/>
      <c r="F1205" s="748"/>
      <c r="G1205" s="748"/>
      <c r="H1205" s="748"/>
      <c r="I1205" s="748"/>
      <c r="J1205" s="748"/>
      <c r="K1205" s="748"/>
      <c r="L1205" s="748"/>
      <c r="M1205" s="748"/>
      <c r="N1205" s="748"/>
      <c r="O1205" s="748"/>
      <c r="P1205" s="748"/>
      <c r="Q1205" s="748"/>
      <c r="R1205" s="748"/>
      <c r="S1205" s="748"/>
      <c r="T1205" s="748"/>
      <c r="U1205" s="748"/>
      <c r="V1205" s="748"/>
      <c r="W1205" s="675">
        <f>SUM(BT1205:BW1205)</f>
        <v>0</v>
      </c>
      <c r="X1205" s="675"/>
      <c r="Y1205" s="675"/>
      <c r="Z1205" s="675"/>
      <c r="AA1205" s="675"/>
      <c r="AB1205" s="675"/>
      <c r="AC1205" s="465"/>
      <c r="AD1205" s="675">
        <f>[4]CDKT!T288</f>
        <v>0</v>
      </c>
      <c r="AE1205" s="675"/>
      <c r="AF1205" s="675"/>
      <c r="AG1205" s="675"/>
      <c r="AH1205" s="675"/>
      <c r="AI1205" s="675"/>
      <c r="AJ1205" s="147" t="str">
        <f t="shared" si="149"/>
        <v/>
      </c>
      <c r="AK1205" s="245">
        <f t="shared" si="149"/>
        <v>0</v>
      </c>
      <c r="AL1205" s="742" t="s">
        <v>1622</v>
      </c>
      <c r="AM1205" s="655"/>
      <c r="AN1205" s="655"/>
      <c r="AO1205" s="655"/>
      <c r="AP1205" s="655"/>
      <c r="AQ1205" s="655"/>
      <c r="AR1205" s="655"/>
      <c r="AS1205" s="655"/>
      <c r="AT1205" s="655"/>
      <c r="AU1205" s="655"/>
      <c r="AV1205" s="655"/>
      <c r="AW1205" s="655"/>
      <c r="AX1205" s="655"/>
      <c r="AY1205" s="655"/>
      <c r="AZ1205" s="655"/>
      <c r="BA1205" s="655"/>
      <c r="BB1205" s="655"/>
      <c r="BC1205" s="655"/>
      <c r="BD1205" s="655"/>
      <c r="BF1205" s="676" t="e">
        <f>SUBTOTAL(109,#REF!)</f>
        <v>#REF!</v>
      </c>
      <c r="BG1205" s="676"/>
      <c r="BH1205" s="676"/>
      <c r="BI1205" s="676"/>
      <c r="BJ1205" s="676"/>
      <c r="BK1205" s="676"/>
      <c r="BL1205" s="290"/>
      <c r="BM1205" s="676" t="e">
        <f>SUBTOTAL(109,#REF!)</f>
        <v>#REF!</v>
      </c>
      <c r="BN1205" s="676"/>
      <c r="BO1205" s="676"/>
      <c r="BP1205" s="676"/>
      <c r="BQ1205" s="676"/>
      <c r="BR1205" s="676"/>
      <c r="BS1205" s="193"/>
      <c r="BT1205" s="227">
        <f>[4]CDKT!K288</f>
        <v>0</v>
      </c>
      <c r="BU1205" s="227">
        <f>[4]CDKT!L288</f>
        <v>0</v>
      </c>
      <c r="BV1205" s="227">
        <f>[4]CDKT!M288</f>
        <v>0</v>
      </c>
      <c r="BW1205" s="227">
        <f>[4]CDKT!O288</f>
        <v>0</v>
      </c>
      <c r="BX1205" s="156"/>
      <c r="BY1205" s="156">
        <f>IF(SUM(C1205:AI1205)=0,0,1)</f>
        <v>0</v>
      </c>
      <c r="BZ1205" s="156">
        <f t="shared" si="146"/>
        <v>0</v>
      </c>
      <c r="CA1205" s="156"/>
      <c r="CB1205" s="252"/>
      <c r="CC1205" s="252"/>
      <c r="CD1205" s="252"/>
      <c r="CE1205" s="195"/>
      <c r="CG1205" s="290"/>
      <c r="CH1205" s="290"/>
      <c r="CI1205" s="290"/>
      <c r="CJ1205" s="290"/>
      <c r="CK1205" s="290"/>
      <c r="CL1205" s="290"/>
      <c r="CM1205" s="290"/>
      <c r="CN1205" s="290"/>
      <c r="CO1205" s="290"/>
      <c r="CP1205" s="290"/>
    </row>
    <row r="1206" spans="1:94" ht="15" hidden="1" customHeight="1">
      <c r="A1206" s="147" t="str">
        <f>IF(B1206&lt;&gt;"",SUBTOTAL(103,$B$8:B1206)-SUBTOTAL(103,$B$9:$B$50)-SUBTOTAL(103,$B$52:$B$345),"")</f>
        <v/>
      </c>
      <c r="C1206" s="262"/>
      <c r="W1206" s="155"/>
      <c r="X1206" s="155"/>
      <c r="Y1206" s="155"/>
      <c r="Z1206" s="155"/>
      <c r="AA1206" s="155"/>
      <c r="AB1206" s="155"/>
      <c r="AC1206" s="155"/>
      <c r="AD1206" s="155"/>
      <c r="AE1206" s="155"/>
      <c r="AF1206" s="155"/>
      <c r="AG1206" s="155"/>
      <c r="AH1206" s="155"/>
      <c r="AI1206" s="155"/>
      <c r="AJ1206" s="147" t="str">
        <f t="shared" si="149"/>
        <v/>
      </c>
      <c r="AK1206" s="245">
        <f t="shared" si="149"/>
        <v>0</v>
      </c>
      <c r="AL1206" s="262"/>
      <c r="BF1206" s="194"/>
      <c r="BG1206" s="194"/>
      <c r="BH1206" s="194"/>
      <c r="BI1206" s="194"/>
      <c r="BJ1206" s="194"/>
      <c r="BK1206" s="194"/>
      <c r="BL1206" s="194"/>
      <c r="BM1206" s="194"/>
      <c r="BN1206" s="194"/>
      <c r="BO1206" s="194"/>
      <c r="BP1206" s="194"/>
      <c r="BQ1206" s="194"/>
      <c r="BR1206" s="194"/>
      <c r="BY1206" s="156">
        <f>BY1207</f>
        <v>0</v>
      </c>
      <c r="BZ1206" s="156">
        <f t="shared" si="146"/>
        <v>0</v>
      </c>
      <c r="CD1206" s="155"/>
      <c r="CE1206" s="155"/>
    </row>
    <row r="1207" spans="1:94" s="96" customFormat="1" ht="15" hidden="1" customHeight="1" thickBot="1">
      <c r="A1207" s="147" t="str">
        <f>IF(B1207&lt;&gt;"",SUBTOTAL(103,$B$8:B1207)-SUBTOTAL(103,$B$9:$B$50)-SUBTOTAL(103,$B$52:$B$345),"")</f>
        <v/>
      </c>
      <c r="B1207" s="88"/>
      <c r="C1207" s="270"/>
      <c r="D1207" s="110"/>
      <c r="E1207" s="111"/>
      <c r="F1207" s="111"/>
      <c r="G1207" s="111"/>
      <c r="H1207" s="111"/>
      <c r="I1207" s="111"/>
      <c r="J1207" s="111"/>
      <c r="K1207" s="112"/>
      <c r="L1207" s="112"/>
      <c r="M1207" s="112"/>
      <c r="N1207" s="112"/>
      <c r="O1207" s="112"/>
      <c r="P1207" s="112"/>
      <c r="Q1207" s="112"/>
      <c r="R1207" s="112"/>
      <c r="S1207" s="112"/>
      <c r="T1207" s="112"/>
      <c r="U1207" s="112"/>
      <c r="V1207" s="112"/>
      <c r="W1207" s="653">
        <f>SUBTOTAL(109,W1202:AB1206)</f>
        <v>0</v>
      </c>
      <c r="X1207" s="653"/>
      <c r="Y1207" s="653"/>
      <c r="Z1207" s="653"/>
      <c r="AA1207" s="653"/>
      <c r="AB1207" s="653"/>
      <c r="AC1207" s="252"/>
      <c r="AD1207" s="653">
        <f>SUBTOTAL(109,AD1202:AI1206)</f>
        <v>0</v>
      </c>
      <c r="AE1207" s="653"/>
      <c r="AF1207" s="653"/>
      <c r="AG1207" s="653"/>
      <c r="AH1207" s="653"/>
      <c r="AI1207" s="653"/>
      <c r="AJ1207" s="147" t="str">
        <f t="shared" ref="AJ1207:AK1222" si="150">A1207</f>
        <v/>
      </c>
      <c r="AK1207" s="245">
        <f t="shared" si="150"/>
        <v>0</v>
      </c>
      <c r="AL1207" s="270"/>
      <c r="AM1207" s="110"/>
      <c r="AN1207" s="111"/>
      <c r="AO1207" s="111"/>
      <c r="AP1207" s="111"/>
      <c r="AQ1207" s="111"/>
      <c r="AR1207" s="111"/>
      <c r="AS1207" s="111"/>
      <c r="AT1207" s="112"/>
      <c r="AU1207" s="112"/>
      <c r="AV1207" s="112"/>
      <c r="AW1207" s="112"/>
      <c r="AX1207" s="112"/>
      <c r="AY1207" s="112"/>
      <c r="AZ1207" s="112"/>
      <c r="BA1207" s="112"/>
      <c r="BB1207" s="112"/>
      <c r="BC1207" s="112"/>
      <c r="BD1207" s="112"/>
      <c r="BE1207" s="112"/>
      <c r="BF1207" s="653">
        <f>SUBTOTAL(109,BF1202:BK1206)</f>
        <v>0</v>
      </c>
      <c r="BG1207" s="653"/>
      <c r="BH1207" s="653"/>
      <c r="BI1207" s="653"/>
      <c r="BJ1207" s="653"/>
      <c r="BK1207" s="653"/>
      <c r="BL1207" s="252"/>
      <c r="BM1207" s="653">
        <f>SUBTOTAL(109,BM1202:BR1206)</f>
        <v>0</v>
      </c>
      <c r="BN1207" s="653"/>
      <c r="BO1207" s="653"/>
      <c r="BP1207" s="653"/>
      <c r="BQ1207" s="653"/>
      <c r="BR1207" s="653"/>
      <c r="BS1207" s="271"/>
      <c r="BT1207" s="285">
        <f>SUBTOTAL(109,BT1202:BT1206)</f>
        <v>0</v>
      </c>
      <c r="BU1207" s="285">
        <f>SUBTOTAL(109,BU1202:BU1206)</f>
        <v>0</v>
      </c>
      <c r="BV1207" s="285">
        <f>SUBTOTAL(109,BV1202:BV1206)</f>
        <v>0</v>
      </c>
      <c r="BW1207" s="285">
        <f>SUBTOTAL(109,BW1202:BW1206)</f>
        <v>0</v>
      </c>
      <c r="BX1207" s="156"/>
      <c r="BY1207" s="156">
        <f>IF(SUM(C1207:AI1207)=0,0,1)</f>
        <v>0</v>
      </c>
      <c r="BZ1207" s="156">
        <f t="shared" si="146"/>
        <v>0</v>
      </c>
      <c r="CA1207" s="156"/>
      <c r="CB1207" s="252">
        <f>[4]CDKT!P284</f>
        <v>0</v>
      </c>
      <c r="CC1207" s="252">
        <f>[4]CDKT!T284</f>
        <v>0</v>
      </c>
      <c r="CD1207" s="252">
        <f>W1207-CB1207</f>
        <v>0</v>
      </c>
      <c r="CE1207" s="252">
        <f>AD1207-CC1207</f>
        <v>0</v>
      </c>
      <c r="CG1207" s="272"/>
      <c r="CH1207" s="272"/>
      <c r="CI1207" s="272"/>
      <c r="CJ1207" s="272"/>
      <c r="CK1207" s="272"/>
      <c r="CL1207" s="272"/>
      <c r="CM1207" s="272"/>
      <c r="CN1207" s="272"/>
      <c r="CO1207" s="272"/>
      <c r="CP1207" s="272"/>
    </row>
    <row r="1208" spans="1:94" ht="15" hidden="1" customHeight="1" thickTop="1">
      <c r="A1208" s="147" t="str">
        <f>IF(B1208&lt;&gt;"",SUBTOTAL(103,$B$8:B1208)-SUBTOTAL(103,$B$9:$B$50)-SUBTOTAL(103,$B$52:$B$345),"")</f>
        <v/>
      </c>
      <c r="D1208" s="107"/>
      <c r="E1208" s="107"/>
      <c r="F1208" s="107"/>
      <c r="G1208" s="107"/>
      <c r="H1208" s="107"/>
      <c r="I1208" s="107"/>
      <c r="J1208" s="107"/>
      <c r="K1208" s="107"/>
      <c r="L1208" s="107"/>
      <c r="M1208" s="107"/>
      <c r="N1208" s="107"/>
      <c r="O1208" s="107"/>
      <c r="P1208" s="107"/>
      <c r="Q1208" s="107"/>
      <c r="R1208" s="107"/>
      <c r="S1208" s="107"/>
      <c r="T1208" s="107"/>
      <c r="U1208" s="107"/>
      <c r="V1208" s="107"/>
      <c r="W1208" s="155"/>
      <c r="X1208" s="155"/>
      <c r="Y1208" s="155"/>
      <c r="Z1208" s="155"/>
      <c r="AA1208" s="155"/>
      <c r="AB1208" s="155"/>
      <c r="AC1208" s="155"/>
      <c r="AD1208" s="155"/>
      <c r="AE1208" s="155"/>
      <c r="AF1208" s="155"/>
      <c r="AG1208" s="155"/>
      <c r="AH1208" s="155"/>
      <c r="AI1208" s="155"/>
      <c r="AJ1208" s="147" t="str">
        <f t="shared" si="150"/>
        <v/>
      </c>
      <c r="AK1208" s="245">
        <f t="shared" si="150"/>
        <v>0</v>
      </c>
      <c r="AM1208" s="107"/>
      <c r="AN1208" s="107"/>
      <c r="AO1208" s="107"/>
      <c r="AP1208" s="107"/>
      <c r="AQ1208" s="107"/>
      <c r="AR1208" s="107"/>
      <c r="AS1208" s="107"/>
      <c r="AT1208" s="107"/>
      <c r="AU1208" s="107"/>
      <c r="AV1208" s="107"/>
      <c r="AW1208" s="107"/>
      <c r="AX1208" s="107"/>
      <c r="AY1208" s="107"/>
      <c r="AZ1208" s="107"/>
      <c r="BA1208" s="107"/>
      <c r="BB1208" s="107"/>
      <c r="BC1208" s="107"/>
      <c r="BD1208" s="107"/>
      <c r="BE1208" s="107"/>
      <c r="BT1208" s="155">
        <f>BT1207-[4]CDKT!K284</f>
        <v>0</v>
      </c>
      <c r="BU1208" s="155">
        <f>BU1207-[4]CDKT!L284</f>
        <v>0</v>
      </c>
      <c r="BV1208" s="155">
        <f>BV1207-[4]CDKT!M284</f>
        <v>0</v>
      </c>
      <c r="BW1208" s="155">
        <f>BW1207-[4]CDKT!O284</f>
        <v>0</v>
      </c>
      <c r="BY1208" s="156">
        <f>BY1211</f>
        <v>0</v>
      </c>
      <c r="BZ1208" s="156">
        <f t="shared" si="146"/>
        <v>0</v>
      </c>
    </row>
    <row r="1209" spans="1:94" s="96" customFormat="1" ht="15" hidden="1" customHeight="1">
      <c r="A1209" s="147" t="str">
        <f>IF(B1209&lt;&gt;"",SUBTOTAL(103,$B$8:B1209)-SUBTOTAL(103,$B$9:$B$50)-SUBTOTAL(103,$B$52:$B$345),"")</f>
        <v/>
      </c>
      <c r="B1209" s="88" t="str">
        <f>IF(AND(W1214=0,AD1214=0),"",".")</f>
        <v/>
      </c>
      <c r="C1209" s="270" t="s">
        <v>1661</v>
      </c>
      <c r="D1209" s="124"/>
      <c r="E1209" s="111"/>
      <c r="F1209" s="111"/>
      <c r="G1209" s="111"/>
      <c r="H1209" s="111"/>
      <c r="I1209" s="111"/>
      <c r="J1209" s="111"/>
      <c r="K1209" s="126"/>
      <c r="L1209" s="126"/>
      <c r="M1209" s="126"/>
      <c r="N1209" s="126"/>
      <c r="O1209" s="126"/>
      <c r="P1209" s="126"/>
      <c r="Q1209" s="126"/>
      <c r="R1209" s="126"/>
      <c r="S1209" s="126"/>
      <c r="T1209" s="126"/>
      <c r="U1209" s="126"/>
      <c r="V1209" s="126"/>
      <c r="W1209" s="271"/>
      <c r="X1209" s="271"/>
      <c r="Y1209" s="271"/>
      <c r="Z1209" s="271"/>
      <c r="AA1209" s="271"/>
      <c r="AB1209" s="271"/>
      <c r="AC1209" s="271"/>
      <c r="AD1209" s="271"/>
      <c r="AE1209" s="271"/>
      <c r="AF1209" s="271"/>
      <c r="AG1209" s="271"/>
      <c r="AH1209" s="271"/>
      <c r="AI1209" s="271"/>
      <c r="AJ1209" s="147" t="str">
        <f t="shared" si="150"/>
        <v/>
      </c>
      <c r="AK1209" s="245" t="str">
        <f t="shared" si="150"/>
        <v/>
      </c>
      <c r="AL1209" s="270" t="s">
        <v>1618</v>
      </c>
      <c r="AM1209" s="124"/>
      <c r="AN1209" s="124"/>
      <c r="AO1209" s="111"/>
      <c r="AP1209" s="111"/>
      <c r="AQ1209" s="111"/>
      <c r="AR1209" s="111"/>
      <c r="AS1209" s="111"/>
      <c r="AT1209" s="126"/>
      <c r="AU1209" s="126"/>
      <c r="AV1209" s="126"/>
      <c r="AW1209" s="126"/>
      <c r="AX1209" s="126"/>
      <c r="AY1209" s="126"/>
      <c r="AZ1209" s="126"/>
      <c r="BA1209" s="126"/>
      <c r="BB1209" s="126"/>
      <c r="BC1209" s="126"/>
      <c r="BD1209" s="126"/>
      <c r="BE1209" s="126"/>
      <c r="BF1209" s="271"/>
      <c r="BG1209" s="271"/>
      <c r="BH1209" s="271"/>
      <c r="BI1209" s="271"/>
      <c r="BJ1209" s="271"/>
      <c r="BK1209" s="271"/>
      <c r="BL1209" s="271"/>
      <c r="BM1209" s="271"/>
      <c r="BN1209" s="271"/>
      <c r="BO1209" s="271"/>
      <c r="BP1209" s="271"/>
      <c r="BQ1209" s="271"/>
      <c r="BR1209" s="271"/>
      <c r="BS1209" s="271"/>
      <c r="BT1209" s="155"/>
      <c r="BU1209" s="155"/>
      <c r="BV1209" s="155"/>
      <c r="BW1209" s="155"/>
      <c r="BX1209" s="156"/>
      <c r="BY1209" s="156">
        <f>BY1211</f>
        <v>0</v>
      </c>
      <c r="BZ1209" s="156">
        <f t="shared" si="146"/>
        <v>0</v>
      </c>
      <c r="CA1209" s="156"/>
      <c r="CB1209" s="252"/>
      <c r="CC1209" s="252"/>
      <c r="CD1209" s="252"/>
      <c r="CE1209" s="252"/>
      <c r="CG1209" s="272"/>
      <c r="CH1209" s="272"/>
      <c r="CI1209" s="272"/>
      <c r="CJ1209" s="272"/>
      <c r="CK1209" s="272"/>
      <c r="CL1209" s="272"/>
      <c r="CM1209" s="272"/>
      <c r="CN1209" s="272"/>
      <c r="CO1209" s="272"/>
      <c r="CP1209" s="272"/>
    </row>
    <row r="1210" spans="1:94" ht="15" hidden="1" customHeight="1">
      <c r="A1210" s="278" t="str">
        <f>IF(B1210&lt;&gt;"",SUBTOTAL(103,$B$8:B1210)-SUBTOTAL(103,$B$9:$B$50)-SUBTOTAL(103,$B$52:$B$345),"")</f>
        <v/>
      </c>
      <c r="D1210" s="100"/>
      <c r="E1210" s="100"/>
      <c r="F1210" s="100"/>
      <c r="G1210" s="100"/>
      <c r="H1210" s="100"/>
      <c r="I1210" s="100"/>
      <c r="J1210" s="100"/>
      <c r="K1210" s="100"/>
      <c r="L1210" s="100"/>
      <c r="M1210" s="100"/>
      <c r="N1210" s="100"/>
      <c r="O1210" s="100"/>
      <c r="P1210" s="100"/>
      <c r="Q1210" s="100"/>
      <c r="R1210" s="100"/>
      <c r="S1210" s="100"/>
      <c r="T1210" s="100"/>
      <c r="W1210" s="648" t="str">
        <f>[4]CDKT!$P$9</f>
        <v>30/06/2016</v>
      </c>
      <c r="X1210" s="649"/>
      <c r="Y1210" s="649"/>
      <c r="Z1210" s="649"/>
      <c r="AA1210" s="649"/>
      <c r="AB1210" s="649"/>
      <c r="AC1210" s="277"/>
      <c r="AD1210" s="648" t="str">
        <f>[4]CDKT!$T$9</f>
        <v>01/01/2016</v>
      </c>
      <c r="AE1210" s="649"/>
      <c r="AF1210" s="649"/>
      <c r="AG1210" s="649"/>
      <c r="AH1210" s="649"/>
      <c r="AI1210" s="649"/>
      <c r="AJ1210" s="278" t="str">
        <f t="shared" si="150"/>
        <v/>
      </c>
      <c r="AK1210" s="278">
        <f t="shared" si="150"/>
        <v>0</v>
      </c>
      <c r="AM1210" s="100"/>
      <c r="AN1210" s="100"/>
      <c r="AO1210" s="100"/>
      <c r="AP1210" s="100"/>
      <c r="AQ1210" s="100"/>
      <c r="AR1210" s="100"/>
      <c r="AS1210" s="100"/>
      <c r="AT1210" s="100"/>
      <c r="AU1210" s="100"/>
      <c r="AV1210" s="100"/>
      <c r="AW1210" s="100"/>
      <c r="AX1210" s="100"/>
      <c r="AY1210" s="100"/>
      <c r="AZ1210" s="100"/>
      <c r="BA1210" s="100"/>
      <c r="BB1210" s="100"/>
      <c r="BC1210" s="100"/>
      <c r="BF1210" s="650" t="e">
        <f>#REF!</f>
        <v>#REF!</v>
      </c>
      <c r="BG1210" s="649"/>
      <c r="BH1210" s="649"/>
      <c r="BI1210" s="649"/>
      <c r="BJ1210" s="649"/>
      <c r="BK1210" s="649"/>
      <c r="BL1210" s="277"/>
      <c r="BM1210" s="650" t="e">
        <f>#REF!</f>
        <v>#REF!</v>
      </c>
      <c r="BN1210" s="649"/>
      <c r="BO1210" s="649"/>
      <c r="BP1210" s="649"/>
      <c r="BQ1210" s="649"/>
      <c r="BR1210" s="649"/>
      <c r="BS1210" s="279"/>
      <c r="BT1210" s="280" t="str">
        <f>[4]CDKT!K$9</f>
        <v>Hội sở</v>
      </c>
      <c r="BU1210" s="280" t="str">
        <f>[4]CDKT!L$9</f>
        <v>CN Hà Nội</v>
      </c>
      <c r="BV1210" s="280" t="str">
        <f>[4]CDKT!M$9</f>
        <v>CN Hồ Chí Minh</v>
      </c>
      <c r="BW1210" s="280" t="str">
        <f>[4]CDKT!O$9</f>
        <v>Điều chỉnh</v>
      </c>
      <c r="BY1210" s="156">
        <f>BY1211</f>
        <v>0</v>
      </c>
      <c r="BZ1210" s="156">
        <f t="shared" si="146"/>
        <v>0</v>
      </c>
    </row>
    <row r="1211" spans="1:94" ht="15" hidden="1" customHeight="1">
      <c r="A1211" s="278" t="str">
        <f>IF(B1211&lt;&gt;"",SUBTOTAL(103,$B$8:B1211)-SUBTOTAL(103,$B$9:$B$50)-SUBTOTAL(103,$B$52:$B$345),"")</f>
        <v/>
      </c>
      <c r="D1211" s="100"/>
      <c r="E1211" s="100"/>
      <c r="F1211" s="100"/>
      <c r="G1211" s="100"/>
      <c r="H1211" s="100"/>
      <c r="I1211" s="100"/>
      <c r="J1211" s="100"/>
      <c r="K1211" s="100"/>
      <c r="L1211" s="100"/>
      <c r="M1211" s="100"/>
      <c r="N1211" s="100"/>
      <c r="O1211" s="100"/>
      <c r="P1211" s="100"/>
      <c r="Q1211" s="100"/>
      <c r="R1211" s="100"/>
      <c r="S1211" s="100"/>
      <c r="T1211" s="100"/>
      <c r="W1211" s="651" t="str">
        <f>[4]CDKT!$P$10</f>
        <v>VND</v>
      </c>
      <c r="X1211" s="651"/>
      <c r="Y1211" s="651"/>
      <c r="Z1211" s="651"/>
      <c r="AA1211" s="651"/>
      <c r="AB1211" s="651"/>
      <c r="AC1211" s="277"/>
      <c r="AD1211" s="651" t="str">
        <f>[4]CDKT!$T$10</f>
        <v>VND</v>
      </c>
      <c r="AE1211" s="651"/>
      <c r="AF1211" s="651"/>
      <c r="AG1211" s="651"/>
      <c r="AH1211" s="651"/>
      <c r="AI1211" s="651"/>
      <c r="AJ1211" s="278" t="str">
        <f t="shared" si="150"/>
        <v/>
      </c>
      <c r="AK1211" s="278">
        <f t="shared" si="150"/>
        <v>0</v>
      </c>
      <c r="AM1211" s="100"/>
      <c r="AN1211" s="100"/>
      <c r="AO1211" s="100"/>
      <c r="AP1211" s="100"/>
      <c r="AQ1211" s="100"/>
      <c r="AR1211" s="100"/>
      <c r="AS1211" s="100"/>
      <c r="AT1211" s="100"/>
      <c r="AU1211" s="100"/>
      <c r="AV1211" s="100"/>
      <c r="AW1211" s="100"/>
      <c r="AX1211" s="100"/>
      <c r="AY1211" s="100"/>
      <c r="AZ1211" s="100"/>
      <c r="BA1211" s="100"/>
      <c r="BB1211" s="100"/>
      <c r="BC1211" s="100"/>
      <c r="BF1211" s="651" t="e">
        <f>#REF!</f>
        <v>#REF!</v>
      </c>
      <c r="BG1211" s="651"/>
      <c r="BH1211" s="651"/>
      <c r="BI1211" s="651"/>
      <c r="BJ1211" s="651"/>
      <c r="BK1211" s="651"/>
      <c r="BL1211" s="277"/>
      <c r="BM1211" s="651" t="e">
        <f>#REF!</f>
        <v>#REF!</v>
      </c>
      <c r="BN1211" s="651"/>
      <c r="BO1211" s="651"/>
      <c r="BP1211" s="651"/>
      <c r="BQ1211" s="651"/>
      <c r="BR1211" s="651"/>
      <c r="BS1211" s="279"/>
      <c r="BT1211" s="155" t="s">
        <v>1133</v>
      </c>
      <c r="BU1211" s="155" t="s">
        <v>1133</v>
      </c>
      <c r="BV1211" s="155" t="s">
        <v>1133</v>
      </c>
      <c r="BW1211" s="155" t="s">
        <v>1133</v>
      </c>
      <c r="BY1211" s="156">
        <f>SUM(BY1212:BY1214)</f>
        <v>0</v>
      </c>
      <c r="BZ1211" s="156">
        <f t="shared" si="146"/>
        <v>0</v>
      </c>
    </row>
    <row r="1212" spans="1:94" s="99" customFormat="1" ht="15" hidden="1" customHeight="1">
      <c r="A1212" s="147" t="str">
        <f>IF(B1212&lt;&gt;"",SUBTOTAL(103,$B$8:B1212)-SUBTOTAL(103,$B$9:$B$50)-SUBTOTAL(103,$B$52:$B$345),"")</f>
        <v/>
      </c>
      <c r="B1212" s="90"/>
      <c r="C1212" s="321" t="s">
        <v>1662</v>
      </c>
      <c r="D1212" s="129"/>
      <c r="E1212" s="107"/>
      <c r="F1212" s="107"/>
      <c r="G1212" s="107"/>
      <c r="H1212" s="107"/>
      <c r="I1212" s="107"/>
      <c r="J1212" s="107"/>
      <c r="K1212" s="107"/>
      <c r="L1212" s="114"/>
      <c r="M1212" s="114"/>
      <c r="W1212" s="641">
        <f>SUM(BT1212:BW1212)</f>
        <v>0</v>
      </c>
      <c r="X1212" s="641"/>
      <c r="Y1212" s="641"/>
      <c r="Z1212" s="641"/>
      <c r="AA1212" s="641"/>
      <c r="AB1212" s="641"/>
      <c r="AC1212" s="423"/>
      <c r="AD1212" s="641">
        <f>[4]CDKT!T289</f>
        <v>0</v>
      </c>
      <c r="AE1212" s="641"/>
      <c r="AF1212" s="641"/>
      <c r="AG1212" s="641"/>
      <c r="AH1212" s="641"/>
      <c r="AI1212" s="641"/>
      <c r="AJ1212" s="147" t="str">
        <f t="shared" si="150"/>
        <v/>
      </c>
      <c r="AK1212" s="245">
        <f t="shared" si="150"/>
        <v>0</v>
      </c>
      <c r="AL1212" s="321" t="s">
        <v>1620</v>
      </c>
      <c r="AM1212" s="129"/>
      <c r="AN1212" s="129"/>
      <c r="AO1212" s="107"/>
      <c r="AP1212" s="107"/>
      <c r="AQ1212" s="107"/>
      <c r="AR1212" s="107"/>
      <c r="AS1212" s="107"/>
      <c r="AT1212" s="107"/>
      <c r="AU1212" s="114"/>
      <c r="AV1212" s="114"/>
      <c r="BF1212" s="676" t="e">
        <f>SUBTOTAL(109,#REF!)</f>
        <v>#REF!</v>
      </c>
      <c r="BG1212" s="676"/>
      <c r="BH1212" s="676"/>
      <c r="BI1212" s="676"/>
      <c r="BJ1212" s="676"/>
      <c r="BK1212" s="676"/>
      <c r="BL1212" s="290"/>
      <c r="BM1212" s="676" t="e">
        <f>SUBTOTAL(109,#REF!)</f>
        <v>#REF!</v>
      </c>
      <c r="BN1212" s="676"/>
      <c r="BO1212" s="676"/>
      <c r="BP1212" s="676"/>
      <c r="BQ1212" s="676"/>
      <c r="BR1212" s="676"/>
      <c r="BS1212" s="193"/>
      <c r="BT1212" s="155">
        <f>[4]CDKT!K289</f>
        <v>0</v>
      </c>
      <c r="BU1212" s="155">
        <f>[4]CDKT!L289</f>
        <v>0</v>
      </c>
      <c r="BV1212" s="155">
        <f>[4]CDKT!M289</f>
        <v>0</v>
      </c>
      <c r="BW1212" s="155">
        <f>[4]CDKT!O289</f>
        <v>0</v>
      </c>
      <c r="BX1212" s="156"/>
      <c r="BY1212" s="156">
        <f>IF(SUM(C1212:AI1212)=0,0,1)</f>
        <v>0</v>
      </c>
      <c r="BZ1212" s="156">
        <f t="shared" si="146"/>
        <v>0</v>
      </c>
      <c r="CA1212" s="156"/>
      <c r="CB1212" s="252"/>
      <c r="CC1212" s="252"/>
      <c r="CD1212" s="252"/>
      <c r="CE1212" s="195"/>
      <c r="CG1212" s="290"/>
      <c r="CH1212" s="290"/>
      <c r="CI1212" s="290"/>
      <c r="CJ1212" s="290"/>
      <c r="CK1212" s="290"/>
      <c r="CL1212" s="290"/>
      <c r="CM1212" s="290"/>
      <c r="CN1212" s="290"/>
      <c r="CO1212" s="290"/>
      <c r="CP1212" s="290"/>
    </row>
    <row r="1213" spans="1:94" ht="15" hidden="1" customHeight="1">
      <c r="A1213" s="147" t="str">
        <f>IF(B1213&lt;&gt;"",SUBTOTAL(103,$B$8:B1213)-SUBTOTAL(103,$B$9:$B$50)-SUBTOTAL(103,$B$52:$B$345),"")</f>
        <v/>
      </c>
      <c r="C1213" s="262"/>
      <c r="W1213" s="155"/>
      <c r="X1213" s="155"/>
      <c r="Y1213" s="155"/>
      <c r="Z1213" s="155"/>
      <c r="AA1213" s="155"/>
      <c r="AB1213" s="155"/>
      <c r="AC1213" s="155"/>
      <c r="AD1213" s="155"/>
      <c r="AE1213" s="155"/>
      <c r="AF1213" s="155"/>
      <c r="AG1213" s="155"/>
      <c r="AH1213" s="155"/>
      <c r="AI1213" s="155"/>
      <c r="AJ1213" s="147" t="str">
        <f t="shared" si="150"/>
        <v/>
      </c>
      <c r="AK1213" s="245">
        <f t="shared" si="150"/>
        <v>0</v>
      </c>
      <c r="AL1213" s="262"/>
      <c r="BF1213" s="194"/>
      <c r="BG1213" s="194"/>
      <c r="BH1213" s="194"/>
      <c r="BI1213" s="194"/>
      <c r="BJ1213" s="194"/>
      <c r="BK1213" s="194"/>
      <c r="BL1213" s="194"/>
      <c r="BM1213" s="194"/>
      <c r="BN1213" s="194"/>
      <c r="BO1213" s="194"/>
      <c r="BP1213" s="194"/>
      <c r="BQ1213" s="194"/>
      <c r="BR1213" s="194"/>
      <c r="BY1213" s="156">
        <f>BY1214</f>
        <v>0</v>
      </c>
      <c r="BZ1213" s="156">
        <f t="shared" si="146"/>
        <v>0</v>
      </c>
      <c r="CD1213" s="155"/>
      <c r="CE1213" s="155"/>
    </row>
    <row r="1214" spans="1:94" s="96" customFormat="1" ht="15" hidden="1" customHeight="1" thickBot="1">
      <c r="A1214" s="147" t="str">
        <f>IF(B1214&lt;&gt;"",SUBTOTAL(103,$B$8:B1214)-SUBTOTAL(103,$B$9:$B$50)-SUBTOTAL(103,$B$52:$B$345),"")</f>
        <v/>
      </c>
      <c r="B1214" s="88"/>
      <c r="C1214" s="270"/>
      <c r="D1214" s="110"/>
      <c r="E1214" s="111"/>
      <c r="F1214" s="111"/>
      <c r="G1214" s="111"/>
      <c r="H1214" s="111"/>
      <c r="I1214" s="111"/>
      <c r="J1214" s="111"/>
      <c r="K1214" s="112"/>
      <c r="L1214" s="112"/>
      <c r="M1214" s="112"/>
      <c r="N1214" s="112"/>
      <c r="O1214" s="112"/>
      <c r="P1214" s="112"/>
      <c r="Q1214" s="112"/>
      <c r="R1214" s="112"/>
      <c r="S1214" s="112"/>
      <c r="T1214" s="112"/>
      <c r="U1214" s="112"/>
      <c r="V1214" s="112"/>
      <c r="W1214" s="653">
        <f>SUBTOTAL(109,W1212:AB1213)</f>
        <v>0</v>
      </c>
      <c r="X1214" s="653"/>
      <c r="Y1214" s="653"/>
      <c r="Z1214" s="653"/>
      <c r="AA1214" s="653"/>
      <c r="AB1214" s="653"/>
      <c r="AC1214" s="252"/>
      <c r="AD1214" s="653">
        <f>SUBTOTAL(109,AD1212:AI1213)</f>
        <v>0</v>
      </c>
      <c r="AE1214" s="653"/>
      <c r="AF1214" s="653"/>
      <c r="AG1214" s="653"/>
      <c r="AH1214" s="653"/>
      <c r="AI1214" s="653"/>
      <c r="AJ1214" s="147" t="str">
        <f t="shared" si="150"/>
        <v/>
      </c>
      <c r="AK1214" s="245">
        <f t="shared" si="150"/>
        <v>0</v>
      </c>
      <c r="AL1214" s="270"/>
      <c r="AM1214" s="110"/>
      <c r="AN1214" s="111"/>
      <c r="AO1214" s="111"/>
      <c r="AP1214" s="111"/>
      <c r="AQ1214" s="111"/>
      <c r="AR1214" s="111"/>
      <c r="AS1214" s="111"/>
      <c r="AT1214" s="112"/>
      <c r="AU1214" s="112"/>
      <c r="AV1214" s="112"/>
      <c r="AW1214" s="112"/>
      <c r="AX1214" s="112"/>
      <c r="AY1214" s="112"/>
      <c r="AZ1214" s="112"/>
      <c r="BA1214" s="112"/>
      <c r="BB1214" s="112"/>
      <c r="BC1214" s="112"/>
      <c r="BD1214" s="112"/>
      <c r="BE1214" s="112"/>
      <c r="BF1214" s="653">
        <f>SUBTOTAL(109,BF1212:BK1213)</f>
        <v>0</v>
      </c>
      <c r="BG1214" s="653"/>
      <c r="BH1214" s="653"/>
      <c r="BI1214" s="653"/>
      <c r="BJ1214" s="653"/>
      <c r="BK1214" s="653"/>
      <c r="BL1214" s="252"/>
      <c r="BM1214" s="653">
        <f>SUBTOTAL(109,BM1212:BR1213)</f>
        <v>0</v>
      </c>
      <c r="BN1214" s="653"/>
      <c r="BO1214" s="653"/>
      <c r="BP1214" s="653"/>
      <c r="BQ1214" s="653"/>
      <c r="BR1214" s="653"/>
      <c r="BS1214" s="271"/>
      <c r="BT1214" s="285">
        <f>SUBTOTAL(109,BT1212:BT1213)</f>
        <v>0</v>
      </c>
      <c r="BU1214" s="285">
        <f>SUBTOTAL(109,BU1212:BU1213)</f>
        <v>0</v>
      </c>
      <c r="BV1214" s="285">
        <f>SUBTOTAL(109,BV1212:BV1213)</f>
        <v>0</v>
      </c>
      <c r="BW1214" s="285">
        <f>SUBTOTAL(109,BW1212:BW1213)</f>
        <v>0</v>
      </c>
      <c r="BX1214" s="156"/>
      <c r="BY1214" s="156">
        <f>IF(SUM(C1214:AI1214)=0,0,1)</f>
        <v>0</v>
      </c>
      <c r="BZ1214" s="156">
        <f t="shared" si="146"/>
        <v>0</v>
      </c>
      <c r="CA1214" s="156"/>
      <c r="CB1214" s="252">
        <f>[4]CDKT!P289</f>
        <v>0</v>
      </c>
      <c r="CC1214" s="252">
        <f>[4]CDKT!T289</f>
        <v>0</v>
      </c>
      <c r="CD1214" s="252">
        <f>W1214-CB1214</f>
        <v>0</v>
      </c>
      <c r="CE1214" s="252">
        <f>AD1214-CC1214</f>
        <v>0</v>
      </c>
      <c r="CG1214" s="272"/>
      <c r="CH1214" s="272"/>
      <c r="CI1214" s="272"/>
      <c r="CJ1214" s="272"/>
      <c r="CK1214" s="272"/>
      <c r="CL1214" s="272"/>
      <c r="CM1214" s="272"/>
      <c r="CN1214" s="272"/>
      <c r="CO1214" s="272"/>
      <c r="CP1214" s="272"/>
    </row>
    <row r="1215" spans="1:94" ht="15" hidden="1" customHeight="1" thickTop="1">
      <c r="A1215" s="147" t="str">
        <f>IF(B1215&lt;&gt;"",SUBTOTAL(103,$B$8:B1215)-SUBTOTAL(103,$B$9:$B$50)-SUBTOTAL(103,$B$52:$B$345),"")</f>
        <v/>
      </c>
      <c r="D1215" s="107"/>
      <c r="E1215" s="107"/>
      <c r="F1215" s="107"/>
      <c r="G1215" s="107"/>
      <c r="H1215" s="107"/>
      <c r="I1215" s="107"/>
      <c r="J1215" s="107"/>
      <c r="K1215" s="107"/>
      <c r="L1215" s="107"/>
      <c r="M1215" s="107"/>
      <c r="N1215" s="107"/>
      <c r="O1215" s="107"/>
      <c r="P1215" s="107"/>
      <c r="Q1215" s="107"/>
      <c r="R1215" s="107"/>
      <c r="S1215" s="107"/>
      <c r="T1215" s="107"/>
      <c r="U1215" s="107"/>
      <c r="V1215" s="107"/>
      <c r="W1215" s="155"/>
      <c r="X1215" s="155"/>
      <c r="Y1215" s="155"/>
      <c r="Z1215" s="155"/>
      <c r="AA1215" s="155"/>
      <c r="AB1215" s="155"/>
      <c r="AC1215" s="155"/>
      <c r="AD1215" s="155"/>
      <c r="AE1215" s="155"/>
      <c r="AF1215" s="155"/>
      <c r="AG1215" s="155"/>
      <c r="AH1215" s="155"/>
      <c r="AI1215" s="155"/>
      <c r="AJ1215" s="147" t="str">
        <f t="shared" si="150"/>
        <v/>
      </c>
      <c r="AK1215" s="245">
        <f t="shared" si="150"/>
        <v>0</v>
      </c>
      <c r="AM1215" s="107"/>
      <c r="AN1215" s="107"/>
      <c r="AO1215" s="107"/>
      <c r="AP1215" s="107"/>
      <c r="AQ1215" s="107"/>
      <c r="AR1215" s="107"/>
      <c r="AS1215" s="107"/>
      <c r="AT1215" s="107"/>
      <c r="AU1215" s="107"/>
      <c r="AV1215" s="107"/>
      <c r="AW1215" s="107"/>
      <c r="AX1215" s="107"/>
      <c r="AY1215" s="107"/>
      <c r="AZ1215" s="107"/>
      <c r="BA1215" s="107"/>
      <c r="BB1215" s="107"/>
      <c r="BC1215" s="107"/>
      <c r="BD1215" s="107"/>
      <c r="BE1215" s="107"/>
      <c r="BT1215" s="155">
        <f>BT1214-[4]CDKT!K289</f>
        <v>0</v>
      </c>
      <c r="BU1215" s="155">
        <f>BU1214-[4]CDKT!L289</f>
        <v>0</v>
      </c>
      <c r="BV1215" s="155">
        <f>BV1214-[4]CDKT!M289</f>
        <v>0</v>
      </c>
      <c r="BW1215" s="155">
        <f>BW1214-[4]CDKT!O289</f>
        <v>0</v>
      </c>
      <c r="BY1215" s="156">
        <f>BY1218</f>
        <v>0</v>
      </c>
      <c r="BZ1215" s="156">
        <f t="shared" si="146"/>
        <v>0</v>
      </c>
    </row>
    <row r="1216" spans="1:94" s="96" customFormat="1" ht="15" hidden="1" customHeight="1">
      <c r="A1216" s="147" t="str">
        <f>IF(B1216&lt;&gt;"",SUBTOTAL(103,$B$8:B1216)-SUBTOTAL(103,$B$9:$B$50)-SUBTOTAL(103,$B$52:$B$345),"")</f>
        <v/>
      </c>
      <c r="B1216" s="88" t="str">
        <f>IF(AND(W1221=0,AD1221=0),"",".")</f>
        <v/>
      </c>
      <c r="C1216" s="270" t="s">
        <v>1663</v>
      </c>
      <c r="D1216" s="124"/>
      <c r="E1216" s="111"/>
      <c r="F1216" s="111"/>
      <c r="G1216" s="111"/>
      <c r="H1216" s="111"/>
      <c r="I1216" s="111"/>
      <c r="J1216" s="111"/>
      <c r="K1216" s="126"/>
      <c r="L1216" s="126"/>
      <c r="M1216" s="126"/>
      <c r="N1216" s="126"/>
      <c r="O1216" s="126"/>
      <c r="P1216" s="126"/>
      <c r="Q1216" s="126"/>
      <c r="R1216" s="126"/>
      <c r="S1216" s="126"/>
      <c r="T1216" s="126"/>
      <c r="U1216" s="126"/>
      <c r="V1216" s="126"/>
      <c r="W1216" s="271"/>
      <c r="X1216" s="271"/>
      <c r="Y1216" s="271"/>
      <c r="Z1216" s="271"/>
      <c r="AA1216" s="271"/>
      <c r="AB1216" s="271"/>
      <c r="AC1216" s="271"/>
      <c r="AD1216" s="271"/>
      <c r="AE1216" s="271"/>
      <c r="AF1216" s="271"/>
      <c r="AG1216" s="271"/>
      <c r="AH1216" s="271"/>
      <c r="AI1216" s="271"/>
      <c r="AJ1216" s="147" t="str">
        <f t="shared" si="150"/>
        <v/>
      </c>
      <c r="AK1216" s="245" t="str">
        <f t="shared" si="150"/>
        <v/>
      </c>
      <c r="AL1216" s="270" t="s">
        <v>1618</v>
      </c>
      <c r="AM1216" s="124"/>
      <c r="AN1216" s="124"/>
      <c r="AO1216" s="111"/>
      <c r="AP1216" s="111"/>
      <c r="AQ1216" s="111"/>
      <c r="AR1216" s="111"/>
      <c r="AS1216" s="111"/>
      <c r="AT1216" s="126"/>
      <c r="AU1216" s="126"/>
      <c r="AV1216" s="126"/>
      <c r="AW1216" s="126"/>
      <c r="AX1216" s="126"/>
      <c r="AY1216" s="126"/>
      <c r="AZ1216" s="126"/>
      <c r="BA1216" s="126"/>
      <c r="BB1216" s="126"/>
      <c r="BC1216" s="126"/>
      <c r="BD1216" s="126"/>
      <c r="BE1216" s="126"/>
      <c r="BF1216" s="271"/>
      <c r="BG1216" s="271"/>
      <c r="BH1216" s="271"/>
      <c r="BI1216" s="271"/>
      <c r="BJ1216" s="271"/>
      <c r="BK1216" s="271"/>
      <c r="BL1216" s="271"/>
      <c r="BM1216" s="271"/>
      <c r="BN1216" s="271"/>
      <c r="BO1216" s="271"/>
      <c r="BP1216" s="271"/>
      <c r="BQ1216" s="271"/>
      <c r="BR1216" s="271"/>
      <c r="BS1216" s="271"/>
      <c r="BT1216" s="155"/>
      <c r="BU1216" s="155"/>
      <c r="BV1216" s="155"/>
      <c r="BW1216" s="155"/>
      <c r="BX1216" s="156"/>
      <c r="BY1216" s="156">
        <f>BY1218</f>
        <v>0</v>
      </c>
      <c r="BZ1216" s="156">
        <f t="shared" si="146"/>
        <v>0</v>
      </c>
      <c r="CA1216" s="156"/>
      <c r="CB1216" s="252"/>
      <c r="CC1216" s="252"/>
      <c r="CD1216" s="252"/>
      <c r="CE1216" s="252"/>
      <c r="CG1216" s="272"/>
      <c r="CH1216" s="272"/>
      <c r="CI1216" s="272"/>
      <c r="CJ1216" s="272"/>
      <c r="CK1216" s="272"/>
      <c r="CL1216" s="272"/>
      <c r="CM1216" s="272"/>
      <c r="CN1216" s="272"/>
      <c r="CO1216" s="272"/>
      <c r="CP1216" s="272"/>
    </row>
    <row r="1217" spans="1:94" ht="15" hidden="1" customHeight="1">
      <c r="A1217" s="278" t="str">
        <f>IF(B1217&lt;&gt;"",SUBTOTAL(103,$B$8:B1217)-SUBTOTAL(103,$B$9:$B$50)-SUBTOTAL(103,$B$52:$B$345),"")</f>
        <v/>
      </c>
      <c r="D1217" s="100"/>
      <c r="E1217" s="100"/>
      <c r="F1217" s="100"/>
      <c r="G1217" s="100"/>
      <c r="H1217" s="100"/>
      <c r="I1217" s="100"/>
      <c r="J1217" s="100"/>
      <c r="K1217" s="100"/>
      <c r="L1217" s="100"/>
      <c r="M1217" s="100"/>
      <c r="N1217" s="100"/>
      <c r="O1217" s="100"/>
      <c r="P1217" s="100"/>
      <c r="Q1217" s="100"/>
      <c r="R1217" s="100"/>
      <c r="S1217" s="100"/>
      <c r="T1217" s="100"/>
      <c r="W1217" s="648" t="str">
        <f>[4]CDKT!$P$9</f>
        <v>30/06/2016</v>
      </c>
      <c r="X1217" s="649"/>
      <c r="Y1217" s="649"/>
      <c r="Z1217" s="649"/>
      <c r="AA1217" s="649"/>
      <c r="AB1217" s="649"/>
      <c r="AC1217" s="277"/>
      <c r="AD1217" s="648" t="str">
        <f>[4]CDKT!$T$9</f>
        <v>01/01/2016</v>
      </c>
      <c r="AE1217" s="649"/>
      <c r="AF1217" s="649"/>
      <c r="AG1217" s="649"/>
      <c r="AH1217" s="649"/>
      <c r="AI1217" s="649"/>
      <c r="AJ1217" s="278" t="str">
        <f t="shared" si="150"/>
        <v/>
      </c>
      <c r="AK1217" s="278">
        <f t="shared" si="150"/>
        <v>0</v>
      </c>
      <c r="AM1217" s="100"/>
      <c r="AN1217" s="100"/>
      <c r="AO1217" s="100"/>
      <c r="AP1217" s="100"/>
      <c r="AQ1217" s="100"/>
      <c r="AR1217" s="100"/>
      <c r="AS1217" s="100"/>
      <c r="AT1217" s="100"/>
      <c r="AU1217" s="100"/>
      <c r="AV1217" s="100"/>
      <c r="AW1217" s="100"/>
      <c r="AX1217" s="100"/>
      <c r="AY1217" s="100"/>
      <c r="AZ1217" s="100"/>
      <c r="BA1217" s="100"/>
      <c r="BB1217" s="100"/>
      <c r="BC1217" s="100"/>
      <c r="BF1217" s="650" t="e">
        <f>#REF!</f>
        <v>#REF!</v>
      </c>
      <c r="BG1217" s="649"/>
      <c r="BH1217" s="649"/>
      <c r="BI1217" s="649"/>
      <c r="BJ1217" s="649"/>
      <c r="BK1217" s="649"/>
      <c r="BL1217" s="277"/>
      <c r="BM1217" s="650" t="e">
        <f>#REF!</f>
        <v>#REF!</v>
      </c>
      <c r="BN1217" s="649"/>
      <c r="BO1217" s="649"/>
      <c r="BP1217" s="649"/>
      <c r="BQ1217" s="649"/>
      <c r="BR1217" s="649"/>
      <c r="BS1217" s="279"/>
      <c r="BT1217" s="280" t="str">
        <f>[4]CDKT!K$9</f>
        <v>Hội sở</v>
      </c>
      <c r="BU1217" s="280" t="str">
        <f>[4]CDKT!L$9</f>
        <v>CN Hà Nội</v>
      </c>
      <c r="BV1217" s="280" t="str">
        <f>[4]CDKT!M$9</f>
        <v>CN Hồ Chí Minh</v>
      </c>
      <c r="BW1217" s="280" t="str">
        <f>[4]CDKT!O$9</f>
        <v>Điều chỉnh</v>
      </c>
      <c r="BY1217" s="156">
        <f>BY1218</f>
        <v>0</v>
      </c>
      <c r="BZ1217" s="156">
        <f t="shared" si="146"/>
        <v>0</v>
      </c>
    </row>
    <row r="1218" spans="1:94" ht="15" hidden="1" customHeight="1">
      <c r="A1218" s="278" t="str">
        <f>IF(B1218&lt;&gt;"",SUBTOTAL(103,$B$8:B1218)-SUBTOTAL(103,$B$9:$B$50)-SUBTOTAL(103,$B$52:$B$345),"")</f>
        <v/>
      </c>
      <c r="D1218" s="100"/>
      <c r="E1218" s="100"/>
      <c r="F1218" s="100"/>
      <c r="G1218" s="100"/>
      <c r="H1218" s="100"/>
      <c r="I1218" s="100"/>
      <c r="J1218" s="100"/>
      <c r="K1218" s="100"/>
      <c r="L1218" s="100"/>
      <c r="M1218" s="100"/>
      <c r="N1218" s="100"/>
      <c r="O1218" s="100"/>
      <c r="P1218" s="100"/>
      <c r="Q1218" s="100"/>
      <c r="R1218" s="100"/>
      <c r="S1218" s="100"/>
      <c r="T1218" s="100"/>
      <c r="W1218" s="651" t="str">
        <f>[4]CDKT!$P$10</f>
        <v>VND</v>
      </c>
      <c r="X1218" s="651"/>
      <c r="Y1218" s="651"/>
      <c r="Z1218" s="651"/>
      <c r="AA1218" s="651"/>
      <c r="AB1218" s="651"/>
      <c r="AC1218" s="277"/>
      <c r="AD1218" s="651" t="str">
        <f>[4]CDKT!$T$10</f>
        <v>VND</v>
      </c>
      <c r="AE1218" s="651"/>
      <c r="AF1218" s="651"/>
      <c r="AG1218" s="651"/>
      <c r="AH1218" s="651"/>
      <c r="AI1218" s="651"/>
      <c r="AJ1218" s="278" t="str">
        <f t="shared" si="150"/>
        <v/>
      </c>
      <c r="AK1218" s="278">
        <f t="shared" si="150"/>
        <v>0</v>
      </c>
      <c r="AM1218" s="100"/>
      <c r="AN1218" s="100"/>
      <c r="AO1218" s="100"/>
      <c r="AP1218" s="100"/>
      <c r="AQ1218" s="100"/>
      <c r="AR1218" s="100"/>
      <c r="AS1218" s="100"/>
      <c r="AT1218" s="100"/>
      <c r="AU1218" s="100"/>
      <c r="AV1218" s="100"/>
      <c r="AW1218" s="100"/>
      <c r="AX1218" s="100"/>
      <c r="AY1218" s="100"/>
      <c r="AZ1218" s="100"/>
      <c r="BA1218" s="100"/>
      <c r="BB1218" s="100"/>
      <c r="BC1218" s="100"/>
      <c r="BF1218" s="651" t="e">
        <f>#REF!</f>
        <v>#REF!</v>
      </c>
      <c r="BG1218" s="651"/>
      <c r="BH1218" s="651"/>
      <c r="BI1218" s="651"/>
      <c r="BJ1218" s="651"/>
      <c r="BK1218" s="651"/>
      <c r="BL1218" s="277"/>
      <c r="BM1218" s="651" t="e">
        <f>#REF!</f>
        <v>#REF!</v>
      </c>
      <c r="BN1218" s="651"/>
      <c r="BO1218" s="651"/>
      <c r="BP1218" s="651"/>
      <c r="BQ1218" s="651"/>
      <c r="BR1218" s="651"/>
      <c r="BS1218" s="279"/>
      <c r="BT1218" s="155" t="s">
        <v>1133</v>
      </c>
      <c r="BU1218" s="155" t="s">
        <v>1133</v>
      </c>
      <c r="BV1218" s="155" t="s">
        <v>1133</v>
      </c>
      <c r="BW1218" s="155" t="s">
        <v>1133</v>
      </c>
      <c r="BY1218" s="156">
        <f>SUM(BY1219:BY1221)</f>
        <v>0</v>
      </c>
      <c r="BZ1218" s="156">
        <f t="shared" si="146"/>
        <v>0</v>
      </c>
    </row>
    <row r="1219" spans="1:94" s="99" customFormat="1" ht="15" hidden="1" customHeight="1">
      <c r="A1219" s="147" t="str">
        <f>IF(B1219&lt;&gt;"",SUBTOTAL(103,$B$8:B1219)-SUBTOTAL(103,$B$9:$B$50)-SUBTOTAL(103,$B$52:$B$345),"")</f>
        <v/>
      </c>
      <c r="B1219" s="90"/>
      <c r="C1219" s="321" t="s">
        <v>1664</v>
      </c>
      <c r="D1219" s="129"/>
      <c r="E1219" s="107"/>
      <c r="F1219" s="107"/>
      <c r="G1219" s="107"/>
      <c r="H1219" s="107"/>
      <c r="I1219" s="107"/>
      <c r="J1219" s="107"/>
      <c r="K1219" s="107"/>
      <c r="L1219" s="114"/>
      <c r="M1219" s="114"/>
      <c r="W1219" s="641">
        <f>SUM(BT1219:BW1219)</f>
        <v>0</v>
      </c>
      <c r="X1219" s="641"/>
      <c r="Y1219" s="641"/>
      <c r="Z1219" s="641"/>
      <c r="AA1219" s="641"/>
      <c r="AB1219" s="641"/>
      <c r="AC1219" s="423"/>
      <c r="AD1219" s="641">
        <f>[4]CDKT!T290</f>
        <v>0</v>
      </c>
      <c r="AE1219" s="641"/>
      <c r="AF1219" s="641"/>
      <c r="AG1219" s="641"/>
      <c r="AH1219" s="641"/>
      <c r="AI1219" s="641"/>
      <c r="AJ1219" s="147" t="str">
        <f t="shared" si="150"/>
        <v/>
      </c>
      <c r="AK1219" s="245">
        <f t="shared" si="150"/>
        <v>0</v>
      </c>
      <c r="AL1219" s="321" t="s">
        <v>1620</v>
      </c>
      <c r="AM1219" s="129"/>
      <c r="AN1219" s="129"/>
      <c r="AO1219" s="107"/>
      <c r="AP1219" s="107"/>
      <c r="AQ1219" s="107"/>
      <c r="AR1219" s="107"/>
      <c r="AS1219" s="107"/>
      <c r="AT1219" s="107"/>
      <c r="AU1219" s="114"/>
      <c r="AV1219" s="114"/>
      <c r="BF1219" s="676" t="e">
        <f>SUBTOTAL(109,#REF!)</f>
        <v>#REF!</v>
      </c>
      <c r="BG1219" s="676"/>
      <c r="BH1219" s="676"/>
      <c r="BI1219" s="676"/>
      <c r="BJ1219" s="676"/>
      <c r="BK1219" s="676"/>
      <c r="BL1219" s="290"/>
      <c r="BM1219" s="676" t="e">
        <f>SUBTOTAL(109,#REF!)</f>
        <v>#REF!</v>
      </c>
      <c r="BN1219" s="676"/>
      <c r="BO1219" s="676"/>
      <c r="BP1219" s="676"/>
      <c r="BQ1219" s="676"/>
      <c r="BR1219" s="676"/>
      <c r="BS1219" s="193"/>
      <c r="BT1219" s="155">
        <v>0</v>
      </c>
      <c r="BU1219" s="155">
        <v>0</v>
      </c>
      <c r="BV1219" s="155">
        <v>0</v>
      </c>
      <c r="BW1219" s="155">
        <v>0</v>
      </c>
      <c r="BX1219" s="156"/>
      <c r="BY1219" s="156">
        <f>IF(SUM(C1219:AI1219)=0,0,1)</f>
        <v>0</v>
      </c>
      <c r="BZ1219" s="156">
        <f t="shared" si="146"/>
        <v>0</v>
      </c>
      <c r="CA1219" s="156"/>
      <c r="CB1219" s="252"/>
      <c r="CC1219" s="252"/>
      <c r="CD1219" s="252"/>
      <c r="CE1219" s="195"/>
      <c r="CG1219" s="290"/>
      <c r="CH1219" s="290"/>
      <c r="CI1219" s="290"/>
      <c r="CJ1219" s="290"/>
      <c r="CK1219" s="290"/>
      <c r="CL1219" s="290"/>
      <c r="CM1219" s="290"/>
      <c r="CN1219" s="290"/>
      <c r="CO1219" s="290"/>
      <c r="CP1219" s="290"/>
    </row>
    <row r="1220" spans="1:94" ht="15" hidden="1" customHeight="1">
      <c r="A1220" s="147" t="str">
        <f>IF(B1220&lt;&gt;"",SUBTOTAL(103,$B$8:B1220)-SUBTOTAL(103,$B$9:$B$50)-SUBTOTAL(103,$B$52:$B$345),"")</f>
        <v/>
      </c>
      <c r="C1220" s="262"/>
      <c r="W1220" s="155"/>
      <c r="X1220" s="155"/>
      <c r="Y1220" s="155"/>
      <c r="Z1220" s="155"/>
      <c r="AA1220" s="155"/>
      <c r="AB1220" s="155"/>
      <c r="AC1220" s="155"/>
      <c r="AD1220" s="155"/>
      <c r="AE1220" s="155"/>
      <c r="AF1220" s="155"/>
      <c r="AG1220" s="155"/>
      <c r="AH1220" s="155"/>
      <c r="AI1220" s="155"/>
      <c r="AJ1220" s="147" t="str">
        <f t="shared" si="150"/>
        <v/>
      </c>
      <c r="AK1220" s="245">
        <f t="shared" si="150"/>
        <v>0</v>
      </c>
      <c r="AL1220" s="262"/>
      <c r="BF1220" s="194"/>
      <c r="BG1220" s="194"/>
      <c r="BH1220" s="194"/>
      <c r="BI1220" s="194"/>
      <c r="BJ1220" s="194"/>
      <c r="BK1220" s="194"/>
      <c r="BL1220" s="194"/>
      <c r="BM1220" s="194"/>
      <c r="BN1220" s="194"/>
      <c r="BO1220" s="194"/>
      <c r="BP1220" s="194"/>
      <c r="BQ1220" s="194"/>
      <c r="BR1220" s="194"/>
      <c r="BY1220" s="156">
        <f>BY1221</f>
        <v>0</v>
      </c>
      <c r="BZ1220" s="156">
        <f t="shared" si="146"/>
        <v>0</v>
      </c>
      <c r="CD1220" s="155"/>
      <c r="CE1220" s="155"/>
    </row>
    <row r="1221" spans="1:94" s="96" customFormat="1" ht="15" hidden="1" customHeight="1" thickBot="1">
      <c r="A1221" s="147" t="str">
        <f>IF(B1221&lt;&gt;"",SUBTOTAL(103,$B$8:B1221)-SUBTOTAL(103,$B$9:$B$50)-SUBTOTAL(103,$B$52:$B$345),"")</f>
        <v/>
      </c>
      <c r="B1221" s="88"/>
      <c r="C1221" s="270"/>
      <c r="D1221" s="110"/>
      <c r="E1221" s="111"/>
      <c r="F1221" s="111"/>
      <c r="G1221" s="111"/>
      <c r="H1221" s="111"/>
      <c r="I1221" s="111"/>
      <c r="J1221" s="111"/>
      <c r="K1221" s="112"/>
      <c r="L1221" s="112"/>
      <c r="M1221" s="112"/>
      <c r="N1221" s="112"/>
      <c r="O1221" s="112"/>
      <c r="P1221" s="112"/>
      <c r="Q1221" s="112"/>
      <c r="R1221" s="112"/>
      <c r="S1221" s="112"/>
      <c r="T1221" s="112"/>
      <c r="U1221" s="112"/>
      <c r="V1221" s="112"/>
      <c r="W1221" s="653">
        <f>SUBTOTAL(109,W1219:AB1220)</f>
        <v>0</v>
      </c>
      <c r="X1221" s="653"/>
      <c r="Y1221" s="653"/>
      <c r="Z1221" s="653"/>
      <c r="AA1221" s="653"/>
      <c r="AB1221" s="653"/>
      <c r="AC1221" s="252"/>
      <c r="AD1221" s="653">
        <f>SUBTOTAL(109,AD1219:AI1220)</f>
        <v>0</v>
      </c>
      <c r="AE1221" s="653"/>
      <c r="AF1221" s="653"/>
      <c r="AG1221" s="653"/>
      <c r="AH1221" s="653"/>
      <c r="AI1221" s="653"/>
      <c r="AJ1221" s="147" t="str">
        <f t="shared" si="150"/>
        <v/>
      </c>
      <c r="AK1221" s="245">
        <f t="shared" si="150"/>
        <v>0</v>
      </c>
      <c r="AL1221" s="270"/>
      <c r="AM1221" s="110"/>
      <c r="AN1221" s="111"/>
      <c r="AO1221" s="111"/>
      <c r="AP1221" s="111"/>
      <c r="AQ1221" s="111"/>
      <c r="AR1221" s="111"/>
      <c r="AS1221" s="111"/>
      <c r="AT1221" s="112"/>
      <c r="AU1221" s="112"/>
      <c r="AV1221" s="112"/>
      <c r="AW1221" s="112"/>
      <c r="AX1221" s="112"/>
      <c r="AY1221" s="112"/>
      <c r="AZ1221" s="112"/>
      <c r="BA1221" s="112"/>
      <c r="BB1221" s="112"/>
      <c r="BC1221" s="112"/>
      <c r="BD1221" s="112"/>
      <c r="BE1221" s="112"/>
      <c r="BF1221" s="653">
        <f>SUBTOTAL(109,BF1219:BK1220)</f>
        <v>0</v>
      </c>
      <c r="BG1221" s="653"/>
      <c r="BH1221" s="653"/>
      <c r="BI1221" s="653"/>
      <c r="BJ1221" s="653"/>
      <c r="BK1221" s="653"/>
      <c r="BL1221" s="252"/>
      <c r="BM1221" s="653">
        <f>SUBTOTAL(109,BM1219:BR1220)</f>
        <v>0</v>
      </c>
      <c r="BN1221" s="653"/>
      <c r="BO1221" s="653"/>
      <c r="BP1221" s="653"/>
      <c r="BQ1221" s="653"/>
      <c r="BR1221" s="653"/>
      <c r="BS1221" s="271"/>
      <c r="BT1221" s="285">
        <f>SUBTOTAL(109,BT1219:BT1220)</f>
        <v>0</v>
      </c>
      <c r="BU1221" s="285">
        <f>SUBTOTAL(109,BU1219:BU1220)</f>
        <v>0</v>
      </c>
      <c r="BV1221" s="285">
        <f>SUBTOTAL(109,BV1219:BV1220)</f>
        <v>0</v>
      </c>
      <c r="BW1221" s="285">
        <f>SUBTOTAL(109,BW1219:BW1220)</f>
        <v>0</v>
      </c>
      <c r="BX1221" s="156"/>
      <c r="BY1221" s="156">
        <f>IF(SUM(C1221:AI1221)=0,0,1)</f>
        <v>0</v>
      </c>
      <c r="BZ1221" s="156">
        <f t="shared" si="146"/>
        <v>0</v>
      </c>
      <c r="CA1221" s="156"/>
      <c r="CB1221" s="252">
        <f>[4]CDKT!P290</f>
        <v>0</v>
      </c>
      <c r="CC1221" s="252">
        <f>[4]CDKT!T290</f>
        <v>0</v>
      </c>
      <c r="CD1221" s="252">
        <f>W1221-CB1221</f>
        <v>0</v>
      </c>
      <c r="CE1221" s="252">
        <f>AD1221-CC1221</f>
        <v>0</v>
      </c>
      <c r="CG1221" s="272"/>
      <c r="CH1221" s="272"/>
      <c r="CI1221" s="272"/>
      <c r="CJ1221" s="272"/>
      <c r="CK1221" s="272"/>
      <c r="CL1221" s="272"/>
      <c r="CM1221" s="272"/>
      <c r="CN1221" s="272"/>
      <c r="CO1221" s="272"/>
      <c r="CP1221" s="272"/>
    </row>
    <row r="1222" spans="1:94" ht="15" customHeight="1" thickTop="1">
      <c r="A1222" s="147" t="str">
        <f>IF(B1222&lt;&gt;"",SUBTOTAL(103,$B$8:B1222)-SUBTOTAL(103,$B$9:$B$50)-SUBTOTAL(103,$B$52:$B$345),"")</f>
        <v/>
      </c>
      <c r="D1222" s="107"/>
      <c r="E1222" s="107"/>
      <c r="F1222" s="107"/>
      <c r="G1222" s="107"/>
      <c r="H1222" s="107"/>
      <c r="I1222" s="107"/>
      <c r="J1222" s="107"/>
      <c r="K1222" s="107"/>
      <c r="L1222" s="107"/>
      <c r="M1222" s="107"/>
      <c r="N1222" s="107"/>
      <c r="O1222" s="107"/>
      <c r="P1222" s="107"/>
      <c r="Q1222" s="107"/>
      <c r="R1222" s="107"/>
      <c r="S1222" s="107"/>
      <c r="T1222" s="107"/>
      <c r="U1222" s="107"/>
      <c r="V1222" s="107"/>
      <c r="W1222" s="155"/>
      <c r="X1222" s="155"/>
      <c r="Y1222" s="155"/>
      <c r="Z1222" s="155"/>
      <c r="AA1222" s="155"/>
      <c r="AB1222" s="155"/>
      <c r="AC1222" s="155"/>
      <c r="AD1222" s="155"/>
      <c r="AE1222" s="155"/>
      <c r="AF1222" s="155"/>
      <c r="AG1222" s="155"/>
      <c r="AH1222" s="155"/>
      <c r="AI1222" s="155"/>
      <c r="AJ1222" s="147" t="str">
        <f t="shared" si="150"/>
        <v/>
      </c>
      <c r="AK1222" s="245">
        <f t="shared" si="150"/>
        <v>0</v>
      </c>
      <c r="AM1222" s="107"/>
      <c r="AN1222" s="107"/>
      <c r="AO1222" s="107"/>
      <c r="AP1222" s="107"/>
      <c r="AQ1222" s="107"/>
      <c r="AR1222" s="107"/>
      <c r="AS1222" s="107"/>
      <c r="AT1222" s="107"/>
      <c r="AU1222" s="107"/>
      <c r="AV1222" s="107"/>
      <c r="AW1222" s="107"/>
      <c r="AX1222" s="107"/>
      <c r="AY1222" s="107"/>
      <c r="AZ1222" s="107"/>
      <c r="BA1222" s="107"/>
      <c r="BB1222" s="107"/>
      <c r="BC1222" s="107"/>
      <c r="BD1222" s="107"/>
      <c r="BE1222" s="107"/>
      <c r="BT1222" s="155">
        <f>BT1221-[4]CDKT!K290</f>
        <v>0</v>
      </c>
      <c r="BU1222" s="155">
        <f>BU1221-[4]CDKT!L290</f>
        <v>0</v>
      </c>
      <c r="BV1222" s="155">
        <f>BV1221-[4]CDKT!M290</f>
        <v>0</v>
      </c>
      <c r="BW1222" s="155">
        <f>BW1221-[4]CDKT!O290</f>
        <v>0</v>
      </c>
      <c r="BY1222" s="156">
        <f>BY1225</f>
        <v>3</v>
      </c>
      <c r="BZ1222" s="156">
        <f t="shared" si="146"/>
        <v>0</v>
      </c>
    </row>
    <row r="1223" spans="1:94" s="96" customFormat="1" ht="15" customHeight="1">
      <c r="A1223" s="147">
        <f>IF(B1223&lt;&gt;"",SUBTOTAL(103,$B$8:B1223)-SUBTOTAL(103,$B$9:$B$50)-SUBTOTAL(103,$B$52:$B$345),"")</f>
        <v>22</v>
      </c>
      <c r="B1223" s="88" t="str">
        <f>IF(AND(W1228=0,AD1228=0),"",".")</f>
        <v>.</v>
      </c>
      <c r="C1223" s="270" t="s">
        <v>1665</v>
      </c>
      <c r="D1223" s="124"/>
      <c r="E1223" s="111"/>
      <c r="F1223" s="111"/>
      <c r="G1223" s="111"/>
      <c r="H1223" s="111"/>
      <c r="I1223" s="111"/>
      <c r="J1223" s="111"/>
      <c r="K1223" s="126"/>
      <c r="L1223" s="126"/>
      <c r="M1223" s="126"/>
      <c r="N1223" s="126"/>
      <c r="O1223" s="126"/>
      <c r="P1223" s="126"/>
      <c r="Q1223" s="126"/>
      <c r="R1223" s="126"/>
      <c r="S1223" s="126"/>
      <c r="T1223" s="126"/>
      <c r="U1223" s="126"/>
      <c r="V1223" s="126"/>
      <c r="W1223" s="271"/>
      <c r="X1223" s="271"/>
      <c r="Y1223" s="271"/>
      <c r="Z1223" s="271"/>
      <c r="AA1223" s="271"/>
      <c r="AB1223" s="271"/>
      <c r="AC1223" s="271"/>
      <c r="AD1223" s="271"/>
      <c r="AE1223" s="271"/>
      <c r="AF1223" s="271"/>
      <c r="AG1223" s="271"/>
      <c r="AH1223" s="271"/>
      <c r="AI1223" s="271"/>
      <c r="AJ1223" s="147">
        <f t="shared" ref="AJ1223:AK1238" si="151">A1223</f>
        <v>22</v>
      </c>
      <c r="AK1223" s="245" t="str">
        <f t="shared" si="151"/>
        <v>.</v>
      </c>
      <c r="AL1223" s="270" t="s">
        <v>1618</v>
      </c>
      <c r="AM1223" s="124"/>
      <c r="AN1223" s="124"/>
      <c r="AO1223" s="111"/>
      <c r="AP1223" s="111"/>
      <c r="AQ1223" s="111"/>
      <c r="AR1223" s="111"/>
      <c r="AS1223" s="111"/>
      <c r="AT1223" s="126"/>
      <c r="AU1223" s="126"/>
      <c r="AV1223" s="126"/>
      <c r="AW1223" s="126"/>
      <c r="AX1223" s="126"/>
      <c r="AY1223" s="126"/>
      <c r="AZ1223" s="126"/>
      <c r="BA1223" s="126"/>
      <c r="BB1223" s="126"/>
      <c r="BC1223" s="126"/>
      <c r="BD1223" s="126"/>
      <c r="BE1223" s="126"/>
      <c r="BF1223" s="271"/>
      <c r="BG1223" s="271"/>
      <c r="BH1223" s="271"/>
      <c r="BI1223" s="271"/>
      <c r="BJ1223" s="271"/>
      <c r="BK1223" s="271"/>
      <c r="BL1223" s="271"/>
      <c r="BM1223" s="271"/>
      <c r="BN1223" s="271"/>
      <c r="BO1223" s="271"/>
      <c r="BP1223" s="271"/>
      <c r="BQ1223" s="271"/>
      <c r="BR1223" s="271"/>
      <c r="BS1223" s="271"/>
      <c r="BT1223" s="155"/>
      <c r="BU1223" s="155"/>
      <c r="BV1223" s="155"/>
      <c r="BW1223" s="155"/>
      <c r="BX1223" s="156"/>
      <c r="BY1223" s="156">
        <f>BY1225</f>
        <v>3</v>
      </c>
      <c r="BZ1223" s="156">
        <f t="shared" si="146"/>
        <v>0</v>
      </c>
      <c r="CA1223" s="156"/>
      <c r="CB1223" s="252"/>
      <c r="CC1223" s="252"/>
      <c r="CD1223" s="252"/>
      <c r="CE1223" s="252"/>
      <c r="CG1223" s="272"/>
      <c r="CH1223" s="272"/>
      <c r="CI1223" s="272"/>
      <c r="CJ1223" s="272"/>
      <c r="CK1223" s="272"/>
      <c r="CL1223" s="272"/>
      <c r="CM1223" s="272"/>
      <c r="CN1223" s="272"/>
      <c r="CO1223" s="272"/>
      <c r="CP1223" s="272"/>
    </row>
    <row r="1224" spans="1:94" ht="15" customHeight="1">
      <c r="A1224" s="278" t="str">
        <f>IF(B1224&lt;&gt;"",SUBTOTAL(103,$B$8:B1224)-SUBTOTAL(103,$B$9:$B$50)-SUBTOTAL(103,$B$52:$B$345),"")</f>
        <v/>
      </c>
      <c r="D1224" s="100"/>
      <c r="E1224" s="100"/>
      <c r="F1224" s="100"/>
      <c r="G1224" s="100"/>
      <c r="H1224" s="100"/>
      <c r="I1224" s="100"/>
      <c r="J1224" s="100"/>
      <c r="K1224" s="100"/>
      <c r="L1224" s="100"/>
      <c r="M1224" s="100"/>
      <c r="N1224" s="100"/>
      <c r="O1224" s="100"/>
      <c r="P1224" s="100"/>
      <c r="Q1224" s="100"/>
      <c r="R1224" s="100"/>
      <c r="S1224" s="100"/>
      <c r="T1224" s="100"/>
      <c r="W1224" s="648" t="str">
        <f>[4]CDKT!$P$9</f>
        <v>30/06/2016</v>
      </c>
      <c r="X1224" s="649"/>
      <c r="Y1224" s="649"/>
      <c r="Z1224" s="649"/>
      <c r="AA1224" s="649"/>
      <c r="AB1224" s="649"/>
      <c r="AC1224" s="277"/>
      <c r="AD1224" s="648" t="str">
        <f>[4]CDKT!$T$9</f>
        <v>01/01/2016</v>
      </c>
      <c r="AE1224" s="649"/>
      <c r="AF1224" s="649"/>
      <c r="AG1224" s="649"/>
      <c r="AH1224" s="649"/>
      <c r="AI1224" s="649"/>
      <c r="AJ1224" s="278" t="str">
        <f t="shared" si="151"/>
        <v/>
      </c>
      <c r="AK1224" s="278">
        <f t="shared" si="151"/>
        <v>0</v>
      </c>
      <c r="AM1224" s="100"/>
      <c r="AN1224" s="100"/>
      <c r="AO1224" s="100"/>
      <c r="AP1224" s="100"/>
      <c r="AQ1224" s="100"/>
      <c r="AR1224" s="100"/>
      <c r="AS1224" s="100"/>
      <c r="AT1224" s="100"/>
      <c r="AU1224" s="100"/>
      <c r="AV1224" s="100"/>
      <c r="AW1224" s="100"/>
      <c r="AX1224" s="100"/>
      <c r="AY1224" s="100"/>
      <c r="AZ1224" s="100"/>
      <c r="BA1224" s="100"/>
      <c r="BB1224" s="100"/>
      <c r="BC1224" s="100"/>
      <c r="BF1224" s="650" t="e">
        <f>#REF!</f>
        <v>#REF!</v>
      </c>
      <c r="BG1224" s="649"/>
      <c r="BH1224" s="649"/>
      <c r="BI1224" s="649"/>
      <c r="BJ1224" s="649"/>
      <c r="BK1224" s="649"/>
      <c r="BL1224" s="277"/>
      <c r="BM1224" s="650" t="e">
        <f>#REF!</f>
        <v>#REF!</v>
      </c>
      <c r="BN1224" s="649"/>
      <c r="BO1224" s="649"/>
      <c r="BP1224" s="649"/>
      <c r="BQ1224" s="649"/>
      <c r="BR1224" s="649"/>
      <c r="BS1224" s="279"/>
      <c r="BT1224" s="280" t="str">
        <f>[4]CDKT!K$9</f>
        <v>Hội sở</v>
      </c>
      <c r="BU1224" s="280" t="str">
        <f>[4]CDKT!L$9</f>
        <v>CN Hà Nội</v>
      </c>
      <c r="BV1224" s="280" t="str">
        <f>[4]CDKT!M$9</f>
        <v>CN Hồ Chí Minh</v>
      </c>
      <c r="BW1224" s="280" t="str">
        <f>[4]CDKT!O$9</f>
        <v>Điều chỉnh</v>
      </c>
      <c r="BY1224" s="156">
        <f>BY1225</f>
        <v>3</v>
      </c>
      <c r="BZ1224" s="156">
        <f t="shared" si="146"/>
        <v>0</v>
      </c>
    </row>
    <row r="1225" spans="1:94" ht="15" customHeight="1">
      <c r="A1225" s="278" t="str">
        <f>IF(B1225&lt;&gt;"",SUBTOTAL(103,$B$8:B1225)-SUBTOTAL(103,$B$9:$B$50)-SUBTOTAL(103,$B$52:$B$345),"")</f>
        <v/>
      </c>
      <c r="D1225" s="100"/>
      <c r="E1225" s="100"/>
      <c r="F1225" s="100"/>
      <c r="G1225" s="100"/>
      <c r="H1225" s="100"/>
      <c r="I1225" s="100"/>
      <c r="J1225" s="100"/>
      <c r="K1225" s="100"/>
      <c r="L1225" s="100"/>
      <c r="M1225" s="100"/>
      <c r="N1225" s="100"/>
      <c r="O1225" s="100"/>
      <c r="P1225" s="100"/>
      <c r="Q1225" s="100"/>
      <c r="R1225" s="100"/>
      <c r="S1225" s="100"/>
      <c r="T1225" s="100"/>
      <c r="W1225" s="651" t="str">
        <f>[4]CDKT!$P$10</f>
        <v>VND</v>
      </c>
      <c r="X1225" s="651"/>
      <c r="Y1225" s="651"/>
      <c r="Z1225" s="651"/>
      <c r="AA1225" s="651"/>
      <c r="AB1225" s="651"/>
      <c r="AC1225" s="277"/>
      <c r="AD1225" s="651" t="str">
        <f>[4]CDKT!$T$10</f>
        <v>VND</v>
      </c>
      <c r="AE1225" s="651"/>
      <c r="AF1225" s="651"/>
      <c r="AG1225" s="651"/>
      <c r="AH1225" s="651"/>
      <c r="AI1225" s="651"/>
      <c r="AJ1225" s="278" t="str">
        <f t="shared" si="151"/>
        <v/>
      </c>
      <c r="AK1225" s="278">
        <f t="shared" si="151"/>
        <v>0</v>
      </c>
      <c r="AM1225" s="100"/>
      <c r="AN1225" s="100"/>
      <c r="AO1225" s="100"/>
      <c r="AP1225" s="100"/>
      <c r="AQ1225" s="100"/>
      <c r="AR1225" s="100"/>
      <c r="AS1225" s="100"/>
      <c r="AT1225" s="100"/>
      <c r="AU1225" s="100"/>
      <c r="AV1225" s="100"/>
      <c r="AW1225" s="100"/>
      <c r="AX1225" s="100"/>
      <c r="AY1225" s="100"/>
      <c r="AZ1225" s="100"/>
      <c r="BA1225" s="100"/>
      <c r="BB1225" s="100"/>
      <c r="BC1225" s="100"/>
      <c r="BF1225" s="651" t="e">
        <f>#REF!</f>
        <v>#REF!</v>
      </c>
      <c r="BG1225" s="651"/>
      <c r="BH1225" s="651"/>
      <c r="BI1225" s="651"/>
      <c r="BJ1225" s="651"/>
      <c r="BK1225" s="651"/>
      <c r="BL1225" s="277"/>
      <c r="BM1225" s="651" t="e">
        <f>#REF!</f>
        <v>#REF!</v>
      </c>
      <c r="BN1225" s="651"/>
      <c r="BO1225" s="651"/>
      <c r="BP1225" s="651"/>
      <c r="BQ1225" s="651"/>
      <c r="BR1225" s="651"/>
      <c r="BS1225" s="279"/>
      <c r="BT1225" s="155" t="s">
        <v>1133</v>
      </c>
      <c r="BU1225" s="155" t="s">
        <v>1133</v>
      </c>
      <c r="BV1225" s="155" t="s">
        <v>1133</v>
      </c>
      <c r="BW1225" s="155" t="s">
        <v>1133</v>
      </c>
      <c r="BY1225" s="156">
        <f>SUM(BY1226:BY1228)</f>
        <v>3</v>
      </c>
      <c r="BZ1225" s="156">
        <f t="shared" si="146"/>
        <v>0</v>
      </c>
    </row>
    <row r="1226" spans="1:94" s="99" customFormat="1" ht="15" customHeight="1">
      <c r="A1226" s="147" t="str">
        <f>IF(B1226&lt;&gt;"",SUBTOTAL(103,$B$8:B1226)-SUBTOTAL(103,$B$9:$B$50)-SUBTOTAL(103,$B$52:$B$345),"")</f>
        <v/>
      </c>
      <c r="B1226" s="90"/>
      <c r="C1226" s="321" t="s">
        <v>1666</v>
      </c>
      <c r="D1226" s="129"/>
      <c r="E1226" s="107"/>
      <c r="F1226" s="107"/>
      <c r="G1226" s="107"/>
      <c r="H1226" s="107"/>
      <c r="I1226" s="107"/>
      <c r="J1226" s="107"/>
      <c r="K1226" s="107"/>
      <c r="L1226" s="114"/>
      <c r="M1226" s="114"/>
      <c r="W1226" s="641">
        <f>SUM(BT1226:BW1226)</f>
        <v>20421250000</v>
      </c>
      <c r="X1226" s="641"/>
      <c r="Y1226" s="641"/>
      <c r="Z1226" s="641"/>
      <c r="AA1226" s="641"/>
      <c r="AB1226" s="641"/>
      <c r="AC1226" s="423"/>
      <c r="AD1226" s="641">
        <f>[4]CDKT!T291</f>
        <v>20440000000</v>
      </c>
      <c r="AE1226" s="641"/>
      <c r="AF1226" s="641"/>
      <c r="AG1226" s="641"/>
      <c r="AH1226" s="641"/>
      <c r="AI1226" s="641"/>
      <c r="AJ1226" s="147" t="str">
        <f t="shared" si="151"/>
        <v/>
      </c>
      <c r="AK1226" s="245">
        <f t="shared" si="151"/>
        <v>0</v>
      </c>
      <c r="AL1226" s="321" t="s">
        <v>1620</v>
      </c>
      <c r="AM1226" s="129"/>
      <c r="AN1226" s="129"/>
      <c r="AO1226" s="107"/>
      <c r="AP1226" s="107"/>
      <c r="AQ1226" s="107"/>
      <c r="AR1226" s="107"/>
      <c r="AS1226" s="107"/>
      <c r="AT1226" s="107"/>
      <c r="AU1226" s="114"/>
      <c r="AV1226" s="114"/>
      <c r="BF1226" s="676" t="e">
        <f>SUBTOTAL(109,#REF!)</f>
        <v>#REF!</v>
      </c>
      <c r="BG1226" s="676"/>
      <c r="BH1226" s="676"/>
      <c r="BI1226" s="676"/>
      <c r="BJ1226" s="676"/>
      <c r="BK1226" s="676"/>
      <c r="BL1226" s="290"/>
      <c r="BM1226" s="676" t="e">
        <f>SUBTOTAL(109,#REF!)</f>
        <v>#REF!</v>
      </c>
      <c r="BN1226" s="676"/>
      <c r="BO1226" s="676"/>
      <c r="BP1226" s="676"/>
      <c r="BQ1226" s="676"/>
      <c r="BR1226" s="676"/>
      <c r="BS1226" s="193"/>
      <c r="BT1226" s="155">
        <f>[4]CDKT!K291</f>
        <v>20421250000</v>
      </c>
      <c r="BU1226" s="155">
        <f>[4]CDKT!L291</f>
        <v>0</v>
      </c>
      <c r="BV1226" s="155">
        <f>[4]CDKT!M291</f>
        <v>0</v>
      </c>
      <c r="BW1226" s="155">
        <f>[4]CDKT!O291</f>
        <v>0</v>
      </c>
      <c r="BX1226" s="156"/>
      <c r="BY1226" s="156">
        <f>IF(SUM(C1226:AI1226)=0,0,1)</f>
        <v>1</v>
      </c>
      <c r="BZ1226" s="156">
        <f t="shared" si="146"/>
        <v>0</v>
      </c>
      <c r="CA1226" s="156"/>
      <c r="CB1226" s="252"/>
      <c r="CC1226" s="252"/>
      <c r="CD1226" s="252"/>
      <c r="CE1226" s="195"/>
      <c r="CG1226" s="290"/>
      <c r="CH1226" s="290"/>
      <c r="CI1226" s="290"/>
      <c r="CJ1226" s="290"/>
      <c r="CK1226" s="290"/>
      <c r="CL1226" s="290"/>
      <c r="CM1226" s="290"/>
      <c r="CN1226" s="290"/>
      <c r="CO1226" s="290"/>
      <c r="CP1226" s="290"/>
    </row>
    <row r="1227" spans="1:94" ht="15" customHeight="1">
      <c r="A1227" s="147" t="str">
        <f>IF(B1227&lt;&gt;"",SUBTOTAL(103,$B$8:B1227)-SUBTOTAL(103,$B$9:$B$50)-SUBTOTAL(103,$B$52:$B$345),"")</f>
        <v/>
      </c>
      <c r="C1227" s="262"/>
      <c r="W1227" s="155"/>
      <c r="X1227" s="155"/>
      <c r="Y1227" s="155"/>
      <c r="Z1227" s="155"/>
      <c r="AA1227" s="155"/>
      <c r="AB1227" s="155"/>
      <c r="AC1227" s="155"/>
      <c r="AD1227" s="155"/>
      <c r="AE1227" s="155"/>
      <c r="AF1227" s="155"/>
      <c r="AG1227" s="155"/>
      <c r="AH1227" s="155"/>
      <c r="AI1227" s="155"/>
      <c r="AJ1227" s="147" t="str">
        <f t="shared" si="151"/>
        <v/>
      </c>
      <c r="AK1227" s="245">
        <f t="shared" si="151"/>
        <v>0</v>
      </c>
      <c r="AL1227" s="262"/>
      <c r="BF1227" s="194"/>
      <c r="BG1227" s="194"/>
      <c r="BH1227" s="194"/>
      <c r="BI1227" s="194"/>
      <c r="BJ1227" s="194"/>
      <c r="BK1227" s="194"/>
      <c r="BL1227" s="194"/>
      <c r="BM1227" s="194"/>
      <c r="BN1227" s="194"/>
      <c r="BO1227" s="194"/>
      <c r="BP1227" s="194"/>
      <c r="BQ1227" s="194"/>
      <c r="BR1227" s="194"/>
      <c r="BY1227" s="156">
        <f>BY1228</f>
        <v>1</v>
      </c>
      <c r="BZ1227" s="156">
        <f t="shared" si="146"/>
        <v>0</v>
      </c>
      <c r="CD1227" s="155"/>
      <c r="CE1227" s="155"/>
    </row>
    <row r="1228" spans="1:94" s="96" customFormat="1" ht="15" customHeight="1" thickBot="1">
      <c r="A1228" s="147" t="str">
        <f>IF(B1228&lt;&gt;"",SUBTOTAL(103,$B$8:B1228)-SUBTOTAL(103,$B$9:$B$50)-SUBTOTAL(103,$B$52:$B$345),"")</f>
        <v/>
      </c>
      <c r="B1228" s="88"/>
      <c r="C1228" s="270"/>
      <c r="D1228" s="110"/>
      <c r="E1228" s="111"/>
      <c r="F1228" s="111"/>
      <c r="G1228" s="111"/>
      <c r="H1228" s="111"/>
      <c r="I1228" s="111"/>
      <c r="J1228" s="111"/>
      <c r="K1228" s="112"/>
      <c r="L1228" s="112"/>
      <c r="M1228" s="112"/>
      <c r="N1228" s="112"/>
      <c r="O1228" s="112"/>
      <c r="P1228" s="112"/>
      <c r="Q1228" s="112"/>
      <c r="R1228" s="112"/>
      <c r="S1228" s="112"/>
      <c r="T1228" s="112"/>
      <c r="U1228" s="112"/>
      <c r="V1228" s="112"/>
      <c r="W1228" s="653">
        <f>SUBTOTAL(109,W1226:AB1227)</f>
        <v>20421250000</v>
      </c>
      <c r="X1228" s="653"/>
      <c r="Y1228" s="653"/>
      <c r="Z1228" s="653"/>
      <c r="AA1228" s="653"/>
      <c r="AB1228" s="653"/>
      <c r="AC1228" s="252"/>
      <c r="AD1228" s="653">
        <f>SUBTOTAL(109,AD1226:AI1227)</f>
        <v>20440000000</v>
      </c>
      <c r="AE1228" s="653"/>
      <c r="AF1228" s="653"/>
      <c r="AG1228" s="653"/>
      <c r="AH1228" s="653"/>
      <c r="AI1228" s="653"/>
      <c r="AJ1228" s="147" t="str">
        <f t="shared" si="151"/>
        <v/>
      </c>
      <c r="AK1228" s="245">
        <f t="shared" si="151"/>
        <v>0</v>
      </c>
      <c r="AL1228" s="270"/>
      <c r="AM1228" s="110"/>
      <c r="AN1228" s="111"/>
      <c r="AO1228" s="111"/>
      <c r="AP1228" s="111"/>
      <c r="AQ1228" s="111"/>
      <c r="AR1228" s="111"/>
      <c r="AS1228" s="111"/>
      <c r="AT1228" s="112"/>
      <c r="AU1228" s="112"/>
      <c r="AV1228" s="112"/>
      <c r="AW1228" s="112"/>
      <c r="AX1228" s="112"/>
      <c r="AY1228" s="112"/>
      <c r="AZ1228" s="112"/>
      <c r="BA1228" s="112"/>
      <c r="BB1228" s="112"/>
      <c r="BC1228" s="112"/>
      <c r="BD1228" s="112"/>
      <c r="BE1228" s="112"/>
      <c r="BF1228" s="653">
        <f>SUBTOTAL(109,BF1226:BK1227)</f>
        <v>0</v>
      </c>
      <c r="BG1228" s="653"/>
      <c r="BH1228" s="653"/>
      <c r="BI1228" s="653"/>
      <c r="BJ1228" s="653"/>
      <c r="BK1228" s="653"/>
      <c r="BL1228" s="252"/>
      <c r="BM1228" s="653">
        <f>SUBTOTAL(109,BM1226:BR1227)</f>
        <v>0</v>
      </c>
      <c r="BN1228" s="653"/>
      <c r="BO1228" s="653"/>
      <c r="BP1228" s="653"/>
      <c r="BQ1228" s="653"/>
      <c r="BR1228" s="653"/>
      <c r="BS1228" s="271"/>
      <c r="BT1228" s="285">
        <f>SUBTOTAL(109,BT1226:BT1227)</f>
        <v>20421250000</v>
      </c>
      <c r="BU1228" s="285">
        <f>SUBTOTAL(109,BU1226:BU1227)</f>
        <v>0</v>
      </c>
      <c r="BV1228" s="285">
        <f>SUBTOTAL(109,BV1226:BV1227)</f>
        <v>0</v>
      </c>
      <c r="BW1228" s="285">
        <f>SUBTOTAL(109,BW1226:BW1227)</f>
        <v>0</v>
      </c>
      <c r="BX1228" s="156"/>
      <c r="BY1228" s="156">
        <f>IF(SUM(C1228:AI1228)=0,0,1)</f>
        <v>1</v>
      </c>
      <c r="BZ1228" s="156">
        <f t="shared" si="146"/>
        <v>0</v>
      </c>
      <c r="CA1228" s="156"/>
      <c r="CB1228" s="252">
        <f>[4]CDKT!P291</f>
        <v>20421250000</v>
      </c>
      <c r="CC1228" s="252">
        <f>[4]CDKT!T291</f>
        <v>20440000000</v>
      </c>
      <c r="CD1228" s="252">
        <f>W1228-CB1228</f>
        <v>0</v>
      </c>
      <c r="CE1228" s="252">
        <f>AD1228-CC1228</f>
        <v>0</v>
      </c>
      <c r="CG1228" s="272"/>
      <c r="CH1228" s="272"/>
      <c r="CI1228" s="272"/>
      <c r="CJ1228" s="272"/>
      <c r="CK1228" s="272"/>
      <c r="CL1228" s="272"/>
      <c r="CM1228" s="272"/>
      <c r="CN1228" s="272"/>
      <c r="CO1228" s="272"/>
      <c r="CP1228" s="272"/>
    </row>
    <row r="1229" spans="1:94" ht="15" hidden="1" customHeight="1" thickTop="1">
      <c r="A1229" s="147" t="str">
        <f>IF(B1229&lt;&gt;"",SUBTOTAL(103,$B$8:B1229)-SUBTOTAL(103,$B$9:$B$50)-SUBTOTAL(103,$B$52:$B$345),"")</f>
        <v/>
      </c>
      <c r="D1229" s="107"/>
      <c r="E1229" s="107"/>
      <c r="F1229" s="107"/>
      <c r="G1229" s="107"/>
      <c r="H1229" s="107"/>
      <c r="I1229" s="107"/>
      <c r="J1229" s="107"/>
      <c r="K1229" s="107"/>
      <c r="L1229" s="107"/>
      <c r="M1229" s="107"/>
      <c r="N1229" s="107"/>
      <c r="O1229" s="107"/>
      <c r="P1229" s="107"/>
      <c r="Q1229" s="107"/>
      <c r="R1229" s="107"/>
      <c r="S1229" s="107"/>
      <c r="T1229" s="107"/>
      <c r="U1229" s="107"/>
      <c r="V1229" s="107"/>
      <c r="W1229" s="155"/>
      <c r="X1229" s="155"/>
      <c r="Y1229" s="155"/>
      <c r="Z1229" s="155"/>
      <c r="AA1229" s="155"/>
      <c r="AB1229" s="155"/>
      <c r="AC1229" s="155"/>
      <c r="AD1229" s="155"/>
      <c r="AE1229" s="155"/>
      <c r="AF1229" s="155"/>
      <c r="AG1229" s="155"/>
      <c r="AH1229" s="155"/>
      <c r="AI1229" s="155"/>
      <c r="AJ1229" s="147" t="str">
        <f t="shared" si="151"/>
        <v/>
      </c>
      <c r="AK1229" s="245">
        <f t="shared" si="151"/>
        <v>0</v>
      </c>
      <c r="AM1229" s="107"/>
      <c r="AN1229" s="107"/>
      <c r="AO1229" s="107"/>
      <c r="AP1229" s="107"/>
      <c r="AQ1229" s="107"/>
      <c r="AR1229" s="107"/>
      <c r="AS1229" s="107"/>
      <c r="AT1229" s="107"/>
      <c r="AU1229" s="107"/>
      <c r="AV1229" s="107"/>
      <c r="AW1229" s="107"/>
      <c r="AX1229" s="107"/>
      <c r="AY1229" s="107"/>
      <c r="AZ1229" s="107"/>
      <c r="BA1229" s="107"/>
      <c r="BB1229" s="107"/>
      <c r="BC1229" s="107"/>
      <c r="BD1229" s="107"/>
      <c r="BE1229" s="107"/>
      <c r="BT1229" s="155">
        <f>BT1228-[4]CDKT!K291</f>
        <v>0</v>
      </c>
      <c r="BU1229" s="155">
        <f>BU1228-[4]CDKT!L291</f>
        <v>0</v>
      </c>
      <c r="BV1229" s="155">
        <f>BV1228-[4]CDKT!M291</f>
        <v>0</v>
      </c>
      <c r="BW1229" s="155">
        <f>BW1228-[4]CDKT!O291</f>
        <v>0</v>
      </c>
      <c r="BY1229" s="156">
        <f>BY1232</f>
        <v>0</v>
      </c>
      <c r="BZ1229" s="156">
        <f t="shared" si="146"/>
        <v>0</v>
      </c>
    </row>
    <row r="1230" spans="1:94" s="96" customFormat="1" ht="15" hidden="1" customHeight="1">
      <c r="A1230" s="147" t="str">
        <f>IF(B1230&lt;&gt;"",SUBTOTAL(103,$B$8:B1230)-SUBTOTAL(103,$B$9:$B$50)-SUBTOTAL(103,$B$52:$B$345),"")</f>
        <v/>
      </c>
      <c r="B1230" s="88" t="str">
        <f>IF(AND(W1235=0,AD1235=0),"",".")</f>
        <v/>
      </c>
      <c r="C1230" s="270" t="s">
        <v>1667</v>
      </c>
      <c r="D1230" s="124"/>
      <c r="E1230" s="111"/>
      <c r="F1230" s="111"/>
      <c r="G1230" s="111"/>
      <c r="H1230" s="111"/>
      <c r="I1230" s="111"/>
      <c r="J1230" s="111"/>
      <c r="K1230" s="126"/>
      <c r="L1230" s="126"/>
      <c r="M1230" s="126"/>
      <c r="N1230" s="126"/>
      <c r="O1230" s="126"/>
      <c r="P1230" s="126"/>
      <c r="Q1230" s="126"/>
      <c r="R1230" s="126"/>
      <c r="S1230" s="126"/>
      <c r="T1230" s="126"/>
      <c r="U1230" s="126"/>
      <c r="V1230" s="126"/>
      <c r="W1230" s="271"/>
      <c r="X1230" s="271"/>
      <c r="Y1230" s="271"/>
      <c r="Z1230" s="271"/>
      <c r="AA1230" s="271"/>
      <c r="AB1230" s="271"/>
      <c r="AC1230" s="271"/>
      <c r="AD1230" s="271"/>
      <c r="AE1230" s="271"/>
      <c r="AF1230" s="271"/>
      <c r="AG1230" s="271"/>
      <c r="AH1230" s="271"/>
      <c r="AI1230" s="271"/>
      <c r="AJ1230" s="147" t="str">
        <f t="shared" si="151"/>
        <v/>
      </c>
      <c r="AK1230" s="245" t="str">
        <f t="shared" si="151"/>
        <v/>
      </c>
      <c r="AL1230" s="270" t="s">
        <v>1618</v>
      </c>
      <c r="AM1230" s="124"/>
      <c r="AN1230" s="124"/>
      <c r="AO1230" s="111"/>
      <c r="AP1230" s="111"/>
      <c r="AQ1230" s="111"/>
      <c r="AR1230" s="111"/>
      <c r="AS1230" s="111"/>
      <c r="AT1230" s="126"/>
      <c r="AU1230" s="126"/>
      <c r="AV1230" s="126"/>
      <c r="AW1230" s="126"/>
      <c r="AX1230" s="126"/>
      <c r="AY1230" s="126"/>
      <c r="AZ1230" s="126"/>
      <c r="BA1230" s="126"/>
      <c r="BB1230" s="126"/>
      <c r="BC1230" s="126"/>
      <c r="BD1230" s="126"/>
      <c r="BE1230" s="126"/>
      <c r="BF1230" s="271"/>
      <c r="BG1230" s="271"/>
      <c r="BH1230" s="271"/>
      <c r="BI1230" s="271"/>
      <c r="BJ1230" s="271"/>
      <c r="BK1230" s="271"/>
      <c r="BL1230" s="271"/>
      <c r="BM1230" s="271"/>
      <c r="BN1230" s="271"/>
      <c r="BO1230" s="271"/>
      <c r="BP1230" s="271"/>
      <c r="BQ1230" s="271"/>
      <c r="BR1230" s="271"/>
      <c r="BS1230" s="271"/>
      <c r="BT1230" s="155"/>
      <c r="BU1230" s="155"/>
      <c r="BV1230" s="155"/>
      <c r="BW1230" s="155"/>
      <c r="BX1230" s="156"/>
      <c r="BY1230" s="156">
        <f>BY1232</f>
        <v>0</v>
      </c>
      <c r="BZ1230" s="156">
        <f t="shared" si="146"/>
        <v>0</v>
      </c>
      <c r="CA1230" s="156"/>
      <c r="CB1230" s="252"/>
      <c r="CC1230" s="252"/>
      <c r="CD1230" s="252"/>
      <c r="CE1230" s="252"/>
      <c r="CG1230" s="272"/>
      <c r="CH1230" s="272"/>
      <c r="CI1230" s="272"/>
      <c r="CJ1230" s="272"/>
      <c r="CK1230" s="272"/>
      <c r="CL1230" s="272"/>
      <c r="CM1230" s="272"/>
      <c r="CN1230" s="272"/>
      <c r="CO1230" s="272"/>
      <c r="CP1230" s="272"/>
    </row>
    <row r="1231" spans="1:94" ht="15" hidden="1" customHeight="1">
      <c r="A1231" s="278" t="str">
        <f>IF(B1231&lt;&gt;"",SUBTOTAL(103,$B$8:B1231)-SUBTOTAL(103,$B$9:$B$50)-SUBTOTAL(103,$B$52:$B$345),"")</f>
        <v/>
      </c>
      <c r="D1231" s="100"/>
      <c r="E1231" s="100"/>
      <c r="F1231" s="100"/>
      <c r="G1231" s="100"/>
      <c r="H1231" s="100"/>
      <c r="I1231" s="100"/>
      <c r="J1231" s="100"/>
      <c r="K1231" s="100"/>
      <c r="L1231" s="100"/>
      <c r="M1231" s="100"/>
      <c r="N1231" s="100"/>
      <c r="O1231" s="100"/>
      <c r="P1231" s="100"/>
      <c r="Q1231" s="100"/>
      <c r="R1231" s="100"/>
      <c r="S1231" s="100"/>
      <c r="T1231" s="100"/>
      <c r="W1231" s="648" t="str">
        <f>[4]CDKT!$P$9</f>
        <v>30/06/2016</v>
      </c>
      <c r="X1231" s="649"/>
      <c r="Y1231" s="649"/>
      <c r="Z1231" s="649"/>
      <c r="AA1231" s="649"/>
      <c r="AB1231" s="649"/>
      <c r="AC1231" s="277"/>
      <c r="AD1231" s="648" t="str">
        <f>[4]CDKT!$T$9</f>
        <v>01/01/2016</v>
      </c>
      <c r="AE1231" s="649"/>
      <c r="AF1231" s="649"/>
      <c r="AG1231" s="649"/>
      <c r="AH1231" s="649"/>
      <c r="AI1231" s="649"/>
      <c r="AJ1231" s="278" t="str">
        <f t="shared" si="151"/>
        <v/>
      </c>
      <c r="AK1231" s="278">
        <f t="shared" si="151"/>
        <v>0</v>
      </c>
      <c r="AM1231" s="100"/>
      <c r="AN1231" s="100"/>
      <c r="AO1231" s="100"/>
      <c r="AP1231" s="100"/>
      <c r="AQ1231" s="100"/>
      <c r="AR1231" s="100"/>
      <c r="AS1231" s="100"/>
      <c r="AT1231" s="100"/>
      <c r="AU1231" s="100"/>
      <c r="AV1231" s="100"/>
      <c r="AW1231" s="100"/>
      <c r="AX1231" s="100"/>
      <c r="AY1231" s="100"/>
      <c r="AZ1231" s="100"/>
      <c r="BA1231" s="100"/>
      <c r="BB1231" s="100"/>
      <c r="BC1231" s="100"/>
      <c r="BF1231" s="650" t="e">
        <f>#REF!</f>
        <v>#REF!</v>
      </c>
      <c r="BG1231" s="649"/>
      <c r="BH1231" s="649"/>
      <c r="BI1231" s="649"/>
      <c r="BJ1231" s="649"/>
      <c r="BK1231" s="649"/>
      <c r="BL1231" s="277"/>
      <c r="BM1231" s="650" t="e">
        <f>#REF!</f>
        <v>#REF!</v>
      </c>
      <c r="BN1231" s="649"/>
      <c r="BO1231" s="649"/>
      <c r="BP1231" s="649"/>
      <c r="BQ1231" s="649"/>
      <c r="BR1231" s="649"/>
      <c r="BS1231" s="279"/>
      <c r="BT1231" s="280" t="str">
        <f>[4]CDKT!K$9</f>
        <v>Hội sở</v>
      </c>
      <c r="BU1231" s="280" t="str">
        <f>[4]CDKT!L$9</f>
        <v>CN Hà Nội</v>
      </c>
      <c r="BV1231" s="280" t="str">
        <f>[4]CDKT!M$9</f>
        <v>CN Hồ Chí Minh</v>
      </c>
      <c r="BW1231" s="280" t="str">
        <f>[4]CDKT!O$9</f>
        <v>Điều chỉnh</v>
      </c>
      <c r="BY1231" s="156">
        <f>BY1232</f>
        <v>0</v>
      </c>
      <c r="BZ1231" s="156">
        <f t="shared" si="146"/>
        <v>0</v>
      </c>
    </row>
    <row r="1232" spans="1:94" ht="15" hidden="1" customHeight="1">
      <c r="A1232" s="278" t="str">
        <f>IF(B1232&lt;&gt;"",SUBTOTAL(103,$B$8:B1232)-SUBTOTAL(103,$B$9:$B$50)-SUBTOTAL(103,$B$52:$B$345),"")</f>
        <v/>
      </c>
      <c r="D1232" s="100"/>
      <c r="E1232" s="100"/>
      <c r="F1232" s="100"/>
      <c r="G1232" s="100"/>
      <c r="H1232" s="100"/>
      <c r="I1232" s="100"/>
      <c r="J1232" s="100"/>
      <c r="K1232" s="100"/>
      <c r="L1232" s="100"/>
      <c r="M1232" s="100"/>
      <c r="N1232" s="100"/>
      <c r="O1232" s="100"/>
      <c r="P1232" s="100"/>
      <c r="Q1232" s="100"/>
      <c r="R1232" s="100"/>
      <c r="S1232" s="100"/>
      <c r="T1232" s="100"/>
      <c r="W1232" s="651" t="str">
        <f>[4]CDKT!$P$10</f>
        <v>VND</v>
      </c>
      <c r="X1232" s="651"/>
      <c r="Y1232" s="651"/>
      <c r="Z1232" s="651"/>
      <c r="AA1232" s="651"/>
      <c r="AB1232" s="651"/>
      <c r="AC1232" s="277"/>
      <c r="AD1232" s="651" t="str">
        <f>[4]CDKT!$T$10</f>
        <v>VND</v>
      </c>
      <c r="AE1232" s="651"/>
      <c r="AF1232" s="651"/>
      <c r="AG1232" s="651"/>
      <c r="AH1232" s="651"/>
      <c r="AI1232" s="651"/>
      <c r="AJ1232" s="278" t="str">
        <f t="shared" si="151"/>
        <v/>
      </c>
      <c r="AK1232" s="278">
        <f t="shared" si="151"/>
        <v>0</v>
      </c>
      <c r="AM1232" s="100"/>
      <c r="AN1232" s="100"/>
      <c r="AO1232" s="100"/>
      <c r="AP1232" s="100"/>
      <c r="AQ1232" s="100"/>
      <c r="AR1232" s="100"/>
      <c r="AS1232" s="100"/>
      <c r="AT1232" s="100"/>
      <c r="AU1232" s="100"/>
      <c r="AV1232" s="100"/>
      <c r="AW1232" s="100"/>
      <c r="AX1232" s="100"/>
      <c r="AY1232" s="100"/>
      <c r="AZ1232" s="100"/>
      <c r="BA1232" s="100"/>
      <c r="BB1232" s="100"/>
      <c r="BC1232" s="100"/>
      <c r="BF1232" s="651" t="e">
        <f>#REF!</f>
        <v>#REF!</v>
      </c>
      <c r="BG1232" s="651"/>
      <c r="BH1232" s="651"/>
      <c r="BI1232" s="651"/>
      <c r="BJ1232" s="651"/>
      <c r="BK1232" s="651"/>
      <c r="BL1232" s="277"/>
      <c r="BM1232" s="651" t="e">
        <f>#REF!</f>
        <v>#REF!</v>
      </c>
      <c r="BN1232" s="651"/>
      <c r="BO1232" s="651"/>
      <c r="BP1232" s="651"/>
      <c r="BQ1232" s="651"/>
      <c r="BR1232" s="651"/>
      <c r="BS1232" s="279"/>
      <c r="BT1232" s="155" t="s">
        <v>1133</v>
      </c>
      <c r="BU1232" s="155" t="s">
        <v>1133</v>
      </c>
      <c r="BV1232" s="155" t="s">
        <v>1133</v>
      </c>
      <c r="BW1232" s="155" t="s">
        <v>1133</v>
      </c>
      <c r="BY1232" s="156">
        <f>SUM(BY1233:BY1235)</f>
        <v>0</v>
      </c>
      <c r="BZ1232" s="156">
        <f t="shared" si="146"/>
        <v>0</v>
      </c>
    </row>
    <row r="1233" spans="1:94" s="99" customFormat="1" ht="15" hidden="1" customHeight="1">
      <c r="A1233" s="147" t="str">
        <f>IF(B1233&lt;&gt;"",SUBTOTAL(103,$B$8:B1233)-SUBTOTAL(103,$B$9:$B$50)-SUBTOTAL(103,$B$52:$B$345),"")</f>
        <v/>
      </c>
      <c r="B1233" s="90"/>
      <c r="C1233" s="321" t="s">
        <v>1668</v>
      </c>
      <c r="D1233" s="129"/>
      <c r="E1233" s="107"/>
      <c r="F1233" s="107"/>
      <c r="G1233" s="107"/>
      <c r="H1233" s="107"/>
      <c r="I1233" s="107"/>
      <c r="J1233" s="107"/>
      <c r="K1233" s="107"/>
      <c r="L1233" s="114"/>
      <c r="M1233" s="114"/>
      <c r="W1233" s="641">
        <f>SUM(BT1233:BW1233)</f>
        <v>0</v>
      </c>
      <c r="X1233" s="641"/>
      <c r="Y1233" s="641"/>
      <c r="Z1233" s="641"/>
      <c r="AA1233" s="641"/>
      <c r="AB1233" s="641"/>
      <c r="AC1233" s="423"/>
      <c r="AD1233" s="641">
        <f>[4]CDKT!T292</f>
        <v>0</v>
      </c>
      <c r="AE1233" s="641"/>
      <c r="AF1233" s="641"/>
      <c r="AG1233" s="641"/>
      <c r="AH1233" s="641"/>
      <c r="AI1233" s="641"/>
      <c r="AJ1233" s="147" t="str">
        <f t="shared" si="151"/>
        <v/>
      </c>
      <c r="AK1233" s="245">
        <f t="shared" si="151"/>
        <v>0</v>
      </c>
      <c r="AL1233" s="321" t="s">
        <v>1620</v>
      </c>
      <c r="AM1233" s="129"/>
      <c r="AN1233" s="129"/>
      <c r="AO1233" s="107"/>
      <c r="AP1233" s="107"/>
      <c r="AQ1233" s="107"/>
      <c r="AR1233" s="107"/>
      <c r="AS1233" s="107"/>
      <c r="AT1233" s="107"/>
      <c r="AU1233" s="114"/>
      <c r="AV1233" s="114"/>
      <c r="BF1233" s="676" t="e">
        <f>SUBTOTAL(109,#REF!)</f>
        <v>#REF!</v>
      </c>
      <c r="BG1233" s="676"/>
      <c r="BH1233" s="676"/>
      <c r="BI1233" s="676"/>
      <c r="BJ1233" s="676"/>
      <c r="BK1233" s="676"/>
      <c r="BL1233" s="290"/>
      <c r="BM1233" s="676" t="e">
        <f>SUBTOTAL(109,#REF!)</f>
        <v>#REF!</v>
      </c>
      <c r="BN1233" s="676"/>
      <c r="BO1233" s="676"/>
      <c r="BP1233" s="676"/>
      <c r="BQ1233" s="676"/>
      <c r="BR1233" s="676"/>
      <c r="BS1233" s="193"/>
      <c r="BT1233" s="155">
        <f>[4]CDKT!K292</f>
        <v>0</v>
      </c>
      <c r="BU1233" s="155">
        <f>[4]CDKT!L292</f>
        <v>0</v>
      </c>
      <c r="BV1233" s="155">
        <f>[4]CDKT!M292</f>
        <v>0</v>
      </c>
      <c r="BW1233" s="155">
        <f>[4]CDKT!O292</f>
        <v>0</v>
      </c>
      <c r="BX1233" s="156"/>
      <c r="BY1233" s="156">
        <f>IF(SUM(C1233:AI1233)=0,0,1)</f>
        <v>0</v>
      </c>
      <c r="BZ1233" s="156">
        <f t="shared" si="146"/>
        <v>0</v>
      </c>
      <c r="CA1233" s="156"/>
      <c r="CB1233" s="252"/>
      <c r="CC1233" s="252"/>
      <c r="CD1233" s="252"/>
      <c r="CE1233" s="195"/>
      <c r="CG1233" s="290"/>
      <c r="CH1233" s="290"/>
      <c r="CI1233" s="290"/>
      <c r="CJ1233" s="290"/>
      <c r="CK1233" s="290"/>
      <c r="CL1233" s="290"/>
      <c r="CM1233" s="290"/>
      <c r="CN1233" s="290"/>
      <c r="CO1233" s="290"/>
      <c r="CP1233" s="290"/>
    </row>
    <row r="1234" spans="1:94" ht="15" hidden="1" customHeight="1">
      <c r="A1234" s="147" t="str">
        <f>IF(B1234&lt;&gt;"",SUBTOTAL(103,$B$8:B1234)-SUBTOTAL(103,$B$9:$B$50)-SUBTOTAL(103,$B$52:$B$345),"")</f>
        <v/>
      </c>
      <c r="C1234" s="262"/>
      <c r="W1234" s="155"/>
      <c r="X1234" s="155"/>
      <c r="Y1234" s="155"/>
      <c r="Z1234" s="155"/>
      <c r="AA1234" s="155"/>
      <c r="AB1234" s="155"/>
      <c r="AC1234" s="155"/>
      <c r="AD1234" s="155"/>
      <c r="AE1234" s="155"/>
      <c r="AF1234" s="155"/>
      <c r="AG1234" s="155"/>
      <c r="AH1234" s="155"/>
      <c r="AI1234" s="155"/>
      <c r="AJ1234" s="147" t="str">
        <f t="shared" si="151"/>
        <v/>
      </c>
      <c r="AK1234" s="245">
        <f t="shared" si="151"/>
        <v>0</v>
      </c>
      <c r="AL1234" s="262"/>
      <c r="BF1234" s="194"/>
      <c r="BG1234" s="194"/>
      <c r="BH1234" s="194"/>
      <c r="BI1234" s="194"/>
      <c r="BJ1234" s="194"/>
      <c r="BK1234" s="194"/>
      <c r="BL1234" s="194"/>
      <c r="BM1234" s="194"/>
      <c r="BN1234" s="194"/>
      <c r="BO1234" s="194"/>
      <c r="BP1234" s="194"/>
      <c r="BQ1234" s="194"/>
      <c r="BR1234" s="194"/>
      <c r="BY1234" s="156">
        <f>BY1235</f>
        <v>0</v>
      </c>
      <c r="BZ1234" s="156">
        <f t="shared" si="146"/>
        <v>0</v>
      </c>
      <c r="CD1234" s="155"/>
      <c r="CE1234" s="155"/>
    </row>
    <row r="1235" spans="1:94" s="96" customFormat="1" ht="15" hidden="1" customHeight="1" thickBot="1">
      <c r="A1235" s="147" t="str">
        <f>IF(B1235&lt;&gt;"",SUBTOTAL(103,$B$8:B1235)-SUBTOTAL(103,$B$9:$B$50)-SUBTOTAL(103,$B$52:$B$345),"")</f>
        <v/>
      </c>
      <c r="B1235" s="88"/>
      <c r="C1235" s="270"/>
      <c r="D1235" s="110"/>
      <c r="E1235" s="111"/>
      <c r="F1235" s="111"/>
      <c r="G1235" s="111"/>
      <c r="H1235" s="111"/>
      <c r="I1235" s="111"/>
      <c r="J1235" s="111"/>
      <c r="K1235" s="112"/>
      <c r="L1235" s="112"/>
      <c r="M1235" s="112"/>
      <c r="N1235" s="112"/>
      <c r="O1235" s="112"/>
      <c r="P1235" s="112"/>
      <c r="Q1235" s="112"/>
      <c r="R1235" s="112"/>
      <c r="S1235" s="112"/>
      <c r="T1235" s="112"/>
      <c r="U1235" s="112"/>
      <c r="V1235" s="112"/>
      <c r="W1235" s="653">
        <f>SUBTOTAL(109,W1233:AB1234)</f>
        <v>0</v>
      </c>
      <c r="X1235" s="653"/>
      <c r="Y1235" s="653"/>
      <c r="Z1235" s="653"/>
      <c r="AA1235" s="653"/>
      <c r="AB1235" s="653"/>
      <c r="AC1235" s="252"/>
      <c r="AD1235" s="653">
        <f>SUBTOTAL(109,AD1233:AI1234)</f>
        <v>0</v>
      </c>
      <c r="AE1235" s="653"/>
      <c r="AF1235" s="653"/>
      <c r="AG1235" s="653"/>
      <c r="AH1235" s="653"/>
      <c r="AI1235" s="653"/>
      <c r="AJ1235" s="147" t="str">
        <f t="shared" si="151"/>
        <v/>
      </c>
      <c r="AK1235" s="245">
        <f t="shared" si="151"/>
        <v>0</v>
      </c>
      <c r="AL1235" s="270"/>
      <c r="AM1235" s="110"/>
      <c r="AN1235" s="111"/>
      <c r="AO1235" s="111"/>
      <c r="AP1235" s="111"/>
      <c r="AQ1235" s="111"/>
      <c r="AR1235" s="111"/>
      <c r="AS1235" s="111"/>
      <c r="AT1235" s="112"/>
      <c r="AU1235" s="112"/>
      <c r="AV1235" s="112"/>
      <c r="AW1235" s="112"/>
      <c r="AX1235" s="112"/>
      <c r="AY1235" s="112"/>
      <c r="AZ1235" s="112"/>
      <c r="BA1235" s="112"/>
      <c r="BB1235" s="112"/>
      <c r="BC1235" s="112"/>
      <c r="BD1235" s="112"/>
      <c r="BE1235" s="112"/>
      <c r="BF1235" s="653">
        <f>SUBTOTAL(109,BF1233:BK1234)</f>
        <v>0</v>
      </c>
      <c r="BG1235" s="653"/>
      <c r="BH1235" s="653"/>
      <c r="BI1235" s="653"/>
      <c r="BJ1235" s="653"/>
      <c r="BK1235" s="653"/>
      <c r="BL1235" s="252"/>
      <c r="BM1235" s="653">
        <f>SUBTOTAL(109,BM1233:BR1234)</f>
        <v>0</v>
      </c>
      <c r="BN1235" s="653"/>
      <c r="BO1235" s="653"/>
      <c r="BP1235" s="653"/>
      <c r="BQ1235" s="653"/>
      <c r="BR1235" s="653"/>
      <c r="BS1235" s="271"/>
      <c r="BT1235" s="285">
        <f>SUBTOTAL(109,BT1233:BT1234)</f>
        <v>0</v>
      </c>
      <c r="BU1235" s="285">
        <f>SUBTOTAL(109,BU1233:BU1234)</f>
        <v>0</v>
      </c>
      <c r="BV1235" s="285">
        <f>SUBTOTAL(109,BV1233:BV1234)</f>
        <v>0</v>
      </c>
      <c r="BW1235" s="285">
        <f>SUBTOTAL(109,BW1233:BW1234)</f>
        <v>0</v>
      </c>
      <c r="BX1235" s="156"/>
      <c r="BY1235" s="156">
        <f>IF(SUM(C1235:AI1235)=0,0,1)</f>
        <v>0</v>
      </c>
      <c r="BZ1235" s="156">
        <f t="shared" si="146"/>
        <v>0</v>
      </c>
      <c r="CA1235" s="156"/>
      <c r="CB1235" s="252">
        <f>[4]CDKT!P292</f>
        <v>0</v>
      </c>
      <c r="CC1235" s="252">
        <f>[4]CDKT!T292</f>
        <v>0</v>
      </c>
      <c r="CD1235" s="252">
        <f>W1235-CB1235</f>
        <v>0</v>
      </c>
      <c r="CE1235" s="252">
        <f>AD1235-CC1235</f>
        <v>0</v>
      </c>
      <c r="CG1235" s="272"/>
      <c r="CH1235" s="272"/>
      <c r="CI1235" s="272"/>
      <c r="CJ1235" s="272"/>
      <c r="CK1235" s="272"/>
      <c r="CL1235" s="272"/>
      <c r="CM1235" s="272"/>
      <c r="CN1235" s="272"/>
      <c r="CO1235" s="272"/>
      <c r="CP1235" s="272"/>
    </row>
    <row r="1236" spans="1:94" ht="15" customHeight="1" thickTop="1">
      <c r="A1236" s="147" t="str">
        <f>IF(B1236&lt;&gt;"",SUBTOTAL(103,$B$8:B1236)-SUBTOTAL(103,$B$9:$B$50)-SUBTOTAL(103,$B$52:$B$345),"")</f>
        <v/>
      </c>
      <c r="D1236" s="107"/>
      <c r="E1236" s="107"/>
      <c r="F1236" s="107"/>
      <c r="G1236" s="107"/>
      <c r="H1236" s="107"/>
      <c r="I1236" s="107"/>
      <c r="J1236" s="107"/>
      <c r="K1236" s="107"/>
      <c r="L1236" s="107"/>
      <c r="M1236" s="107"/>
      <c r="N1236" s="107"/>
      <c r="O1236" s="107"/>
      <c r="P1236" s="107"/>
      <c r="Q1236" s="107"/>
      <c r="R1236" s="107"/>
      <c r="S1236" s="107"/>
      <c r="T1236" s="107"/>
      <c r="U1236" s="107"/>
      <c r="V1236" s="107"/>
      <c r="W1236" s="155"/>
      <c r="X1236" s="155"/>
      <c r="Y1236" s="155"/>
      <c r="Z1236" s="155"/>
      <c r="AA1236" s="155"/>
      <c r="AB1236" s="155"/>
      <c r="AC1236" s="155"/>
      <c r="AD1236" s="155"/>
      <c r="AE1236" s="155"/>
      <c r="AF1236" s="155"/>
      <c r="AG1236" s="155"/>
      <c r="AH1236" s="155"/>
      <c r="AI1236" s="155"/>
      <c r="AJ1236" s="147" t="str">
        <f t="shared" si="151"/>
        <v/>
      </c>
      <c r="AK1236" s="245">
        <f t="shared" si="151"/>
        <v>0</v>
      </c>
      <c r="AM1236" s="107"/>
      <c r="AN1236" s="107"/>
      <c r="AO1236" s="107"/>
      <c r="AP1236" s="107"/>
      <c r="AQ1236" s="107"/>
      <c r="AR1236" s="107"/>
      <c r="AS1236" s="107"/>
      <c r="AT1236" s="107"/>
      <c r="AU1236" s="107"/>
      <c r="AV1236" s="107"/>
      <c r="AW1236" s="107"/>
      <c r="AX1236" s="107"/>
      <c r="AY1236" s="107"/>
      <c r="AZ1236" s="107"/>
      <c r="BA1236" s="107"/>
      <c r="BB1236" s="107"/>
      <c r="BC1236" s="107"/>
      <c r="BD1236" s="107"/>
      <c r="BE1236" s="107"/>
      <c r="BT1236" s="155">
        <f>BT1235-[4]CDKT!K292</f>
        <v>0</v>
      </c>
      <c r="BU1236" s="155">
        <f>BU1235-[4]CDKT!L292</f>
        <v>0</v>
      </c>
      <c r="BV1236" s="155">
        <f>BV1235-[4]CDKT!M292</f>
        <v>0</v>
      </c>
      <c r="BW1236" s="155">
        <f>BW1235-[4]CDKT!O292</f>
        <v>0</v>
      </c>
      <c r="BY1236" s="156">
        <f>BY1239</f>
        <v>4</v>
      </c>
      <c r="BZ1236" s="156">
        <f t="shared" si="146"/>
        <v>0</v>
      </c>
    </row>
    <row r="1237" spans="1:94" s="96" customFormat="1" ht="15" customHeight="1">
      <c r="A1237" s="147">
        <f>IF(B1237&lt;&gt;"",SUBTOTAL(103,$B$8:B1237)-SUBTOTAL(103,$B$9:$B$50)-SUBTOTAL(103,$B$52:$B$345),"")</f>
        <v>23</v>
      </c>
      <c r="B1237" s="88" t="str">
        <f>IF(AND(W1247=0,AD1247=0),"",".")</f>
        <v>.</v>
      </c>
      <c r="C1237" s="270" t="s">
        <v>1669</v>
      </c>
      <c r="D1237" s="124"/>
      <c r="E1237" s="111"/>
      <c r="F1237" s="111"/>
      <c r="G1237" s="111"/>
      <c r="H1237" s="111"/>
      <c r="I1237" s="111"/>
      <c r="J1237" s="111"/>
      <c r="K1237" s="126"/>
      <c r="L1237" s="126"/>
      <c r="M1237" s="126"/>
      <c r="N1237" s="126"/>
      <c r="O1237" s="126"/>
      <c r="P1237" s="126"/>
      <c r="Q1237" s="126"/>
      <c r="R1237" s="126"/>
      <c r="S1237" s="126"/>
      <c r="T1237" s="126"/>
      <c r="U1237" s="126"/>
      <c r="V1237" s="126"/>
      <c r="W1237" s="271"/>
      <c r="X1237" s="271"/>
      <c r="Y1237" s="271"/>
      <c r="Z1237" s="271"/>
      <c r="AA1237" s="271"/>
      <c r="AB1237" s="271"/>
      <c r="AC1237" s="271"/>
      <c r="AD1237" s="271"/>
      <c r="AE1237" s="271"/>
      <c r="AF1237" s="271"/>
      <c r="AG1237" s="271"/>
      <c r="AH1237" s="271"/>
      <c r="AI1237" s="271"/>
      <c r="AJ1237" s="147">
        <f t="shared" si="151"/>
        <v>23</v>
      </c>
      <c r="AK1237" s="245" t="str">
        <f t="shared" si="151"/>
        <v>.</v>
      </c>
      <c r="AL1237" s="270" t="s">
        <v>1618</v>
      </c>
      <c r="AM1237" s="124"/>
      <c r="AN1237" s="124"/>
      <c r="AO1237" s="111"/>
      <c r="AP1237" s="111"/>
      <c r="AQ1237" s="111"/>
      <c r="AR1237" s="111"/>
      <c r="AS1237" s="111"/>
      <c r="AT1237" s="126"/>
      <c r="AU1237" s="126"/>
      <c r="AV1237" s="126"/>
      <c r="AW1237" s="126"/>
      <c r="AX1237" s="126"/>
      <c r="AY1237" s="126"/>
      <c r="AZ1237" s="126"/>
      <c r="BA1237" s="126"/>
      <c r="BB1237" s="126"/>
      <c r="BC1237" s="126"/>
      <c r="BD1237" s="126"/>
      <c r="BE1237" s="126"/>
      <c r="BF1237" s="271"/>
      <c r="BG1237" s="271"/>
      <c r="BH1237" s="271"/>
      <c r="BI1237" s="271"/>
      <c r="BJ1237" s="271"/>
      <c r="BK1237" s="271"/>
      <c r="BL1237" s="271"/>
      <c r="BM1237" s="271"/>
      <c r="BN1237" s="271"/>
      <c r="BO1237" s="271"/>
      <c r="BP1237" s="271"/>
      <c r="BQ1237" s="271"/>
      <c r="BR1237" s="271"/>
      <c r="BS1237" s="271"/>
      <c r="BT1237" s="155"/>
      <c r="BU1237" s="155"/>
      <c r="BV1237" s="155"/>
      <c r="BW1237" s="155"/>
      <c r="BX1237" s="156"/>
      <c r="BY1237" s="156">
        <f>BY1239</f>
        <v>4</v>
      </c>
      <c r="BZ1237" s="156">
        <f t="shared" si="146"/>
        <v>0</v>
      </c>
      <c r="CA1237" s="156"/>
      <c r="CB1237" s="252"/>
      <c r="CC1237" s="252"/>
      <c r="CD1237" s="252"/>
      <c r="CE1237" s="252"/>
      <c r="CG1237" s="272"/>
      <c r="CH1237" s="272"/>
      <c r="CI1237" s="272"/>
      <c r="CJ1237" s="272"/>
      <c r="CK1237" s="272"/>
      <c r="CL1237" s="272"/>
      <c r="CM1237" s="272"/>
      <c r="CN1237" s="272"/>
      <c r="CO1237" s="272"/>
      <c r="CP1237" s="272"/>
    </row>
    <row r="1238" spans="1:94" ht="15" customHeight="1">
      <c r="A1238" s="278" t="str">
        <f>IF(B1238&lt;&gt;"",SUBTOTAL(103,$B$8:B1238)-SUBTOTAL(103,$B$9:$B$50)-SUBTOTAL(103,$B$52:$B$345),"")</f>
        <v/>
      </c>
      <c r="D1238" s="100"/>
      <c r="E1238" s="100"/>
      <c r="F1238" s="100"/>
      <c r="G1238" s="100"/>
      <c r="H1238" s="100"/>
      <c r="I1238" s="100"/>
      <c r="J1238" s="100"/>
      <c r="K1238" s="100"/>
      <c r="L1238" s="100"/>
      <c r="M1238" s="100"/>
      <c r="N1238" s="100"/>
      <c r="O1238" s="100"/>
      <c r="P1238" s="100"/>
      <c r="Q1238" s="100"/>
      <c r="R1238" s="100"/>
      <c r="S1238" s="100"/>
      <c r="T1238" s="100"/>
      <c r="W1238" s="648" t="str">
        <f>[4]CDKT!$P$9</f>
        <v>30/06/2016</v>
      </c>
      <c r="X1238" s="649"/>
      <c r="Y1238" s="649"/>
      <c r="Z1238" s="649"/>
      <c r="AA1238" s="649"/>
      <c r="AB1238" s="649"/>
      <c r="AC1238" s="277"/>
      <c r="AD1238" s="648" t="str">
        <f>[4]CDKT!$T$9</f>
        <v>01/01/2016</v>
      </c>
      <c r="AE1238" s="649"/>
      <c r="AF1238" s="649"/>
      <c r="AG1238" s="649"/>
      <c r="AH1238" s="649"/>
      <c r="AI1238" s="649"/>
      <c r="AJ1238" s="278" t="str">
        <f t="shared" si="151"/>
        <v/>
      </c>
      <c r="AK1238" s="278">
        <f t="shared" si="151"/>
        <v>0</v>
      </c>
      <c r="AM1238" s="100"/>
      <c r="AN1238" s="100"/>
      <c r="AO1238" s="100"/>
      <c r="AP1238" s="100"/>
      <c r="AQ1238" s="100"/>
      <c r="AR1238" s="100"/>
      <c r="AS1238" s="100"/>
      <c r="AT1238" s="100"/>
      <c r="AU1238" s="100"/>
      <c r="AV1238" s="100"/>
      <c r="AW1238" s="100"/>
      <c r="AX1238" s="100"/>
      <c r="AY1238" s="100"/>
      <c r="AZ1238" s="100"/>
      <c r="BA1238" s="100"/>
      <c r="BB1238" s="100"/>
      <c r="BC1238" s="100"/>
      <c r="BF1238" s="650" t="e">
        <f>#REF!</f>
        <v>#REF!</v>
      </c>
      <c r="BG1238" s="649"/>
      <c r="BH1238" s="649"/>
      <c r="BI1238" s="649"/>
      <c r="BJ1238" s="649"/>
      <c r="BK1238" s="649"/>
      <c r="BL1238" s="277"/>
      <c r="BM1238" s="650" t="e">
        <f>#REF!</f>
        <v>#REF!</v>
      </c>
      <c r="BN1238" s="649"/>
      <c r="BO1238" s="649"/>
      <c r="BP1238" s="649"/>
      <c r="BQ1238" s="649"/>
      <c r="BR1238" s="649"/>
      <c r="BS1238" s="279"/>
      <c r="BT1238" s="280" t="str">
        <f>[4]CDKT!K$9</f>
        <v>Hội sở</v>
      </c>
      <c r="BU1238" s="280" t="str">
        <f>[4]CDKT!L$9</f>
        <v>CN Hà Nội</v>
      </c>
      <c r="BV1238" s="280" t="str">
        <f>[4]CDKT!M$9</f>
        <v>CN Hồ Chí Minh</v>
      </c>
      <c r="BW1238" s="280" t="str">
        <f>[4]CDKT!O$9</f>
        <v>Điều chỉnh</v>
      </c>
      <c r="BY1238" s="156">
        <f>BY1239</f>
        <v>4</v>
      </c>
      <c r="BZ1238" s="156">
        <f t="shared" si="146"/>
        <v>0</v>
      </c>
    </row>
    <row r="1239" spans="1:94" ht="15" customHeight="1">
      <c r="A1239" s="278" t="str">
        <f>IF(B1239&lt;&gt;"",SUBTOTAL(103,$B$8:B1239)-SUBTOTAL(103,$B$9:$B$50)-SUBTOTAL(103,$B$52:$B$345),"")</f>
        <v/>
      </c>
      <c r="D1239" s="100"/>
      <c r="E1239" s="100"/>
      <c r="F1239" s="100"/>
      <c r="G1239" s="100"/>
      <c r="H1239" s="100"/>
      <c r="I1239" s="100"/>
      <c r="J1239" s="100"/>
      <c r="K1239" s="100"/>
      <c r="L1239" s="100"/>
      <c r="M1239" s="100"/>
      <c r="N1239" s="100"/>
      <c r="O1239" s="100"/>
      <c r="P1239" s="100"/>
      <c r="Q1239" s="100"/>
      <c r="R1239" s="100"/>
      <c r="S1239" s="100"/>
      <c r="T1239" s="100"/>
      <c r="W1239" s="651" t="str">
        <f>[4]CDKT!$P$10</f>
        <v>VND</v>
      </c>
      <c r="X1239" s="651"/>
      <c r="Y1239" s="651"/>
      <c r="Z1239" s="651"/>
      <c r="AA1239" s="651"/>
      <c r="AB1239" s="651"/>
      <c r="AC1239" s="277"/>
      <c r="AD1239" s="651" t="str">
        <f>[4]CDKT!$T$10</f>
        <v>VND</v>
      </c>
      <c r="AE1239" s="651"/>
      <c r="AF1239" s="651"/>
      <c r="AG1239" s="651"/>
      <c r="AH1239" s="651"/>
      <c r="AI1239" s="651"/>
      <c r="AJ1239" s="278" t="str">
        <f t="shared" ref="AJ1239:AK1281" si="152">A1239</f>
        <v/>
      </c>
      <c r="AK1239" s="278">
        <f t="shared" si="152"/>
        <v>0</v>
      </c>
      <c r="AM1239" s="100"/>
      <c r="AN1239" s="100"/>
      <c r="AO1239" s="100"/>
      <c r="AP1239" s="100"/>
      <c r="AQ1239" s="100"/>
      <c r="AR1239" s="100"/>
      <c r="AS1239" s="100"/>
      <c r="AT1239" s="100"/>
      <c r="AU1239" s="100"/>
      <c r="AV1239" s="100"/>
      <c r="AW1239" s="100"/>
      <c r="AX1239" s="100"/>
      <c r="AY1239" s="100"/>
      <c r="AZ1239" s="100"/>
      <c r="BA1239" s="100"/>
      <c r="BB1239" s="100"/>
      <c r="BC1239" s="100"/>
      <c r="BF1239" s="651" t="e">
        <f>#REF!</f>
        <v>#REF!</v>
      </c>
      <c r="BG1239" s="651"/>
      <c r="BH1239" s="651"/>
      <c r="BI1239" s="651"/>
      <c r="BJ1239" s="651"/>
      <c r="BK1239" s="651"/>
      <c r="BL1239" s="277"/>
      <c r="BM1239" s="651" t="e">
        <f>#REF!</f>
        <v>#REF!</v>
      </c>
      <c r="BN1239" s="651"/>
      <c r="BO1239" s="651"/>
      <c r="BP1239" s="651"/>
      <c r="BQ1239" s="651"/>
      <c r="BR1239" s="651"/>
      <c r="BS1239" s="279"/>
      <c r="BT1239" s="155" t="s">
        <v>1133</v>
      </c>
      <c r="BU1239" s="155" t="s">
        <v>1133</v>
      </c>
      <c r="BV1239" s="155" t="s">
        <v>1133</v>
      </c>
      <c r="BW1239" s="155" t="s">
        <v>1133</v>
      </c>
      <c r="BY1239" s="156">
        <f>SUM(BY1240:BY1247)</f>
        <v>4</v>
      </c>
      <c r="BZ1239" s="156">
        <f t="shared" si="146"/>
        <v>0</v>
      </c>
    </row>
    <row r="1240" spans="1:94" s="99" customFormat="1" ht="15" customHeight="1">
      <c r="A1240" s="147" t="str">
        <f>IF(B1240&lt;&gt;"",SUBTOTAL(103,$B$8:B1240)-SUBTOTAL(103,$B$9:$B$50)-SUBTOTAL(103,$B$52:$B$345),"")</f>
        <v/>
      </c>
      <c r="B1240" s="90"/>
      <c r="C1240" s="321" t="s">
        <v>1638</v>
      </c>
      <c r="D1240" s="462" t="s">
        <v>1639</v>
      </c>
      <c r="E1240" s="107"/>
      <c r="F1240" s="107"/>
      <c r="G1240" s="107"/>
      <c r="H1240" s="107"/>
      <c r="I1240" s="107"/>
      <c r="J1240" s="107"/>
      <c r="K1240" s="107"/>
      <c r="L1240" s="109"/>
      <c r="M1240" s="109"/>
      <c r="W1240" s="641">
        <f t="shared" ref="W1240:W1245" si="153">SUM(BT1240:BW1240)</f>
        <v>160081660000</v>
      </c>
      <c r="X1240" s="641"/>
      <c r="Y1240" s="641"/>
      <c r="Z1240" s="641"/>
      <c r="AA1240" s="641"/>
      <c r="AB1240" s="641"/>
      <c r="AC1240" s="423"/>
      <c r="AD1240" s="641">
        <f>[4]CDKT!T297</f>
        <v>196539500000</v>
      </c>
      <c r="AE1240" s="641"/>
      <c r="AF1240" s="641"/>
      <c r="AG1240" s="641"/>
      <c r="AH1240" s="641"/>
      <c r="AI1240" s="641"/>
      <c r="AJ1240" s="147" t="str">
        <f t="shared" si="152"/>
        <v/>
      </c>
      <c r="AK1240" s="245">
        <f t="shared" si="152"/>
        <v>0</v>
      </c>
      <c r="AL1240" s="321" t="s">
        <v>1620</v>
      </c>
      <c r="AM1240" s="129"/>
      <c r="AN1240" s="129"/>
      <c r="AO1240" s="107"/>
      <c r="AP1240" s="107"/>
      <c r="AQ1240" s="107"/>
      <c r="AR1240" s="107"/>
      <c r="AS1240" s="107"/>
      <c r="AT1240" s="107"/>
      <c r="AU1240" s="114"/>
      <c r="AV1240" s="114"/>
      <c r="BF1240" s="676">
        <f>SUBTOTAL(109,BF1241:BK1242)</f>
        <v>0</v>
      </c>
      <c r="BG1240" s="676"/>
      <c r="BH1240" s="676"/>
      <c r="BI1240" s="676"/>
      <c r="BJ1240" s="676"/>
      <c r="BK1240" s="676"/>
      <c r="BL1240" s="290"/>
      <c r="BM1240" s="676">
        <f>SUBTOTAL(109,BM1241:BR1242)</f>
        <v>0</v>
      </c>
      <c r="BN1240" s="676"/>
      <c r="BO1240" s="676"/>
      <c r="BP1240" s="676"/>
      <c r="BQ1240" s="676"/>
      <c r="BR1240" s="676"/>
      <c r="BS1240" s="193"/>
      <c r="BT1240" s="155">
        <f>[4]CDKT!K297</f>
        <v>160081660000</v>
      </c>
      <c r="BU1240" s="155">
        <f>[4]CDKT!L297</f>
        <v>0</v>
      </c>
      <c r="BV1240" s="155">
        <f>[4]CDKT!M297</f>
        <v>0</v>
      </c>
      <c r="BW1240" s="155">
        <f>[4]CDKT!O297</f>
        <v>0</v>
      </c>
      <c r="BX1240" s="156"/>
      <c r="BY1240" s="156">
        <f t="shared" ref="BY1240:BY1245" si="154">IF(SUM(C1240:AI1240)=0,0,1)</f>
        <v>1</v>
      </c>
      <c r="BZ1240" s="156">
        <f t="shared" si="146"/>
        <v>0</v>
      </c>
      <c r="CA1240" s="156"/>
      <c r="CB1240" s="252"/>
      <c r="CC1240" s="252"/>
      <c r="CD1240" s="252"/>
      <c r="CE1240" s="195"/>
      <c r="CG1240" s="290"/>
      <c r="CH1240" s="290"/>
      <c r="CI1240" s="290"/>
      <c r="CJ1240" s="290"/>
      <c r="CK1240" s="290"/>
      <c r="CL1240" s="290"/>
      <c r="CM1240" s="290"/>
      <c r="CN1240" s="290"/>
      <c r="CO1240" s="290"/>
      <c r="CP1240" s="290"/>
    </row>
    <row r="1241" spans="1:94" s="103" customFormat="1" ht="15" hidden="1" customHeight="1">
      <c r="A1241" s="147" t="str">
        <f>IF(B1241&lt;&gt;"",SUBTOTAL(103,$B$8:B1241)-SUBTOTAL(103,$B$9:$B$50)-SUBTOTAL(103,$B$52:$B$345),"")</f>
        <v/>
      </c>
      <c r="B1241" s="102"/>
      <c r="C1241" s="99" t="s">
        <v>1640</v>
      </c>
      <c r="D1241" s="462" t="s">
        <v>1641</v>
      </c>
      <c r="E1241" s="107"/>
      <c r="F1241" s="107"/>
      <c r="G1241" s="107"/>
      <c r="H1241" s="107"/>
      <c r="I1241" s="107"/>
      <c r="J1241" s="107"/>
      <c r="K1241" s="107"/>
      <c r="L1241" s="109"/>
      <c r="M1241" s="109"/>
      <c r="N1241" s="99"/>
      <c r="O1241" s="99"/>
      <c r="P1241" s="99"/>
      <c r="Q1241" s="99"/>
      <c r="R1241" s="99"/>
      <c r="S1241" s="99"/>
      <c r="T1241" s="99"/>
      <c r="U1241" s="99"/>
      <c r="W1241" s="641">
        <f t="shared" si="153"/>
        <v>0</v>
      </c>
      <c r="X1241" s="641"/>
      <c r="Y1241" s="641"/>
      <c r="Z1241" s="641"/>
      <c r="AA1241" s="641"/>
      <c r="AB1241" s="641"/>
      <c r="AC1241" s="456"/>
      <c r="AD1241" s="641">
        <f>[4]CDKT!T298</f>
        <v>0</v>
      </c>
      <c r="AE1241" s="641"/>
      <c r="AF1241" s="641"/>
      <c r="AG1241" s="641"/>
      <c r="AH1241" s="641"/>
      <c r="AI1241" s="641"/>
      <c r="AJ1241" s="147" t="str">
        <f t="shared" si="152"/>
        <v/>
      </c>
      <c r="AK1241" s="245">
        <f t="shared" si="152"/>
        <v>0</v>
      </c>
      <c r="AL1241" s="103" t="s">
        <v>781</v>
      </c>
      <c r="AM1241" s="323" t="s">
        <v>1642</v>
      </c>
      <c r="AN1241" s="323"/>
      <c r="AO1241" s="122"/>
      <c r="AP1241" s="122"/>
      <c r="AQ1241" s="122"/>
      <c r="AR1241" s="122"/>
      <c r="AS1241" s="122"/>
      <c r="AT1241" s="122"/>
      <c r="AU1241" s="114"/>
      <c r="AV1241" s="114"/>
      <c r="BF1241" s="735">
        <f>W1241</f>
        <v>0</v>
      </c>
      <c r="BG1241" s="735"/>
      <c r="BH1241" s="735"/>
      <c r="BI1241" s="735"/>
      <c r="BJ1241" s="735"/>
      <c r="BK1241" s="735"/>
      <c r="BL1241" s="443"/>
      <c r="BM1241" s="735">
        <f>AD1241</f>
        <v>0</v>
      </c>
      <c r="BN1241" s="735"/>
      <c r="BO1241" s="735"/>
      <c r="BP1241" s="735"/>
      <c r="BQ1241" s="735"/>
      <c r="BR1241" s="735"/>
      <c r="BS1241" s="190"/>
      <c r="BT1241" s="155">
        <f>[4]CDKT!K298</f>
        <v>0</v>
      </c>
      <c r="BU1241" s="155">
        <f>[4]CDKT!L298</f>
        <v>0</v>
      </c>
      <c r="BV1241" s="155">
        <f>[4]CDKT!M298</f>
        <v>0</v>
      </c>
      <c r="BW1241" s="155">
        <f>[4]CDKT!O298</f>
        <v>0</v>
      </c>
      <c r="BX1241" s="156"/>
      <c r="BY1241" s="156">
        <f t="shared" si="154"/>
        <v>0</v>
      </c>
      <c r="BZ1241" s="156">
        <f t="shared" si="146"/>
        <v>0</v>
      </c>
      <c r="CA1241" s="156"/>
      <c r="CB1241" s="295"/>
      <c r="CC1241" s="295"/>
      <c r="CD1241" s="295"/>
      <c r="CE1241" s="420"/>
      <c r="CG1241" s="443"/>
      <c r="CH1241" s="443"/>
      <c r="CI1241" s="443"/>
      <c r="CJ1241" s="443"/>
      <c r="CK1241" s="443"/>
      <c r="CL1241" s="443"/>
      <c r="CM1241" s="443"/>
      <c r="CN1241" s="443"/>
      <c r="CO1241" s="443"/>
      <c r="CP1241" s="443"/>
    </row>
    <row r="1242" spans="1:94" s="103" customFormat="1" ht="15" hidden="1" customHeight="1">
      <c r="A1242" s="147" t="str">
        <f>IF(B1242&lt;&gt;"",SUBTOTAL(103,$B$8:B1242)-SUBTOTAL(103,$B$9:$B$50)-SUBTOTAL(103,$B$52:$B$345),"")</f>
        <v/>
      </c>
      <c r="B1242" s="102"/>
      <c r="C1242" s="99" t="s">
        <v>1643</v>
      </c>
      <c r="D1242" s="321" t="s">
        <v>1644</v>
      </c>
      <c r="E1242" s="107"/>
      <c r="F1242" s="107"/>
      <c r="G1242" s="107"/>
      <c r="H1242" s="107"/>
      <c r="I1242" s="107"/>
      <c r="J1242" s="107"/>
      <c r="K1242" s="107"/>
      <c r="L1242" s="109"/>
      <c r="M1242" s="109"/>
      <c r="N1242" s="99"/>
      <c r="O1242" s="99"/>
      <c r="P1242" s="99"/>
      <c r="Q1242" s="99"/>
      <c r="R1242" s="99"/>
      <c r="S1242" s="99"/>
      <c r="T1242" s="99"/>
      <c r="U1242" s="99"/>
      <c r="W1242" s="641">
        <f t="shared" si="153"/>
        <v>0</v>
      </c>
      <c r="X1242" s="641"/>
      <c r="Y1242" s="641"/>
      <c r="Z1242" s="641"/>
      <c r="AA1242" s="641"/>
      <c r="AB1242" s="641"/>
      <c r="AC1242" s="456"/>
      <c r="AD1242" s="641">
        <f>[4]CDKT!T299</f>
        <v>0</v>
      </c>
      <c r="AE1242" s="641"/>
      <c r="AF1242" s="641"/>
      <c r="AG1242" s="641"/>
      <c r="AH1242" s="641"/>
      <c r="AI1242" s="641"/>
      <c r="AJ1242" s="147" t="str">
        <f t="shared" si="152"/>
        <v/>
      </c>
      <c r="AK1242" s="245">
        <f t="shared" si="152"/>
        <v>0</v>
      </c>
      <c r="AL1242" s="103" t="s">
        <v>781</v>
      </c>
      <c r="AM1242" s="323" t="s">
        <v>1645</v>
      </c>
      <c r="AN1242" s="323"/>
      <c r="AO1242" s="122"/>
      <c r="AP1242" s="122"/>
      <c r="AQ1242" s="122"/>
      <c r="AR1242" s="122"/>
      <c r="AS1242" s="122"/>
      <c r="AT1242" s="122"/>
      <c r="AU1242" s="114"/>
      <c r="AV1242" s="114"/>
      <c r="BF1242" s="735">
        <f>W1242</f>
        <v>0</v>
      </c>
      <c r="BG1242" s="735"/>
      <c r="BH1242" s="735"/>
      <c r="BI1242" s="735"/>
      <c r="BJ1242" s="735"/>
      <c r="BK1242" s="735"/>
      <c r="BL1242" s="443"/>
      <c r="BM1242" s="735">
        <f>AD1242</f>
        <v>0</v>
      </c>
      <c r="BN1242" s="735"/>
      <c r="BO1242" s="735"/>
      <c r="BP1242" s="735"/>
      <c r="BQ1242" s="735"/>
      <c r="BR1242" s="735"/>
      <c r="BS1242" s="190"/>
      <c r="BT1242" s="155">
        <f>[4]CDKT!K299</f>
        <v>0</v>
      </c>
      <c r="BU1242" s="155">
        <f>[4]CDKT!L299</f>
        <v>0</v>
      </c>
      <c r="BV1242" s="155">
        <f>[4]CDKT!M299</f>
        <v>0</v>
      </c>
      <c r="BW1242" s="155">
        <f>[4]CDKT!O299</f>
        <v>0</v>
      </c>
      <c r="BX1242" s="156"/>
      <c r="BY1242" s="156">
        <f t="shared" si="154"/>
        <v>0</v>
      </c>
      <c r="BZ1242" s="156">
        <f t="shared" si="146"/>
        <v>0</v>
      </c>
      <c r="CA1242" s="156"/>
      <c r="CB1242" s="295"/>
      <c r="CC1242" s="295"/>
      <c r="CD1242" s="295"/>
      <c r="CE1242" s="420"/>
      <c r="CG1242" s="443"/>
      <c r="CH1242" s="443"/>
      <c r="CI1242" s="443"/>
      <c r="CJ1242" s="443"/>
      <c r="CK1242" s="443"/>
      <c r="CL1242" s="443"/>
      <c r="CM1242" s="443"/>
      <c r="CN1242" s="443"/>
      <c r="CO1242" s="443"/>
      <c r="CP1242" s="443"/>
    </row>
    <row r="1243" spans="1:94" s="99" customFormat="1" ht="15" hidden="1" customHeight="1">
      <c r="A1243" s="147" t="str">
        <f>IF(B1243&lt;&gt;"",SUBTOTAL(103,$B$8:B1243)-SUBTOTAL(103,$B$9:$B$50)-SUBTOTAL(103,$B$52:$B$345),"")</f>
        <v/>
      </c>
      <c r="B1243" s="90"/>
      <c r="C1243" s="457" t="s">
        <v>1646</v>
      </c>
      <c r="D1243" s="457" t="s">
        <v>1647</v>
      </c>
      <c r="E1243" s="463"/>
      <c r="F1243" s="463"/>
      <c r="G1243" s="463"/>
      <c r="H1243" s="463"/>
      <c r="I1243" s="463"/>
      <c r="J1243" s="463"/>
      <c r="K1243" s="463"/>
      <c r="L1243" s="463"/>
      <c r="M1243" s="463"/>
      <c r="N1243" s="463"/>
      <c r="O1243" s="463"/>
      <c r="P1243" s="463"/>
      <c r="Q1243" s="463"/>
      <c r="R1243" s="463"/>
      <c r="S1243" s="463"/>
      <c r="T1243" s="463"/>
      <c r="U1243" s="463"/>
      <c r="W1243" s="641">
        <f t="shared" si="153"/>
        <v>0</v>
      </c>
      <c r="X1243" s="641"/>
      <c r="Y1243" s="641"/>
      <c r="Z1243" s="641"/>
      <c r="AA1243" s="641"/>
      <c r="AB1243" s="641"/>
      <c r="AC1243" s="423"/>
      <c r="AD1243" s="641">
        <f>[4]CDKT!T300</f>
        <v>0</v>
      </c>
      <c r="AE1243" s="641"/>
      <c r="AF1243" s="641"/>
      <c r="AG1243" s="641"/>
      <c r="AH1243" s="641"/>
      <c r="AI1243" s="641"/>
      <c r="AJ1243" s="147" t="str">
        <f t="shared" si="152"/>
        <v/>
      </c>
      <c r="AK1243" s="245">
        <f t="shared" si="152"/>
        <v>0</v>
      </c>
      <c r="AL1243" s="742" t="s">
        <v>1622</v>
      </c>
      <c r="AM1243" s="655"/>
      <c r="AN1243" s="655"/>
      <c r="AO1243" s="655"/>
      <c r="AP1243" s="655"/>
      <c r="AQ1243" s="655"/>
      <c r="AR1243" s="655"/>
      <c r="AS1243" s="655"/>
      <c r="AT1243" s="655"/>
      <c r="AU1243" s="655"/>
      <c r="AV1243" s="655"/>
      <c r="AW1243" s="655"/>
      <c r="AX1243" s="655"/>
      <c r="AY1243" s="655"/>
      <c r="AZ1243" s="655"/>
      <c r="BA1243" s="655"/>
      <c r="BB1243" s="655"/>
      <c r="BC1243" s="655"/>
      <c r="BD1243" s="655"/>
      <c r="BF1243" s="676">
        <f>SUBTOTAL(109,BF1244:BK1245)</f>
        <v>1305700000</v>
      </c>
      <c r="BG1243" s="676"/>
      <c r="BH1243" s="676"/>
      <c r="BI1243" s="676"/>
      <c r="BJ1243" s="676"/>
      <c r="BK1243" s="676"/>
      <c r="BL1243" s="290"/>
      <c r="BM1243" s="676">
        <f>SUBTOTAL(109,BM1244:BR1245)</f>
        <v>893700000</v>
      </c>
      <c r="BN1243" s="676"/>
      <c r="BO1243" s="676"/>
      <c r="BP1243" s="676"/>
      <c r="BQ1243" s="676"/>
      <c r="BR1243" s="676"/>
      <c r="BS1243" s="193"/>
      <c r="BT1243" s="155">
        <f>[4]CDKT!K300</f>
        <v>0</v>
      </c>
      <c r="BU1243" s="155">
        <f>[4]CDKT!L300</f>
        <v>0</v>
      </c>
      <c r="BV1243" s="155">
        <f>[4]CDKT!M300</f>
        <v>0</v>
      </c>
      <c r="BW1243" s="155">
        <f>[4]CDKT!O300</f>
        <v>0</v>
      </c>
      <c r="BX1243" s="156"/>
      <c r="BY1243" s="156">
        <f t="shared" si="154"/>
        <v>0</v>
      </c>
      <c r="BZ1243" s="156">
        <f t="shared" si="146"/>
        <v>0</v>
      </c>
      <c r="CA1243" s="156"/>
      <c r="CB1243" s="252"/>
      <c r="CC1243" s="252"/>
      <c r="CD1243" s="252"/>
      <c r="CE1243" s="195"/>
      <c r="CG1243" s="290"/>
      <c r="CH1243" s="290"/>
      <c r="CI1243" s="290"/>
      <c r="CJ1243" s="290"/>
      <c r="CK1243" s="290"/>
      <c r="CL1243" s="290"/>
      <c r="CM1243" s="290"/>
      <c r="CN1243" s="290"/>
      <c r="CO1243" s="290"/>
      <c r="CP1243" s="290"/>
    </row>
    <row r="1244" spans="1:94" s="103" customFormat="1" ht="15" customHeight="1">
      <c r="A1244" s="147" t="str">
        <f>IF(B1244&lt;&gt;"",SUBTOTAL(103,$B$8:B1244)-SUBTOTAL(103,$B$9:$B$50)-SUBTOTAL(103,$B$52:$B$345),"")</f>
        <v/>
      </c>
      <c r="B1244" s="102"/>
      <c r="C1244" s="99" t="s">
        <v>1648</v>
      </c>
      <c r="D1244" s="321" t="s">
        <v>1649</v>
      </c>
      <c r="E1244" s="107"/>
      <c r="F1244" s="107"/>
      <c r="G1244" s="107"/>
      <c r="H1244" s="107"/>
      <c r="I1244" s="107"/>
      <c r="J1244" s="107"/>
      <c r="K1244" s="107"/>
      <c r="L1244" s="109"/>
      <c r="M1244" s="109"/>
      <c r="N1244" s="99"/>
      <c r="O1244" s="99"/>
      <c r="P1244" s="99"/>
      <c r="Q1244" s="99"/>
      <c r="R1244" s="99"/>
      <c r="S1244" s="99"/>
      <c r="T1244" s="99"/>
      <c r="U1244" s="99"/>
      <c r="W1244" s="641">
        <f t="shared" si="153"/>
        <v>1305700000</v>
      </c>
      <c r="X1244" s="641"/>
      <c r="Y1244" s="641"/>
      <c r="Z1244" s="641"/>
      <c r="AA1244" s="641"/>
      <c r="AB1244" s="641"/>
      <c r="AC1244" s="456"/>
      <c r="AD1244" s="641">
        <f>[4]CDKT!T301</f>
        <v>893700000</v>
      </c>
      <c r="AE1244" s="641"/>
      <c r="AF1244" s="641"/>
      <c r="AG1244" s="641"/>
      <c r="AH1244" s="641"/>
      <c r="AI1244" s="641"/>
      <c r="AJ1244" s="147" t="str">
        <f t="shared" si="152"/>
        <v/>
      </c>
      <c r="AK1244" s="245">
        <f t="shared" si="152"/>
        <v>0</v>
      </c>
      <c r="AL1244" s="103" t="s">
        <v>781</v>
      </c>
      <c r="AM1244" s="323" t="s">
        <v>1650</v>
      </c>
      <c r="AN1244" s="323"/>
      <c r="AO1244" s="122"/>
      <c r="AP1244" s="122"/>
      <c r="AQ1244" s="122"/>
      <c r="AR1244" s="122"/>
      <c r="AS1244" s="122"/>
      <c r="AT1244" s="122"/>
      <c r="AU1244" s="114"/>
      <c r="AV1244" s="114"/>
      <c r="BF1244" s="735">
        <f>W1244</f>
        <v>1305700000</v>
      </c>
      <c r="BG1244" s="735"/>
      <c r="BH1244" s="735"/>
      <c r="BI1244" s="735"/>
      <c r="BJ1244" s="735"/>
      <c r="BK1244" s="735"/>
      <c r="BL1244" s="443"/>
      <c r="BM1244" s="735">
        <f>AD1244</f>
        <v>893700000</v>
      </c>
      <c r="BN1244" s="735"/>
      <c r="BO1244" s="735"/>
      <c r="BP1244" s="735"/>
      <c r="BQ1244" s="735"/>
      <c r="BR1244" s="735"/>
      <c r="BS1244" s="190"/>
      <c r="BT1244" s="155">
        <f>[4]CDKT!K301</f>
        <v>1305700000</v>
      </c>
      <c r="BU1244" s="155">
        <f>[4]CDKT!L301</f>
        <v>0</v>
      </c>
      <c r="BV1244" s="155">
        <f>[4]CDKT!M301</f>
        <v>0</v>
      </c>
      <c r="BW1244" s="155">
        <f>[4]CDKT!O301</f>
        <v>0</v>
      </c>
      <c r="BX1244" s="156"/>
      <c r="BY1244" s="156">
        <f t="shared" si="154"/>
        <v>1</v>
      </c>
      <c r="BZ1244" s="156">
        <f t="shared" si="146"/>
        <v>0</v>
      </c>
      <c r="CA1244" s="156"/>
      <c r="CB1244" s="295"/>
      <c r="CC1244" s="295"/>
      <c r="CD1244" s="295"/>
      <c r="CE1244" s="420"/>
      <c r="CG1244" s="443"/>
      <c r="CH1244" s="443"/>
      <c r="CI1244" s="443"/>
      <c r="CJ1244" s="443"/>
      <c r="CK1244" s="443"/>
      <c r="CL1244" s="443"/>
      <c r="CM1244" s="443"/>
      <c r="CN1244" s="443"/>
      <c r="CO1244" s="443"/>
      <c r="CP1244" s="443"/>
    </row>
    <row r="1245" spans="1:94" s="103" customFormat="1" ht="15" hidden="1" customHeight="1">
      <c r="A1245" s="147" t="str">
        <f>IF(B1245&lt;&gt;"",SUBTOTAL(103,$B$8:B1245)-SUBTOTAL(103,$B$9:$B$50)-SUBTOTAL(103,$B$52:$B$345),"")</f>
        <v/>
      </c>
      <c r="B1245" s="102"/>
      <c r="C1245" s="99" t="s">
        <v>1651</v>
      </c>
      <c r="D1245" s="321" t="s">
        <v>1652</v>
      </c>
      <c r="E1245" s="107"/>
      <c r="F1245" s="107"/>
      <c r="G1245" s="107"/>
      <c r="H1245" s="107"/>
      <c r="I1245" s="107"/>
      <c r="J1245" s="107"/>
      <c r="K1245" s="107"/>
      <c r="L1245" s="109"/>
      <c r="M1245" s="109"/>
      <c r="N1245" s="99"/>
      <c r="O1245" s="99"/>
      <c r="P1245" s="99"/>
      <c r="Q1245" s="99"/>
      <c r="R1245" s="99"/>
      <c r="S1245" s="99"/>
      <c r="T1245" s="99"/>
      <c r="U1245" s="99"/>
      <c r="W1245" s="641">
        <f t="shared" si="153"/>
        <v>0</v>
      </c>
      <c r="X1245" s="641"/>
      <c r="Y1245" s="641"/>
      <c r="Z1245" s="641"/>
      <c r="AA1245" s="641"/>
      <c r="AB1245" s="641"/>
      <c r="AC1245" s="456"/>
      <c r="AD1245" s="641">
        <f>[4]CDKT!T302</f>
        <v>0</v>
      </c>
      <c r="AE1245" s="641"/>
      <c r="AF1245" s="641"/>
      <c r="AG1245" s="641"/>
      <c r="AH1245" s="641"/>
      <c r="AI1245" s="641"/>
      <c r="AJ1245" s="147" t="str">
        <f t="shared" si="152"/>
        <v/>
      </c>
      <c r="AK1245" s="245">
        <f t="shared" si="152"/>
        <v>0</v>
      </c>
      <c r="AL1245" s="103" t="s">
        <v>781</v>
      </c>
      <c r="AM1245" s="323" t="s">
        <v>1519</v>
      </c>
      <c r="AN1245" s="323"/>
      <c r="AO1245" s="122"/>
      <c r="AP1245" s="122"/>
      <c r="AQ1245" s="122"/>
      <c r="AR1245" s="122"/>
      <c r="AS1245" s="122"/>
      <c r="AT1245" s="122"/>
      <c r="AU1245" s="114"/>
      <c r="AV1245" s="114"/>
      <c r="BF1245" s="735">
        <f>W1245</f>
        <v>0</v>
      </c>
      <c r="BG1245" s="735"/>
      <c r="BH1245" s="735"/>
      <c r="BI1245" s="735"/>
      <c r="BJ1245" s="735"/>
      <c r="BK1245" s="735"/>
      <c r="BL1245" s="443"/>
      <c r="BM1245" s="735">
        <f>AD1245</f>
        <v>0</v>
      </c>
      <c r="BN1245" s="735"/>
      <c r="BO1245" s="735"/>
      <c r="BP1245" s="735"/>
      <c r="BQ1245" s="735"/>
      <c r="BR1245" s="735"/>
      <c r="BS1245" s="190"/>
      <c r="BT1245" s="155">
        <f>[4]CDKT!K302</f>
        <v>0</v>
      </c>
      <c r="BU1245" s="155">
        <f>[4]CDKT!L302</f>
        <v>0</v>
      </c>
      <c r="BV1245" s="155">
        <f>[4]CDKT!M302</f>
        <v>0</v>
      </c>
      <c r="BW1245" s="155">
        <f>[4]CDKT!O302</f>
        <v>0</v>
      </c>
      <c r="BX1245" s="156"/>
      <c r="BY1245" s="156">
        <f t="shared" si="154"/>
        <v>0</v>
      </c>
      <c r="BZ1245" s="156">
        <f t="shared" si="146"/>
        <v>0</v>
      </c>
      <c r="CA1245" s="156"/>
      <c r="CB1245" s="295"/>
      <c r="CC1245" s="295"/>
      <c r="CD1245" s="295"/>
      <c r="CE1245" s="420"/>
      <c r="CG1245" s="443"/>
      <c r="CH1245" s="443"/>
      <c r="CI1245" s="443"/>
      <c r="CJ1245" s="443"/>
      <c r="CK1245" s="443"/>
      <c r="CL1245" s="443"/>
      <c r="CM1245" s="443"/>
      <c r="CN1245" s="443"/>
      <c r="CO1245" s="443"/>
      <c r="CP1245" s="443"/>
    </row>
    <row r="1246" spans="1:94" ht="15" customHeight="1">
      <c r="A1246" s="147" t="str">
        <f>IF(B1246&lt;&gt;"",SUBTOTAL(103,$B$8:B1246)-SUBTOTAL(103,$B$9:$B$50)-SUBTOTAL(103,$B$52:$B$345),"")</f>
        <v/>
      </c>
      <c r="C1246" s="262"/>
      <c r="W1246" s="155"/>
      <c r="X1246" s="155"/>
      <c r="Y1246" s="155"/>
      <c r="Z1246" s="155"/>
      <c r="AA1246" s="155"/>
      <c r="AB1246" s="155"/>
      <c r="AC1246" s="155"/>
      <c r="AD1246" s="155"/>
      <c r="AE1246" s="155"/>
      <c r="AF1246" s="155"/>
      <c r="AG1246" s="155"/>
      <c r="AH1246" s="155"/>
      <c r="AI1246" s="155"/>
      <c r="AJ1246" s="147" t="str">
        <f t="shared" si="152"/>
        <v/>
      </c>
      <c r="AK1246" s="245">
        <f t="shared" si="152"/>
        <v>0</v>
      </c>
      <c r="AL1246" s="262"/>
      <c r="BF1246" s="194"/>
      <c r="BG1246" s="194"/>
      <c r="BH1246" s="194"/>
      <c r="BI1246" s="194"/>
      <c r="BJ1246" s="194"/>
      <c r="BK1246" s="194"/>
      <c r="BL1246" s="194"/>
      <c r="BM1246" s="194"/>
      <c r="BN1246" s="194"/>
      <c r="BO1246" s="194"/>
      <c r="BP1246" s="194"/>
      <c r="BQ1246" s="194"/>
      <c r="BR1246" s="194"/>
      <c r="BY1246" s="156">
        <f>BY1247</f>
        <v>1</v>
      </c>
      <c r="BZ1246" s="156">
        <f t="shared" si="146"/>
        <v>0</v>
      </c>
      <c r="CD1246" s="155"/>
      <c r="CE1246" s="155"/>
    </row>
    <row r="1247" spans="1:94" s="96" customFormat="1" ht="15" customHeight="1" thickBot="1">
      <c r="A1247" s="147" t="str">
        <f>IF(B1247&lt;&gt;"",SUBTOTAL(103,$B$8:B1247)-SUBTOTAL(103,$B$9:$B$50)-SUBTOTAL(103,$B$52:$B$345),"")</f>
        <v/>
      </c>
      <c r="B1247" s="88"/>
      <c r="C1247" s="270"/>
      <c r="D1247" s="110"/>
      <c r="E1247" s="111"/>
      <c r="F1247" s="111"/>
      <c r="G1247" s="111"/>
      <c r="H1247" s="111"/>
      <c r="I1247" s="111"/>
      <c r="J1247" s="111"/>
      <c r="K1247" s="112"/>
      <c r="L1247" s="112"/>
      <c r="M1247" s="112"/>
      <c r="N1247" s="112"/>
      <c r="O1247" s="112"/>
      <c r="P1247" s="112"/>
      <c r="Q1247" s="112"/>
      <c r="R1247" s="112"/>
      <c r="S1247" s="112"/>
      <c r="T1247" s="112"/>
      <c r="U1247" s="112"/>
      <c r="V1247" s="112"/>
      <c r="W1247" s="653">
        <f>SUBTOTAL(109,W1240:AB1246)</f>
        <v>161387360000</v>
      </c>
      <c r="X1247" s="653"/>
      <c r="Y1247" s="653"/>
      <c r="Z1247" s="653"/>
      <c r="AA1247" s="653"/>
      <c r="AB1247" s="653"/>
      <c r="AC1247" s="252"/>
      <c r="AD1247" s="653">
        <f>SUBTOTAL(109,AD1240:AI1246)</f>
        <v>197433200000</v>
      </c>
      <c r="AE1247" s="653"/>
      <c r="AF1247" s="653"/>
      <c r="AG1247" s="653"/>
      <c r="AH1247" s="653"/>
      <c r="AI1247" s="653"/>
      <c r="AJ1247" s="147" t="str">
        <f t="shared" si="152"/>
        <v/>
      </c>
      <c r="AK1247" s="245">
        <f t="shared" si="152"/>
        <v>0</v>
      </c>
      <c r="AL1247" s="270"/>
      <c r="AM1247" s="110"/>
      <c r="AN1247" s="111"/>
      <c r="AO1247" s="111"/>
      <c r="AP1247" s="111"/>
      <c r="AQ1247" s="111"/>
      <c r="AR1247" s="111"/>
      <c r="AS1247" s="111"/>
      <c r="AT1247" s="112"/>
      <c r="AU1247" s="112"/>
      <c r="AV1247" s="112"/>
      <c r="AW1247" s="112"/>
      <c r="AX1247" s="112"/>
      <c r="AY1247" s="112"/>
      <c r="AZ1247" s="112"/>
      <c r="BA1247" s="112"/>
      <c r="BB1247" s="112"/>
      <c r="BC1247" s="112"/>
      <c r="BD1247" s="112"/>
      <c r="BE1247" s="112"/>
      <c r="BF1247" s="653">
        <f>SUBTOTAL(109,BF1240:BK1246)</f>
        <v>1305700000</v>
      </c>
      <c r="BG1247" s="653"/>
      <c r="BH1247" s="653"/>
      <c r="BI1247" s="653"/>
      <c r="BJ1247" s="653"/>
      <c r="BK1247" s="653"/>
      <c r="BL1247" s="252"/>
      <c r="BM1247" s="653">
        <f>SUBTOTAL(109,BM1240:BR1246)</f>
        <v>893700000</v>
      </c>
      <c r="BN1247" s="653"/>
      <c r="BO1247" s="653"/>
      <c r="BP1247" s="653"/>
      <c r="BQ1247" s="653"/>
      <c r="BR1247" s="653"/>
      <c r="BS1247" s="271"/>
      <c r="BT1247" s="285">
        <f>SUBTOTAL(109,BT1240:BT1246)</f>
        <v>161387360000</v>
      </c>
      <c r="BU1247" s="285">
        <f>SUBTOTAL(109,BU1240:BU1246)</f>
        <v>0</v>
      </c>
      <c r="BV1247" s="285">
        <f>SUBTOTAL(109,BV1240:BV1246)</f>
        <v>0</v>
      </c>
      <c r="BW1247" s="285">
        <f>SUBTOTAL(109,BW1240:BW1246)</f>
        <v>0</v>
      </c>
      <c r="BX1247" s="156"/>
      <c r="BY1247" s="156">
        <f>IF(SUM(C1247:AI1247)=0,0,1)</f>
        <v>1</v>
      </c>
      <c r="BZ1247" s="156">
        <f t="shared" si="146"/>
        <v>0</v>
      </c>
      <c r="CA1247" s="156"/>
      <c r="CB1247" s="252">
        <f>[4]CDKT!P296</f>
        <v>161387360000</v>
      </c>
      <c r="CC1247" s="252">
        <f>[4]CDKT!T296</f>
        <v>197433200000</v>
      </c>
      <c r="CD1247" s="252">
        <f>W1247-CB1247</f>
        <v>0</v>
      </c>
      <c r="CE1247" s="252">
        <f>AD1247-CC1247</f>
        <v>0</v>
      </c>
      <c r="CG1247" s="272"/>
      <c r="CH1247" s="272"/>
      <c r="CI1247" s="272"/>
      <c r="CJ1247" s="272"/>
      <c r="CK1247" s="272"/>
      <c r="CL1247" s="272"/>
      <c r="CM1247" s="272"/>
      <c r="CN1247" s="272"/>
      <c r="CO1247" s="272"/>
      <c r="CP1247" s="272"/>
    </row>
    <row r="1248" spans="1:94" ht="15" customHeight="1" thickTop="1">
      <c r="A1248" s="147" t="str">
        <f>IF(B1248&lt;&gt;"",SUBTOTAL(103,$B$8:B1248)-SUBTOTAL(103,$B$9:$B$50)-SUBTOTAL(103,$B$52:$B$345),"")</f>
        <v/>
      </c>
      <c r="D1248" s="107"/>
      <c r="E1248" s="107"/>
      <c r="F1248" s="107"/>
      <c r="G1248" s="107"/>
      <c r="H1248" s="107"/>
      <c r="I1248" s="107"/>
      <c r="J1248" s="107"/>
      <c r="K1248" s="107"/>
      <c r="L1248" s="107"/>
      <c r="M1248" s="107"/>
      <c r="N1248" s="107"/>
      <c r="O1248" s="107"/>
      <c r="P1248" s="107"/>
      <c r="Q1248" s="107"/>
      <c r="R1248" s="107"/>
      <c r="S1248" s="107"/>
      <c r="T1248" s="107"/>
      <c r="U1248" s="107"/>
      <c r="V1248" s="107"/>
      <c r="W1248" s="155"/>
      <c r="X1248" s="155"/>
      <c r="Y1248" s="155"/>
      <c r="Z1248" s="155"/>
      <c r="AA1248" s="155"/>
      <c r="AB1248" s="155"/>
      <c r="AC1248" s="155"/>
      <c r="AD1248" s="155"/>
      <c r="AE1248" s="155"/>
      <c r="AF1248" s="155"/>
      <c r="AG1248" s="155"/>
      <c r="AH1248" s="155"/>
      <c r="AI1248" s="155"/>
      <c r="AJ1248" s="147" t="str">
        <f t="shared" si="152"/>
        <v/>
      </c>
      <c r="AK1248" s="245">
        <f t="shared" si="152"/>
        <v>0</v>
      </c>
      <c r="AM1248" s="107"/>
      <c r="AN1248" s="107"/>
      <c r="AO1248" s="107"/>
      <c r="AP1248" s="107"/>
      <c r="AQ1248" s="107"/>
      <c r="AR1248" s="107"/>
      <c r="AS1248" s="107"/>
      <c r="AT1248" s="107"/>
      <c r="AU1248" s="107"/>
      <c r="AV1248" s="107"/>
      <c r="AW1248" s="107"/>
      <c r="AX1248" s="107"/>
      <c r="AY1248" s="107"/>
      <c r="AZ1248" s="107"/>
      <c r="BA1248" s="107"/>
      <c r="BB1248" s="107"/>
      <c r="BC1248" s="107"/>
      <c r="BD1248" s="107"/>
      <c r="BE1248" s="107"/>
      <c r="BT1248" s="155">
        <f>BT1247-[4]CDKT!K296</f>
        <v>0</v>
      </c>
      <c r="BU1248" s="155">
        <f>BU1247-[4]CDKT!L296</f>
        <v>0</v>
      </c>
      <c r="BV1248" s="155">
        <f>BV1247-[4]CDKT!M296</f>
        <v>0</v>
      </c>
      <c r="BW1248" s="155">
        <f>BW1247-[4]CDKT!O296</f>
        <v>0</v>
      </c>
      <c r="BY1248" s="156">
        <f>BY1251</f>
        <v>3</v>
      </c>
      <c r="BZ1248" s="156">
        <f t="shared" si="146"/>
        <v>0</v>
      </c>
    </row>
    <row r="1249" spans="1:94" s="96" customFormat="1" ht="15" customHeight="1">
      <c r="A1249" s="147">
        <f>IF(B1249&lt;&gt;"",SUBTOTAL(103,$B$8:B1249)-SUBTOTAL(103,$B$9:$B$50)-SUBTOTAL(103,$B$52:$B$345),"")</f>
        <v>24</v>
      </c>
      <c r="B1249" s="88" t="str">
        <f>IF(AND(W1257=0,AD1257=0),"",".")</f>
        <v>.</v>
      </c>
      <c r="C1249" s="270" t="s">
        <v>1670</v>
      </c>
      <c r="D1249" s="124"/>
      <c r="E1249" s="111"/>
      <c r="F1249" s="111"/>
      <c r="G1249" s="111"/>
      <c r="H1249" s="111"/>
      <c r="I1249" s="111"/>
      <c r="J1249" s="111"/>
      <c r="K1249" s="126"/>
      <c r="L1249" s="126"/>
      <c r="M1249" s="126"/>
      <c r="N1249" s="126"/>
      <c r="O1249" s="126"/>
      <c r="P1249" s="126"/>
      <c r="Q1249" s="126"/>
      <c r="R1249" s="126"/>
      <c r="S1249" s="126"/>
      <c r="T1249" s="126"/>
      <c r="U1249" s="126"/>
      <c r="V1249" s="126"/>
      <c r="W1249" s="271"/>
      <c r="X1249" s="271"/>
      <c r="Y1249" s="271"/>
      <c r="Z1249" s="271"/>
      <c r="AA1249" s="271"/>
      <c r="AB1249" s="271"/>
      <c r="AC1249" s="271"/>
      <c r="AD1249" s="271"/>
      <c r="AE1249" s="271"/>
      <c r="AF1249" s="271"/>
      <c r="AG1249" s="271"/>
      <c r="AH1249" s="271"/>
      <c r="AI1249" s="271"/>
      <c r="AJ1249" s="147">
        <f t="shared" si="152"/>
        <v>24</v>
      </c>
      <c r="AK1249" s="245" t="str">
        <f t="shared" si="152"/>
        <v>.</v>
      </c>
      <c r="AL1249" s="270" t="s">
        <v>1618</v>
      </c>
      <c r="AM1249" s="124"/>
      <c r="AN1249" s="124"/>
      <c r="AO1249" s="111"/>
      <c r="AP1249" s="111"/>
      <c r="AQ1249" s="111"/>
      <c r="AR1249" s="111"/>
      <c r="AS1249" s="111"/>
      <c r="AT1249" s="126"/>
      <c r="AU1249" s="126"/>
      <c r="AV1249" s="126"/>
      <c r="AW1249" s="126"/>
      <c r="AX1249" s="126"/>
      <c r="AY1249" s="126"/>
      <c r="AZ1249" s="126"/>
      <c r="BA1249" s="126"/>
      <c r="BB1249" s="126"/>
      <c r="BC1249" s="126"/>
      <c r="BD1249" s="126"/>
      <c r="BE1249" s="126"/>
      <c r="BF1249" s="271"/>
      <c r="BG1249" s="271"/>
      <c r="BH1249" s="271"/>
      <c r="BI1249" s="271"/>
      <c r="BJ1249" s="271"/>
      <c r="BK1249" s="271"/>
      <c r="BL1249" s="271"/>
      <c r="BM1249" s="271"/>
      <c r="BN1249" s="271"/>
      <c r="BO1249" s="271"/>
      <c r="BP1249" s="271"/>
      <c r="BQ1249" s="271"/>
      <c r="BR1249" s="271"/>
      <c r="BS1249" s="271"/>
      <c r="BT1249" s="155"/>
      <c r="BU1249" s="155"/>
      <c r="BV1249" s="155"/>
      <c r="BW1249" s="155"/>
      <c r="BX1249" s="156"/>
      <c r="BY1249" s="156">
        <f>BY1251</f>
        <v>3</v>
      </c>
      <c r="BZ1249" s="156">
        <f t="shared" si="146"/>
        <v>0</v>
      </c>
      <c r="CA1249" s="156"/>
      <c r="CB1249" s="252"/>
      <c r="CC1249" s="252"/>
      <c r="CD1249" s="252"/>
      <c r="CE1249" s="252"/>
      <c r="CG1249" s="272"/>
      <c r="CH1249" s="272"/>
      <c r="CI1249" s="272"/>
      <c r="CJ1249" s="272"/>
      <c r="CK1249" s="272"/>
      <c r="CL1249" s="272"/>
      <c r="CM1249" s="272"/>
      <c r="CN1249" s="272"/>
      <c r="CO1249" s="272"/>
      <c r="CP1249" s="272"/>
    </row>
    <row r="1250" spans="1:94" ht="15" customHeight="1">
      <c r="A1250" s="278" t="str">
        <f>IF(B1250&lt;&gt;"",SUBTOTAL(103,$B$8:B1250)-SUBTOTAL(103,$B$9:$B$50)-SUBTOTAL(103,$B$52:$B$345),"")</f>
        <v/>
      </c>
      <c r="D1250" s="100"/>
      <c r="E1250" s="100"/>
      <c r="F1250" s="100"/>
      <c r="G1250" s="100"/>
      <c r="H1250" s="100"/>
      <c r="I1250" s="100"/>
      <c r="J1250" s="100"/>
      <c r="K1250" s="100"/>
      <c r="L1250" s="100"/>
      <c r="M1250" s="100"/>
      <c r="N1250" s="100"/>
      <c r="O1250" s="100"/>
      <c r="P1250" s="100"/>
      <c r="Q1250" s="100"/>
      <c r="R1250" s="100"/>
      <c r="S1250" s="100"/>
      <c r="T1250" s="100"/>
      <c r="W1250" s="648" t="str">
        <f>[4]CDKT!$P$9</f>
        <v>30/06/2016</v>
      </c>
      <c r="X1250" s="649"/>
      <c r="Y1250" s="649"/>
      <c r="Z1250" s="649"/>
      <c r="AA1250" s="649"/>
      <c r="AB1250" s="649"/>
      <c r="AC1250" s="277"/>
      <c r="AD1250" s="648" t="str">
        <f>[4]CDKT!$T$9</f>
        <v>01/01/2016</v>
      </c>
      <c r="AE1250" s="649"/>
      <c r="AF1250" s="649"/>
      <c r="AG1250" s="649"/>
      <c r="AH1250" s="649"/>
      <c r="AI1250" s="649"/>
      <c r="AJ1250" s="278" t="str">
        <f t="shared" si="152"/>
        <v/>
      </c>
      <c r="AK1250" s="278">
        <f t="shared" si="152"/>
        <v>0</v>
      </c>
      <c r="AM1250" s="100"/>
      <c r="AN1250" s="100"/>
      <c r="AO1250" s="100"/>
      <c r="AP1250" s="100"/>
      <c r="AQ1250" s="100"/>
      <c r="AR1250" s="100"/>
      <c r="AS1250" s="100"/>
      <c r="AT1250" s="100"/>
      <c r="AU1250" s="100"/>
      <c r="AV1250" s="100"/>
      <c r="AW1250" s="100"/>
      <c r="AX1250" s="100"/>
      <c r="AY1250" s="100"/>
      <c r="AZ1250" s="100"/>
      <c r="BA1250" s="100"/>
      <c r="BB1250" s="100"/>
      <c r="BC1250" s="100"/>
      <c r="BF1250" s="650" t="e">
        <f>#REF!</f>
        <v>#REF!</v>
      </c>
      <c r="BG1250" s="649"/>
      <c r="BH1250" s="649"/>
      <c r="BI1250" s="649"/>
      <c r="BJ1250" s="649"/>
      <c r="BK1250" s="649"/>
      <c r="BL1250" s="277"/>
      <c r="BM1250" s="650" t="e">
        <f>#REF!</f>
        <v>#REF!</v>
      </c>
      <c r="BN1250" s="649"/>
      <c r="BO1250" s="649"/>
      <c r="BP1250" s="649"/>
      <c r="BQ1250" s="649"/>
      <c r="BR1250" s="649"/>
      <c r="BS1250" s="279"/>
      <c r="BT1250" s="280" t="str">
        <f>[4]CDKT!K$9</f>
        <v>Hội sở</v>
      </c>
      <c r="BU1250" s="280" t="str">
        <f>[4]CDKT!L$9</f>
        <v>CN Hà Nội</v>
      </c>
      <c r="BV1250" s="280" t="str">
        <f>[4]CDKT!M$9</f>
        <v>CN Hồ Chí Minh</v>
      </c>
      <c r="BW1250" s="280" t="str">
        <f>[4]CDKT!O$9</f>
        <v>Điều chỉnh</v>
      </c>
      <c r="BY1250" s="156">
        <f>BY1251</f>
        <v>3</v>
      </c>
      <c r="BZ1250" s="156">
        <f t="shared" si="146"/>
        <v>0</v>
      </c>
    </row>
    <row r="1251" spans="1:94" ht="15" customHeight="1">
      <c r="A1251" s="278" t="str">
        <f>IF(B1251&lt;&gt;"",SUBTOTAL(103,$B$8:B1251)-SUBTOTAL(103,$B$9:$B$50)-SUBTOTAL(103,$B$52:$B$345),"")</f>
        <v/>
      </c>
      <c r="D1251" s="100"/>
      <c r="E1251" s="100"/>
      <c r="F1251" s="100"/>
      <c r="G1251" s="100"/>
      <c r="H1251" s="100"/>
      <c r="I1251" s="100"/>
      <c r="J1251" s="100"/>
      <c r="K1251" s="100"/>
      <c r="L1251" s="100"/>
      <c r="M1251" s="100"/>
      <c r="N1251" s="100"/>
      <c r="O1251" s="100"/>
      <c r="P1251" s="100"/>
      <c r="Q1251" s="100"/>
      <c r="R1251" s="100"/>
      <c r="S1251" s="100"/>
      <c r="T1251" s="100"/>
      <c r="W1251" s="651" t="str">
        <f>[4]CDKT!$P$10</f>
        <v>VND</v>
      </c>
      <c r="X1251" s="651"/>
      <c r="Y1251" s="651"/>
      <c r="Z1251" s="651"/>
      <c r="AA1251" s="651"/>
      <c r="AB1251" s="651"/>
      <c r="AC1251" s="277"/>
      <c r="AD1251" s="651" t="str">
        <f>[4]CDKT!$T$10</f>
        <v>VND</v>
      </c>
      <c r="AE1251" s="651"/>
      <c r="AF1251" s="651"/>
      <c r="AG1251" s="651"/>
      <c r="AH1251" s="651"/>
      <c r="AI1251" s="651"/>
      <c r="AJ1251" s="278" t="str">
        <f t="shared" si="152"/>
        <v/>
      </c>
      <c r="AK1251" s="278">
        <f t="shared" si="152"/>
        <v>0</v>
      </c>
      <c r="AM1251" s="100"/>
      <c r="AN1251" s="100"/>
      <c r="AO1251" s="100"/>
      <c r="AP1251" s="100"/>
      <c r="AQ1251" s="100"/>
      <c r="AR1251" s="100"/>
      <c r="AS1251" s="100"/>
      <c r="AT1251" s="100"/>
      <c r="AU1251" s="100"/>
      <c r="AV1251" s="100"/>
      <c r="AW1251" s="100"/>
      <c r="AX1251" s="100"/>
      <c r="AY1251" s="100"/>
      <c r="AZ1251" s="100"/>
      <c r="BA1251" s="100"/>
      <c r="BB1251" s="100"/>
      <c r="BC1251" s="100"/>
      <c r="BF1251" s="651" t="e">
        <f>#REF!</f>
        <v>#REF!</v>
      </c>
      <c r="BG1251" s="651"/>
      <c r="BH1251" s="651"/>
      <c r="BI1251" s="651"/>
      <c r="BJ1251" s="651"/>
      <c r="BK1251" s="651"/>
      <c r="BL1251" s="277"/>
      <c r="BM1251" s="651" t="e">
        <f>#REF!</f>
        <v>#REF!</v>
      </c>
      <c r="BN1251" s="651"/>
      <c r="BO1251" s="651"/>
      <c r="BP1251" s="651"/>
      <c r="BQ1251" s="651"/>
      <c r="BR1251" s="651"/>
      <c r="BS1251" s="279"/>
      <c r="BT1251" s="155" t="s">
        <v>1133</v>
      </c>
      <c r="BU1251" s="155" t="s">
        <v>1133</v>
      </c>
      <c r="BV1251" s="155" t="s">
        <v>1133</v>
      </c>
      <c r="BW1251" s="155" t="s">
        <v>1133</v>
      </c>
      <c r="BY1251" s="156">
        <f>SUM(BY1252:BY1257)</f>
        <v>3</v>
      </c>
      <c r="BZ1251" s="156">
        <f t="shared" si="146"/>
        <v>0</v>
      </c>
    </row>
    <row r="1252" spans="1:94" s="99" customFormat="1" ht="26.15" customHeight="1">
      <c r="A1252" s="147" t="str">
        <f>IF(B1252&lt;&gt;"",SUBTOTAL(103,$B$8:B1252)-SUBTOTAL(103,$B$9:$B$50)-SUBTOTAL(103,$B$52:$B$345),"")</f>
        <v/>
      </c>
      <c r="B1252" s="90"/>
      <c r="C1252" s="464" t="s">
        <v>1638</v>
      </c>
      <c r="D1252" s="748" t="s">
        <v>1656</v>
      </c>
      <c r="E1252" s="748"/>
      <c r="F1252" s="748"/>
      <c r="G1252" s="748"/>
      <c r="H1252" s="748"/>
      <c r="I1252" s="748"/>
      <c r="J1252" s="748"/>
      <c r="K1252" s="748"/>
      <c r="L1252" s="748"/>
      <c r="M1252" s="748"/>
      <c r="N1252" s="748"/>
      <c r="O1252" s="748"/>
      <c r="P1252" s="748"/>
      <c r="Q1252" s="748"/>
      <c r="R1252" s="748"/>
      <c r="S1252" s="748"/>
      <c r="T1252" s="748"/>
      <c r="U1252" s="748"/>
      <c r="V1252" s="748"/>
      <c r="W1252" s="675">
        <f>SUM(BT1252:BW1252)</f>
        <v>26150000</v>
      </c>
      <c r="X1252" s="675"/>
      <c r="Y1252" s="675"/>
      <c r="Z1252" s="675"/>
      <c r="AA1252" s="675"/>
      <c r="AB1252" s="675"/>
      <c r="AC1252" s="465"/>
      <c r="AD1252" s="675">
        <f>[4]CDKT!T304</f>
        <v>15150000</v>
      </c>
      <c r="AE1252" s="675"/>
      <c r="AF1252" s="675"/>
      <c r="AG1252" s="675"/>
      <c r="AH1252" s="675"/>
      <c r="AI1252" s="675"/>
      <c r="AJ1252" s="147" t="str">
        <f t="shared" si="152"/>
        <v/>
      </c>
      <c r="AK1252" s="245">
        <f t="shared" si="152"/>
        <v>0</v>
      </c>
      <c r="AL1252" s="321" t="s">
        <v>1620</v>
      </c>
      <c r="AM1252" s="129"/>
      <c r="AN1252" s="129"/>
      <c r="AO1252" s="107"/>
      <c r="AP1252" s="107"/>
      <c r="AQ1252" s="107"/>
      <c r="AR1252" s="107"/>
      <c r="AS1252" s="107"/>
      <c r="AT1252" s="107"/>
      <c r="AU1252" s="114"/>
      <c r="AV1252" s="114"/>
      <c r="BF1252" s="676">
        <f>SUBTOTAL(109,BF1253:BK1254)</f>
        <v>0</v>
      </c>
      <c r="BG1252" s="676"/>
      <c r="BH1252" s="676"/>
      <c r="BI1252" s="676"/>
      <c r="BJ1252" s="676"/>
      <c r="BK1252" s="676"/>
      <c r="BL1252" s="290"/>
      <c r="BM1252" s="676">
        <f>SUBTOTAL(109,BM1253:BR1254)</f>
        <v>0</v>
      </c>
      <c r="BN1252" s="676"/>
      <c r="BO1252" s="676"/>
      <c r="BP1252" s="676"/>
      <c r="BQ1252" s="676"/>
      <c r="BR1252" s="676"/>
      <c r="BS1252" s="193"/>
      <c r="BT1252" s="227">
        <f>[4]CDKT!K304</f>
        <v>26150000</v>
      </c>
      <c r="BU1252" s="227">
        <f>[4]CDKT!L304</f>
        <v>0</v>
      </c>
      <c r="BV1252" s="227">
        <f>[4]CDKT!M304</f>
        <v>0</v>
      </c>
      <c r="BW1252" s="227">
        <f>[4]CDKT!O304</f>
        <v>0</v>
      </c>
      <c r="BX1252" s="156"/>
      <c r="BY1252" s="156">
        <f>IF(SUM(C1252:AI1252)=0,0,1)</f>
        <v>1</v>
      </c>
      <c r="BZ1252" s="156">
        <f t="shared" ref="BZ1252:BZ1315" si="155">IF(ISNONTEXT(C1252:D1252),0,SUM(C1252:AI1252)-SUM(AL1252:BR1252))</f>
        <v>0</v>
      </c>
      <c r="CA1252" s="156"/>
      <c r="CB1252" s="252"/>
      <c r="CC1252" s="252"/>
      <c r="CD1252" s="252"/>
      <c r="CE1252" s="195"/>
      <c r="CG1252" s="290"/>
      <c r="CH1252" s="290"/>
      <c r="CI1252" s="290"/>
      <c r="CJ1252" s="290"/>
      <c r="CK1252" s="290"/>
      <c r="CL1252" s="290"/>
      <c r="CM1252" s="290"/>
      <c r="CN1252" s="290"/>
      <c r="CO1252" s="290"/>
      <c r="CP1252" s="290"/>
    </row>
    <row r="1253" spans="1:94" s="103" customFormat="1" ht="26.15" hidden="1" customHeight="1">
      <c r="A1253" s="147" t="str">
        <f>IF(B1253&lt;&gt;"",SUBTOTAL(103,$B$8:B1253)-SUBTOTAL(103,$B$9:$B$50)-SUBTOTAL(103,$B$52:$B$345),"")</f>
        <v/>
      </c>
      <c r="B1253" s="102"/>
      <c r="C1253" s="466" t="s">
        <v>1640</v>
      </c>
      <c r="D1253" s="748" t="s">
        <v>1657</v>
      </c>
      <c r="E1253" s="748"/>
      <c r="F1253" s="748"/>
      <c r="G1253" s="748"/>
      <c r="H1253" s="748"/>
      <c r="I1253" s="748"/>
      <c r="J1253" s="748"/>
      <c r="K1253" s="748"/>
      <c r="L1253" s="748"/>
      <c r="M1253" s="748"/>
      <c r="N1253" s="748"/>
      <c r="O1253" s="748"/>
      <c r="P1253" s="748"/>
      <c r="Q1253" s="748"/>
      <c r="R1253" s="748"/>
      <c r="S1253" s="748"/>
      <c r="T1253" s="748"/>
      <c r="U1253" s="748"/>
      <c r="V1253" s="748"/>
      <c r="W1253" s="675">
        <f>SUM(BT1253:BW1253)</f>
        <v>0</v>
      </c>
      <c r="X1253" s="675"/>
      <c r="Y1253" s="675"/>
      <c r="Z1253" s="675"/>
      <c r="AA1253" s="675"/>
      <c r="AB1253" s="675"/>
      <c r="AC1253" s="467"/>
      <c r="AD1253" s="675">
        <f>[4]CDKT!T305</f>
        <v>0</v>
      </c>
      <c r="AE1253" s="675"/>
      <c r="AF1253" s="675"/>
      <c r="AG1253" s="675"/>
      <c r="AH1253" s="675"/>
      <c r="AI1253" s="675"/>
      <c r="AJ1253" s="147" t="str">
        <f t="shared" si="152"/>
        <v/>
      </c>
      <c r="AK1253" s="245">
        <f t="shared" si="152"/>
        <v>0</v>
      </c>
      <c r="AL1253" s="103" t="s">
        <v>781</v>
      </c>
      <c r="AM1253" s="323" t="s">
        <v>1642</v>
      </c>
      <c r="AN1253" s="323"/>
      <c r="AO1253" s="122"/>
      <c r="AP1253" s="122"/>
      <c r="AQ1253" s="122"/>
      <c r="AR1253" s="122"/>
      <c r="AS1253" s="122"/>
      <c r="AT1253" s="122"/>
      <c r="AU1253" s="114"/>
      <c r="AV1253" s="114"/>
      <c r="BF1253" s="735">
        <f>W1253</f>
        <v>0</v>
      </c>
      <c r="BG1253" s="735"/>
      <c r="BH1253" s="735"/>
      <c r="BI1253" s="735"/>
      <c r="BJ1253" s="735"/>
      <c r="BK1253" s="735"/>
      <c r="BL1253" s="443"/>
      <c r="BM1253" s="735">
        <f>AD1253</f>
        <v>0</v>
      </c>
      <c r="BN1253" s="735"/>
      <c r="BO1253" s="735"/>
      <c r="BP1253" s="735"/>
      <c r="BQ1253" s="735"/>
      <c r="BR1253" s="735"/>
      <c r="BS1253" s="190"/>
      <c r="BT1253" s="227">
        <f>[4]CDKT!K305</f>
        <v>0</v>
      </c>
      <c r="BU1253" s="227">
        <f>[4]CDKT!L305</f>
        <v>0</v>
      </c>
      <c r="BV1253" s="227">
        <f>[4]CDKT!M305</f>
        <v>0</v>
      </c>
      <c r="BW1253" s="227">
        <f>[4]CDKT!O305</f>
        <v>0</v>
      </c>
      <c r="BX1253" s="156"/>
      <c r="BY1253" s="156">
        <f>IF(SUM(C1253:AI1253)=0,0,1)</f>
        <v>0</v>
      </c>
      <c r="BZ1253" s="156">
        <f t="shared" si="155"/>
        <v>0</v>
      </c>
      <c r="CA1253" s="156"/>
      <c r="CB1253" s="295"/>
      <c r="CC1253" s="295"/>
      <c r="CD1253" s="295"/>
      <c r="CE1253" s="420"/>
      <c r="CG1253" s="443"/>
      <c r="CH1253" s="443"/>
      <c r="CI1253" s="443"/>
      <c r="CJ1253" s="443"/>
      <c r="CK1253" s="443"/>
      <c r="CL1253" s="443"/>
      <c r="CM1253" s="443"/>
      <c r="CN1253" s="443"/>
      <c r="CO1253" s="443"/>
      <c r="CP1253" s="443"/>
    </row>
    <row r="1254" spans="1:94" s="103" customFormat="1" ht="15" hidden="1" customHeight="1">
      <c r="A1254" s="147" t="str">
        <f>IF(B1254&lt;&gt;"",SUBTOTAL(103,$B$8:B1254)-SUBTOTAL(103,$B$9:$B$50)-SUBTOTAL(103,$B$52:$B$345),"")</f>
        <v/>
      </c>
      <c r="B1254" s="102"/>
      <c r="C1254" s="99" t="s">
        <v>1643</v>
      </c>
      <c r="D1254" s="748" t="s">
        <v>1658</v>
      </c>
      <c r="E1254" s="748"/>
      <c r="F1254" s="748"/>
      <c r="G1254" s="748"/>
      <c r="H1254" s="748"/>
      <c r="I1254" s="748"/>
      <c r="J1254" s="748"/>
      <c r="K1254" s="748"/>
      <c r="L1254" s="748"/>
      <c r="M1254" s="748"/>
      <c r="N1254" s="748"/>
      <c r="O1254" s="748"/>
      <c r="P1254" s="748"/>
      <c r="Q1254" s="748"/>
      <c r="R1254" s="748"/>
      <c r="S1254" s="748"/>
      <c r="T1254" s="748"/>
      <c r="U1254" s="748"/>
      <c r="V1254" s="748"/>
      <c r="W1254" s="675">
        <f>SUM(BT1254:BW1254)</f>
        <v>0</v>
      </c>
      <c r="X1254" s="675"/>
      <c r="Y1254" s="675"/>
      <c r="Z1254" s="675"/>
      <c r="AA1254" s="675"/>
      <c r="AB1254" s="675"/>
      <c r="AC1254" s="467"/>
      <c r="AD1254" s="675">
        <f>[4]CDKT!T306</f>
        <v>0</v>
      </c>
      <c r="AE1254" s="675"/>
      <c r="AF1254" s="675"/>
      <c r="AG1254" s="675"/>
      <c r="AH1254" s="675"/>
      <c r="AI1254" s="675"/>
      <c r="AJ1254" s="147" t="str">
        <f t="shared" si="152"/>
        <v/>
      </c>
      <c r="AK1254" s="245">
        <f t="shared" si="152"/>
        <v>0</v>
      </c>
      <c r="AL1254" s="103" t="s">
        <v>781</v>
      </c>
      <c r="AM1254" s="323" t="s">
        <v>1645</v>
      </c>
      <c r="AN1254" s="323"/>
      <c r="AO1254" s="122"/>
      <c r="AP1254" s="122"/>
      <c r="AQ1254" s="122"/>
      <c r="AR1254" s="122"/>
      <c r="AS1254" s="122"/>
      <c r="AT1254" s="122"/>
      <c r="AU1254" s="114"/>
      <c r="AV1254" s="114"/>
      <c r="BF1254" s="735">
        <f>W1254</f>
        <v>0</v>
      </c>
      <c r="BG1254" s="735"/>
      <c r="BH1254" s="735"/>
      <c r="BI1254" s="735"/>
      <c r="BJ1254" s="735"/>
      <c r="BK1254" s="735"/>
      <c r="BL1254" s="443"/>
      <c r="BM1254" s="735">
        <f>AD1254</f>
        <v>0</v>
      </c>
      <c r="BN1254" s="735"/>
      <c r="BO1254" s="735"/>
      <c r="BP1254" s="735"/>
      <c r="BQ1254" s="735"/>
      <c r="BR1254" s="735"/>
      <c r="BS1254" s="190"/>
      <c r="BT1254" s="227">
        <f>[4]CDKT!K306</f>
        <v>0</v>
      </c>
      <c r="BU1254" s="227">
        <f>[4]CDKT!L306</f>
        <v>0</v>
      </c>
      <c r="BV1254" s="227">
        <f>[4]CDKT!M306</f>
        <v>0</v>
      </c>
      <c r="BW1254" s="227">
        <f>[4]CDKT!O306</f>
        <v>0</v>
      </c>
      <c r="BX1254" s="156"/>
      <c r="BY1254" s="156">
        <f>IF(SUM(C1254:AI1254)=0,0,1)</f>
        <v>0</v>
      </c>
      <c r="BZ1254" s="156">
        <f t="shared" si="155"/>
        <v>0</v>
      </c>
      <c r="CA1254" s="156"/>
      <c r="CB1254" s="295"/>
      <c r="CC1254" s="295"/>
      <c r="CD1254" s="295"/>
      <c r="CE1254" s="420"/>
      <c r="CG1254" s="443"/>
      <c r="CH1254" s="443"/>
      <c r="CI1254" s="443"/>
      <c r="CJ1254" s="443"/>
      <c r="CK1254" s="443"/>
      <c r="CL1254" s="443"/>
      <c r="CM1254" s="443"/>
      <c r="CN1254" s="443"/>
      <c r="CO1254" s="443"/>
      <c r="CP1254" s="443"/>
    </row>
    <row r="1255" spans="1:94" s="99" customFormat="1" ht="26.15" hidden="1" customHeight="1">
      <c r="A1255" s="147" t="str">
        <f>IF(B1255&lt;&gt;"",SUBTOTAL(103,$B$8:B1255)-SUBTOTAL(103,$B$9:$B$50)-SUBTOTAL(103,$B$52:$B$345),"")</f>
        <v/>
      </c>
      <c r="B1255" s="90"/>
      <c r="C1255" s="468" t="s">
        <v>1659</v>
      </c>
      <c r="D1255" s="748" t="s">
        <v>1660</v>
      </c>
      <c r="E1255" s="748"/>
      <c r="F1255" s="748"/>
      <c r="G1255" s="748"/>
      <c r="H1255" s="748"/>
      <c r="I1255" s="748"/>
      <c r="J1255" s="748"/>
      <c r="K1255" s="748"/>
      <c r="L1255" s="748"/>
      <c r="M1255" s="748"/>
      <c r="N1255" s="748"/>
      <c r="O1255" s="748"/>
      <c r="P1255" s="748"/>
      <c r="Q1255" s="748"/>
      <c r="R1255" s="748"/>
      <c r="S1255" s="748"/>
      <c r="T1255" s="748"/>
      <c r="U1255" s="748"/>
      <c r="V1255" s="748"/>
      <c r="W1255" s="675">
        <f>SUM(BT1255:BW1255)</f>
        <v>0</v>
      </c>
      <c r="X1255" s="675"/>
      <c r="Y1255" s="675"/>
      <c r="Z1255" s="675"/>
      <c r="AA1255" s="675"/>
      <c r="AB1255" s="675"/>
      <c r="AC1255" s="465"/>
      <c r="AD1255" s="675">
        <f>[4]CDKT!T307</f>
        <v>0</v>
      </c>
      <c r="AE1255" s="675"/>
      <c r="AF1255" s="675"/>
      <c r="AG1255" s="675"/>
      <c r="AH1255" s="675"/>
      <c r="AI1255" s="675"/>
      <c r="AJ1255" s="147" t="str">
        <f t="shared" si="152"/>
        <v/>
      </c>
      <c r="AK1255" s="245">
        <f t="shared" si="152"/>
        <v>0</v>
      </c>
      <c r="AL1255" s="742" t="s">
        <v>1622</v>
      </c>
      <c r="AM1255" s="655"/>
      <c r="AN1255" s="655"/>
      <c r="AO1255" s="655"/>
      <c r="AP1255" s="655"/>
      <c r="AQ1255" s="655"/>
      <c r="AR1255" s="655"/>
      <c r="AS1255" s="655"/>
      <c r="AT1255" s="655"/>
      <c r="AU1255" s="655"/>
      <c r="AV1255" s="655"/>
      <c r="AW1255" s="655"/>
      <c r="AX1255" s="655"/>
      <c r="AY1255" s="655"/>
      <c r="AZ1255" s="655"/>
      <c r="BA1255" s="655"/>
      <c r="BB1255" s="655"/>
      <c r="BC1255" s="655"/>
      <c r="BD1255" s="655"/>
      <c r="BF1255" s="676" t="e">
        <f>SUBTOTAL(109,#REF!)</f>
        <v>#REF!</v>
      </c>
      <c r="BG1255" s="676"/>
      <c r="BH1255" s="676"/>
      <c r="BI1255" s="676"/>
      <c r="BJ1255" s="676"/>
      <c r="BK1255" s="676"/>
      <c r="BL1255" s="290"/>
      <c r="BM1255" s="676" t="e">
        <f>SUBTOTAL(109,#REF!)</f>
        <v>#REF!</v>
      </c>
      <c r="BN1255" s="676"/>
      <c r="BO1255" s="676"/>
      <c r="BP1255" s="676"/>
      <c r="BQ1255" s="676"/>
      <c r="BR1255" s="676"/>
      <c r="BS1255" s="193"/>
      <c r="BT1255" s="227">
        <f>[4]CDKT!K307</f>
        <v>0</v>
      </c>
      <c r="BU1255" s="227">
        <f>[4]CDKT!L307</f>
        <v>0</v>
      </c>
      <c r="BV1255" s="227">
        <f>[4]CDKT!M307</f>
        <v>0</v>
      </c>
      <c r="BW1255" s="227">
        <f>[4]CDKT!O307</f>
        <v>0</v>
      </c>
      <c r="BX1255" s="156"/>
      <c r="BY1255" s="156">
        <f>IF(SUM(C1255:AI1255)=0,0,1)</f>
        <v>0</v>
      </c>
      <c r="BZ1255" s="156">
        <f t="shared" si="155"/>
        <v>0</v>
      </c>
      <c r="CA1255" s="156"/>
      <c r="CB1255" s="252"/>
      <c r="CC1255" s="252"/>
      <c r="CD1255" s="252"/>
      <c r="CE1255" s="195"/>
      <c r="CG1255" s="290"/>
      <c r="CH1255" s="290"/>
      <c r="CI1255" s="290"/>
      <c r="CJ1255" s="290"/>
      <c r="CK1255" s="290"/>
      <c r="CL1255" s="290"/>
      <c r="CM1255" s="290"/>
      <c r="CN1255" s="290"/>
      <c r="CO1255" s="290"/>
      <c r="CP1255" s="290"/>
    </row>
    <row r="1256" spans="1:94" ht="15" customHeight="1">
      <c r="A1256" s="147" t="str">
        <f>IF(B1256&lt;&gt;"",SUBTOTAL(103,$B$8:B1256)-SUBTOTAL(103,$B$9:$B$50)-SUBTOTAL(103,$B$52:$B$345),"")</f>
        <v/>
      </c>
      <c r="C1256" s="262"/>
      <c r="W1256" s="155"/>
      <c r="X1256" s="155"/>
      <c r="Y1256" s="155"/>
      <c r="Z1256" s="155"/>
      <c r="AA1256" s="155"/>
      <c r="AB1256" s="155"/>
      <c r="AC1256" s="155"/>
      <c r="AD1256" s="155"/>
      <c r="AE1256" s="155"/>
      <c r="AF1256" s="155"/>
      <c r="AG1256" s="155"/>
      <c r="AH1256" s="155"/>
      <c r="AI1256" s="155"/>
      <c r="AJ1256" s="147" t="str">
        <f t="shared" si="152"/>
        <v/>
      </c>
      <c r="AK1256" s="245">
        <f t="shared" si="152"/>
        <v>0</v>
      </c>
      <c r="AL1256" s="262"/>
      <c r="BF1256" s="194"/>
      <c r="BG1256" s="194"/>
      <c r="BH1256" s="194"/>
      <c r="BI1256" s="194"/>
      <c r="BJ1256" s="194"/>
      <c r="BK1256" s="194"/>
      <c r="BL1256" s="194"/>
      <c r="BM1256" s="194"/>
      <c r="BN1256" s="194"/>
      <c r="BO1256" s="194"/>
      <c r="BP1256" s="194"/>
      <c r="BQ1256" s="194"/>
      <c r="BR1256" s="194"/>
      <c r="BY1256" s="156">
        <f>BY1257</f>
        <v>1</v>
      </c>
      <c r="BZ1256" s="156">
        <f t="shared" si="155"/>
        <v>0</v>
      </c>
      <c r="CD1256" s="155"/>
      <c r="CE1256" s="155"/>
    </row>
    <row r="1257" spans="1:94" s="96" customFormat="1" ht="15" customHeight="1" thickBot="1">
      <c r="A1257" s="147" t="str">
        <f>IF(B1257&lt;&gt;"",SUBTOTAL(103,$B$8:B1257)-SUBTOTAL(103,$B$9:$B$50)-SUBTOTAL(103,$B$52:$B$345),"")</f>
        <v/>
      </c>
      <c r="B1257" s="88"/>
      <c r="C1257" s="270"/>
      <c r="D1257" s="110"/>
      <c r="E1257" s="111"/>
      <c r="F1257" s="111"/>
      <c r="G1257" s="111"/>
      <c r="H1257" s="111"/>
      <c r="I1257" s="111"/>
      <c r="J1257" s="111"/>
      <c r="K1257" s="112"/>
      <c r="L1257" s="112"/>
      <c r="M1257" s="112"/>
      <c r="N1257" s="112"/>
      <c r="O1257" s="112"/>
      <c r="P1257" s="112"/>
      <c r="Q1257" s="112"/>
      <c r="R1257" s="112"/>
      <c r="S1257" s="112"/>
      <c r="T1257" s="112"/>
      <c r="U1257" s="112"/>
      <c r="V1257" s="112"/>
      <c r="W1257" s="653">
        <f>SUBTOTAL(109,W1252:AB1256)</f>
        <v>26150000</v>
      </c>
      <c r="X1257" s="653"/>
      <c r="Y1257" s="653"/>
      <c r="Z1257" s="653"/>
      <c r="AA1257" s="653"/>
      <c r="AB1257" s="653"/>
      <c r="AC1257" s="252"/>
      <c r="AD1257" s="653">
        <f>SUBTOTAL(109,AD1252:AI1256)</f>
        <v>15150000</v>
      </c>
      <c r="AE1257" s="653"/>
      <c r="AF1257" s="653"/>
      <c r="AG1257" s="653"/>
      <c r="AH1257" s="653"/>
      <c r="AI1257" s="653"/>
      <c r="AJ1257" s="147" t="str">
        <f t="shared" si="152"/>
        <v/>
      </c>
      <c r="AK1257" s="245">
        <f t="shared" si="152"/>
        <v>0</v>
      </c>
      <c r="AL1257" s="270"/>
      <c r="AM1257" s="110"/>
      <c r="AN1257" s="111"/>
      <c r="AO1257" s="111"/>
      <c r="AP1257" s="111"/>
      <c r="AQ1257" s="111"/>
      <c r="AR1257" s="111"/>
      <c r="AS1257" s="111"/>
      <c r="AT1257" s="112"/>
      <c r="AU1257" s="112"/>
      <c r="AV1257" s="112"/>
      <c r="AW1257" s="112"/>
      <c r="AX1257" s="112"/>
      <c r="AY1257" s="112"/>
      <c r="AZ1257" s="112"/>
      <c r="BA1257" s="112"/>
      <c r="BB1257" s="112"/>
      <c r="BC1257" s="112"/>
      <c r="BD1257" s="112"/>
      <c r="BE1257" s="112"/>
      <c r="BF1257" s="653">
        <f>SUBTOTAL(109,BF1252:BK1256)</f>
        <v>0</v>
      </c>
      <c r="BG1257" s="653"/>
      <c r="BH1257" s="653"/>
      <c r="BI1257" s="653"/>
      <c r="BJ1257" s="653"/>
      <c r="BK1257" s="653"/>
      <c r="BL1257" s="252"/>
      <c r="BM1257" s="653">
        <f>SUBTOTAL(109,BM1252:BR1256)</f>
        <v>0</v>
      </c>
      <c r="BN1257" s="653"/>
      <c r="BO1257" s="653"/>
      <c r="BP1257" s="653"/>
      <c r="BQ1257" s="653"/>
      <c r="BR1257" s="653"/>
      <c r="BS1257" s="271"/>
      <c r="BT1257" s="285">
        <f>SUBTOTAL(109,BT1252:BT1256)</f>
        <v>26150000</v>
      </c>
      <c r="BU1257" s="285">
        <f>SUBTOTAL(109,BU1252:BU1256)</f>
        <v>0</v>
      </c>
      <c r="BV1257" s="285">
        <f>SUBTOTAL(109,BV1252:BV1256)</f>
        <v>0</v>
      </c>
      <c r="BW1257" s="285">
        <f>SUBTOTAL(109,BW1252:BW1256)</f>
        <v>0</v>
      </c>
      <c r="BX1257" s="156"/>
      <c r="BY1257" s="156">
        <f>IF(SUM(C1257:AI1257)=0,0,1)</f>
        <v>1</v>
      </c>
      <c r="BZ1257" s="156">
        <f t="shared" si="155"/>
        <v>0</v>
      </c>
      <c r="CA1257" s="156"/>
      <c r="CB1257" s="252">
        <f>[4]CDKT!P303</f>
        <v>26150000</v>
      </c>
      <c r="CC1257" s="252">
        <f>[4]CDKT!T303</f>
        <v>15150000</v>
      </c>
      <c r="CD1257" s="252">
        <f>W1257-CB1257</f>
        <v>0</v>
      </c>
      <c r="CE1257" s="252">
        <f>AD1257-CC1257</f>
        <v>0</v>
      </c>
      <c r="CG1257" s="272"/>
      <c r="CH1257" s="272"/>
      <c r="CI1257" s="272"/>
      <c r="CJ1257" s="272"/>
      <c r="CK1257" s="272"/>
      <c r="CL1257" s="272"/>
      <c r="CM1257" s="272"/>
      <c r="CN1257" s="272"/>
      <c r="CO1257" s="272"/>
      <c r="CP1257" s="272"/>
    </row>
    <row r="1258" spans="1:94" ht="13.5" customHeight="1" thickTop="1">
      <c r="A1258" s="147" t="str">
        <f>IF(B1258&lt;&gt;"",SUBTOTAL(103,$B$8:B1258)-SUBTOTAL(103,$B$9:$B$50)-SUBTOTAL(103,$B$52:$B$345),"")</f>
        <v/>
      </c>
      <c r="D1258" s="107"/>
      <c r="E1258" s="107"/>
      <c r="F1258" s="107"/>
      <c r="G1258" s="107"/>
      <c r="H1258" s="107"/>
      <c r="I1258" s="107"/>
      <c r="J1258" s="107"/>
      <c r="K1258" s="107"/>
      <c r="L1258" s="107"/>
      <c r="M1258" s="107"/>
      <c r="N1258" s="107"/>
      <c r="O1258" s="107"/>
      <c r="P1258" s="107"/>
      <c r="Q1258" s="107"/>
      <c r="R1258" s="107"/>
      <c r="S1258" s="107"/>
      <c r="T1258" s="107"/>
      <c r="U1258" s="107"/>
      <c r="V1258" s="107"/>
      <c r="W1258" s="155"/>
      <c r="X1258" s="155"/>
      <c r="Y1258" s="155"/>
      <c r="Z1258" s="155"/>
      <c r="AA1258" s="155"/>
      <c r="AB1258" s="155"/>
      <c r="AC1258" s="155"/>
      <c r="AD1258" s="155"/>
      <c r="AE1258" s="155"/>
      <c r="AF1258" s="155"/>
      <c r="AG1258" s="155"/>
      <c r="AH1258" s="155"/>
      <c r="AI1258" s="155"/>
      <c r="AJ1258" s="147" t="str">
        <f t="shared" si="152"/>
        <v/>
      </c>
      <c r="AK1258" s="245">
        <f t="shared" si="152"/>
        <v>0</v>
      </c>
      <c r="AM1258" s="107"/>
      <c r="AN1258" s="107"/>
      <c r="AO1258" s="107"/>
      <c r="AP1258" s="107"/>
      <c r="AQ1258" s="107"/>
      <c r="AR1258" s="107"/>
      <c r="AS1258" s="107"/>
      <c r="AT1258" s="107"/>
      <c r="AU1258" s="107"/>
      <c r="AV1258" s="107"/>
      <c r="AW1258" s="107"/>
      <c r="AX1258" s="107"/>
      <c r="AY1258" s="107"/>
      <c r="AZ1258" s="107"/>
      <c r="BA1258" s="107"/>
      <c r="BB1258" s="107"/>
      <c r="BC1258" s="107"/>
      <c r="BD1258" s="107"/>
      <c r="BE1258" s="107"/>
      <c r="BT1258" s="155">
        <f>BT1257-[4]CDKT!K303</f>
        <v>0</v>
      </c>
      <c r="BU1258" s="155">
        <f>BU1257-[4]CDKT!L303</f>
        <v>0</v>
      </c>
      <c r="BV1258" s="155">
        <f>BV1257-[4]CDKT!M303</f>
        <v>0</v>
      </c>
      <c r="BW1258" s="155">
        <f>BW1257-[4]CDKT!O303</f>
        <v>0</v>
      </c>
      <c r="BY1258" s="156">
        <f>BY1261</f>
        <v>3</v>
      </c>
      <c r="BZ1258" s="156">
        <f t="shared" si="155"/>
        <v>0</v>
      </c>
    </row>
    <row r="1259" spans="1:94" s="96" customFormat="1" ht="15" customHeight="1">
      <c r="A1259" s="147">
        <f>IF(B1259&lt;&gt;"",SUBTOTAL(103,$B$8:B1259)-SUBTOTAL(103,$B$9:$B$50)-SUBTOTAL(103,$B$52:$B$345),"")</f>
        <v>25</v>
      </c>
      <c r="B1259" s="88" t="str">
        <f>IF(AND(W1264=0,AD1264=0),"",".")</f>
        <v>.</v>
      </c>
      <c r="C1259" s="270" t="s">
        <v>1671</v>
      </c>
      <c r="D1259" s="124"/>
      <c r="E1259" s="111"/>
      <c r="F1259" s="111"/>
      <c r="G1259" s="111"/>
      <c r="H1259" s="111"/>
      <c r="I1259" s="111"/>
      <c r="J1259" s="111"/>
      <c r="K1259" s="126"/>
      <c r="L1259" s="126"/>
      <c r="M1259" s="126"/>
      <c r="N1259" s="126"/>
      <c r="O1259" s="126"/>
      <c r="P1259" s="126"/>
      <c r="Q1259" s="126"/>
      <c r="R1259" s="126"/>
      <c r="S1259" s="126"/>
      <c r="T1259" s="126"/>
      <c r="U1259" s="126"/>
      <c r="V1259" s="126"/>
      <c r="W1259" s="271"/>
      <c r="X1259" s="271"/>
      <c r="Y1259" s="271"/>
      <c r="Z1259" s="271"/>
      <c r="AA1259" s="271"/>
      <c r="AB1259" s="271"/>
      <c r="AC1259" s="271"/>
      <c r="AD1259" s="271"/>
      <c r="AE1259" s="271"/>
      <c r="AF1259" s="271"/>
      <c r="AG1259" s="271"/>
      <c r="AH1259" s="271"/>
      <c r="AI1259" s="271"/>
      <c r="AJ1259" s="147">
        <f t="shared" si="152"/>
        <v>25</v>
      </c>
      <c r="AK1259" s="245" t="str">
        <f t="shared" si="152"/>
        <v>.</v>
      </c>
      <c r="AL1259" s="270" t="s">
        <v>1618</v>
      </c>
      <c r="AM1259" s="124"/>
      <c r="AN1259" s="124"/>
      <c r="AO1259" s="111"/>
      <c r="AP1259" s="111"/>
      <c r="AQ1259" s="111"/>
      <c r="AR1259" s="111"/>
      <c r="AS1259" s="111"/>
      <c r="AT1259" s="126"/>
      <c r="AU1259" s="126"/>
      <c r="AV1259" s="126"/>
      <c r="AW1259" s="126"/>
      <c r="AX1259" s="126"/>
      <c r="AY1259" s="126"/>
      <c r="AZ1259" s="126"/>
      <c r="BA1259" s="126"/>
      <c r="BB1259" s="126"/>
      <c r="BC1259" s="126"/>
      <c r="BD1259" s="126"/>
      <c r="BE1259" s="126"/>
      <c r="BF1259" s="271"/>
      <c r="BG1259" s="271"/>
      <c r="BH1259" s="271"/>
      <c r="BI1259" s="271"/>
      <c r="BJ1259" s="271"/>
      <c r="BK1259" s="271"/>
      <c r="BL1259" s="271"/>
      <c r="BM1259" s="271"/>
      <c r="BN1259" s="271"/>
      <c r="BO1259" s="271"/>
      <c r="BP1259" s="271"/>
      <c r="BQ1259" s="271"/>
      <c r="BR1259" s="271"/>
      <c r="BS1259" s="271"/>
      <c r="BT1259" s="155"/>
      <c r="BU1259" s="155"/>
      <c r="BV1259" s="155"/>
      <c r="BW1259" s="155"/>
      <c r="BX1259" s="156"/>
      <c r="BY1259" s="156">
        <f>BY1261</f>
        <v>3</v>
      </c>
      <c r="BZ1259" s="156">
        <f t="shared" si="155"/>
        <v>0</v>
      </c>
      <c r="CA1259" s="156"/>
      <c r="CB1259" s="252"/>
      <c r="CC1259" s="252"/>
      <c r="CD1259" s="252"/>
      <c r="CE1259" s="252"/>
      <c r="CG1259" s="272"/>
      <c r="CH1259" s="272"/>
      <c r="CI1259" s="272"/>
      <c r="CJ1259" s="272"/>
      <c r="CK1259" s="272"/>
      <c r="CL1259" s="272"/>
      <c r="CM1259" s="272"/>
      <c r="CN1259" s="272"/>
      <c r="CO1259" s="272"/>
      <c r="CP1259" s="272"/>
    </row>
    <row r="1260" spans="1:94" ht="15" customHeight="1">
      <c r="A1260" s="278" t="str">
        <f>IF(B1260&lt;&gt;"",SUBTOTAL(103,$B$8:B1260)-SUBTOTAL(103,$B$9:$B$50)-SUBTOTAL(103,$B$52:$B$345),"")</f>
        <v/>
      </c>
      <c r="D1260" s="100"/>
      <c r="E1260" s="100"/>
      <c r="F1260" s="100"/>
      <c r="G1260" s="100"/>
      <c r="H1260" s="100"/>
      <c r="I1260" s="100"/>
      <c r="J1260" s="100"/>
      <c r="K1260" s="100"/>
      <c r="L1260" s="100"/>
      <c r="M1260" s="100"/>
      <c r="N1260" s="100"/>
      <c r="O1260" s="100"/>
      <c r="P1260" s="100"/>
      <c r="Q1260" s="100"/>
      <c r="R1260" s="100"/>
      <c r="S1260" s="100"/>
      <c r="T1260" s="100"/>
      <c r="W1260" s="648" t="str">
        <f>[4]CDKT!$P$9</f>
        <v>30/06/2016</v>
      </c>
      <c r="X1260" s="649"/>
      <c r="Y1260" s="649"/>
      <c r="Z1260" s="649"/>
      <c r="AA1260" s="649"/>
      <c r="AB1260" s="649"/>
      <c r="AC1260" s="277"/>
      <c r="AD1260" s="648" t="str">
        <f>[4]CDKT!$T$9</f>
        <v>01/01/2016</v>
      </c>
      <c r="AE1260" s="649"/>
      <c r="AF1260" s="649"/>
      <c r="AG1260" s="649"/>
      <c r="AH1260" s="649"/>
      <c r="AI1260" s="649"/>
      <c r="AJ1260" s="278" t="str">
        <f t="shared" si="152"/>
        <v/>
      </c>
      <c r="AK1260" s="278">
        <f t="shared" si="152"/>
        <v>0</v>
      </c>
      <c r="AM1260" s="100"/>
      <c r="AN1260" s="100"/>
      <c r="AO1260" s="100"/>
      <c r="AP1260" s="100"/>
      <c r="AQ1260" s="100"/>
      <c r="AR1260" s="100"/>
      <c r="AS1260" s="100"/>
      <c r="AT1260" s="100"/>
      <c r="AU1260" s="100"/>
      <c r="AV1260" s="100"/>
      <c r="AW1260" s="100"/>
      <c r="AX1260" s="100"/>
      <c r="AY1260" s="100"/>
      <c r="AZ1260" s="100"/>
      <c r="BA1260" s="100"/>
      <c r="BB1260" s="100"/>
      <c r="BC1260" s="100"/>
      <c r="BF1260" s="650" t="e">
        <f>#REF!</f>
        <v>#REF!</v>
      </c>
      <c r="BG1260" s="649"/>
      <c r="BH1260" s="649"/>
      <c r="BI1260" s="649"/>
      <c r="BJ1260" s="649"/>
      <c r="BK1260" s="649"/>
      <c r="BL1260" s="277"/>
      <c r="BM1260" s="650" t="e">
        <f>#REF!</f>
        <v>#REF!</v>
      </c>
      <c r="BN1260" s="649"/>
      <c r="BO1260" s="649"/>
      <c r="BP1260" s="649"/>
      <c r="BQ1260" s="649"/>
      <c r="BR1260" s="649"/>
      <c r="BS1260" s="279"/>
      <c r="BT1260" s="280" t="str">
        <f>[4]CDKT!K$9</f>
        <v>Hội sở</v>
      </c>
      <c r="BU1260" s="280" t="str">
        <f>[4]CDKT!L$9</f>
        <v>CN Hà Nội</v>
      </c>
      <c r="BV1260" s="280" t="str">
        <f>[4]CDKT!M$9</f>
        <v>CN Hồ Chí Minh</v>
      </c>
      <c r="BW1260" s="280" t="str">
        <f>[4]CDKT!O$9</f>
        <v>Điều chỉnh</v>
      </c>
      <c r="BY1260" s="156">
        <f>BY1261</f>
        <v>3</v>
      </c>
      <c r="BZ1260" s="156">
        <f t="shared" si="155"/>
        <v>0</v>
      </c>
    </row>
    <row r="1261" spans="1:94" ht="15" customHeight="1">
      <c r="A1261" s="278" t="str">
        <f>IF(B1261&lt;&gt;"",SUBTOTAL(103,$B$8:B1261)-SUBTOTAL(103,$B$9:$B$50)-SUBTOTAL(103,$B$52:$B$345),"")</f>
        <v/>
      </c>
      <c r="D1261" s="100"/>
      <c r="E1261" s="100"/>
      <c r="F1261" s="100"/>
      <c r="G1261" s="100"/>
      <c r="H1261" s="100"/>
      <c r="I1261" s="100"/>
      <c r="J1261" s="100"/>
      <c r="K1261" s="100"/>
      <c r="L1261" s="100"/>
      <c r="M1261" s="100"/>
      <c r="N1261" s="100"/>
      <c r="O1261" s="100"/>
      <c r="P1261" s="100"/>
      <c r="Q1261" s="100"/>
      <c r="R1261" s="100"/>
      <c r="S1261" s="100"/>
      <c r="T1261" s="100"/>
      <c r="W1261" s="651" t="str">
        <f>[4]CDKT!$P$10</f>
        <v>VND</v>
      </c>
      <c r="X1261" s="651"/>
      <c r="Y1261" s="651"/>
      <c r="Z1261" s="651"/>
      <c r="AA1261" s="651"/>
      <c r="AB1261" s="651"/>
      <c r="AC1261" s="277"/>
      <c r="AD1261" s="651" t="str">
        <f>[4]CDKT!$T$10</f>
        <v>VND</v>
      </c>
      <c r="AE1261" s="651"/>
      <c r="AF1261" s="651"/>
      <c r="AG1261" s="651"/>
      <c r="AH1261" s="651"/>
      <c r="AI1261" s="651"/>
      <c r="AJ1261" s="278" t="str">
        <f t="shared" si="152"/>
        <v/>
      </c>
      <c r="AK1261" s="278">
        <f t="shared" si="152"/>
        <v>0</v>
      </c>
      <c r="AM1261" s="100"/>
      <c r="AN1261" s="100"/>
      <c r="AO1261" s="100"/>
      <c r="AP1261" s="100"/>
      <c r="AQ1261" s="100"/>
      <c r="AR1261" s="100"/>
      <c r="AS1261" s="100"/>
      <c r="AT1261" s="100"/>
      <c r="AU1261" s="100"/>
      <c r="AV1261" s="100"/>
      <c r="AW1261" s="100"/>
      <c r="AX1261" s="100"/>
      <c r="AY1261" s="100"/>
      <c r="AZ1261" s="100"/>
      <c r="BA1261" s="100"/>
      <c r="BB1261" s="100"/>
      <c r="BC1261" s="100"/>
      <c r="BF1261" s="651" t="e">
        <f>#REF!</f>
        <v>#REF!</v>
      </c>
      <c r="BG1261" s="651"/>
      <c r="BH1261" s="651"/>
      <c r="BI1261" s="651"/>
      <c r="BJ1261" s="651"/>
      <c r="BK1261" s="651"/>
      <c r="BL1261" s="277"/>
      <c r="BM1261" s="651" t="e">
        <f>#REF!</f>
        <v>#REF!</v>
      </c>
      <c r="BN1261" s="651"/>
      <c r="BO1261" s="651"/>
      <c r="BP1261" s="651"/>
      <c r="BQ1261" s="651"/>
      <c r="BR1261" s="651"/>
      <c r="BS1261" s="279"/>
      <c r="BT1261" s="155" t="s">
        <v>1133</v>
      </c>
      <c r="BU1261" s="155" t="s">
        <v>1133</v>
      </c>
      <c r="BV1261" s="155" t="s">
        <v>1133</v>
      </c>
      <c r="BW1261" s="155" t="s">
        <v>1133</v>
      </c>
      <c r="BY1261" s="156">
        <f>SUM(BY1262:BY1264)</f>
        <v>3</v>
      </c>
      <c r="BZ1261" s="156">
        <f t="shared" si="155"/>
        <v>0</v>
      </c>
    </row>
    <row r="1262" spans="1:94" s="99" customFormat="1" ht="15" customHeight="1">
      <c r="A1262" s="147" t="str">
        <f>IF(B1262&lt;&gt;"",SUBTOTAL(103,$B$8:B1262)-SUBTOTAL(103,$B$9:$B$50)-SUBTOTAL(103,$B$52:$B$345),"")</f>
        <v/>
      </c>
      <c r="B1262" s="90"/>
      <c r="C1262" s="321" t="s">
        <v>1672</v>
      </c>
      <c r="D1262" s="129"/>
      <c r="E1262" s="107"/>
      <c r="F1262" s="107"/>
      <c r="G1262" s="107"/>
      <c r="H1262" s="107"/>
      <c r="I1262" s="107"/>
      <c r="J1262" s="107"/>
      <c r="K1262" s="107"/>
      <c r="L1262" s="114"/>
      <c r="M1262" s="114"/>
      <c r="W1262" s="641">
        <f>SUM(BT1262:BW1262)</f>
        <v>1243000000</v>
      </c>
      <c r="X1262" s="641"/>
      <c r="Y1262" s="641"/>
      <c r="Z1262" s="641"/>
      <c r="AA1262" s="641"/>
      <c r="AB1262" s="641"/>
      <c r="AC1262" s="423"/>
      <c r="AD1262" s="641">
        <v>662000000</v>
      </c>
      <c r="AE1262" s="641"/>
      <c r="AF1262" s="641"/>
      <c r="AG1262" s="641"/>
      <c r="AH1262" s="641"/>
      <c r="AI1262" s="641"/>
      <c r="AJ1262" s="147" t="str">
        <f t="shared" si="152"/>
        <v/>
      </c>
      <c r="AK1262" s="245">
        <f t="shared" si="152"/>
        <v>0</v>
      </c>
      <c r="AL1262" s="321" t="s">
        <v>1620</v>
      </c>
      <c r="AM1262" s="129"/>
      <c r="AN1262" s="129"/>
      <c r="AO1262" s="107"/>
      <c r="AP1262" s="107"/>
      <c r="AQ1262" s="107"/>
      <c r="AR1262" s="107"/>
      <c r="AS1262" s="107"/>
      <c r="AT1262" s="107"/>
      <c r="AU1262" s="114"/>
      <c r="AV1262" s="114"/>
      <c r="BF1262" s="676" t="e">
        <f>SUBTOTAL(109,#REF!)</f>
        <v>#REF!</v>
      </c>
      <c r="BG1262" s="676"/>
      <c r="BH1262" s="676"/>
      <c r="BI1262" s="676"/>
      <c r="BJ1262" s="676"/>
      <c r="BK1262" s="676"/>
      <c r="BL1262" s="290"/>
      <c r="BM1262" s="676" t="e">
        <f>SUBTOTAL(109,#REF!)</f>
        <v>#REF!</v>
      </c>
      <c r="BN1262" s="676"/>
      <c r="BO1262" s="676"/>
      <c r="BP1262" s="676"/>
      <c r="BQ1262" s="676"/>
      <c r="BR1262" s="676"/>
      <c r="BS1262" s="193"/>
      <c r="BT1262" s="155">
        <f>1243000000</f>
        <v>1243000000</v>
      </c>
      <c r="BU1262" s="155">
        <f>[4]CDKT!L308</f>
        <v>0</v>
      </c>
      <c r="BV1262" s="155">
        <f>[4]CDKT!M308</f>
        <v>0</v>
      </c>
      <c r="BW1262" s="155">
        <f>[4]CDKT!O308</f>
        <v>0</v>
      </c>
      <c r="BX1262" s="156"/>
      <c r="BY1262" s="156">
        <f>IF(SUM(C1262:AI1262)=0,0,1)</f>
        <v>1</v>
      </c>
      <c r="BZ1262" s="156">
        <f t="shared" si="155"/>
        <v>0</v>
      </c>
      <c r="CA1262" s="156"/>
      <c r="CB1262" s="252"/>
      <c r="CC1262" s="252"/>
      <c r="CD1262" s="252"/>
      <c r="CE1262" s="195"/>
      <c r="CG1262" s="290"/>
      <c r="CH1262" s="290"/>
      <c r="CI1262" s="290"/>
      <c r="CJ1262" s="290"/>
      <c r="CK1262" s="290"/>
      <c r="CL1262" s="290"/>
      <c r="CM1262" s="290"/>
      <c r="CN1262" s="290"/>
      <c r="CO1262" s="290"/>
      <c r="CP1262" s="290"/>
    </row>
    <row r="1263" spans="1:94" ht="15" customHeight="1">
      <c r="A1263" s="147" t="str">
        <f>IF(B1263&lt;&gt;"",SUBTOTAL(103,$B$8:B1263)-SUBTOTAL(103,$B$9:$B$50)-SUBTOTAL(103,$B$52:$B$345),"")</f>
        <v/>
      </c>
      <c r="C1263" s="262"/>
      <c r="W1263" s="155"/>
      <c r="X1263" s="155"/>
      <c r="Y1263" s="155"/>
      <c r="Z1263" s="155"/>
      <c r="AA1263" s="155"/>
      <c r="AB1263" s="155"/>
      <c r="AC1263" s="155"/>
      <c r="AD1263" s="155"/>
      <c r="AE1263" s="155"/>
      <c r="AF1263" s="155"/>
      <c r="AG1263" s="155"/>
      <c r="AH1263" s="155"/>
      <c r="AI1263" s="155"/>
      <c r="AJ1263" s="147" t="str">
        <f t="shared" si="152"/>
        <v/>
      </c>
      <c r="AK1263" s="245">
        <f t="shared" si="152"/>
        <v>0</v>
      </c>
      <c r="AL1263" s="262"/>
      <c r="BF1263" s="194"/>
      <c r="BG1263" s="194"/>
      <c r="BH1263" s="194"/>
      <c r="BI1263" s="194"/>
      <c r="BJ1263" s="194"/>
      <c r="BK1263" s="194"/>
      <c r="BL1263" s="194"/>
      <c r="BM1263" s="194"/>
      <c r="BN1263" s="194"/>
      <c r="BO1263" s="194"/>
      <c r="BP1263" s="194"/>
      <c r="BQ1263" s="194"/>
      <c r="BR1263" s="194"/>
      <c r="BY1263" s="156">
        <f>BY1264</f>
        <v>1</v>
      </c>
      <c r="BZ1263" s="156">
        <f t="shared" si="155"/>
        <v>0</v>
      </c>
      <c r="CD1263" s="155"/>
      <c r="CE1263" s="155"/>
    </row>
    <row r="1264" spans="1:94" s="96" customFormat="1" ht="15" customHeight="1" thickBot="1">
      <c r="A1264" s="147" t="str">
        <f>IF(B1264&lt;&gt;"",SUBTOTAL(103,$B$8:B1264)-SUBTOTAL(103,$B$9:$B$50)-SUBTOTAL(103,$B$52:$B$345),"")</f>
        <v/>
      </c>
      <c r="B1264" s="88"/>
      <c r="C1264" s="270"/>
      <c r="D1264" s="110"/>
      <c r="E1264" s="111"/>
      <c r="F1264" s="111"/>
      <c r="G1264" s="111"/>
      <c r="H1264" s="111"/>
      <c r="I1264" s="111"/>
      <c r="J1264" s="111"/>
      <c r="K1264" s="112"/>
      <c r="L1264" s="112"/>
      <c r="M1264" s="112"/>
      <c r="N1264" s="112"/>
      <c r="O1264" s="112"/>
      <c r="P1264" s="112"/>
      <c r="Q1264" s="112"/>
      <c r="R1264" s="112"/>
      <c r="S1264" s="112"/>
      <c r="T1264" s="112"/>
      <c r="U1264" s="112"/>
      <c r="V1264" s="112"/>
      <c r="W1264" s="653">
        <f>SUBTOTAL(109,W1262:AB1263)</f>
        <v>1243000000</v>
      </c>
      <c r="X1264" s="653"/>
      <c r="Y1264" s="653"/>
      <c r="Z1264" s="653"/>
      <c r="AA1264" s="653"/>
      <c r="AB1264" s="653"/>
      <c r="AC1264" s="252"/>
      <c r="AD1264" s="653">
        <f>SUBTOTAL(109,AD1262:AI1263)</f>
        <v>662000000</v>
      </c>
      <c r="AE1264" s="653"/>
      <c r="AF1264" s="653"/>
      <c r="AG1264" s="653"/>
      <c r="AH1264" s="653"/>
      <c r="AI1264" s="653"/>
      <c r="AJ1264" s="147" t="str">
        <f t="shared" si="152"/>
        <v/>
      </c>
      <c r="AK1264" s="245">
        <f t="shared" si="152"/>
        <v>0</v>
      </c>
      <c r="AL1264" s="270"/>
      <c r="AM1264" s="110"/>
      <c r="AN1264" s="111"/>
      <c r="AO1264" s="111"/>
      <c r="AP1264" s="111"/>
      <c r="AQ1264" s="111"/>
      <c r="AR1264" s="111"/>
      <c r="AS1264" s="111"/>
      <c r="AT1264" s="112"/>
      <c r="AU1264" s="112"/>
      <c r="AV1264" s="112"/>
      <c r="AW1264" s="112"/>
      <c r="AX1264" s="112"/>
      <c r="AY1264" s="112"/>
      <c r="AZ1264" s="112"/>
      <c r="BA1264" s="112"/>
      <c r="BB1264" s="112"/>
      <c r="BC1264" s="112"/>
      <c r="BD1264" s="112"/>
      <c r="BE1264" s="112"/>
      <c r="BF1264" s="653">
        <f>SUBTOTAL(109,BF1262:BK1263)</f>
        <v>0</v>
      </c>
      <c r="BG1264" s="653"/>
      <c r="BH1264" s="653"/>
      <c r="BI1264" s="653"/>
      <c r="BJ1264" s="653"/>
      <c r="BK1264" s="653"/>
      <c r="BL1264" s="252"/>
      <c r="BM1264" s="653">
        <f>SUBTOTAL(109,BM1262:BR1263)</f>
        <v>0</v>
      </c>
      <c r="BN1264" s="653"/>
      <c r="BO1264" s="653"/>
      <c r="BP1264" s="653"/>
      <c r="BQ1264" s="653"/>
      <c r="BR1264" s="653"/>
      <c r="BS1264" s="271"/>
      <c r="BT1264" s="285">
        <f>SUBTOTAL(109,BT1262:BT1263)</f>
        <v>1243000000</v>
      </c>
      <c r="BU1264" s="285">
        <f>SUBTOTAL(109,BU1262:BU1263)</f>
        <v>0</v>
      </c>
      <c r="BV1264" s="285">
        <f>SUBTOTAL(109,BV1262:BV1263)</f>
        <v>0</v>
      </c>
      <c r="BW1264" s="285">
        <f>SUBTOTAL(109,BW1262:BW1263)</f>
        <v>0</v>
      </c>
      <c r="BX1264" s="156"/>
      <c r="BY1264" s="156">
        <f>IF(SUM(C1264:AI1264)=0,0,1)</f>
        <v>1</v>
      </c>
      <c r="BZ1264" s="156">
        <f t="shared" si="155"/>
        <v>0</v>
      </c>
      <c r="CA1264" s="156"/>
      <c r="CB1264" s="252">
        <f>[4]CDKT!P308</f>
        <v>1243000000</v>
      </c>
      <c r="CC1264" s="252">
        <f>[4]CDKT!T308</f>
        <v>662000000</v>
      </c>
      <c r="CD1264" s="252">
        <f>W1264-CB1264</f>
        <v>0</v>
      </c>
      <c r="CE1264" s="252">
        <f>AD1264-CC1264</f>
        <v>0</v>
      </c>
      <c r="CG1264" s="272"/>
      <c r="CH1264" s="272"/>
      <c r="CI1264" s="272"/>
      <c r="CJ1264" s="272"/>
      <c r="CK1264" s="272"/>
      <c r="CL1264" s="272"/>
      <c r="CM1264" s="272"/>
      <c r="CN1264" s="272"/>
      <c r="CO1264" s="272"/>
      <c r="CP1264" s="272"/>
    </row>
    <row r="1265" spans="1:94" ht="15" hidden="1" customHeight="1" thickTop="1">
      <c r="A1265" s="147" t="str">
        <f>IF(B1265&lt;&gt;"",SUBTOTAL(103,$B$8:B1265)-SUBTOTAL(103,$B$9:$B$50)-SUBTOTAL(103,$B$52:$B$345),"")</f>
        <v/>
      </c>
      <c r="D1265" s="107"/>
      <c r="E1265" s="107"/>
      <c r="F1265" s="107"/>
      <c r="G1265" s="107"/>
      <c r="H1265" s="107"/>
      <c r="I1265" s="107"/>
      <c r="J1265" s="107"/>
      <c r="K1265" s="107"/>
      <c r="L1265" s="107"/>
      <c r="M1265" s="107"/>
      <c r="N1265" s="107"/>
      <c r="O1265" s="107"/>
      <c r="P1265" s="107"/>
      <c r="Q1265" s="107"/>
      <c r="R1265" s="107"/>
      <c r="S1265" s="107"/>
      <c r="T1265" s="107"/>
      <c r="U1265" s="107"/>
      <c r="V1265" s="107"/>
      <c r="W1265" s="155"/>
      <c r="X1265" s="155"/>
      <c r="Y1265" s="155"/>
      <c r="Z1265" s="155"/>
      <c r="AA1265" s="155"/>
      <c r="AB1265" s="155"/>
      <c r="AC1265" s="155"/>
      <c r="AD1265" s="155"/>
      <c r="AE1265" s="155"/>
      <c r="AF1265" s="155"/>
      <c r="AG1265" s="155"/>
      <c r="AH1265" s="155"/>
      <c r="AI1265" s="155"/>
      <c r="AJ1265" s="147" t="str">
        <f t="shared" si="152"/>
        <v/>
      </c>
      <c r="AK1265" s="245">
        <f t="shared" si="152"/>
        <v>0</v>
      </c>
      <c r="AM1265" s="107"/>
      <c r="AN1265" s="107"/>
      <c r="AO1265" s="107"/>
      <c r="AP1265" s="107"/>
      <c r="AQ1265" s="107"/>
      <c r="AR1265" s="107"/>
      <c r="AS1265" s="107"/>
      <c r="AT1265" s="107"/>
      <c r="AU1265" s="107"/>
      <c r="AV1265" s="107"/>
      <c r="AW1265" s="107"/>
      <c r="AX1265" s="107"/>
      <c r="AY1265" s="107"/>
      <c r="AZ1265" s="107"/>
      <c r="BA1265" s="107"/>
      <c r="BB1265" s="107"/>
      <c r="BC1265" s="107"/>
      <c r="BD1265" s="107"/>
      <c r="BE1265" s="107"/>
      <c r="BT1265" s="155">
        <f>BT1264-[4]CDKT!K308</f>
        <v>0</v>
      </c>
      <c r="BU1265" s="155">
        <f>BU1264-[4]CDKT!L308</f>
        <v>0</v>
      </c>
      <c r="BV1265" s="155">
        <f>BV1264-[4]CDKT!M308</f>
        <v>0</v>
      </c>
      <c r="BW1265" s="155">
        <f>BW1264-[4]CDKT!O308</f>
        <v>0</v>
      </c>
      <c r="BY1265" s="156">
        <f>BY1268</f>
        <v>0</v>
      </c>
      <c r="BZ1265" s="156">
        <f t="shared" si="155"/>
        <v>0</v>
      </c>
    </row>
    <row r="1266" spans="1:94" s="96" customFormat="1" ht="15" hidden="1" customHeight="1">
      <c r="A1266" s="147" t="str">
        <f>IF(B1266&lt;&gt;"",SUBTOTAL(103,$B$8:B1266)-SUBTOTAL(103,$B$9:$B$50)-SUBTOTAL(103,$B$52:$B$345),"")</f>
        <v/>
      </c>
      <c r="B1266" s="88" t="str">
        <f>IF(AND(W1271=0,AD1271=0),"",".")</f>
        <v/>
      </c>
      <c r="C1266" s="270" t="s">
        <v>1673</v>
      </c>
      <c r="D1266" s="124"/>
      <c r="E1266" s="111"/>
      <c r="F1266" s="111"/>
      <c r="G1266" s="111"/>
      <c r="H1266" s="111"/>
      <c r="I1266" s="111"/>
      <c r="J1266" s="111"/>
      <c r="K1266" s="126"/>
      <c r="L1266" s="126"/>
      <c r="M1266" s="126"/>
      <c r="N1266" s="126"/>
      <c r="O1266" s="126"/>
      <c r="P1266" s="126"/>
      <c r="Q1266" s="126"/>
      <c r="R1266" s="126"/>
      <c r="S1266" s="126"/>
      <c r="T1266" s="126"/>
      <c r="U1266" s="126"/>
      <c r="V1266" s="126"/>
      <c r="W1266" s="271"/>
      <c r="X1266" s="271"/>
      <c r="Y1266" s="271"/>
      <c r="Z1266" s="271"/>
      <c r="AA1266" s="271"/>
      <c r="AB1266" s="271"/>
      <c r="AC1266" s="271"/>
      <c r="AD1266" s="271"/>
      <c r="AE1266" s="271"/>
      <c r="AF1266" s="271"/>
      <c r="AG1266" s="271"/>
      <c r="AH1266" s="271"/>
      <c r="AI1266" s="271"/>
      <c r="AJ1266" s="147" t="str">
        <f t="shared" si="152"/>
        <v/>
      </c>
      <c r="AK1266" s="245" t="str">
        <f t="shared" si="152"/>
        <v/>
      </c>
      <c r="AL1266" s="270" t="s">
        <v>1618</v>
      </c>
      <c r="AM1266" s="124"/>
      <c r="AN1266" s="124"/>
      <c r="AO1266" s="111"/>
      <c r="AP1266" s="111"/>
      <c r="AQ1266" s="111"/>
      <c r="AR1266" s="111"/>
      <c r="AS1266" s="111"/>
      <c r="AT1266" s="126"/>
      <c r="AU1266" s="126"/>
      <c r="AV1266" s="126"/>
      <c r="AW1266" s="126"/>
      <c r="AX1266" s="126"/>
      <c r="AY1266" s="126"/>
      <c r="AZ1266" s="126"/>
      <c r="BA1266" s="126"/>
      <c r="BB1266" s="126"/>
      <c r="BC1266" s="126"/>
      <c r="BD1266" s="126"/>
      <c r="BE1266" s="126"/>
      <c r="BF1266" s="271"/>
      <c r="BG1266" s="271"/>
      <c r="BH1266" s="271"/>
      <c r="BI1266" s="271"/>
      <c r="BJ1266" s="271"/>
      <c r="BK1266" s="271"/>
      <c r="BL1266" s="271"/>
      <c r="BM1266" s="271"/>
      <c r="BN1266" s="271"/>
      <c r="BO1266" s="271"/>
      <c r="BP1266" s="271"/>
      <c r="BQ1266" s="271"/>
      <c r="BR1266" s="271"/>
      <c r="BS1266" s="271"/>
      <c r="BT1266" s="155"/>
      <c r="BU1266" s="155"/>
      <c r="BV1266" s="155"/>
      <c r="BW1266" s="155"/>
      <c r="BX1266" s="156"/>
      <c r="BY1266" s="156">
        <f>BY1268</f>
        <v>0</v>
      </c>
      <c r="BZ1266" s="156">
        <f t="shared" si="155"/>
        <v>0</v>
      </c>
      <c r="CA1266" s="156"/>
      <c r="CB1266" s="252"/>
      <c r="CC1266" s="252"/>
      <c r="CD1266" s="252"/>
      <c r="CE1266" s="252"/>
      <c r="CG1266" s="272"/>
      <c r="CH1266" s="272"/>
      <c r="CI1266" s="272"/>
      <c r="CJ1266" s="272"/>
      <c r="CK1266" s="272"/>
      <c r="CL1266" s="272"/>
      <c r="CM1266" s="272"/>
      <c r="CN1266" s="272"/>
      <c r="CO1266" s="272"/>
      <c r="CP1266" s="272"/>
    </row>
    <row r="1267" spans="1:94" ht="15" hidden="1" customHeight="1">
      <c r="A1267" s="278" t="str">
        <f>IF(B1267&lt;&gt;"",SUBTOTAL(103,$B$8:B1267)-SUBTOTAL(103,$B$9:$B$50)-SUBTOTAL(103,$B$52:$B$345),"")</f>
        <v/>
      </c>
      <c r="D1267" s="100"/>
      <c r="E1267" s="100"/>
      <c r="F1267" s="100"/>
      <c r="G1267" s="100"/>
      <c r="H1267" s="100"/>
      <c r="I1267" s="100"/>
      <c r="J1267" s="100"/>
      <c r="K1267" s="100"/>
      <c r="L1267" s="100"/>
      <c r="M1267" s="100"/>
      <c r="N1267" s="100"/>
      <c r="O1267" s="100"/>
      <c r="P1267" s="100"/>
      <c r="Q1267" s="100"/>
      <c r="R1267" s="100"/>
      <c r="S1267" s="100"/>
      <c r="T1267" s="100"/>
      <c r="W1267" s="648" t="str">
        <f>[4]CDKT!$P$9</f>
        <v>30/06/2016</v>
      </c>
      <c r="X1267" s="649"/>
      <c r="Y1267" s="649"/>
      <c r="Z1267" s="649"/>
      <c r="AA1267" s="649"/>
      <c r="AB1267" s="649"/>
      <c r="AC1267" s="277"/>
      <c r="AD1267" s="648" t="str">
        <f>[4]CDKT!$T$9</f>
        <v>01/01/2016</v>
      </c>
      <c r="AE1267" s="649"/>
      <c r="AF1267" s="649"/>
      <c r="AG1267" s="649"/>
      <c r="AH1267" s="649"/>
      <c r="AI1267" s="649"/>
      <c r="AJ1267" s="278" t="str">
        <f t="shared" si="152"/>
        <v/>
      </c>
      <c r="AK1267" s="278">
        <f t="shared" si="152"/>
        <v>0</v>
      </c>
      <c r="AM1267" s="100"/>
      <c r="AN1267" s="100"/>
      <c r="AO1267" s="100"/>
      <c r="AP1267" s="100"/>
      <c r="AQ1267" s="100"/>
      <c r="AR1267" s="100"/>
      <c r="AS1267" s="100"/>
      <c r="AT1267" s="100"/>
      <c r="AU1267" s="100"/>
      <c r="AV1267" s="100"/>
      <c r="AW1267" s="100"/>
      <c r="AX1267" s="100"/>
      <c r="AY1267" s="100"/>
      <c r="AZ1267" s="100"/>
      <c r="BA1267" s="100"/>
      <c r="BB1267" s="100"/>
      <c r="BC1267" s="100"/>
      <c r="BF1267" s="650" t="e">
        <f>#REF!</f>
        <v>#REF!</v>
      </c>
      <c r="BG1267" s="649"/>
      <c r="BH1267" s="649"/>
      <c r="BI1267" s="649"/>
      <c r="BJ1267" s="649"/>
      <c r="BK1267" s="649"/>
      <c r="BL1267" s="277"/>
      <c r="BM1267" s="650" t="e">
        <f>#REF!</f>
        <v>#REF!</v>
      </c>
      <c r="BN1267" s="649"/>
      <c r="BO1267" s="649"/>
      <c r="BP1267" s="649"/>
      <c r="BQ1267" s="649"/>
      <c r="BR1267" s="649"/>
      <c r="BS1267" s="279"/>
      <c r="BT1267" s="280" t="str">
        <f>[4]CDKT!K$9</f>
        <v>Hội sở</v>
      </c>
      <c r="BU1267" s="280" t="str">
        <f>[4]CDKT!L$9</f>
        <v>CN Hà Nội</v>
      </c>
      <c r="BV1267" s="280" t="str">
        <f>[4]CDKT!M$9</f>
        <v>CN Hồ Chí Minh</v>
      </c>
      <c r="BW1267" s="280" t="str">
        <f>[4]CDKT!O$9</f>
        <v>Điều chỉnh</v>
      </c>
      <c r="BY1267" s="156">
        <f>BY1268</f>
        <v>0</v>
      </c>
      <c r="BZ1267" s="156">
        <f t="shared" si="155"/>
        <v>0</v>
      </c>
    </row>
    <row r="1268" spans="1:94" ht="15" hidden="1" customHeight="1">
      <c r="A1268" s="278" t="str">
        <f>IF(B1268&lt;&gt;"",SUBTOTAL(103,$B$8:B1268)-SUBTOTAL(103,$B$9:$B$50)-SUBTOTAL(103,$B$52:$B$345),"")</f>
        <v/>
      </c>
      <c r="D1268" s="100"/>
      <c r="E1268" s="100"/>
      <c r="F1268" s="100"/>
      <c r="G1268" s="100"/>
      <c r="H1268" s="100"/>
      <c r="I1268" s="100"/>
      <c r="J1268" s="100"/>
      <c r="K1268" s="100"/>
      <c r="L1268" s="100"/>
      <c r="M1268" s="100"/>
      <c r="N1268" s="100"/>
      <c r="O1268" s="100"/>
      <c r="P1268" s="100"/>
      <c r="Q1268" s="100"/>
      <c r="R1268" s="100"/>
      <c r="S1268" s="100"/>
      <c r="T1268" s="100"/>
      <c r="W1268" s="651" t="str">
        <f>[4]CDKT!$P$10</f>
        <v>VND</v>
      </c>
      <c r="X1268" s="651"/>
      <c r="Y1268" s="651"/>
      <c r="Z1268" s="651"/>
      <c r="AA1268" s="651"/>
      <c r="AB1268" s="651"/>
      <c r="AC1268" s="277"/>
      <c r="AD1268" s="651" t="str">
        <f>[4]CDKT!$T$10</f>
        <v>VND</v>
      </c>
      <c r="AE1268" s="651"/>
      <c r="AF1268" s="651"/>
      <c r="AG1268" s="651"/>
      <c r="AH1268" s="651"/>
      <c r="AI1268" s="651"/>
      <c r="AJ1268" s="278" t="str">
        <f t="shared" si="152"/>
        <v/>
      </c>
      <c r="AK1268" s="278">
        <f t="shared" si="152"/>
        <v>0</v>
      </c>
      <c r="AM1268" s="100"/>
      <c r="AN1268" s="100"/>
      <c r="AO1268" s="100"/>
      <c r="AP1268" s="100"/>
      <c r="AQ1268" s="100"/>
      <c r="AR1268" s="100"/>
      <c r="AS1268" s="100"/>
      <c r="AT1268" s="100"/>
      <c r="AU1268" s="100"/>
      <c r="AV1268" s="100"/>
      <c r="AW1268" s="100"/>
      <c r="AX1268" s="100"/>
      <c r="AY1268" s="100"/>
      <c r="AZ1268" s="100"/>
      <c r="BA1268" s="100"/>
      <c r="BB1268" s="100"/>
      <c r="BC1268" s="100"/>
      <c r="BF1268" s="651" t="e">
        <f>#REF!</f>
        <v>#REF!</v>
      </c>
      <c r="BG1268" s="651"/>
      <c r="BH1268" s="651"/>
      <c r="BI1268" s="651"/>
      <c r="BJ1268" s="651"/>
      <c r="BK1268" s="651"/>
      <c r="BL1268" s="277"/>
      <c r="BM1268" s="651" t="e">
        <f>#REF!</f>
        <v>#REF!</v>
      </c>
      <c r="BN1268" s="651"/>
      <c r="BO1268" s="651"/>
      <c r="BP1268" s="651"/>
      <c r="BQ1268" s="651"/>
      <c r="BR1268" s="651"/>
      <c r="BS1268" s="279"/>
      <c r="BT1268" s="155" t="s">
        <v>1133</v>
      </c>
      <c r="BU1268" s="155" t="s">
        <v>1133</v>
      </c>
      <c r="BV1268" s="155" t="s">
        <v>1133</v>
      </c>
      <c r="BW1268" s="155" t="s">
        <v>1133</v>
      </c>
      <c r="BY1268" s="156">
        <f>SUM(BY1269:BY1271)</f>
        <v>0</v>
      </c>
      <c r="BZ1268" s="156">
        <f t="shared" si="155"/>
        <v>0</v>
      </c>
    </row>
    <row r="1269" spans="1:94" s="99" customFormat="1" ht="15" hidden="1" customHeight="1">
      <c r="A1269" s="147" t="str">
        <f>IF(B1269&lt;&gt;"",SUBTOTAL(103,$B$8:B1269)-SUBTOTAL(103,$B$9:$B$50)-SUBTOTAL(103,$B$52:$B$345),"")</f>
        <v/>
      </c>
      <c r="B1269" s="90"/>
      <c r="C1269" s="321" t="s">
        <v>1674</v>
      </c>
      <c r="D1269" s="129"/>
      <c r="E1269" s="107"/>
      <c r="F1269" s="107"/>
      <c r="G1269" s="107"/>
      <c r="H1269" s="107"/>
      <c r="I1269" s="107"/>
      <c r="J1269" s="107"/>
      <c r="K1269" s="107"/>
      <c r="L1269" s="114"/>
      <c r="M1269" s="114"/>
      <c r="W1269" s="641">
        <f>SUM(BT1269:BW1269)</f>
        <v>0</v>
      </c>
      <c r="X1269" s="641"/>
      <c r="Y1269" s="641"/>
      <c r="Z1269" s="641"/>
      <c r="AA1269" s="641"/>
      <c r="AB1269" s="641"/>
      <c r="AC1269" s="423"/>
      <c r="AD1269" s="641">
        <f>[4]CDKT!T310</f>
        <v>0</v>
      </c>
      <c r="AE1269" s="641"/>
      <c r="AF1269" s="641"/>
      <c r="AG1269" s="641"/>
      <c r="AH1269" s="641"/>
      <c r="AI1269" s="641"/>
      <c r="AJ1269" s="147" t="str">
        <f t="shared" si="152"/>
        <v/>
      </c>
      <c r="AK1269" s="245">
        <f t="shared" si="152"/>
        <v>0</v>
      </c>
      <c r="AL1269" s="321" t="s">
        <v>1620</v>
      </c>
      <c r="AM1269" s="129"/>
      <c r="AN1269" s="129"/>
      <c r="AO1269" s="107"/>
      <c r="AP1269" s="107"/>
      <c r="AQ1269" s="107"/>
      <c r="AR1269" s="107"/>
      <c r="AS1269" s="107"/>
      <c r="AT1269" s="107"/>
      <c r="AU1269" s="114"/>
      <c r="AV1269" s="114"/>
      <c r="BF1269" s="676" t="e">
        <f>SUBTOTAL(109,#REF!)</f>
        <v>#REF!</v>
      </c>
      <c r="BG1269" s="676"/>
      <c r="BH1269" s="676"/>
      <c r="BI1269" s="676"/>
      <c r="BJ1269" s="676"/>
      <c r="BK1269" s="676"/>
      <c r="BL1269" s="290"/>
      <c r="BM1269" s="676" t="e">
        <f>SUBTOTAL(109,#REF!)</f>
        <v>#REF!</v>
      </c>
      <c r="BN1269" s="676"/>
      <c r="BO1269" s="676"/>
      <c r="BP1269" s="676"/>
      <c r="BQ1269" s="676"/>
      <c r="BR1269" s="676"/>
      <c r="BS1269" s="193"/>
      <c r="BT1269" s="155">
        <f>[4]CDKT!K310</f>
        <v>0</v>
      </c>
      <c r="BU1269" s="155">
        <f>[4]CDKT!L310</f>
        <v>0</v>
      </c>
      <c r="BV1269" s="155">
        <f>[4]CDKT!M310</f>
        <v>0</v>
      </c>
      <c r="BW1269" s="155">
        <f>[4]CDKT!O310</f>
        <v>0</v>
      </c>
      <c r="BX1269" s="156"/>
      <c r="BY1269" s="156">
        <f>IF(SUM(C1269:AI1269)=0,0,1)</f>
        <v>0</v>
      </c>
      <c r="BZ1269" s="156">
        <f t="shared" si="155"/>
        <v>0</v>
      </c>
      <c r="CA1269" s="156"/>
      <c r="CB1269" s="252"/>
      <c r="CC1269" s="252"/>
      <c r="CD1269" s="252"/>
      <c r="CE1269" s="195"/>
      <c r="CG1269" s="290"/>
      <c r="CH1269" s="290"/>
      <c r="CI1269" s="290"/>
      <c r="CJ1269" s="290"/>
      <c r="CK1269" s="290"/>
      <c r="CL1269" s="290"/>
      <c r="CM1269" s="290"/>
      <c r="CN1269" s="290"/>
      <c r="CO1269" s="290"/>
      <c r="CP1269" s="290"/>
    </row>
    <row r="1270" spans="1:94" ht="15" hidden="1" customHeight="1">
      <c r="A1270" s="147" t="str">
        <f>IF(B1270&lt;&gt;"",SUBTOTAL(103,$B$8:B1270)-SUBTOTAL(103,$B$9:$B$50)-SUBTOTAL(103,$B$52:$B$345),"")</f>
        <v/>
      </c>
      <c r="C1270" s="262"/>
      <c r="W1270" s="155"/>
      <c r="X1270" s="155"/>
      <c r="Y1270" s="155"/>
      <c r="Z1270" s="155"/>
      <c r="AA1270" s="155"/>
      <c r="AB1270" s="155"/>
      <c r="AC1270" s="155"/>
      <c r="AD1270" s="155"/>
      <c r="AE1270" s="155"/>
      <c r="AF1270" s="155"/>
      <c r="AG1270" s="155"/>
      <c r="AH1270" s="155"/>
      <c r="AI1270" s="155"/>
      <c r="AJ1270" s="147" t="str">
        <f t="shared" si="152"/>
        <v/>
      </c>
      <c r="AK1270" s="245">
        <f t="shared" si="152"/>
        <v>0</v>
      </c>
      <c r="AL1270" s="262"/>
      <c r="BF1270" s="194"/>
      <c r="BG1270" s="194"/>
      <c r="BH1270" s="194"/>
      <c r="BI1270" s="194"/>
      <c r="BJ1270" s="194"/>
      <c r="BK1270" s="194"/>
      <c r="BL1270" s="194"/>
      <c r="BM1270" s="194"/>
      <c r="BN1270" s="194"/>
      <c r="BO1270" s="194"/>
      <c r="BP1270" s="194"/>
      <c r="BQ1270" s="194"/>
      <c r="BR1270" s="194"/>
      <c r="BY1270" s="156">
        <f>BY1271</f>
        <v>0</v>
      </c>
      <c r="BZ1270" s="156">
        <f t="shared" si="155"/>
        <v>0</v>
      </c>
      <c r="CD1270" s="155"/>
      <c r="CE1270" s="155"/>
    </row>
    <row r="1271" spans="1:94" s="96" customFormat="1" ht="15" hidden="1" customHeight="1" thickBot="1">
      <c r="A1271" s="147" t="str">
        <f>IF(B1271&lt;&gt;"",SUBTOTAL(103,$B$8:B1271)-SUBTOTAL(103,$B$9:$B$50)-SUBTOTAL(103,$B$52:$B$345),"")</f>
        <v/>
      </c>
      <c r="B1271" s="88"/>
      <c r="C1271" s="270"/>
      <c r="D1271" s="110"/>
      <c r="E1271" s="111"/>
      <c r="F1271" s="111"/>
      <c r="G1271" s="111"/>
      <c r="H1271" s="111"/>
      <c r="I1271" s="111"/>
      <c r="J1271" s="111"/>
      <c r="K1271" s="112"/>
      <c r="L1271" s="112"/>
      <c r="M1271" s="112"/>
      <c r="N1271" s="112"/>
      <c r="O1271" s="112"/>
      <c r="P1271" s="112"/>
      <c r="Q1271" s="112"/>
      <c r="R1271" s="112"/>
      <c r="S1271" s="112"/>
      <c r="T1271" s="112"/>
      <c r="U1271" s="112"/>
      <c r="V1271" s="112"/>
      <c r="W1271" s="653">
        <f>SUBTOTAL(109,W1269:AB1270)</f>
        <v>0</v>
      </c>
      <c r="X1271" s="653"/>
      <c r="Y1271" s="653"/>
      <c r="Z1271" s="653"/>
      <c r="AA1271" s="653"/>
      <c r="AB1271" s="653"/>
      <c r="AC1271" s="252"/>
      <c r="AD1271" s="653">
        <f>SUBTOTAL(109,AD1269:AI1270)</f>
        <v>0</v>
      </c>
      <c r="AE1271" s="653"/>
      <c r="AF1271" s="653"/>
      <c r="AG1271" s="653"/>
      <c r="AH1271" s="653"/>
      <c r="AI1271" s="653"/>
      <c r="AJ1271" s="147" t="str">
        <f t="shared" si="152"/>
        <v/>
      </c>
      <c r="AK1271" s="245">
        <f t="shared" si="152"/>
        <v>0</v>
      </c>
      <c r="AL1271" s="270"/>
      <c r="AM1271" s="110"/>
      <c r="AN1271" s="111"/>
      <c r="AO1271" s="111"/>
      <c r="AP1271" s="111"/>
      <c r="AQ1271" s="111"/>
      <c r="AR1271" s="111"/>
      <c r="AS1271" s="111"/>
      <c r="AT1271" s="112"/>
      <c r="AU1271" s="112"/>
      <c r="AV1271" s="112"/>
      <c r="AW1271" s="112"/>
      <c r="AX1271" s="112"/>
      <c r="AY1271" s="112"/>
      <c r="AZ1271" s="112"/>
      <c r="BA1271" s="112"/>
      <c r="BB1271" s="112"/>
      <c r="BC1271" s="112"/>
      <c r="BD1271" s="112"/>
      <c r="BE1271" s="112"/>
      <c r="BF1271" s="653">
        <f>SUBTOTAL(109,BF1269:BK1270)</f>
        <v>0</v>
      </c>
      <c r="BG1271" s="653"/>
      <c r="BH1271" s="653"/>
      <c r="BI1271" s="653"/>
      <c r="BJ1271" s="653"/>
      <c r="BK1271" s="653"/>
      <c r="BL1271" s="252"/>
      <c r="BM1271" s="653">
        <f>SUBTOTAL(109,BM1269:BR1270)</f>
        <v>0</v>
      </c>
      <c r="BN1271" s="653"/>
      <c r="BO1271" s="653"/>
      <c r="BP1271" s="653"/>
      <c r="BQ1271" s="653"/>
      <c r="BR1271" s="653"/>
      <c r="BS1271" s="271"/>
      <c r="BT1271" s="285">
        <f>SUBTOTAL(109,BT1269:BT1270)</f>
        <v>0</v>
      </c>
      <c r="BU1271" s="285">
        <f>SUBTOTAL(109,BU1269:BU1270)</f>
        <v>0</v>
      </c>
      <c r="BV1271" s="285">
        <f>SUBTOTAL(109,BV1269:BV1270)</f>
        <v>0</v>
      </c>
      <c r="BW1271" s="285">
        <f>SUBTOTAL(109,BW1269:BW1270)</f>
        <v>0</v>
      </c>
      <c r="BX1271" s="156"/>
      <c r="BY1271" s="156">
        <f>IF(SUM(C1271:AI1271)=0,0,1)</f>
        <v>0</v>
      </c>
      <c r="BZ1271" s="156">
        <f t="shared" si="155"/>
        <v>0</v>
      </c>
      <c r="CA1271" s="156"/>
      <c r="CB1271" s="252">
        <f>[4]CDKT!P310</f>
        <v>0</v>
      </c>
      <c r="CC1271" s="252">
        <f>[4]CDKT!T310</f>
        <v>0</v>
      </c>
      <c r="CD1271" s="252">
        <f>W1271-CB1271</f>
        <v>0</v>
      </c>
      <c r="CE1271" s="252">
        <f>AD1271-CC1271</f>
        <v>0</v>
      </c>
      <c r="CG1271" s="272"/>
      <c r="CH1271" s="272"/>
      <c r="CI1271" s="272"/>
      <c r="CJ1271" s="272"/>
      <c r="CK1271" s="272"/>
      <c r="CL1271" s="272"/>
      <c r="CM1271" s="272"/>
      <c r="CN1271" s="272"/>
      <c r="CO1271" s="272"/>
      <c r="CP1271" s="272"/>
    </row>
    <row r="1272" spans="1:94" ht="15" hidden="1" customHeight="1" thickTop="1">
      <c r="A1272" s="147" t="str">
        <f>IF(B1272&lt;&gt;"",SUBTOTAL(103,$B$8:B1272)-SUBTOTAL(103,$B$9:$B$50)-SUBTOTAL(103,$B$52:$B$345),"")</f>
        <v/>
      </c>
      <c r="D1272" s="107"/>
      <c r="E1272" s="107"/>
      <c r="F1272" s="107"/>
      <c r="G1272" s="107"/>
      <c r="H1272" s="107"/>
      <c r="I1272" s="107"/>
      <c r="J1272" s="107"/>
      <c r="K1272" s="107"/>
      <c r="L1272" s="107"/>
      <c r="M1272" s="107"/>
      <c r="N1272" s="107"/>
      <c r="O1272" s="107"/>
      <c r="P1272" s="107"/>
      <c r="Q1272" s="107"/>
      <c r="R1272" s="107"/>
      <c r="S1272" s="107"/>
      <c r="T1272" s="107"/>
      <c r="U1272" s="107"/>
      <c r="V1272" s="107"/>
      <c r="W1272" s="155"/>
      <c r="X1272" s="155"/>
      <c r="Y1272" s="155"/>
      <c r="Z1272" s="155"/>
      <c r="AA1272" s="155"/>
      <c r="AB1272" s="155"/>
      <c r="AC1272" s="155"/>
      <c r="AD1272" s="155"/>
      <c r="AE1272" s="155"/>
      <c r="AF1272" s="155"/>
      <c r="AG1272" s="155"/>
      <c r="AH1272" s="155"/>
      <c r="AI1272" s="155"/>
      <c r="AJ1272" s="147" t="str">
        <f t="shared" si="152"/>
        <v/>
      </c>
      <c r="AK1272" s="245">
        <f t="shared" si="152"/>
        <v>0</v>
      </c>
      <c r="AM1272" s="107"/>
      <c r="AN1272" s="107"/>
      <c r="AO1272" s="107"/>
      <c r="AP1272" s="107"/>
      <c r="AQ1272" s="107"/>
      <c r="AR1272" s="107"/>
      <c r="AS1272" s="107"/>
      <c r="AT1272" s="107"/>
      <c r="AU1272" s="107"/>
      <c r="AV1272" s="107"/>
      <c r="AW1272" s="107"/>
      <c r="AX1272" s="107"/>
      <c r="AY1272" s="107"/>
      <c r="AZ1272" s="107"/>
      <c r="BA1272" s="107"/>
      <c r="BB1272" s="107"/>
      <c r="BC1272" s="107"/>
      <c r="BD1272" s="107"/>
      <c r="BE1272" s="107"/>
      <c r="BT1272" s="155">
        <f>BT1271-[4]CDKT!K310</f>
        <v>0</v>
      </c>
      <c r="BU1272" s="155">
        <f>BU1271-[4]CDKT!L310</f>
        <v>0</v>
      </c>
      <c r="BV1272" s="155">
        <f>BV1271-[4]CDKT!M310</f>
        <v>0</v>
      </c>
      <c r="BW1272" s="155">
        <f>BW1271-[4]CDKT!O310</f>
        <v>0</v>
      </c>
      <c r="BY1272" s="156">
        <f>BY1275</f>
        <v>0</v>
      </c>
      <c r="BZ1272" s="156">
        <f t="shared" si="155"/>
        <v>0</v>
      </c>
    </row>
    <row r="1273" spans="1:94" s="96" customFormat="1" ht="15" hidden="1" customHeight="1">
      <c r="A1273" s="147" t="str">
        <f>IF(B1273&lt;&gt;"",SUBTOTAL(103,$B$8:B1273)-SUBTOTAL(103,$B$9:$B$50)-SUBTOTAL(103,$B$52:$B$345),"")</f>
        <v/>
      </c>
      <c r="B1273" s="88" t="str">
        <f>IF(AND(W1278=0,AD1278=0),"",".")</f>
        <v/>
      </c>
      <c r="C1273" s="270" t="s">
        <v>1675</v>
      </c>
      <c r="D1273" s="124"/>
      <c r="E1273" s="111"/>
      <c r="F1273" s="111"/>
      <c r="G1273" s="111"/>
      <c r="H1273" s="111"/>
      <c r="I1273" s="111"/>
      <c r="J1273" s="111"/>
      <c r="K1273" s="126"/>
      <c r="L1273" s="126"/>
      <c r="M1273" s="126"/>
      <c r="N1273" s="126"/>
      <c r="O1273" s="126"/>
      <c r="P1273" s="126"/>
      <c r="Q1273" s="126"/>
      <c r="R1273" s="126"/>
      <c r="S1273" s="126"/>
      <c r="T1273" s="126"/>
      <c r="U1273" s="126"/>
      <c r="V1273" s="126"/>
      <c r="W1273" s="271"/>
      <c r="X1273" s="271"/>
      <c r="Y1273" s="271"/>
      <c r="Z1273" s="271"/>
      <c r="AA1273" s="271"/>
      <c r="AB1273" s="271"/>
      <c r="AC1273" s="271"/>
      <c r="AD1273" s="271"/>
      <c r="AE1273" s="271"/>
      <c r="AF1273" s="271"/>
      <c r="AG1273" s="271"/>
      <c r="AH1273" s="271"/>
      <c r="AI1273" s="271"/>
      <c r="AJ1273" s="147" t="str">
        <f t="shared" si="152"/>
        <v/>
      </c>
      <c r="AK1273" s="245" t="str">
        <f t="shared" si="152"/>
        <v/>
      </c>
      <c r="AL1273" s="270" t="s">
        <v>1618</v>
      </c>
      <c r="AM1273" s="124"/>
      <c r="AN1273" s="124"/>
      <c r="AO1273" s="111"/>
      <c r="AP1273" s="111"/>
      <c r="AQ1273" s="111"/>
      <c r="AR1273" s="111"/>
      <c r="AS1273" s="111"/>
      <c r="AT1273" s="126"/>
      <c r="AU1273" s="126"/>
      <c r="AV1273" s="126"/>
      <c r="AW1273" s="126"/>
      <c r="AX1273" s="126"/>
      <c r="AY1273" s="126"/>
      <c r="AZ1273" s="126"/>
      <c r="BA1273" s="126"/>
      <c r="BB1273" s="126"/>
      <c r="BC1273" s="126"/>
      <c r="BD1273" s="126"/>
      <c r="BE1273" s="126"/>
      <c r="BF1273" s="271"/>
      <c r="BG1273" s="271"/>
      <c r="BH1273" s="271"/>
      <c r="BI1273" s="271"/>
      <c r="BJ1273" s="271"/>
      <c r="BK1273" s="271"/>
      <c r="BL1273" s="271"/>
      <c r="BM1273" s="271"/>
      <c r="BN1273" s="271"/>
      <c r="BO1273" s="271"/>
      <c r="BP1273" s="271"/>
      <c r="BQ1273" s="271"/>
      <c r="BR1273" s="271"/>
      <c r="BS1273" s="271"/>
      <c r="BT1273" s="155"/>
      <c r="BU1273" s="155"/>
      <c r="BV1273" s="155"/>
      <c r="BW1273" s="155"/>
      <c r="BX1273" s="156"/>
      <c r="BY1273" s="156">
        <f>BY1275</f>
        <v>0</v>
      </c>
      <c r="BZ1273" s="156">
        <f t="shared" si="155"/>
        <v>0</v>
      </c>
      <c r="CA1273" s="156"/>
      <c r="CB1273" s="252"/>
      <c r="CC1273" s="252"/>
      <c r="CD1273" s="252"/>
      <c r="CE1273" s="252"/>
      <c r="CG1273" s="272"/>
      <c r="CH1273" s="272"/>
      <c r="CI1273" s="272"/>
      <c r="CJ1273" s="272"/>
      <c r="CK1273" s="272"/>
      <c r="CL1273" s="272"/>
      <c r="CM1273" s="272"/>
      <c r="CN1273" s="272"/>
      <c r="CO1273" s="272"/>
      <c r="CP1273" s="272"/>
    </row>
    <row r="1274" spans="1:94" ht="15" hidden="1" customHeight="1">
      <c r="A1274" s="278" t="str">
        <f>IF(B1274&lt;&gt;"",SUBTOTAL(103,$B$8:B1274)-SUBTOTAL(103,$B$9:$B$50)-SUBTOTAL(103,$B$52:$B$345),"")</f>
        <v/>
      </c>
      <c r="D1274" s="100"/>
      <c r="E1274" s="100"/>
      <c r="F1274" s="100"/>
      <c r="G1274" s="100"/>
      <c r="H1274" s="100"/>
      <c r="I1274" s="100"/>
      <c r="J1274" s="100"/>
      <c r="K1274" s="100"/>
      <c r="L1274" s="100"/>
      <c r="M1274" s="100"/>
      <c r="N1274" s="100"/>
      <c r="O1274" s="100"/>
      <c r="P1274" s="100"/>
      <c r="Q1274" s="100"/>
      <c r="R1274" s="100"/>
      <c r="S1274" s="100"/>
      <c r="T1274" s="100"/>
      <c r="W1274" s="648" t="str">
        <f>[4]CDKT!$P$9</f>
        <v>30/06/2016</v>
      </c>
      <c r="X1274" s="649"/>
      <c r="Y1274" s="649"/>
      <c r="Z1274" s="649"/>
      <c r="AA1274" s="649"/>
      <c r="AB1274" s="649"/>
      <c r="AC1274" s="277"/>
      <c r="AD1274" s="648" t="str">
        <f>[4]CDKT!$T$9</f>
        <v>01/01/2016</v>
      </c>
      <c r="AE1274" s="649"/>
      <c r="AF1274" s="649"/>
      <c r="AG1274" s="649"/>
      <c r="AH1274" s="649"/>
      <c r="AI1274" s="649"/>
      <c r="AJ1274" s="278" t="str">
        <f t="shared" si="152"/>
        <v/>
      </c>
      <c r="AK1274" s="278">
        <f t="shared" si="152"/>
        <v>0</v>
      </c>
      <c r="AM1274" s="100"/>
      <c r="AN1274" s="100"/>
      <c r="AO1274" s="100"/>
      <c r="AP1274" s="100"/>
      <c r="AQ1274" s="100"/>
      <c r="AR1274" s="100"/>
      <c r="AS1274" s="100"/>
      <c r="AT1274" s="100"/>
      <c r="AU1274" s="100"/>
      <c r="AV1274" s="100"/>
      <c r="AW1274" s="100"/>
      <c r="AX1274" s="100"/>
      <c r="AY1274" s="100"/>
      <c r="AZ1274" s="100"/>
      <c r="BA1274" s="100"/>
      <c r="BB1274" s="100"/>
      <c r="BC1274" s="100"/>
      <c r="BF1274" s="650" t="e">
        <f>#REF!</f>
        <v>#REF!</v>
      </c>
      <c r="BG1274" s="649"/>
      <c r="BH1274" s="649"/>
      <c r="BI1274" s="649"/>
      <c r="BJ1274" s="649"/>
      <c r="BK1274" s="649"/>
      <c r="BL1274" s="277"/>
      <c r="BM1274" s="650" t="e">
        <f>#REF!</f>
        <v>#REF!</v>
      </c>
      <c r="BN1274" s="649"/>
      <c r="BO1274" s="649"/>
      <c r="BP1274" s="649"/>
      <c r="BQ1274" s="649"/>
      <c r="BR1274" s="649"/>
      <c r="BS1274" s="279"/>
      <c r="BT1274" s="280" t="str">
        <f>[4]CDKT!K$9</f>
        <v>Hội sở</v>
      </c>
      <c r="BU1274" s="280" t="str">
        <f>[4]CDKT!L$9</f>
        <v>CN Hà Nội</v>
      </c>
      <c r="BV1274" s="280" t="str">
        <f>[4]CDKT!M$9</f>
        <v>CN Hồ Chí Minh</v>
      </c>
      <c r="BW1274" s="280" t="str">
        <f>[4]CDKT!O$9</f>
        <v>Điều chỉnh</v>
      </c>
      <c r="BY1274" s="156">
        <f>BY1275</f>
        <v>0</v>
      </c>
      <c r="BZ1274" s="156">
        <f t="shared" si="155"/>
        <v>0</v>
      </c>
    </row>
    <row r="1275" spans="1:94" ht="15" hidden="1" customHeight="1">
      <c r="A1275" s="278" t="str">
        <f>IF(B1275&lt;&gt;"",SUBTOTAL(103,$B$8:B1275)-SUBTOTAL(103,$B$9:$B$50)-SUBTOTAL(103,$B$52:$B$345),"")</f>
        <v/>
      </c>
      <c r="D1275" s="100"/>
      <c r="E1275" s="100"/>
      <c r="F1275" s="100"/>
      <c r="G1275" s="100"/>
      <c r="H1275" s="100"/>
      <c r="I1275" s="100"/>
      <c r="J1275" s="100"/>
      <c r="K1275" s="100"/>
      <c r="L1275" s="100"/>
      <c r="M1275" s="100"/>
      <c r="N1275" s="100"/>
      <c r="O1275" s="100"/>
      <c r="P1275" s="100"/>
      <c r="Q1275" s="100"/>
      <c r="R1275" s="100"/>
      <c r="S1275" s="100"/>
      <c r="T1275" s="100"/>
      <c r="W1275" s="651" t="str">
        <f>[4]CDKT!$P$10</f>
        <v>VND</v>
      </c>
      <c r="X1275" s="651"/>
      <c r="Y1275" s="651"/>
      <c r="Z1275" s="651"/>
      <c r="AA1275" s="651"/>
      <c r="AB1275" s="651"/>
      <c r="AC1275" s="277"/>
      <c r="AD1275" s="651" t="str">
        <f>[4]CDKT!$T$10</f>
        <v>VND</v>
      </c>
      <c r="AE1275" s="651"/>
      <c r="AF1275" s="651"/>
      <c r="AG1275" s="651"/>
      <c r="AH1275" s="651"/>
      <c r="AI1275" s="651"/>
      <c r="AJ1275" s="278" t="str">
        <f t="shared" si="152"/>
        <v/>
      </c>
      <c r="AK1275" s="278">
        <f t="shared" si="152"/>
        <v>0</v>
      </c>
      <c r="AM1275" s="100"/>
      <c r="AN1275" s="100"/>
      <c r="AO1275" s="100"/>
      <c r="AP1275" s="100"/>
      <c r="AQ1275" s="100"/>
      <c r="AR1275" s="100"/>
      <c r="AS1275" s="100"/>
      <c r="AT1275" s="100"/>
      <c r="AU1275" s="100"/>
      <c r="AV1275" s="100"/>
      <c r="AW1275" s="100"/>
      <c r="AX1275" s="100"/>
      <c r="AY1275" s="100"/>
      <c r="AZ1275" s="100"/>
      <c r="BA1275" s="100"/>
      <c r="BB1275" s="100"/>
      <c r="BC1275" s="100"/>
      <c r="BF1275" s="651" t="e">
        <f>#REF!</f>
        <v>#REF!</v>
      </c>
      <c r="BG1275" s="651"/>
      <c r="BH1275" s="651"/>
      <c r="BI1275" s="651"/>
      <c r="BJ1275" s="651"/>
      <c r="BK1275" s="651"/>
      <c r="BL1275" s="277"/>
      <c r="BM1275" s="651" t="e">
        <f>#REF!</f>
        <v>#REF!</v>
      </c>
      <c r="BN1275" s="651"/>
      <c r="BO1275" s="651"/>
      <c r="BP1275" s="651"/>
      <c r="BQ1275" s="651"/>
      <c r="BR1275" s="651"/>
      <c r="BS1275" s="279"/>
      <c r="BT1275" s="155" t="s">
        <v>1133</v>
      </c>
      <c r="BU1275" s="155" t="s">
        <v>1133</v>
      </c>
      <c r="BV1275" s="155" t="s">
        <v>1133</v>
      </c>
      <c r="BW1275" s="155" t="s">
        <v>1133</v>
      </c>
      <c r="BY1275" s="156">
        <f>SUM(BY1276:BY1278)</f>
        <v>0</v>
      </c>
      <c r="BZ1275" s="156">
        <f t="shared" si="155"/>
        <v>0</v>
      </c>
    </row>
    <row r="1276" spans="1:94" s="99" customFormat="1" ht="15" hidden="1" customHeight="1">
      <c r="A1276" s="147" t="str">
        <f>IF(B1276&lt;&gt;"",SUBTOTAL(103,$B$8:B1276)-SUBTOTAL(103,$B$9:$B$50)-SUBTOTAL(103,$B$52:$B$345),"")</f>
        <v/>
      </c>
      <c r="B1276" s="90"/>
      <c r="C1276" s="321" t="s">
        <v>1676</v>
      </c>
      <c r="D1276" s="129"/>
      <c r="E1276" s="107"/>
      <c r="F1276" s="107"/>
      <c r="G1276" s="107"/>
      <c r="H1276" s="107"/>
      <c r="I1276" s="107"/>
      <c r="J1276" s="107"/>
      <c r="K1276" s="107"/>
      <c r="L1276" s="114"/>
      <c r="M1276" s="114"/>
      <c r="W1276" s="641">
        <f>SUM(BT1276:BW1276)</f>
        <v>0</v>
      </c>
      <c r="X1276" s="641"/>
      <c r="Y1276" s="641"/>
      <c r="Z1276" s="641"/>
      <c r="AA1276" s="641"/>
      <c r="AB1276" s="641"/>
      <c r="AC1276" s="423"/>
      <c r="AD1276" s="641">
        <f>[4]CDKT!T311</f>
        <v>0</v>
      </c>
      <c r="AE1276" s="641"/>
      <c r="AF1276" s="641"/>
      <c r="AG1276" s="641"/>
      <c r="AH1276" s="641"/>
      <c r="AI1276" s="641"/>
      <c r="AJ1276" s="147" t="str">
        <f t="shared" si="152"/>
        <v/>
      </c>
      <c r="AK1276" s="245">
        <f t="shared" si="152"/>
        <v>0</v>
      </c>
      <c r="AL1276" s="321" t="s">
        <v>1620</v>
      </c>
      <c r="AM1276" s="129"/>
      <c r="AN1276" s="129"/>
      <c r="AO1276" s="107"/>
      <c r="AP1276" s="107"/>
      <c r="AQ1276" s="107"/>
      <c r="AR1276" s="107"/>
      <c r="AS1276" s="107"/>
      <c r="AT1276" s="107"/>
      <c r="AU1276" s="114"/>
      <c r="AV1276" s="114"/>
      <c r="BF1276" s="676" t="e">
        <f>SUBTOTAL(109,#REF!)</f>
        <v>#REF!</v>
      </c>
      <c r="BG1276" s="676"/>
      <c r="BH1276" s="676"/>
      <c r="BI1276" s="676"/>
      <c r="BJ1276" s="676"/>
      <c r="BK1276" s="676"/>
      <c r="BL1276" s="290"/>
      <c r="BM1276" s="676" t="e">
        <f>SUBTOTAL(109,#REF!)</f>
        <v>#REF!</v>
      </c>
      <c r="BN1276" s="676"/>
      <c r="BO1276" s="676"/>
      <c r="BP1276" s="676"/>
      <c r="BQ1276" s="676"/>
      <c r="BR1276" s="676"/>
      <c r="BS1276" s="193"/>
      <c r="BT1276" s="155">
        <f>[4]CDKT!K311</f>
        <v>0</v>
      </c>
      <c r="BU1276" s="155">
        <f>[4]CDKT!L311</f>
        <v>0</v>
      </c>
      <c r="BV1276" s="155">
        <f>[4]CDKT!M311</f>
        <v>0</v>
      </c>
      <c r="BW1276" s="155">
        <f>[4]CDKT!O311</f>
        <v>0</v>
      </c>
      <c r="BX1276" s="156"/>
      <c r="BY1276" s="156">
        <f>IF(SUM(C1276:AI1276)=0,0,1)</f>
        <v>0</v>
      </c>
      <c r="BZ1276" s="156">
        <f t="shared" si="155"/>
        <v>0</v>
      </c>
      <c r="CA1276" s="156"/>
      <c r="CB1276" s="252"/>
      <c r="CC1276" s="252"/>
      <c r="CD1276" s="252"/>
      <c r="CE1276" s="195"/>
      <c r="CG1276" s="290"/>
      <c r="CH1276" s="290"/>
      <c r="CI1276" s="290"/>
      <c r="CJ1276" s="290"/>
      <c r="CK1276" s="290"/>
      <c r="CL1276" s="290"/>
      <c r="CM1276" s="290"/>
      <c r="CN1276" s="290"/>
      <c r="CO1276" s="290"/>
      <c r="CP1276" s="290"/>
    </row>
    <row r="1277" spans="1:94" ht="15" hidden="1" customHeight="1">
      <c r="A1277" s="147" t="str">
        <f>IF(B1277&lt;&gt;"",SUBTOTAL(103,$B$8:B1277)-SUBTOTAL(103,$B$9:$B$50)-SUBTOTAL(103,$B$52:$B$345),"")</f>
        <v/>
      </c>
      <c r="C1277" s="262"/>
      <c r="W1277" s="155"/>
      <c r="X1277" s="155"/>
      <c r="Y1277" s="155"/>
      <c r="Z1277" s="155"/>
      <c r="AA1277" s="155"/>
      <c r="AB1277" s="155"/>
      <c r="AC1277" s="155"/>
      <c r="AD1277" s="155"/>
      <c r="AE1277" s="155"/>
      <c r="AF1277" s="155"/>
      <c r="AG1277" s="155"/>
      <c r="AH1277" s="155"/>
      <c r="AI1277" s="155"/>
      <c r="AJ1277" s="147" t="str">
        <f t="shared" si="152"/>
        <v/>
      </c>
      <c r="AK1277" s="245">
        <f t="shared" si="152"/>
        <v>0</v>
      </c>
      <c r="AL1277" s="262"/>
      <c r="BF1277" s="194"/>
      <c r="BG1277" s="194"/>
      <c r="BH1277" s="194"/>
      <c r="BI1277" s="194"/>
      <c r="BJ1277" s="194"/>
      <c r="BK1277" s="194"/>
      <c r="BL1277" s="194"/>
      <c r="BM1277" s="194"/>
      <c r="BN1277" s="194"/>
      <c r="BO1277" s="194"/>
      <c r="BP1277" s="194"/>
      <c r="BQ1277" s="194"/>
      <c r="BR1277" s="194"/>
      <c r="BY1277" s="156">
        <f>BY1278</f>
        <v>0</v>
      </c>
      <c r="BZ1277" s="156">
        <f t="shared" si="155"/>
        <v>0</v>
      </c>
      <c r="CD1277" s="155"/>
      <c r="CE1277" s="155"/>
    </row>
    <row r="1278" spans="1:94" s="96" customFormat="1" ht="15" hidden="1" customHeight="1" thickBot="1">
      <c r="A1278" s="147" t="str">
        <f>IF(B1278&lt;&gt;"",SUBTOTAL(103,$B$8:B1278)-SUBTOTAL(103,$B$9:$B$50)-SUBTOTAL(103,$B$52:$B$345),"")</f>
        <v/>
      </c>
      <c r="B1278" s="88"/>
      <c r="C1278" s="270"/>
      <c r="D1278" s="110"/>
      <c r="E1278" s="111"/>
      <c r="F1278" s="111"/>
      <c r="G1278" s="111"/>
      <c r="H1278" s="111"/>
      <c r="I1278" s="111"/>
      <c r="J1278" s="111"/>
      <c r="K1278" s="112"/>
      <c r="L1278" s="112"/>
      <c r="M1278" s="112"/>
      <c r="N1278" s="112"/>
      <c r="O1278" s="112"/>
      <c r="P1278" s="112"/>
      <c r="Q1278" s="112"/>
      <c r="R1278" s="112"/>
      <c r="S1278" s="112"/>
      <c r="T1278" s="112"/>
      <c r="U1278" s="112"/>
      <c r="V1278" s="112"/>
      <c r="W1278" s="653">
        <f>SUBTOTAL(109,W1276:AB1277)</f>
        <v>0</v>
      </c>
      <c r="X1278" s="653"/>
      <c r="Y1278" s="653"/>
      <c r="Z1278" s="653"/>
      <c r="AA1278" s="653"/>
      <c r="AB1278" s="653"/>
      <c r="AC1278" s="252"/>
      <c r="AD1278" s="653">
        <f>SUBTOTAL(109,AD1276:AI1277)</f>
        <v>0</v>
      </c>
      <c r="AE1278" s="653"/>
      <c r="AF1278" s="653"/>
      <c r="AG1278" s="653"/>
      <c r="AH1278" s="653"/>
      <c r="AI1278" s="653"/>
      <c r="AJ1278" s="147" t="str">
        <f t="shared" si="152"/>
        <v/>
      </c>
      <c r="AK1278" s="245">
        <f t="shared" si="152"/>
        <v>0</v>
      </c>
      <c r="AL1278" s="270"/>
      <c r="AM1278" s="110"/>
      <c r="AN1278" s="111"/>
      <c r="AO1278" s="111"/>
      <c r="AP1278" s="111"/>
      <c r="AQ1278" s="111"/>
      <c r="AR1278" s="111"/>
      <c r="AS1278" s="111"/>
      <c r="AT1278" s="112"/>
      <c r="AU1278" s="112"/>
      <c r="AV1278" s="112"/>
      <c r="AW1278" s="112"/>
      <c r="AX1278" s="112"/>
      <c r="AY1278" s="112"/>
      <c r="AZ1278" s="112"/>
      <c r="BA1278" s="112"/>
      <c r="BB1278" s="112"/>
      <c r="BC1278" s="112"/>
      <c r="BD1278" s="112"/>
      <c r="BE1278" s="112"/>
      <c r="BF1278" s="653">
        <f>SUBTOTAL(109,BF1276:BK1277)</f>
        <v>0</v>
      </c>
      <c r="BG1278" s="653"/>
      <c r="BH1278" s="653"/>
      <c r="BI1278" s="653"/>
      <c r="BJ1278" s="653"/>
      <c r="BK1278" s="653"/>
      <c r="BL1278" s="252"/>
      <c r="BM1278" s="653">
        <f>SUBTOTAL(109,BM1276:BR1277)</f>
        <v>0</v>
      </c>
      <c r="BN1278" s="653"/>
      <c r="BO1278" s="653"/>
      <c r="BP1278" s="653"/>
      <c r="BQ1278" s="653"/>
      <c r="BR1278" s="653"/>
      <c r="BS1278" s="271"/>
      <c r="BT1278" s="285">
        <f>SUBTOTAL(109,BT1276:BT1277)</f>
        <v>0</v>
      </c>
      <c r="BU1278" s="285">
        <f>SUBTOTAL(109,BU1276:BU1277)</f>
        <v>0</v>
      </c>
      <c r="BV1278" s="285">
        <f>SUBTOTAL(109,BV1276:BV1277)</f>
        <v>0</v>
      </c>
      <c r="BW1278" s="285">
        <f>SUBTOTAL(109,BW1276:BW1277)</f>
        <v>0</v>
      </c>
      <c r="BX1278" s="156"/>
      <c r="BY1278" s="156">
        <f>IF(SUM(C1278:AI1278)=0,0,1)</f>
        <v>0</v>
      </c>
      <c r="BZ1278" s="156">
        <f t="shared" si="155"/>
        <v>0</v>
      </c>
      <c r="CA1278" s="156"/>
      <c r="CB1278" s="252">
        <f>[4]CDKT!P311</f>
        <v>0</v>
      </c>
      <c r="CC1278" s="252">
        <f>[4]CDKT!T311</f>
        <v>0</v>
      </c>
      <c r="CD1278" s="252">
        <f>W1278-CB1278</f>
        <v>0</v>
      </c>
      <c r="CE1278" s="252">
        <f>AD1278-CC1278</f>
        <v>0</v>
      </c>
      <c r="CG1278" s="272"/>
      <c r="CH1278" s="272"/>
      <c r="CI1278" s="272"/>
      <c r="CJ1278" s="272"/>
      <c r="CK1278" s="272"/>
      <c r="CL1278" s="272"/>
      <c r="CM1278" s="272"/>
      <c r="CN1278" s="272"/>
      <c r="CO1278" s="272"/>
      <c r="CP1278" s="272"/>
    </row>
    <row r="1279" spans="1:94" ht="15" customHeight="1" thickTop="1">
      <c r="A1279" s="147" t="str">
        <f>IF(B1279&lt;&gt;"",SUBTOTAL(103,$B$8:B1279)-SUBTOTAL(103,$B$9:$B$50)-SUBTOTAL(103,$B$52:$B$345),"")</f>
        <v/>
      </c>
      <c r="D1279" s="107"/>
      <c r="E1279" s="107"/>
      <c r="F1279" s="107"/>
      <c r="G1279" s="107"/>
      <c r="H1279" s="107"/>
      <c r="I1279" s="107"/>
      <c r="J1279" s="107"/>
      <c r="K1279" s="107"/>
      <c r="L1279" s="107"/>
      <c r="M1279" s="107"/>
      <c r="N1279" s="107"/>
      <c r="O1279" s="107"/>
      <c r="P1279" s="107"/>
      <c r="Q1279" s="107"/>
      <c r="R1279" s="107"/>
      <c r="S1279" s="107"/>
      <c r="T1279" s="107"/>
      <c r="U1279" s="107"/>
      <c r="V1279" s="107"/>
      <c r="W1279" s="155"/>
      <c r="X1279" s="155"/>
      <c r="Y1279" s="155"/>
      <c r="Z1279" s="155"/>
      <c r="AA1279" s="155"/>
      <c r="AB1279" s="155"/>
      <c r="AC1279" s="155"/>
      <c r="AD1279" s="155"/>
      <c r="AE1279" s="155"/>
      <c r="AF1279" s="155"/>
      <c r="AG1279" s="155"/>
      <c r="AH1279" s="155"/>
      <c r="AI1279" s="155"/>
      <c r="AJ1279" s="147" t="str">
        <f t="shared" si="152"/>
        <v/>
      </c>
      <c r="AK1279" s="245">
        <f t="shared" si="152"/>
        <v>0</v>
      </c>
      <c r="AM1279" s="107"/>
      <c r="AN1279" s="107"/>
      <c r="AO1279" s="107"/>
      <c r="AP1279" s="107"/>
      <c r="AQ1279" s="107"/>
      <c r="AR1279" s="107"/>
      <c r="AS1279" s="107"/>
      <c r="AT1279" s="107"/>
      <c r="AU1279" s="107"/>
      <c r="AV1279" s="107"/>
      <c r="AW1279" s="107"/>
      <c r="AX1279" s="107"/>
      <c r="AY1279" s="107"/>
      <c r="AZ1279" s="107"/>
      <c r="BA1279" s="107"/>
      <c r="BB1279" s="107"/>
      <c r="BC1279" s="107"/>
      <c r="BD1279" s="107"/>
      <c r="BE1279" s="107"/>
      <c r="BT1279" s="155">
        <f>BT1278-[4]CDKT!K311</f>
        <v>0</v>
      </c>
      <c r="BU1279" s="155">
        <f>BU1278-[4]CDKT!L311</f>
        <v>0</v>
      </c>
      <c r="BV1279" s="155">
        <f>BV1278-[4]CDKT!M311</f>
        <v>0</v>
      </c>
      <c r="BW1279" s="155">
        <f>BW1278-[4]CDKT!O311</f>
        <v>0</v>
      </c>
      <c r="BY1279" s="156">
        <f>BY1282</f>
        <v>2</v>
      </c>
      <c r="BZ1279" s="156">
        <f t="shared" si="155"/>
        <v>0</v>
      </c>
    </row>
    <row r="1280" spans="1:94" s="96" customFormat="1" ht="15" customHeight="1">
      <c r="A1280" s="147">
        <f>IF(B1280&lt;&gt;"",SUBTOTAL(103,$B$8:B1280)-SUBTOTAL(103,$B$9:$B$50)-SUBTOTAL(103,$B$52:$B$345),"")</f>
        <v>26</v>
      </c>
      <c r="B1280" s="88" t="str">
        <f>IF(AND(W1297=0,AD1297=0),"",".")</f>
        <v>.</v>
      </c>
      <c r="C1280" s="270" t="s">
        <v>1677</v>
      </c>
      <c r="D1280" s="124"/>
      <c r="E1280" s="111"/>
      <c r="F1280" s="111"/>
      <c r="G1280" s="111"/>
      <c r="H1280" s="111"/>
      <c r="I1280" s="111"/>
      <c r="J1280" s="111"/>
      <c r="K1280" s="126"/>
      <c r="L1280" s="126"/>
      <c r="M1280" s="126"/>
      <c r="N1280" s="126"/>
      <c r="O1280" s="126"/>
      <c r="P1280" s="126"/>
      <c r="Q1280" s="126"/>
      <c r="R1280" s="126"/>
      <c r="S1280" s="126"/>
      <c r="T1280" s="126"/>
      <c r="U1280" s="126"/>
      <c r="V1280" s="126"/>
      <c r="W1280" s="271"/>
      <c r="X1280" s="271"/>
      <c r="Y1280" s="271"/>
      <c r="Z1280" s="271"/>
      <c r="AA1280" s="271"/>
      <c r="AB1280" s="271"/>
      <c r="AC1280" s="271"/>
      <c r="AD1280" s="271"/>
      <c r="AE1280" s="271"/>
      <c r="AF1280" s="271"/>
      <c r="AG1280" s="271"/>
      <c r="AH1280" s="271"/>
      <c r="AI1280" s="271"/>
      <c r="AJ1280" s="147">
        <f t="shared" si="152"/>
        <v>26</v>
      </c>
      <c r="AK1280" s="245" t="str">
        <f t="shared" si="152"/>
        <v>.</v>
      </c>
      <c r="AL1280" s="270" t="s">
        <v>1618</v>
      </c>
      <c r="AM1280" s="124"/>
      <c r="AN1280" s="124"/>
      <c r="AO1280" s="111"/>
      <c r="AP1280" s="111"/>
      <c r="AQ1280" s="111"/>
      <c r="AR1280" s="111"/>
      <c r="AS1280" s="111"/>
      <c r="AT1280" s="126"/>
      <c r="AU1280" s="126"/>
      <c r="AV1280" s="126"/>
      <c r="AW1280" s="126"/>
      <c r="AX1280" s="126"/>
      <c r="AY1280" s="126"/>
      <c r="AZ1280" s="126"/>
      <c r="BA1280" s="126"/>
      <c r="BB1280" s="126"/>
      <c r="BC1280" s="126"/>
      <c r="BD1280" s="126"/>
      <c r="BE1280" s="126"/>
      <c r="BF1280" s="271"/>
      <c r="BG1280" s="271"/>
      <c r="BH1280" s="271"/>
      <c r="BI1280" s="271"/>
      <c r="BJ1280" s="271"/>
      <c r="BK1280" s="271"/>
      <c r="BL1280" s="271"/>
      <c r="BM1280" s="271"/>
      <c r="BN1280" s="271"/>
      <c r="BO1280" s="271"/>
      <c r="BP1280" s="271"/>
      <c r="BQ1280" s="271"/>
      <c r="BR1280" s="271"/>
      <c r="BS1280" s="271"/>
      <c r="BT1280" s="155"/>
      <c r="BU1280" s="155"/>
      <c r="BV1280" s="155"/>
      <c r="BW1280" s="155"/>
      <c r="BX1280" s="156"/>
      <c r="BY1280" s="156">
        <f>BY1282</f>
        <v>2</v>
      </c>
      <c r="BZ1280" s="156">
        <f t="shared" si="155"/>
        <v>0</v>
      </c>
      <c r="CA1280" s="156"/>
      <c r="CB1280" s="252"/>
      <c r="CC1280" s="252"/>
      <c r="CD1280" s="252"/>
      <c r="CE1280" s="252"/>
      <c r="CG1280" s="272"/>
      <c r="CH1280" s="272"/>
      <c r="CI1280" s="272"/>
      <c r="CJ1280" s="272"/>
      <c r="CK1280" s="272"/>
      <c r="CL1280" s="272"/>
      <c r="CM1280" s="272"/>
      <c r="CN1280" s="272"/>
      <c r="CO1280" s="272"/>
      <c r="CP1280" s="272"/>
    </row>
    <row r="1281" spans="1:94" ht="15" customHeight="1">
      <c r="A1281" s="278" t="str">
        <f>IF(B1281&lt;&gt;"",SUBTOTAL(103,$B$8:B1281)-SUBTOTAL(103,$B$9:$B$50)-SUBTOTAL(103,$B$52:$B$345),"")</f>
        <v/>
      </c>
      <c r="D1281" s="100"/>
      <c r="E1281" s="100"/>
      <c r="F1281" s="100"/>
      <c r="G1281" s="100"/>
      <c r="H1281" s="100"/>
      <c r="I1281" s="100"/>
      <c r="J1281" s="100"/>
      <c r="K1281" s="100"/>
      <c r="L1281" s="100"/>
      <c r="M1281" s="100"/>
      <c r="N1281" s="100"/>
      <c r="O1281" s="100"/>
      <c r="P1281" s="100"/>
      <c r="Q1281" s="100"/>
      <c r="R1281" s="100"/>
      <c r="S1281" s="100"/>
      <c r="T1281" s="100"/>
      <c r="W1281" s="648" t="str">
        <f>[4]CDKT!$P$9</f>
        <v>30/06/2016</v>
      </c>
      <c r="X1281" s="649"/>
      <c r="Y1281" s="649"/>
      <c r="Z1281" s="649"/>
      <c r="AA1281" s="649"/>
      <c r="AB1281" s="649"/>
      <c r="AC1281" s="277"/>
      <c r="AD1281" s="648" t="str">
        <f>[4]CDKT!$T$9</f>
        <v>01/01/2016</v>
      </c>
      <c r="AE1281" s="649"/>
      <c r="AF1281" s="649"/>
      <c r="AG1281" s="649"/>
      <c r="AH1281" s="649"/>
      <c r="AI1281" s="649"/>
      <c r="AJ1281" s="278" t="str">
        <f t="shared" si="152"/>
        <v/>
      </c>
      <c r="AK1281" s="278">
        <f t="shared" si="152"/>
        <v>0</v>
      </c>
      <c r="AM1281" s="100"/>
      <c r="AN1281" s="100"/>
      <c r="AO1281" s="100"/>
      <c r="AP1281" s="100"/>
      <c r="AQ1281" s="100"/>
      <c r="AR1281" s="100"/>
      <c r="AS1281" s="100"/>
      <c r="AT1281" s="100"/>
      <c r="AU1281" s="100"/>
      <c r="AV1281" s="100"/>
      <c r="AW1281" s="100"/>
      <c r="AX1281" s="100"/>
      <c r="AY1281" s="100"/>
      <c r="AZ1281" s="100"/>
      <c r="BA1281" s="100"/>
      <c r="BB1281" s="100"/>
      <c r="BC1281" s="100"/>
      <c r="BF1281" s="650" t="e">
        <f>#REF!</f>
        <v>#REF!</v>
      </c>
      <c r="BG1281" s="649"/>
      <c r="BH1281" s="649"/>
      <c r="BI1281" s="649"/>
      <c r="BJ1281" s="649"/>
      <c r="BK1281" s="649"/>
      <c r="BL1281" s="277"/>
      <c r="BM1281" s="650" t="e">
        <f>#REF!</f>
        <v>#REF!</v>
      </c>
      <c r="BN1281" s="649"/>
      <c r="BO1281" s="649"/>
      <c r="BP1281" s="649"/>
      <c r="BQ1281" s="649"/>
      <c r="BR1281" s="649"/>
      <c r="BS1281" s="279"/>
      <c r="BT1281" s="280" t="str">
        <f>[4]CDKT!K$9</f>
        <v>Hội sở</v>
      </c>
      <c r="BU1281" s="280" t="str">
        <f>[4]CDKT!L$9</f>
        <v>CN Hà Nội</v>
      </c>
      <c r="BV1281" s="280" t="str">
        <f>[4]CDKT!M$9</f>
        <v>CN Hồ Chí Minh</v>
      </c>
      <c r="BW1281" s="280" t="str">
        <f>[4]CDKT!O$9</f>
        <v>Điều chỉnh</v>
      </c>
      <c r="BY1281" s="156">
        <f>BY1282</f>
        <v>2</v>
      </c>
      <c r="BZ1281" s="156">
        <f t="shared" si="155"/>
        <v>0</v>
      </c>
    </row>
    <row r="1282" spans="1:94" ht="15" customHeight="1">
      <c r="A1282" s="278" t="str">
        <f>IF(B1282&lt;&gt;"",SUBTOTAL(103,$B$8:B1282)-SUBTOTAL(103,$B$9:$B$50)-SUBTOTAL(103,$B$52:$B$345),"")</f>
        <v/>
      </c>
      <c r="D1282" s="100"/>
      <c r="E1282" s="100"/>
      <c r="F1282" s="100"/>
      <c r="G1282" s="100"/>
      <c r="H1282" s="100"/>
      <c r="I1282" s="100"/>
      <c r="J1282" s="100"/>
      <c r="K1282" s="100"/>
      <c r="L1282" s="100"/>
      <c r="M1282" s="100"/>
      <c r="N1282" s="100"/>
      <c r="O1282" s="100"/>
      <c r="P1282" s="100"/>
      <c r="Q1282" s="100"/>
      <c r="R1282" s="100"/>
      <c r="S1282" s="100"/>
      <c r="T1282" s="100"/>
      <c r="W1282" s="651" t="str">
        <f>[4]CDKT!$P$10</f>
        <v>VND</v>
      </c>
      <c r="X1282" s="651"/>
      <c r="Y1282" s="651"/>
      <c r="Z1282" s="651"/>
      <c r="AA1282" s="651"/>
      <c r="AB1282" s="651"/>
      <c r="AC1282" s="277"/>
      <c r="AD1282" s="651" t="str">
        <f>[4]CDKT!$T$10</f>
        <v>VND</v>
      </c>
      <c r="AE1282" s="651"/>
      <c r="AF1282" s="651"/>
      <c r="AG1282" s="651"/>
      <c r="AH1282" s="651"/>
      <c r="AI1282" s="651"/>
      <c r="AJ1282" s="278" t="str">
        <f t="shared" ref="AJ1282:AK1308" si="156">A1282</f>
        <v/>
      </c>
      <c r="AK1282" s="278">
        <f t="shared" si="156"/>
        <v>0</v>
      </c>
      <c r="AM1282" s="100"/>
      <c r="AN1282" s="100"/>
      <c r="AO1282" s="100"/>
      <c r="AP1282" s="100"/>
      <c r="AQ1282" s="100"/>
      <c r="AR1282" s="100"/>
      <c r="AS1282" s="100"/>
      <c r="AT1282" s="100"/>
      <c r="AU1282" s="100"/>
      <c r="AV1282" s="100"/>
      <c r="AW1282" s="100"/>
      <c r="AX1282" s="100"/>
      <c r="AY1282" s="100"/>
      <c r="AZ1282" s="100"/>
      <c r="BA1282" s="100"/>
      <c r="BB1282" s="100"/>
      <c r="BC1282" s="100"/>
      <c r="BF1282" s="651" t="e">
        <f>#REF!</f>
        <v>#REF!</v>
      </c>
      <c r="BG1282" s="651"/>
      <c r="BH1282" s="651"/>
      <c r="BI1282" s="651"/>
      <c r="BJ1282" s="651"/>
      <c r="BK1282" s="651"/>
      <c r="BL1282" s="277"/>
      <c r="BM1282" s="651" t="e">
        <f>#REF!</f>
        <v>#REF!</v>
      </c>
      <c r="BN1282" s="651"/>
      <c r="BO1282" s="651"/>
      <c r="BP1282" s="651"/>
      <c r="BQ1282" s="651"/>
      <c r="BR1282" s="651"/>
      <c r="BS1282" s="279"/>
      <c r="BT1282" s="155" t="s">
        <v>1133</v>
      </c>
      <c r="BU1282" s="155" t="s">
        <v>1133</v>
      </c>
      <c r="BV1282" s="155" t="s">
        <v>1133</v>
      </c>
      <c r="BW1282" s="155" t="s">
        <v>1133</v>
      </c>
      <c r="BY1282" s="156">
        <f>SUM(BY1289:BY1297)</f>
        <v>2</v>
      </c>
      <c r="BZ1282" s="156">
        <f t="shared" si="155"/>
        <v>0</v>
      </c>
    </row>
    <row r="1283" spans="1:94" s="105" customFormat="1" ht="15" customHeight="1">
      <c r="A1283" s="147" t="str">
        <f>IF(B1283&lt;&gt;"",SUBTOTAL(103,$B$8:B1283)-SUBTOTAL(103,$B$9:$B$50)-SUBTOTAL(103,$B$52:$B$345),"")</f>
        <v/>
      </c>
      <c r="B1283" s="88"/>
      <c r="C1283" s="469" t="s">
        <v>1678</v>
      </c>
      <c r="D1283" s="469"/>
      <c r="E1283" s="469"/>
      <c r="F1283" s="469"/>
      <c r="G1283" s="469"/>
      <c r="H1283" s="469"/>
      <c r="I1283" s="469"/>
      <c r="J1283" s="469"/>
      <c r="K1283" s="469"/>
      <c r="L1283" s="469"/>
      <c r="M1283" s="469"/>
      <c r="N1283" s="469"/>
      <c r="O1283" s="469"/>
      <c r="P1283" s="469"/>
      <c r="Q1283" s="469"/>
      <c r="R1283" s="469"/>
      <c r="S1283" s="469"/>
      <c r="T1283" s="469"/>
      <c r="U1283" s="469"/>
      <c r="V1283" s="469"/>
      <c r="W1283" s="749">
        <f>SUBTOTAL(109,W1284:AB1289)</f>
        <v>735677490</v>
      </c>
      <c r="X1283" s="749"/>
      <c r="Y1283" s="749"/>
      <c r="Z1283" s="749"/>
      <c r="AA1283" s="749"/>
      <c r="AB1283" s="749"/>
      <c r="AC1283" s="470"/>
      <c r="AD1283" s="749">
        <f>SUBTOTAL(109,AD1284:AI1289)</f>
        <v>711365969</v>
      </c>
      <c r="AE1283" s="749"/>
      <c r="AF1283" s="749"/>
      <c r="AG1283" s="749"/>
      <c r="AH1283" s="749"/>
      <c r="AI1283" s="749"/>
      <c r="AJ1283" s="147" t="str">
        <f t="shared" si="156"/>
        <v/>
      </c>
      <c r="AK1283" s="245">
        <f t="shared" si="156"/>
        <v>0</v>
      </c>
      <c r="AL1283" s="270" t="s">
        <v>1620</v>
      </c>
      <c r="AM1283" s="471"/>
      <c r="AN1283" s="471"/>
      <c r="AO1283" s="111"/>
      <c r="AP1283" s="111"/>
      <c r="AQ1283" s="111"/>
      <c r="AR1283" s="111"/>
      <c r="AS1283" s="111"/>
      <c r="AT1283" s="111"/>
      <c r="AU1283" s="126"/>
      <c r="AV1283" s="126"/>
      <c r="BF1283" s="749">
        <f>SUBTOTAL(109,BF1284:BK1289)</f>
        <v>735677490</v>
      </c>
      <c r="BG1283" s="749"/>
      <c r="BH1283" s="749"/>
      <c r="BI1283" s="749"/>
      <c r="BJ1283" s="749"/>
      <c r="BK1283" s="749"/>
      <c r="BL1283" s="470"/>
      <c r="BM1283" s="749">
        <f>SUBTOTAL(109,BM1284:BR1289)</f>
        <v>711365969</v>
      </c>
      <c r="BN1283" s="749"/>
      <c r="BO1283" s="749"/>
      <c r="BP1283" s="749"/>
      <c r="BQ1283" s="749"/>
      <c r="BR1283" s="749"/>
      <c r="BS1283" s="154"/>
      <c r="BT1283" s="228">
        <f>SUBTOTAL(109,BT1284:BT1289)</f>
        <v>735677490</v>
      </c>
      <c r="BU1283" s="228">
        <f>SUBTOTAL(109,BU1284:BU1289)</f>
        <v>0</v>
      </c>
      <c r="BV1283" s="228">
        <f>SUBTOTAL(109,BV1284:BV1289)</f>
        <v>0</v>
      </c>
      <c r="BW1283" s="228">
        <f>SUBTOTAL(109,BW1284:BW1289)</f>
        <v>0</v>
      </c>
      <c r="BX1283" s="299"/>
      <c r="BY1283" s="299">
        <f t="shared" ref="BY1283:BY1295" si="157">IF(SUM(C1283:AI1283)=0,0,1)</f>
        <v>1</v>
      </c>
      <c r="BZ1283" s="299">
        <f t="shared" si="155"/>
        <v>0</v>
      </c>
      <c r="CA1283" s="299"/>
      <c r="CB1283" s="252"/>
      <c r="CC1283" s="252"/>
      <c r="CD1283" s="252"/>
      <c r="CE1283" s="325"/>
      <c r="CG1283" s="291"/>
      <c r="CH1283" s="291"/>
      <c r="CI1283" s="291"/>
      <c r="CJ1283" s="291"/>
      <c r="CK1283" s="291"/>
      <c r="CL1283" s="291"/>
      <c r="CM1283" s="291"/>
      <c r="CN1283" s="291"/>
      <c r="CO1283" s="291"/>
      <c r="CP1283" s="291"/>
    </row>
    <row r="1284" spans="1:94" s="99" customFormat="1" ht="26.15" customHeight="1">
      <c r="A1284" s="147" t="str">
        <f>IF(B1284&lt;&gt;"",SUBTOTAL(103,$B$8:B1284)-SUBTOTAL(103,$B$9:$B$50)-SUBTOTAL(103,$B$52:$B$345),"")</f>
        <v/>
      </c>
      <c r="B1284" s="90"/>
      <c r="C1284" s="464" t="s">
        <v>1638</v>
      </c>
      <c r="D1284" s="748" t="s">
        <v>1679</v>
      </c>
      <c r="E1284" s="748"/>
      <c r="F1284" s="748"/>
      <c r="G1284" s="748"/>
      <c r="H1284" s="748"/>
      <c r="I1284" s="748"/>
      <c r="J1284" s="748"/>
      <c r="K1284" s="748"/>
      <c r="L1284" s="748"/>
      <c r="M1284" s="748"/>
      <c r="N1284" s="748"/>
      <c r="O1284" s="748"/>
      <c r="P1284" s="748"/>
      <c r="Q1284" s="748"/>
      <c r="R1284" s="748"/>
      <c r="S1284" s="748"/>
      <c r="T1284" s="748"/>
      <c r="U1284" s="748"/>
      <c r="V1284" s="748"/>
      <c r="W1284" s="675">
        <f>SUBTOTAL(109,W1285:AB1286)</f>
        <v>735677490</v>
      </c>
      <c r="X1284" s="675"/>
      <c r="Y1284" s="675"/>
      <c r="Z1284" s="675"/>
      <c r="AA1284" s="675"/>
      <c r="AB1284" s="675"/>
      <c r="AC1284" s="465"/>
      <c r="AD1284" s="675">
        <f>SUBTOTAL(109,AD1285:AI1286)</f>
        <v>711365969</v>
      </c>
      <c r="AE1284" s="675"/>
      <c r="AF1284" s="675"/>
      <c r="AG1284" s="675"/>
      <c r="AH1284" s="675"/>
      <c r="AI1284" s="675"/>
      <c r="AJ1284" s="147" t="str">
        <f>A1284</f>
        <v/>
      </c>
      <c r="AK1284" s="245">
        <f>B1284</f>
        <v>0</v>
      </c>
      <c r="AL1284" s="321" t="s">
        <v>1620</v>
      </c>
      <c r="AM1284" s="129"/>
      <c r="AN1284" s="129"/>
      <c r="AO1284" s="107"/>
      <c r="AP1284" s="107"/>
      <c r="AQ1284" s="107"/>
      <c r="AR1284" s="107"/>
      <c r="AS1284" s="107"/>
      <c r="AT1284" s="107"/>
      <c r="AU1284" s="114"/>
      <c r="AV1284" s="114"/>
      <c r="BF1284" s="675">
        <f>SUBTOTAL(109,BF1285:BK1286)</f>
        <v>735677490</v>
      </c>
      <c r="BG1284" s="675"/>
      <c r="BH1284" s="675"/>
      <c r="BI1284" s="675"/>
      <c r="BJ1284" s="675"/>
      <c r="BK1284" s="675"/>
      <c r="BL1284" s="290"/>
      <c r="BM1284" s="675">
        <f>SUBTOTAL(109,BM1285:BR1286)</f>
        <v>711365969</v>
      </c>
      <c r="BN1284" s="675"/>
      <c r="BO1284" s="675"/>
      <c r="BP1284" s="675"/>
      <c r="BQ1284" s="675"/>
      <c r="BR1284" s="675"/>
      <c r="BS1284" s="193"/>
      <c r="BT1284" s="227">
        <f>SUBTOTAL(109,BT1285:BT1286)</f>
        <v>735677490</v>
      </c>
      <c r="BU1284" s="227">
        <f>SUBTOTAL(109,BU1285:BU1286)</f>
        <v>0</v>
      </c>
      <c r="BV1284" s="227">
        <f>SUBTOTAL(109,BV1285:BV1286)</f>
        <v>0</v>
      </c>
      <c r="BW1284" s="227">
        <f>SUBTOTAL(109,BW1285:BW1286)</f>
        <v>0</v>
      </c>
      <c r="BX1284" s="156"/>
      <c r="BY1284" s="156">
        <f t="shared" si="157"/>
        <v>1</v>
      </c>
      <c r="BZ1284" s="156">
        <f>IF(ISNONTEXT(C1284:D1284),0,SUM(C1284:AI1284)-SUM(AL1284:BR1284))</f>
        <v>0</v>
      </c>
      <c r="CA1284" s="156"/>
      <c r="CB1284" s="252">
        <f>[4]CDKT!P315</f>
        <v>735677490</v>
      </c>
      <c r="CC1284" s="252">
        <f>[4]CDKT!T315</f>
        <v>711365969</v>
      </c>
      <c r="CD1284" s="252">
        <f>W1284-CB1284</f>
        <v>0</v>
      </c>
      <c r="CE1284" s="252">
        <f>AD1284-CC1284</f>
        <v>0</v>
      </c>
      <c r="CG1284" s="290"/>
      <c r="CH1284" s="290"/>
      <c r="CI1284" s="290"/>
      <c r="CJ1284" s="290"/>
      <c r="CK1284" s="290"/>
      <c r="CL1284" s="290"/>
      <c r="CM1284" s="290"/>
      <c r="CN1284" s="290"/>
      <c r="CO1284" s="290"/>
      <c r="CP1284" s="290"/>
    </row>
    <row r="1285" spans="1:94" s="99" customFormat="1" ht="15" customHeight="1">
      <c r="A1285" s="147" t="str">
        <f>IF(B1285&lt;&gt;"",SUBTOTAL(103,$B$8:B1285)-SUBTOTAL(103,$B$9:$B$50)-SUBTOTAL(103,$B$52:$B$345),"")</f>
        <v/>
      </c>
      <c r="B1285" s="90"/>
      <c r="C1285" s="321" t="s">
        <v>1680</v>
      </c>
      <c r="D1285" s="462" t="s">
        <v>1681</v>
      </c>
      <c r="E1285" s="107"/>
      <c r="F1285" s="107"/>
      <c r="G1285" s="107"/>
      <c r="H1285" s="107"/>
      <c r="I1285" s="107"/>
      <c r="J1285" s="107"/>
      <c r="K1285" s="107"/>
      <c r="L1285" s="114"/>
      <c r="M1285" s="114"/>
      <c r="W1285" s="641">
        <f>SUM(BT1285:BW1285)</f>
        <v>735422750</v>
      </c>
      <c r="X1285" s="641"/>
      <c r="Y1285" s="641"/>
      <c r="Z1285" s="641"/>
      <c r="AA1285" s="641"/>
      <c r="AB1285" s="641"/>
      <c r="AC1285" s="423"/>
      <c r="AD1285" s="641">
        <f>[4]CDKT!T323</f>
        <v>701187842</v>
      </c>
      <c r="AE1285" s="641"/>
      <c r="AF1285" s="641"/>
      <c r="AG1285" s="641"/>
      <c r="AH1285" s="641"/>
      <c r="AI1285" s="641"/>
      <c r="AJ1285" s="147" t="str">
        <f>A1285</f>
        <v/>
      </c>
      <c r="AK1285" s="245">
        <f>B1285</f>
        <v>0</v>
      </c>
      <c r="AL1285" s="321" t="s">
        <v>1620</v>
      </c>
      <c r="AM1285" s="129"/>
      <c r="AN1285" s="129"/>
      <c r="AO1285" s="107"/>
      <c r="AP1285" s="107"/>
      <c r="AQ1285" s="107"/>
      <c r="AR1285" s="107"/>
      <c r="AS1285" s="107"/>
      <c r="AT1285" s="107"/>
      <c r="AU1285" s="114"/>
      <c r="AV1285" s="114"/>
      <c r="BF1285" s="676">
        <f>W1285</f>
        <v>735422750</v>
      </c>
      <c r="BG1285" s="676"/>
      <c r="BH1285" s="676"/>
      <c r="BI1285" s="676"/>
      <c r="BJ1285" s="676"/>
      <c r="BK1285" s="676"/>
      <c r="BL1285" s="290"/>
      <c r="BM1285" s="676">
        <f>AD1285</f>
        <v>701187842</v>
      </c>
      <c r="BN1285" s="676"/>
      <c r="BO1285" s="676"/>
      <c r="BP1285" s="676"/>
      <c r="BQ1285" s="676"/>
      <c r="BR1285" s="676"/>
      <c r="BS1285" s="193"/>
      <c r="BT1285" s="155">
        <v>735422750</v>
      </c>
      <c r="BU1285" s="155">
        <v>0</v>
      </c>
      <c r="BV1285" s="155">
        <v>0</v>
      </c>
      <c r="BW1285" s="155">
        <v>0</v>
      </c>
      <c r="BX1285" s="156"/>
      <c r="BY1285" s="156">
        <f t="shared" si="157"/>
        <v>1</v>
      </c>
      <c r="BZ1285" s="156">
        <f>IF(ISNONTEXT(C1285:D1285),0,SUM(C1285:AI1285)-SUM(AL1285:BR1285))</f>
        <v>0</v>
      </c>
      <c r="CA1285" s="156"/>
      <c r="CB1285" s="252"/>
      <c r="CC1285" s="252"/>
      <c r="CD1285" s="252"/>
      <c r="CE1285" s="195"/>
      <c r="CG1285" s="290"/>
      <c r="CH1285" s="290"/>
      <c r="CI1285" s="290"/>
      <c r="CJ1285" s="290"/>
      <c r="CK1285" s="290"/>
      <c r="CL1285" s="290"/>
      <c r="CM1285" s="290"/>
      <c r="CN1285" s="290"/>
      <c r="CO1285" s="290"/>
      <c r="CP1285" s="290"/>
    </row>
    <row r="1286" spans="1:94" s="99" customFormat="1" ht="15" customHeight="1">
      <c r="A1286" s="147" t="str">
        <f>IF(B1286&lt;&gt;"",SUBTOTAL(103,$B$8:B1286)-SUBTOTAL(103,$B$9:$B$50)-SUBTOTAL(103,$B$52:$B$345),"")</f>
        <v/>
      </c>
      <c r="B1286" s="90"/>
      <c r="C1286" s="321" t="s">
        <v>1682</v>
      </c>
      <c r="D1286" s="462" t="s">
        <v>1683</v>
      </c>
      <c r="E1286" s="107"/>
      <c r="F1286" s="107"/>
      <c r="G1286" s="107"/>
      <c r="H1286" s="107"/>
      <c r="I1286" s="107"/>
      <c r="J1286" s="107"/>
      <c r="K1286" s="107"/>
      <c r="L1286" s="114"/>
      <c r="M1286" s="114"/>
      <c r="W1286" s="641">
        <f>SUM(BT1286:BW1286)</f>
        <v>254740</v>
      </c>
      <c r="X1286" s="641"/>
      <c r="Y1286" s="641"/>
      <c r="Z1286" s="641"/>
      <c r="AA1286" s="641"/>
      <c r="AB1286" s="641"/>
      <c r="AC1286" s="423"/>
      <c r="AD1286" s="641">
        <f>[4]CDKT!T324</f>
        <v>10178127</v>
      </c>
      <c r="AE1286" s="641"/>
      <c r="AF1286" s="641"/>
      <c r="AG1286" s="641"/>
      <c r="AH1286" s="641"/>
      <c r="AI1286" s="641"/>
      <c r="AJ1286" s="147" t="str">
        <f t="shared" si="156"/>
        <v/>
      </c>
      <c r="AK1286" s="245">
        <f t="shared" si="156"/>
        <v>0</v>
      </c>
      <c r="AL1286" s="321" t="s">
        <v>1620</v>
      </c>
      <c r="AM1286" s="129"/>
      <c r="AN1286" s="129"/>
      <c r="AO1286" s="107"/>
      <c r="AP1286" s="107"/>
      <c r="AQ1286" s="107"/>
      <c r="AR1286" s="107"/>
      <c r="AS1286" s="107"/>
      <c r="AT1286" s="107"/>
      <c r="AU1286" s="114"/>
      <c r="AV1286" s="114"/>
      <c r="BF1286" s="676">
        <f>W1286</f>
        <v>254740</v>
      </c>
      <c r="BG1286" s="676"/>
      <c r="BH1286" s="676"/>
      <c r="BI1286" s="676"/>
      <c r="BJ1286" s="676"/>
      <c r="BK1286" s="676"/>
      <c r="BL1286" s="290"/>
      <c r="BM1286" s="676">
        <f>AD1286</f>
        <v>10178127</v>
      </c>
      <c r="BN1286" s="676"/>
      <c r="BO1286" s="676"/>
      <c r="BP1286" s="676"/>
      <c r="BQ1286" s="676"/>
      <c r="BR1286" s="676"/>
      <c r="BS1286" s="193"/>
      <c r="BT1286" s="155">
        <v>254740</v>
      </c>
      <c r="BU1286" s="155">
        <v>0</v>
      </c>
      <c r="BV1286" s="155">
        <v>0</v>
      </c>
      <c r="BW1286" s="155">
        <v>0</v>
      </c>
      <c r="BX1286" s="156"/>
      <c r="BY1286" s="156">
        <f t="shared" si="157"/>
        <v>1</v>
      </c>
      <c r="BZ1286" s="156">
        <f t="shared" si="155"/>
        <v>0</v>
      </c>
      <c r="CA1286" s="156"/>
      <c r="CB1286" s="252"/>
      <c r="CC1286" s="252"/>
      <c r="CD1286" s="252"/>
      <c r="CE1286" s="195"/>
      <c r="CG1286" s="290"/>
      <c r="CH1286" s="290"/>
      <c r="CI1286" s="290"/>
      <c r="CJ1286" s="290"/>
      <c r="CK1286" s="290"/>
      <c r="CL1286" s="290"/>
      <c r="CM1286" s="290"/>
      <c r="CN1286" s="290"/>
      <c r="CO1286" s="290"/>
      <c r="CP1286" s="290"/>
    </row>
    <row r="1287" spans="1:94" s="99" customFormat="1" ht="26.15" hidden="1" customHeight="1">
      <c r="A1287" s="147" t="str">
        <f>IF(B1287&lt;&gt;"",SUBTOTAL(103,$B$8:B1287)-SUBTOTAL(103,$B$9:$B$50)-SUBTOTAL(103,$B$52:$B$345),"")</f>
        <v/>
      </c>
      <c r="B1287" s="90"/>
      <c r="C1287" s="464" t="s">
        <v>1640</v>
      </c>
      <c r="D1287" s="748" t="s">
        <v>1684</v>
      </c>
      <c r="E1287" s="748"/>
      <c r="F1287" s="748"/>
      <c r="G1287" s="748"/>
      <c r="H1287" s="748"/>
      <c r="I1287" s="748"/>
      <c r="J1287" s="748"/>
      <c r="K1287" s="748"/>
      <c r="L1287" s="748"/>
      <c r="M1287" s="748"/>
      <c r="N1287" s="748"/>
      <c r="O1287" s="748"/>
      <c r="P1287" s="748"/>
      <c r="Q1287" s="748"/>
      <c r="R1287" s="748"/>
      <c r="S1287" s="748"/>
      <c r="T1287" s="748"/>
      <c r="U1287" s="748"/>
      <c r="V1287" s="748"/>
      <c r="W1287" s="675">
        <f>SUBTOTAL(109,W1288:AB1289)</f>
        <v>0</v>
      </c>
      <c r="X1287" s="675"/>
      <c r="Y1287" s="675"/>
      <c r="Z1287" s="675"/>
      <c r="AA1287" s="675"/>
      <c r="AB1287" s="675"/>
      <c r="AC1287" s="465"/>
      <c r="AD1287" s="675">
        <f>SUBTOTAL(109,AD1288:AI1289)</f>
        <v>0</v>
      </c>
      <c r="AE1287" s="675"/>
      <c r="AF1287" s="675"/>
      <c r="AG1287" s="675"/>
      <c r="AH1287" s="675"/>
      <c r="AI1287" s="675"/>
      <c r="AJ1287" s="147" t="str">
        <f>A1287</f>
        <v/>
      </c>
      <c r="AK1287" s="245">
        <f>B1287</f>
        <v>0</v>
      </c>
      <c r="AL1287" s="321" t="s">
        <v>1620</v>
      </c>
      <c r="AM1287" s="129"/>
      <c r="AN1287" s="129"/>
      <c r="AO1287" s="107"/>
      <c r="AP1287" s="107"/>
      <c r="AQ1287" s="107"/>
      <c r="AR1287" s="107"/>
      <c r="AS1287" s="107"/>
      <c r="AT1287" s="107"/>
      <c r="AU1287" s="114"/>
      <c r="AV1287" s="114"/>
      <c r="BF1287" s="675">
        <f>SUBTOTAL(109,BF1288:BK1289)</f>
        <v>0</v>
      </c>
      <c r="BG1287" s="675"/>
      <c r="BH1287" s="675"/>
      <c r="BI1287" s="675"/>
      <c r="BJ1287" s="675"/>
      <c r="BK1287" s="675"/>
      <c r="BL1287" s="465"/>
      <c r="BM1287" s="675">
        <f>SUBTOTAL(109,BM1288:BR1289)</f>
        <v>0</v>
      </c>
      <c r="BN1287" s="675"/>
      <c r="BO1287" s="675"/>
      <c r="BP1287" s="675"/>
      <c r="BQ1287" s="675"/>
      <c r="BR1287" s="675"/>
      <c r="BS1287" s="193"/>
      <c r="BT1287" s="227">
        <f>SUBTOTAL(109,BT1288:BT1289)</f>
        <v>0</v>
      </c>
      <c r="BU1287" s="227">
        <f>SUBTOTAL(109,BU1288:BU1289)</f>
        <v>0</v>
      </c>
      <c r="BV1287" s="227">
        <f>SUBTOTAL(109,BV1288:BV1289)</f>
        <v>0</v>
      </c>
      <c r="BW1287" s="227">
        <f>SUBTOTAL(109,BW1288:BW1289)</f>
        <v>0</v>
      </c>
      <c r="BX1287" s="156"/>
      <c r="BY1287" s="156">
        <f t="shared" si="157"/>
        <v>0</v>
      </c>
      <c r="BZ1287" s="156">
        <f>IF(ISNONTEXT(C1287:D1287),0,SUM(C1287:AI1287)-SUM(AL1287:BR1287))</f>
        <v>0</v>
      </c>
      <c r="CA1287" s="156"/>
      <c r="CB1287" s="252">
        <f>[4]CDKT!P316</f>
        <v>0</v>
      </c>
      <c r="CC1287" s="252">
        <f>[4]CDKT!T316</f>
        <v>0</v>
      </c>
      <c r="CD1287" s="252">
        <f>W1287-CB1287</f>
        <v>0</v>
      </c>
      <c r="CE1287" s="252">
        <f>AD1287-CC1287</f>
        <v>0</v>
      </c>
      <c r="CG1287" s="290"/>
      <c r="CH1287" s="290"/>
      <c r="CI1287" s="290"/>
      <c r="CJ1287" s="290"/>
      <c r="CK1287" s="290"/>
      <c r="CL1287" s="290"/>
      <c r="CM1287" s="290"/>
      <c r="CN1287" s="290"/>
      <c r="CO1287" s="290"/>
      <c r="CP1287" s="290"/>
    </row>
    <row r="1288" spans="1:94" s="99" customFormat="1" ht="15" hidden="1" customHeight="1">
      <c r="A1288" s="147" t="str">
        <f>IF(B1288&lt;&gt;"",SUBTOTAL(103,$B$8:B1288)-SUBTOTAL(103,$B$9:$B$50)-SUBTOTAL(103,$B$52:$B$345),"")</f>
        <v/>
      </c>
      <c r="B1288" s="90"/>
      <c r="C1288" s="321" t="s">
        <v>1685</v>
      </c>
      <c r="D1288" s="462" t="s">
        <v>1681</v>
      </c>
      <c r="E1288" s="107"/>
      <c r="F1288" s="107"/>
      <c r="G1288" s="107"/>
      <c r="H1288" s="107"/>
      <c r="I1288" s="107"/>
      <c r="J1288" s="107"/>
      <c r="K1288" s="107"/>
      <c r="L1288" s="114"/>
      <c r="M1288" s="114"/>
      <c r="W1288" s="641">
        <f>SUM(BT1288:BW1288)</f>
        <v>0</v>
      </c>
      <c r="X1288" s="641"/>
      <c r="Y1288" s="641"/>
      <c r="Z1288" s="641"/>
      <c r="AA1288" s="641"/>
      <c r="AB1288" s="641"/>
      <c r="AC1288" s="423"/>
      <c r="AD1288" s="641">
        <v>0</v>
      </c>
      <c r="AE1288" s="641"/>
      <c r="AF1288" s="641"/>
      <c r="AG1288" s="641"/>
      <c r="AH1288" s="641"/>
      <c r="AI1288" s="641"/>
      <c r="AJ1288" s="147" t="str">
        <f>A1288</f>
        <v/>
      </c>
      <c r="AK1288" s="245">
        <f>B1288</f>
        <v>0</v>
      </c>
      <c r="AL1288" s="321" t="s">
        <v>1620</v>
      </c>
      <c r="AM1288" s="129"/>
      <c r="AN1288" s="129"/>
      <c r="AO1288" s="107"/>
      <c r="AP1288" s="107"/>
      <c r="AQ1288" s="107"/>
      <c r="AR1288" s="107"/>
      <c r="AS1288" s="107"/>
      <c r="AT1288" s="107"/>
      <c r="AU1288" s="114"/>
      <c r="AV1288" s="114"/>
      <c r="BF1288" s="676">
        <f>W1288</f>
        <v>0</v>
      </c>
      <c r="BG1288" s="676"/>
      <c r="BH1288" s="676"/>
      <c r="BI1288" s="676"/>
      <c r="BJ1288" s="676"/>
      <c r="BK1288" s="676"/>
      <c r="BL1288" s="290"/>
      <c r="BM1288" s="676">
        <f>AD1288</f>
        <v>0</v>
      </c>
      <c r="BN1288" s="676"/>
      <c r="BO1288" s="676"/>
      <c r="BP1288" s="676"/>
      <c r="BQ1288" s="676"/>
      <c r="BR1288" s="676"/>
      <c r="BS1288" s="193"/>
      <c r="BT1288" s="155">
        <v>0</v>
      </c>
      <c r="BU1288" s="155">
        <v>0</v>
      </c>
      <c r="BV1288" s="155">
        <v>0</v>
      </c>
      <c r="BW1288" s="155">
        <v>0</v>
      </c>
      <c r="BX1288" s="156"/>
      <c r="BY1288" s="156">
        <f t="shared" si="157"/>
        <v>0</v>
      </c>
      <c r="BZ1288" s="156">
        <f>IF(ISNONTEXT(C1288:D1288),0,SUM(C1288:AI1288)-SUM(AL1288:BR1288))</f>
        <v>0</v>
      </c>
      <c r="CA1288" s="156"/>
      <c r="CB1288" s="252"/>
      <c r="CC1288" s="252"/>
      <c r="CD1288" s="252"/>
      <c r="CE1288" s="195"/>
      <c r="CG1288" s="290"/>
      <c r="CH1288" s="290"/>
      <c r="CI1288" s="290"/>
      <c r="CJ1288" s="290"/>
      <c r="CK1288" s="290"/>
      <c r="CL1288" s="290"/>
      <c r="CM1288" s="290"/>
      <c r="CN1288" s="290"/>
      <c r="CO1288" s="290"/>
      <c r="CP1288" s="290"/>
    </row>
    <row r="1289" spans="1:94" s="99" customFormat="1" ht="15" hidden="1" customHeight="1">
      <c r="A1289" s="147" t="str">
        <f>IF(B1289&lt;&gt;"",SUBTOTAL(103,$B$8:B1289)-SUBTOTAL(103,$B$9:$B$50)-SUBTOTAL(103,$B$52:$B$345),"")</f>
        <v/>
      </c>
      <c r="B1289" s="90"/>
      <c r="C1289" s="321" t="s">
        <v>1686</v>
      </c>
      <c r="D1289" s="462" t="s">
        <v>1683</v>
      </c>
      <c r="E1289" s="107"/>
      <c r="F1289" s="107"/>
      <c r="G1289" s="107"/>
      <c r="H1289" s="107"/>
      <c r="I1289" s="107"/>
      <c r="J1289" s="107"/>
      <c r="K1289" s="107"/>
      <c r="L1289" s="114"/>
      <c r="M1289" s="114"/>
      <c r="W1289" s="641">
        <f>SUM(BT1289:BW1289)</f>
        <v>0</v>
      </c>
      <c r="X1289" s="641"/>
      <c r="Y1289" s="641"/>
      <c r="Z1289" s="641"/>
      <c r="AA1289" s="641"/>
      <c r="AB1289" s="641"/>
      <c r="AC1289" s="423"/>
      <c r="AD1289" s="641">
        <v>0</v>
      </c>
      <c r="AE1289" s="641"/>
      <c r="AF1289" s="641"/>
      <c r="AG1289" s="641"/>
      <c r="AH1289" s="641"/>
      <c r="AI1289" s="641"/>
      <c r="AJ1289" s="147" t="str">
        <f t="shared" si="156"/>
        <v/>
      </c>
      <c r="AK1289" s="245">
        <f t="shared" si="156"/>
        <v>0</v>
      </c>
      <c r="AL1289" s="321" t="s">
        <v>1620</v>
      </c>
      <c r="AM1289" s="129"/>
      <c r="AN1289" s="129"/>
      <c r="AO1289" s="107"/>
      <c r="AP1289" s="107"/>
      <c r="AQ1289" s="107"/>
      <c r="AR1289" s="107"/>
      <c r="AS1289" s="107"/>
      <c r="AT1289" s="107"/>
      <c r="AU1289" s="114"/>
      <c r="AV1289" s="114"/>
      <c r="BF1289" s="676">
        <f>W1289</f>
        <v>0</v>
      </c>
      <c r="BG1289" s="676"/>
      <c r="BH1289" s="676"/>
      <c r="BI1289" s="676"/>
      <c r="BJ1289" s="676"/>
      <c r="BK1289" s="676"/>
      <c r="BL1289" s="290"/>
      <c r="BM1289" s="676">
        <f>AD1289</f>
        <v>0</v>
      </c>
      <c r="BN1289" s="676"/>
      <c r="BO1289" s="676"/>
      <c r="BP1289" s="676"/>
      <c r="BQ1289" s="676"/>
      <c r="BR1289" s="676"/>
      <c r="BS1289" s="193"/>
      <c r="BT1289" s="155">
        <v>0</v>
      </c>
      <c r="BU1289" s="155">
        <v>0</v>
      </c>
      <c r="BV1289" s="155">
        <v>0</v>
      </c>
      <c r="BW1289" s="155">
        <v>0</v>
      </c>
      <c r="BX1289" s="156"/>
      <c r="BY1289" s="156">
        <f t="shared" si="157"/>
        <v>0</v>
      </c>
      <c r="BZ1289" s="156">
        <f t="shared" si="155"/>
        <v>0</v>
      </c>
      <c r="CA1289" s="156"/>
      <c r="CB1289" s="252"/>
      <c r="CC1289" s="252"/>
      <c r="CD1289" s="252"/>
      <c r="CE1289" s="195"/>
      <c r="CG1289" s="290"/>
      <c r="CH1289" s="290"/>
      <c r="CI1289" s="290"/>
      <c r="CJ1289" s="290"/>
      <c r="CK1289" s="290"/>
      <c r="CL1289" s="290"/>
      <c r="CM1289" s="290"/>
      <c r="CN1289" s="290"/>
      <c r="CO1289" s="290"/>
      <c r="CP1289" s="290"/>
    </row>
    <row r="1290" spans="1:94" s="99" customFormat="1" ht="15" hidden="1" customHeight="1">
      <c r="A1290" s="147" t="str">
        <f>IF(B1290&lt;&gt;"",SUBTOTAL(103,$B$8:B1290)-SUBTOTAL(103,$B$9:$B$50)-SUBTOTAL(103,$B$52:$B$345),"")</f>
        <v/>
      </c>
      <c r="B1290" s="90"/>
      <c r="C1290" s="321" t="s">
        <v>1643</v>
      </c>
      <c r="D1290" s="462" t="s">
        <v>1687</v>
      </c>
      <c r="E1290" s="107"/>
      <c r="F1290" s="107"/>
      <c r="G1290" s="107"/>
      <c r="H1290" s="107"/>
      <c r="I1290" s="107"/>
      <c r="J1290" s="107"/>
      <c r="K1290" s="107"/>
      <c r="L1290" s="114"/>
      <c r="M1290" s="114"/>
      <c r="W1290" s="641">
        <f>SUM(BT1290:BW1290)</f>
        <v>0</v>
      </c>
      <c r="X1290" s="641"/>
      <c r="Y1290" s="641"/>
      <c r="Z1290" s="641"/>
      <c r="AA1290" s="641"/>
      <c r="AB1290" s="641"/>
      <c r="AC1290" s="423"/>
      <c r="AD1290" s="641">
        <v>0</v>
      </c>
      <c r="AE1290" s="641"/>
      <c r="AF1290" s="641"/>
      <c r="AG1290" s="641"/>
      <c r="AH1290" s="641"/>
      <c r="AI1290" s="641"/>
      <c r="AJ1290" s="147" t="str">
        <f>A1290</f>
        <v/>
      </c>
      <c r="AK1290" s="245">
        <f>B1290</f>
        <v>0</v>
      </c>
      <c r="AL1290" s="321" t="s">
        <v>1620</v>
      </c>
      <c r="AM1290" s="129"/>
      <c r="AN1290" s="129"/>
      <c r="AO1290" s="107"/>
      <c r="AP1290" s="107"/>
      <c r="AQ1290" s="107"/>
      <c r="AR1290" s="107"/>
      <c r="AS1290" s="107"/>
      <c r="AT1290" s="107"/>
      <c r="AU1290" s="114"/>
      <c r="AV1290" s="114"/>
      <c r="BF1290" s="676">
        <f>W1290</f>
        <v>0</v>
      </c>
      <c r="BG1290" s="676"/>
      <c r="BH1290" s="676"/>
      <c r="BI1290" s="676"/>
      <c r="BJ1290" s="676"/>
      <c r="BK1290" s="676"/>
      <c r="BL1290" s="290"/>
      <c r="BM1290" s="676">
        <f>AD1290</f>
        <v>0</v>
      </c>
      <c r="BN1290" s="676"/>
      <c r="BO1290" s="676"/>
      <c r="BP1290" s="676"/>
      <c r="BQ1290" s="676"/>
      <c r="BR1290" s="676"/>
      <c r="BS1290" s="193"/>
      <c r="BT1290" s="155">
        <v>0</v>
      </c>
      <c r="BU1290" s="155">
        <v>0</v>
      </c>
      <c r="BV1290" s="155">
        <v>0</v>
      </c>
      <c r="BW1290" s="155">
        <v>0</v>
      </c>
      <c r="BX1290" s="156"/>
      <c r="BY1290" s="156">
        <f t="shared" si="157"/>
        <v>0</v>
      </c>
      <c r="BZ1290" s="156">
        <f>IF(ISNONTEXT(C1290:D1290),0,SUM(C1290:AI1290)-SUM(AL1290:BR1290))</f>
        <v>0</v>
      </c>
      <c r="CA1290" s="156"/>
      <c r="CB1290" s="252"/>
      <c r="CC1290" s="252"/>
      <c r="CD1290" s="252"/>
      <c r="CE1290" s="195"/>
      <c r="CG1290" s="290"/>
      <c r="CH1290" s="290"/>
      <c r="CI1290" s="290"/>
      <c r="CJ1290" s="290"/>
      <c r="CK1290" s="290"/>
      <c r="CL1290" s="290"/>
      <c r="CM1290" s="290"/>
      <c r="CN1290" s="290"/>
      <c r="CO1290" s="290"/>
      <c r="CP1290" s="290"/>
    </row>
    <row r="1291" spans="1:94" s="105" customFormat="1" ht="15" hidden="1" customHeight="1">
      <c r="A1291" s="147" t="str">
        <f>IF(B1291&lt;&gt;"",SUBTOTAL(103,$B$8:B1291)-SUBTOTAL(103,$B$9:$B$50)-SUBTOTAL(103,$B$52:$B$345),"")</f>
        <v/>
      </c>
      <c r="B1291" s="88"/>
      <c r="C1291" s="469" t="s">
        <v>1688</v>
      </c>
      <c r="D1291" s="469"/>
      <c r="E1291" s="469"/>
      <c r="F1291" s="469"/>
      <c r="G1291" s="469"/>
      <c r="H1291" s="469"/>
      <c r="I1291" s="469"/>
      <c r="J1291" s="469"/>
      <c r="K1291" s="469"/>
      <c r="L1291" s="469"/>
      <c r="M1291" s="469"/>
      <c r="N1291" s="469"/>
      <c r="O1291" s="469"/>
      <c r="P1291" s="469"/>
      <c r="Q1291" s="469"/>
      <c r="R1291" s="469"/>
      <c r="S1291" s="469"/>
      <c r="T1291" s="469"/>
      <c r="U1291" s="469"/>
      <c r="V1291" s="469"/>
      <c r="W1291" s="695">
        <f>SUM(BT1291:BW1291)</f>
        <v>0</v>
      </c>
      <c r="X1291" s="695"/>
      <c r="Y1291" s="695"/>
      <c r="Z1291" s="695"/>
      <c r="AA1291" s="695"/>
      <c r="AB1291" s="695"/>
      <c r="AC1291" s="472"/>
      <c r="AD1291" s="695">
        <f>[4]CDKT!T317</f>
        <v>0</v>
      </c>
      <c r="AE1291" s="695"/>
      <c r="AF1291" s="695"/>
      <c r="AG1291" s="695"/>
      <c r="AH1291" s="695"/>
      <c r="AI1291" s="695"/>
      <c r="AJ1291" s="147" t="str">
        <f t="shared" si="156"/>
        <v/>
      </c>
      <c r="AK1291" s="245">
        <f t="shared" si="156"/>
        <v>0</v>
      </c>
      <c r="AL1291" s="270" t="s">
        <v>1620</v>
      </c>
      <c r="AM1291" s="471"/>
      <c r="AN1291" s="471"/>
      <c r="AO1291" s="111"/>
      <c r="AP1291" s="111"/>
      <c r="AQ1291" s="111"/>
      <c r="AR1291" s="111"/>
      <c r="AS1291" s="111"/>
      <c r="AT1291" s="111"/>
      <c r="AU1291" s="126"/>
      <c r="AV1291" s="126"/>
      <c r="BF1291" s="676">
        <f>W1291</f>
        <v>0</v>
      </c>
      <c r="BG1291" s="676"/>
      <c r="BH1291" s="676"/>
      <c r="BI1291" s="676"/>
      <c r="BJ1291" s="676"/>
      <c r="BK1291" s="676"/>
      <c r="BL1291" s="291"/>
      <c r="BM1291" s="676">
        <f>AD1291</f>
        <v>0</v>
      </c>
      <c r="BN1291" s="676"/>
      <c r="BO1291" s="676"/>
      <c r="BP1291" s="676"/>
      <c r="BQ1291" s="676"/>
      <c r="BR1291" s="676"/>
      <c r="BS1291" s="154"/>
      <c r="BT1291" s="252">
        <f>[4]CDKT!K317</f>
        <v>0</v>
      </c>
      <c r="BU1291" s="252">
        <f>[4]CDKT!L317</f>
        <v>0</v>
      </c>
      <c r="BV1291" s="252">
        <f>[4]CDKT!M317</f>
        <v>0</v>
      </c>
      <c r="BW1291" s="252">
        <f>[4]CDKT!O317</f>
        <v>0</v>
      </c>
      <c r="BX1291" s="299"/>
      <c r="BY1291" s="299">
        <f t="shared" si="157"/>
        <v>0</v>
      </c>
      <c r="BZ1291" s="299">
        <f t="shared" si="155"/>
        <v>0</v>
      </c>
      <c r="CA1291" s="299"/>
      <c r="CB1291" s="252">
        <f>[4]CDKT!P317</f>
        <v>0</v>
      </c>
      <c r="CC1291" s="252">
        <f>[4]CDKT!T317</f>
        <v>0</v>
      </c>
      <c r="CD1291" s="252">
        <f>W1291-CB1291</f>
        <v>0</v>
      </c>
      <c r="CE1291" s="252">
        <f>AD1291-CC1291</f>
        <v>0</v>
      </c>
      <c r="CG1291" s="291"/>
      <c r="CH1291" s="291"/>
      <c r="CI1291" s="291"/>
      <c r="CJ1291" s="291"/>
      <c r="CK1291" s="291"/>
      <c r="CL1291" s="291"/>
      <c r="CM1291" s="291"/>
      <c r="CN1291" s="291"/>
      <c r="CO1291" s="291"/>
      <c r="CP1291" s="291"/>
    </row>
    <row r="1292" spans="1:94" s="99" customFormat="1" ht="26.15" hidden="1" customHeight="1">
      <c r="A1292" s="147" t="str">
        <f>IF(B1292&lt;&gt;"",SUBTOTAL(103,$B$8:B1292)-SUBTOTAL(103,$B$9:$B$50)-SUBTOTAL(103,$B$52:$B$345),"")</f>
        <v/>
      </c>
      <c r="B1292" s="90"/>
      <c r="C1292" s="750" t="s">
        <v>1689</v>
      </c>
      <c r="D1292" s="750"/>
      <c r="E1292" s="750"/>
      <c r="F1292" s="750"/>
      <c r="G1292" s="750"/>
      <c r="H1292" s="750"/>
      <c r="I1292" s="750"/>
      <c r="J1292" s="750"/>
      <c r="K1292" s="750"/>
      <c r="L1292" s="750"/>
      <c r="M1292" s="750"/>
      <c r="N1292" s="750"/>
      <c r="O1292" s="750"/>
      <c r="P1292" s="750"/>
      <c r="Q1292" s="750"/>
      <c r="R1292" s="750"/>
      <c r="S1292" s="750"/>
      <c r="T1292" s="750"/>
      <c r="U1292" s="750"/>
      <c r="V1292" s="473"/>
      <c r="W1292" s="675">
        <f>SUBTOTAL(109,W1293:AB1294)</f>
        <v>0</v>
      </c>
      <c r="X1292" s="675"/>
      <c r="Y1292" s="675"/>
      <c r="Z1292" s="675"/>
      <c r="AA1292" s="675"/>
      <c r="AB1292" s="675"/>
      <c r="AC1292" s="465"/>
      <c r="AD1292" s="675">
        <f>SUBTOTAL(109,AD1293:AI1294)</f>
        <v>0</v>
      </c>
      <c r="AE1292" s="675"/>
      <c r="AF1292" s="675"/>
      <c r="AG1292" s="675"/>
      <c r="AH1292" s="675"/>
      <c r="AI1292" s="675"/>
      <c r="AJ1292" s="147" t="str">
        <f t="shared" si="156"/>
        <v/>
      </c>
      <c r="AK1292" s="245">
        <f t="shared" si="156"/>
        <v>0</v>
      </c>
      <c r="AL1292" s="321" t="s">
        <v>1620</v>
      </c>
      <c r="AM1292" s="129"/>
      <c r="AN1292" s="129"/>
      <c r="AO1292" s="107"/>
      <c r="AP1292" s="107"/>
      <c r="AQ1292" s="107"/>
      <c r="AR1292" s="107"/>
      <c r="AS1292" s="107"/>
      <c r="AT1292" s="107"/>
      <c r="AU1292" s="114"/>
      <c r="AV1292" s="114"/>
      <c r="BF1292" s="675">
        <f>SUBTOTAL(109,BF1293:BK1294)</f>
        <v>0</v>
      </c>
      <c r="BG1292" s="675"/>
      <c r="BH1292" s="675"/>
      <c r="BI1292" s="675"/>
      <c r="BJ1292" s="675"/>
      <c r="BK1292" s="675"/>
      <c r="BL1292" s="465"/>
      <c r="BM1292" s="675">
        <f>SUBTOTAL(109,BM1293:BR1294)</f>
        <v>0</v>
      </c>
      <c r="BN1292" s="675"/>
      <c r="BO1292" s="675"/>
      <c r="BP1292" s="675"/>
      <c r="BQ1292" s="675"/>
      <c r="BR1292" s="675"/>
      <c r="BS1292" s="193"/>
      <c r="BT1292" s="227">
        <f>SUBTOTAL(109,BT1293:BT1294)</f>
        <v>0</v>
      </c>
      <c r="BU1292" s="227">
        <f>SUBTOTAL(109,BU1293:BU1294)</f>
        <v>0</v>
      </c>
      <c r="BV1292" s="227">
        <f>SUBTOTAL(109,BV1293:BV1294)</f>
        <v>0</v>
      </c>
      <c r="BW1292" s="227">
        <f>SUBTOTAL(109,BW1293:BW1294)</f>
        <v>0</v>
      </c>
      <c r="BX1292" s="156"/>
      <c r="BY1292" s="156">
        <f t="shared" si="157"/>
        <v>0</v>
      </c>
      <c r="BZ1292" s="156">
        <f>IF(ISNONTEXT(C1292:C1292),0,SUM(C1292:AI1292)-SUM(AL1292:BR1292))</f>
        <v>0</v>
      </c>
      <c r="CA1292" s="156"/>
      <c r="CB1292" s="252">
        <f>[4]CDKT!P318</f>
        <v>0</v>
      </c>
      <c r="CC1292" s="252">
        <f>[4]CDKT!T318</f>
        <v>0</v>
      </c>
      <c r="CD1292" s="252">
        <f>W1292-CB1292</f>
        <v>0</v>
      </c>
      <c r="CE1292" s="252">
        <f>AD1292-CC1292</f>
        <v>0</v>
      </c>
      <c r="CG1292" s="290"/>
      <c r="CH1292" s="290"/>
      <c r="CI1292" s="290"/>
      <c r="CJ1292" s="290"/>
      <c r="CK1292" s="290"/>
      <c r="CL1292" s="290"/>
      <c r="CM1292" s="290"/>
      <c r="CN1292" s="290"/>
      <c r="CO1292" s="290"/>
      <c r="CP1292" s="290"/>
    </row>
    <row r="1293" spans="1:94" s="99" customFormat="1" ht="15" hidden="1" customHeight="1">
      <c r="A1293" s="147" t="str">
        <f>IF(B1293&lt;&gt;"",SUBTOTAL(103,$B$8:B1293)-SUBTOTAL(103,$B$9:$B$50)-SUBTOTAL(103,$B$52:$B$345),"")</f>
        <v/>
      </c>
      <c r="B1293" s="90"/>
      <c r="C1293" s="321" t="s">
        <v>1638</v>
      </c>
      <c r="D1293" s="462" t="s">
        <v>1681</v>
      </c>
      <c r="E1293" s="107"/>
      <c r="F1293" s="107"/>
      <c r="G1293" s="107"/>
      <c r="H1293" s="107"/>
      <c r="I1293" s="107"/>
      <c r="J1293" s="107"/>
      <c r="K1293" s="107"/>
      <c r="L1293" s="114"/>
      <c r="M1293" s="114"/>
      <c r="W1293" s="641">
        <f>SUM(BT1293:BW1293)</f>
        <v>0</v>
      </c>
      <c r="X1293" s="641"/>
      <c r="Y1293" s="641"/>
      <c r="Z1293" s="641"/>
      <c r="AA1293" s="641"/>
      <c r="AB1293" s="641"/>
      <c r="AC1293" s="423"/>
      <c r="AD1293" s="641">
        <v>0</v>
      </c>
      <c r="AE1293" s="641"/>
      <c r="AF1293" s="641"/>
      <c r="AG1293" s="641"/>
      <c r="AH1293" s="641"/>
      <c r="AI1293" s="641"/>
      <c r="AJ1293" s="147" t="str">
        <f t="shared" si="156"/>
        <v/>
      </c>
      <c r="AK1293" s="245">
        <f t="shared" si="156"/>
        <v>0</v>
      </c>
      <c r="AL1293" s="321" t="s">
        <v>1620</v>
      </c>
      <c r="AM1293" s="129"/>
      <c r="AN1293" s="129"/>
      <c r="AO1293" s="107"/>
      <c r="AP1293" s="107"/>
      <c r="AQ1293" s="107"/>
      <c r="AR1293" s="107"/>
      <c r="AS1293" s="107"/>
      <c r="AT1293" s="107"/>
      <c r="AU1293" s="114"/>
      <c r="AV1293" s="114"/>
      <c r="BF1293" s="676">
        <f>W1293</f>
        <v>0</v>
      </c>
      <c r="BG1293" s="676"/>
      <c r="BH1293" s="676"/>
      <c r="BI1293" s="676"/>
      <c r="BJ1293" s="676"/>
      <c r="BK1293" s="676"/>
      <c r="BL1293" s="290"/>
      <c r="BM1293" s="676">
        <f>AD1293</f>
        <v>0</v>
      </c>
      <c r="BN1293" s="676"/>
      <c r="BO1293" s="676"/>
      <c r="BP1293" s="676"/>
      <c r="BQ1293" s="676"/>
      <c r="BR1293" s="676"/>
      <c r="BS1293" s="193"/>
      <c r="BT1293" s="155">
        <v>0</v>
      </c>
      <c r="BU1293" s="155">
        <v>0</v>
      </c>
      <c r="BV1293" s="155">
        <v>0</v>
      </c>
      <c r="BW1293" s="155">
        <v>0</v>
      </c>
      <c r="BX1293" s="156"/>
      <c r="BY1293" s="156">
        <f t="shared" si="157"/>
        <v>0</v>
      </c>
      <c r="BZ1293" s="156">
        <f>IF(ISNONTEXT(C1293:D1293),0,SUM(C1293:AI1293)-SUM(AL1293:BR1293))</f>
        <v>0</v>
      </c>
      <c r="CA1293" s="156"/>
      <c r="CB1293" s="252"/>
      <c r="CC1293" s="252"/>
      <c r="CD1293" s="252"/>
      <c r="CE1293" s="195"/>
      <c r="CG1293" s="290"/>
      <c r="CH1293" s="290"/>
      <c r="CI1293" s="290"/>
      <c r="CJ1293" s="290"/>
      <c r="CK1293" s="290"/>
      <c r="CL1293" s="290"/>
      <c r="CM1293" s="290"/>
      <c r="CN1293" s="290"/>
      <c r="CO1293" s="290"/>
      <c r="CP1293" s="290"/>
    </row>
    <row r="1294" spans="1:94" s="99" customFormat="1" ht="15" hidden="1" customHeight="1">
      <c r="A1294" s="147" t="str">
        <f>IF(B1294&lt;&gt;"",SUBTOTAL(103,$B$8:B1294)-SUBTOTAL(103,$B$9:$B$50)-SUBTOTAL(103,$B$52:$B$345),"")</f>
        <v/>
      </c>
      <c r="B1294" s="90"/>
      <c r="C1294" s="321" t="s">
        <v>1640</v>
      </c>
      <c r="D1294" s="462" t="s">
        <v>1683</v>
      </c>
      <c r="E1294" s="107"/>
      <c r="F1294" s="107"/>
      <c r="G1294" s="107"/>
      <c r="H1294" s="107"/>
      <c r="I1294" s="107"/>
      <c r="J1294" s="107"/>
      <c r="K1294" s="107"/>
      <c r="L1294" s="114"/>
      <c r="M1294" s="114"/>
      <c r="W1294" s="641">
        <f>SUM(BT1294:BW1294)</f>
        <v>0</v>
      </c>
      <c r="X1294" s="641"/>
      <c r="Y1294" s="641"/>
      <c r="Z1294" s="641"/>
      <c r="AA1294" s="641"/>
      <c r="AB1294" s="641"/>
      <c r="AC1294" s="423"/>
      <c r="AD1294" s="641">
        <v>0</v>
      </c>
      <c r="AE1294" s="641"/>
      <c r="AF1294" s="641"/>
      <c r="AG1294" s="641"/>
      <c r="AH1294" s="641"/>
      <c r="AI1294" s="641"/>
      <c r="AJ1294" s="147" t="str">
        <f t="shared" si="156"/>
        <v/>
      </c>
      <c r="AK1294" s="245">
        <f t="shared" si="156"/>
        <v>0</v>
      </c>
      <c r="AL1294" s="321" t="s">
        <v>1620</v>
      </c>
      <c r="AM1294" s="129"/>
      <c r="AN1294" s="129"/>
      <c r="AO1294" s="107"/>
      <c r="AP1294" s="107"/>
      <c r="AQ1294" s="107"/>
      <c r="AR1294" s="107"/>
      <c r="AS1294" s="107"/>
      <c r="AT1294" s="107"/>
      <c r="AU1294" s="114"/>
      <c r="AV1294" s="114"/>
      <c r="BF1294" s="676">
        <f>W1294</f>
        <v>0</v>
      </c>
      <c r="BG1294" s="676"/>
      <c r="BH1294" s="676"/>
      <c r="BI1294" s="676"/>
      <c r="BJ1294" s="676"/>
      <c r="BK1294" s="676"/>
      <c r="BL1294" s="290"/>
      <c r="BM1294" s="676">
        <f>AD1294</f>
        <v>0</v>
      </c>
      <c r="BN1294" s="676"/>
      <c r="BO1294" s="676"/>
      <c r="BP1294" s="676"/>
      <c r="BQ1294" s="676"/>
      <c r="BR1294" s="676"/>
      <c r="BS1294" s="193"/>
      <c r="BT1294" s="155">
        <v>0</v>
      </c>
      <c r="BU1294" s="155">
        <v>0</v>
      </c>
      <c r="BV1294" s="155">
        <v>0</v>
      </c>
      <c r="BW1294" s="155">
        <v>0</v>
      </c>
      <c r="BX1294" s="156"/>
      <c r="BY1294" s="156">
        <f t="shared" si="157"/>
        <v>0</v>
      </c>
      <c r="BZ1294" s="156">
        <f>IF(ISNONTEXT(C1294:D1294),0,SUM(C1294:AI1294)-SUM(AL1294:BR1294))</f>
        <v>0</v>
      </c>
      <c r="CA1294" s="156"/>
      <c r="CB1294" s="252"/>
      <c r="CC1294" s="252"/>
      <c r="CD1294" s="252"/>
      <c r="CE1294" s="195"/>
      <c r="CG1294" s="290"/>
      <c r="CH1294" s="290"/>
      <c r="CI1294" s="290"/>
      <c r="CJ1294" s="290"/>
      <c r="CK1294" s="290"/>
      <c r="CL1294" s="290"/>
      <c r="CM1294" s="290"/>
      <c r="CN1294" s="290"/>
      <c r="CO1294" s="290"/>
      <c r="CP1294" s="290"/>
    </row>
    <row r="1295" spans="1:94" s="99" customFormat="1" ht="15" hidden="1" customHeight="1">
      <c r="A1295" s="147" t="str">
        <f>IF(B1295&lt;&gt;"",SUBTOTAL(103,$B$8:B1295)-SUBTOTAL(103,$B$9:$B$50)-SUBTOTAL(103,$B$52:$B$345),"")</f>
        <v/>
      </c>
      <c r="B1295" s="90"/>
      <c r="C1295" s="321" t="s">
        <v>1643</v>
      </c>
      <c r="D1295" s="462" t="s">
        <v>1690</v>
      </c>
      <c r="E1295" s="107"/>
      <c r="F1295" s="107"/>
      <c r="G1295" s="107"/>
      <c r="H1295" s="107"/>
      <c r="I1295" s="107"/>
      <c r="J1295" s="107"/>
      <c r="K1295" s="107"/>
      <c r="L1295" s="114"/>
      <c r="M1295" s="114"/>
      <c r="W1295" s="641">
        <f>SUM(BT1295:BW1295)</f>
        <v>0</v>
      </c>
      <c r="X1295" s="641"/>
      <c r="Y1295" s="641"/>
      <c r="Z1295" s="641"/>
      <c r="AA1295" s="641"/>
      <c r="AB1295" s="641"/>
      <c r="AC1295" s="423"/>
      <c r="AD1295" s="641">
        <v>0</v>
      </c>
      <c r="AE1295" s="641"/>
      <c r="AF1295" s="641"/>
      <c r="AG1295" s="641"/>
      <c r="AH1295" s="641"/>
      <c r="AI1295" s="641"/>
      <c r="AJ1295" s="147" t="str">
        <f t="shared" si="156"/>
        <v/>
      </c>
      <c r="AK1295" s="245">
        <f t="shared" si="156"/>
        <v>0</v>
      </c>
      <c r="AL1295" s="321" t="s">
        <v>1620</v>
      </c>
      <c r="AM1295" s="129"/>
      <c r="AN1295" s="129"/>
      <c r="AO1295" s="107"/>
      <c r="AP1295" s="107"/>
      <c r="AQ1295" s="107"/>
      <c r="AR1295" s="107"/>
      <c r="AS1295" s="107"/>
      <c r="AT1295" s="107"/>
      <c r="AU1295" s="114"/>
      <c r="AV1295" s="114"/>
      <c r="BF1295" s="676">
        <f>W1295</f>
        <v>0</v>
      </c>
      <c r="BG1295" s="676"/>
      <c r="BH1295" s="676"/>
      <c r="BI1295" s="676"/>
      <c r="BJ1295" s="676"/>
      <c r="BK1295" s="676"/>
      <c r="BL1295" s="290"/>
      <c r="BM1295" s="676">
        <f>AD1295</f>
        <v>0</v>
      </c>
      <c r="BN1295" s="676"/>
      <c r="BO1295" s="676"/>
      <c r="BP1295" s="676"/>
      <c r="BQ1295" s="676"/>
      <c r="BR1295" s="676"/>
      <c r="BS1295" s="193"/>
      <c r="BT1295" s="155">
        <v>0</v>
      </c>
      <c r="BU1295" s="155">
        <v>0</v>
      </c>
      <c r="BV1295" s="155">
        <v>0</v>
      </c>
      <c r="BW1295" s="155">
        <v>0</v>
      </c>
      <c r="BX1295" s="156"/>
      <c r="BY1295" s="156">
        <f t="shared" si="157"/>
        <v>0</v>
      </c>
      <c r="BZ1295" s="156">
        <f>IF(ISNONTEXT(C1295:D1295),0,SUM(C1295:AI1295)-SUM(AL1295:BR1295))</f>
        <v>0</v>
      </c>
      <c r="CA1295" s="156"/>
      <c r="CB1295" s="252"/>
      <c r="CC1295" s="252"/>
      <c r="CD1295" s="252"/>
      <c r="CE1295" s="195"/>
      <c r="CG1295" s="290"/>
      <c r="CH1295" s="290"/>
      <c r="CI1295" s="290"/>
      <c r="CJ1295" s="290"/>
      <c r="CK1295" s="290"/>
      <c r="CL1295" s="290"/>
      <c r="CM1295" s="290"/>
      <c r="CN1295" s="290"/>
      <c r="CO1295" s="290"/>
      <c r="CP1295" s="290"/>
    </row>
    <row r="1296" spans="1:94" ht="15" customHeight="1">
      <c r="A1296" s="147" t="str">
        <f>IF(B1296&lt;&gt;"",SUBTOTAL(103,$B$8:B1296)-SUBTOTAL(103,$B$9:$B$50)-SUBTOTAL(103,$B$52:$B$345),"")</f>
        <v/>
      </c>
      <c r="C1296" s="262"/>
      <c r="W1296" s="155"/>
      <c r="X1296" s="155"/>
      <c r="Y1296" s="155"/>
      <c r="Z1296" s="155"/>
      <c r="AA1296" s="155"/>
      <c r="AB1296" s="155"/>
      <c r="AC1296" s="155"/>
      <c r="AD1296" s="155"/>
      <c r="AE1296" s="155"/>
      <c r="AF1296" s="155"/>
      <c r="AG1296" s="155"/>
      <c r="AH1296" s="155"/>
      <c r="AI1296" s="155"/>
      <c r="AJ1296" s="147" t="str">
        <f t="shared" si="156"/>
        <v/>
      </c>
      <c r="AK1296" s="245">
        <f t="shared" si="156"/>
        <v>0</v>
      </c>
      <c r="AL1296" s="262"/>
      <c r="BF1296" s="194"/>
      <c r="BG1296" s="194"/>
      <c r="BH1296" s="194"/>
      <c r="BI1296" s="194"/>
      <c r="BJ1296" s="194"/>
      <c r="BK1296" s="194"/>
      <c r="BL1296" s="194"/>
      <c r="BM1296" s="194"/>
      <c r="BN1296" s="194"/>
      <c r="BO1296" s="194"/>
      <c r="BP1296" s="194"/>
      <c r="BQ1296" s="194"/>
      <c r="BR1296" s="194"/>
      <c r="BY1296" s="156">
        <f>BY1297</f>
        <v>1</v>
      </c>
      <c r="BZ1296" s="156">
        <f t="shared" si="155"/>
        <v>0</v>
      </c>
      <c r="CD1296" s="155"/>
      <c r="CE1296" s="155"/>
    </row>
    <row r="1297" spans="1:94" s="96" customFormat="1" ht="15" customHeight="1" thickBot="1">
      <c r="A1297" s="147" t="str">
        <f>IF(B1297&lt;&gt;"",SUBTOTAL(103,$B$8:B1297)-SUBTOTAL(103,$B$9:$B$50)-SUBTOTAL(103,$B$52:$B$345),"")</f>
        <v/>
      </c>
      <c r="B1297" s="88"/>
      <c r="C1297" s="270"/>
      <c r="D1297" s="110"/>
      <c r="E1297" s="111"/>
      <c r="F1297" s="111"/>
      <c r="G1297" s="111"/>
      <c r="H1297" s="111"/>
      <c r="I1297" s="111"/>
      <c r="J1297" s="111"/>
      <c r="K1297" s="112"/>
      <c r="L1297" s="112"/>
      <c r="M1297" s="112"/>
      <c r="N1297" s="112"/>
      <c r="O1297" s="112"/>
      <c r="P1297" s="112"/>
      <c r="Q1297" s="112"/>
      <c r="R1297" s="112"/>
      <c r="S1297" s="112"/>
      <c r="T1297" s="112"/>
      <c r="U1297" s="112"/>
      <c r="V1297" s="112"/>
      <c r="W1297" s="653">
        <f>SUBTOTAL(109,W1283:AB1296)</f>
        <v>735677490</v>
      </c>
      <c r="X1297" s="653"/>
      <c r="Y1297" s="653"/>
      <c r="Z1297" s="653"/>
      <c r="AA1297" s="653"/>
      <c r="AB1297" s="653"/>
      <c r="AC1297" s="252"/>
      <c r="AD1297" s="653">
        <f>SUBTOTAL(109,AD1283:AI1296)</f>
        <v>711365969</v>
      </c>
      <c r="AE1297" s="653"/>
      <c r="AF1297" s="653"/>
      <c r="AG1297" s="653"/>
      <c r="AH1297" s="653"/>
      <c r="AI1297" s="653"/>
      <c r="AJ1297" s="147" t="str">
        <f t="shared" si="156"/>
        <v/>
      </c>
      <c r="AK1297" s="245">
        <f t="shared" si="156"/>
        <v>0</v>
      </c>
      <c r="AL1297" s="270"/>
      <c r="AM1297" s="110"/>
      <c r="AN1297" s="111"/>
      <c r="AO1297" s="111"/>
      <c r="AP1297" s="111"/>
      <c r="AQ1297" s="111"/>
      <c r="AR1297" s="111"/>
      <c r="AS1297" s="111"/>
      <c r="AT1297" s="112"/>
      <c r="AU1297" s="112"/>
      <c r="AV1297" s="112"/>
      <c r="AW1297" s="112"/>
      <c r="AX1297" s="112"/>
      <c r="AY1297" s="112"/>
      <c r="AZ1297" s="112"/>
      <c r="BA1297" s="112"/>
      <c r="BB1297" s="112"/>
      <c r="BC1297" s="112"/>
      <c r="BD1297" s="112"/>
      <c r="BE1297" s="112"/>
      <c r="BF1297" s="653">
        <f>SUBTOTAL(109,BF1283:BK1296)</f>
        <v>735677490</v>
      </c>
      <c r="BG1297" s="653"/>
      <c r="BH1297" s="653"/>
      <c r="BI1297" s="653"/>
      <c r="BJ1297" s="653"/>
      <c r="BK1297" s="653"/>
      <c r="BL1297" s="252"/>
      <c r="BM1297" s="653">
        <f>SUBTOTAL(109,BM1283:BR1296)</f>
        <v>711365969</v>
      </c>
      <c r="BN1297" s="653"/>
      <c r="BO1297" s="653"/>
      <c r="BP1297" s="653"/>
      <c r="BQ1297" s="653"/>
      <c r="BR1297" s="653"/>
      <c r="BS1297" s="271"/>
      <c r="BT1297" s="285">
        <f>SUBTOTAL(109,BT1283:BT1296)</f>
        <v>735677490</v>
      </c>
      <c r="BU1297" s="285">
        <f>SUBTOTAL(109,BU1283:BU1296)</f>
        <v>0</v>
      </c>
      <c r="BV1297" s="285">
        <f>SUBTOTAL(109,BV1283:BV1296)</f>
        <v>0</v>
      </c>
      <c r="BW1297" s="285">
        <f>SUBTOTAL(109,BW1283:BW1296)</f>
        <v>0</v>
      </c>
      <c r="BX1297" s="156"/>
      <c r="BY1297" s="156">
        <f>IF(SUM(C1297:AI1297)=0,0,1)</f>
        <v>1</v>
      </c>
      <c r="BZ1297" s="156">
        <f t="shared" si="155"/>
        <v>0</v>
      </c>
      <c r="CA1297" s="156"/>
      <c r="CB1297" s="252">
        <f>[4]CDKT!P314</f>
        <v>735677490</v>
      </c>
      <c r="CC1297" s="252">
        <f>[4]CDKT!T314</f>
        <v>711365969</v>
      </c>
      <c r="CD1297" s="252">
        <f>W1297-CB1297</f>
        <v>0</v>
      </c>
      <c r="CE1297" s="252">
        <f>AD1297-CC1297</f>
        <v>0</v>
      </c>
      <c r="CG1297" s="272"/>
      <c r="CH1297" s="272"/>
      <c r="CI1297" s="272"/>
      <c r="CJ1297" s="272"/>
      <c r="CK1297" s="272"/>
      <c r="CL1297" s="272"/>
      <c r="CM1297" s="272"/>
      <c r="CN1297" s="272"/>
      <c r="CO1297" s="272"/>
      <c r="CP1297" s="272"/>
    </row>
    <row r="1298" spans="1:94" ht="15" hidden="1" customHeight="1" thickTop="1">
      <c r="A1298" s="147" t="str">
        <f>IF(B1298&lt;&gt;"",SUBTOTAL(103,$B$8:B1298)-SUBTOTAL(103,$B$9:$B$50)-SUBTOTAL(103,$B$52:$B$345),"")</f>
        <v/>
      </c>
      <c r="D1298" s="107"/>
      <c r="E1298" s="107"/>
      <c r="F1298" s="107"/>
      <c r="G1298" s="107"/>
      <c r="H1298" s="107"/>
      <c r="I1298" s="107"/>
      <c r="J1298" s="107"/>
      <c r="K1298" s="107"/>
      <c r="L1298" s="107"/>
      <c r="M1298" s="107"/>
      <c r="N1298" s="107"/>
      <c r="O1298" s="107"/>
      <c r="P1298" s="107"/>
      <c r="Q1298" s="107"/>
      <c r="R1298" s="107"/>
      <c r="S1298" s="107"/>
      <c r="T1298" s="107"/>
      <c r="U1298" s="107"/>
      <c r="V1298" s="107"/>
      <c r="W1298" s="155"/>
      <c r="X1298" s="155"/>
      <c r="Y1298" s="155"/>
      <c r="Z1298" s="155"/>
      <c r="AA1298" s="155"/>
      <c r="AB1298" s="155"/>
      <c r="AC1298" s="155"/>
      <c r="AD1298" s="155"/>
      <c r="AE1298" s="155"/>
      <c r="AF1298" s="155"/>
      <c r="AG1298" s="155"/>
      <c r="AH1298" s="155"/>
      <c r="AI1298" s="155"/>
      <c r="AJ1298" s="147" t="str">
        <f t="shared" si="156"/>
        <v/>
      </c>
      <c r="AK1298" s="245">
        <f t="shared" si="156"/>
        <v>0</v>
      </c>
      <c r="AM1298" s="107"/>
      <c r="AN1298" s="107"/>
      <c r="AO1298" s="107"/>
      <c r="AP1298" s="107"/>
      <c r="AQ1298" s="107"/>
      <c r="AR1298" s="107"/>
      <c r="AS1298" s="107"/>
      <c r="AT1298" s="107"/>
      <c r="AU1298" s="107"/>
      <c r="AV1298" s="107"/>
      <c r="AW1298" s="107"/>
      <c r="AX1298" s="107"/>
      <c r="AY1298" s="107"/>
      <c r="AZ1298" s="107"/>
      <c r="BA1298" s="107"/>
      <c r="BB1298" s="107"/>
      <c r="BC1298" s="107"/>
      <c r="BD1298" s="107"/>
      <c r="BE1298" s="107"/>
      <c r="BT1298" s="155">
        <f>BT1297-[4]CDKT!K313</f>
        <v>0</v>
      </c>
      <c r="BU1298" s="155">
        <f>BU1297-[4]CDKT!L313</f>
        <v>0</v>
      </c>
      <c r="BV1298" s="155">
        <f>BV1297-[4]CDKT!M313</f>
        <v>0</v>
      </c>
      <c r="BW1298" s="155">
        <f>BW1297-[4]CDKT!O313</f>
        <v>0</v>
      </c>
      <c r="BY1298" s="156">
        <f>BY1301</f>
        <v>0</v>
      </c>
      <c r="BZ1298" s="156">
        <f t="shared" si="155"/>
        <v>0</v>
      </c>
    </row>
    <row r="1299" spans="1:94" s="96" customFormat="1" ht="15" hidden="1" customHeight="1">
      <c r="A1299" s="147" t="str">
        <f>IF(B1299&lt;&gt;"",SUBTOTAL(103,$B$8:B1299)-SUBTOTAL(103,$B$9:$B$50)-SUBTOTAL(103,$B$52:$B$345),"")</f>
        <v/>
      </c>
      <c r="B1299" s="88" t="str">
        <f>IF(AND(W1305=0,AD1305=0),"",".")</f>
        <v/>
      </c>
      <c r="C1299" s="270" t="s">
        <v>1691</v>
      </c>
      <c r="D1299" s="124"/>
      <c r="E1299" s="111"/>
      <c r="F1299" s="111"/>
      <c r="G1299" s="111"/>
      <c r="H1299" s="111"/>
      <c r="I1299" s="111"/>
      <c r="J1299" s="111"/>
      <c r="K1299" s="126"/>
      <c r="L1299" s="126"/>
      <c r="M1299" s="126"/>
      <c r="N1299" s="126"/>
      <c r="O1299" s="126"/>
      <c r="P1299" s="126"/>
      <c r="Q1299" s="126"/>
      <c r="R1299" s="126"/>
      <c r="S1299" s="126"/>
      <c r="T1299" s="126"/>
      <c r="U1299" s="126"/>
      <c r="V1299" s="126"/>
      <c r="W1299" s="271"/>
      <c r="X1299" s="271"/>
      <c r="Y1299" s="271"/>
      <c r="Z1299" s="271"/>
      <c r="AA1299" s="271"/>
      <c r="AB1299" s="271"/>
      <c r="AC1299" s="271"/>
      <c r="AD1299" s="271"/>
      <c r="AE1299" s="271"/>
      <c r="AF1299" s="271"/>
      <c r="AG1299" s="271"/>
      <c r="AH1299" s="271"/>
      <c r="AI1299" s="271"/>
      <c r="AJ1299" s="147" t="str">
        <f t="shared" si="156"/>
        <v/>
      </c>
      <c r="AK1299" s="245" t="str">
        <f t="shared" si="156"/>
        <v/>
      </c>
      <c r="AL1299" s="270" t="s">
        <v>1618</v>
      </c>
      <c r="AM1299" s="124"/>
      <c r="AN1299" s="124"/>
      <c r="AO1299" s="111"/>
      <c r="AP1299" s="111"/>
      <c r="AQ1299" s="111"/>
      <c r="AR1299" s="111"/>
      <c r="AS1299" s="111"/>
      <c r="AT1299" s="126"/>
      <c r="AU1299" s="126"/>
      <c r="AV1299" s="126"/>
      <c r="AW1299" s="126"/>
      <c r="AX1299" s="126"/>
      <c r="AY1299" s="126"/>
      <c r="AZ1299" s="126"/>
      <c r="BA1299" s="126"/>
      <c r="BB1299" s="126"/>
      <c r="BC1299" s="126"/>
      <c r="BD1299" s="126"/>
      <c r="BE1299" s="126"/>
      <c r="BF1299" s="271"/>
      <c r="BG1299" s="271"/>
      <c r="BH1299" s="271"/>
      <c r="BI1299" s="271"/>
      <c r="BJ1299" s="271"/>
      <c r="BK1299" s="271"/>
      <c r="BL1299" s="271"/>
      <c r="BM1299" s="271"/>
      <c r="BN1299" s="271"/>
      <c r="BO1299" s="271"/>
      <c r="BP1299" s="271"/>
      <c r="BQ1299" s="271"/>
      <c r="BR1299" s="271"/>
      <c r="BS1299" s="271"/>
      <c r="BT1299" s="155"/>
      <c r="BU1299" s="155"/>
      <c r="BV1299" s="155"/>
      <c r="BW1299" s="155"/>
      <c r="BX1299" s="156"/>
      <c r="BY1299" s="156">
        <f>BY1301</f>
        <v>0</v>
      </c>
      <c r="BZ1299" s="156">
        <f t="shared" si="155"/>
        <v>0</v>
      </c>
      <c r="CA1299" s="156"/>
      <c r="CB1299" s="252"/>
      <c r="CC1299" s="252"/>
      <c r="CD1299" s="252"/>
      <c r="CE1299" s="252"/>
      <c r="CG1299" s="272"/>
      <c r="CH1299" s="272"/>
      <c r="CI1299" s="272"/>
      <c r="CJ1299" s="272"/>
      <c r="CK1299" s="272"/>
      <c r="CL1299" s="272"/>
      <c r="CM1299" s="272"/>
      <c r="CN1299" s="272"/>
      <c r="CO1299" s="272"/>
      <c r="CP1299" s="272"/>
    </row>
    <row r="1300" spans="1:94" ht="15" hidden="1" customHeight="1">
      <c r="A1300" s="278" t="str">
        <f>IF(B1300&lt;&gt;"",SUBTOTAL(103,$B$8:B1300)-SUBTOTAL(103,$B$9:$B$50)-SUBTOTAL(103,$B$52:$B$345),"")</f>
        <v/>
      </c>
      <c r="D1300" s="100"/>
      <c r="E1300" s="100"/>
      <c r="F1300" s="100"/>
      <c r="G1300" s="100"/>
      <c r="H1300" s="100"/>
      <c r="I1300" s="100"/>
      <c r="J1300" s="100"/>
      <c r="K1300" s="100"/>
      <c r="L1300" s="100"/>
      <c r="M1300" s="100"/>
      <c r="N1300" s="100"/>
      <c r="O1300" s="100"/>
      <c r="P1300" s="100"/>
      <c r="Q1300" s="100"/>
      <c r="R1300" s="100"/>
      <c r="S1300" s="100"/>
      <c r="T1300" s="100"/>
      <c r="W1300" s="648" t="str">
        <f>[4]CDKT!$P$9</f>
        <v>30/06/2016</v>
      </c>
      <c r="X1300" s="649"/>
      <c r="Y1300" s="649"/>
      <c r="Z1300" s="649"/>
      <c r="AA1300" s="649"/>
      <c r="AB1300" s="649"/>
      <c r="AC1300" s="277"/>
      <c r="AD1300" s="648" t="str">
        <f>[4]CDKT!$T$9</f>
        <v>01/01/2016</v>
      </c>
      <c r="AE1300" s="649"/>
      <c r="AF1300" s="649"/>
      <c r="AG1300" s="649"/>
      <c r="AH1300" s="649"/>
      <c r="AI1300" s="649"/>
      <c r="AJ1300" s="278" t="str">
        <f t="shared" si="156"/>
        <v/>
      </c>
      <c r="AK1300" s="278">
        <f t="shared" si="156"/>
        <v>0</v>
      </c>
      <c r="AM1300" s="100"/>
      <c r="AN1300" s="100"/>
      <c r="AO1300" s="100"/>
      <c r="AP1300" s="100"/>
      <c r="AQ1300" s="100"/>
      <c r="AR1300" s="100"/>
      <c r="AS1300" s="100"/>
      <c r="AT1300" s="100"/>
      <c r="AU1300" s="100"/>
      <c r="AV1300" s="100"/>
      <c r="AW1300" s="100"/>
      <c r="AX1300" s="100"/>
      <c r="AY1300" s="100"/>
      <c r="AZ1300" s="100"/>
      <c r="BA1300" s="100"/>
      <c r="BB1300" s="100"/>
      <c r="BC1300" s="100"/>
      <c r="BF1300" s="650" t="e">
        <f>#REF!</f>
        <v>#REF!</v>
      </c>
      <c r="BG1300" s="649"/>
      <c r="BH1300" s="649"/>
      <c r="BI1300" s="649"/>
      <c r="BJ1300" s="649"/>
      <c r="BK1300" s="649"/>
      <c r="BL1300" s="277"/>
      <c r="BM1300" s="650" t="e">
        <f>#REF!</f>
        <v>#REF!</v>
      </c>
      <c r="BN1300" s="649"/>
      <c r="BO1300" s="649"/>
      <c r="BP1300" s="649"/>
      <c r="BQ1300" s="649"/>
      <c r="BR1300" s="649"/>
      <c r="BS1300" s="279"/>
      <c r="BT1300" s="280" t="str">
        <f>[4]CDKT!K$9</f>
        <v>Hội sở</v>
      </c>
      <c r="BU1300" s="280" t="str">
        <f>[4]CDKT!L$9</f>
        <v>CN Hà Nội</v>
      </c>
      <c r="BV1300" s="280" t="str">
        <f>[4]CDKT!M$9</f>
        <v>CN Hồ Chí Minh</v>
      </c>
      <c r="BW1300" s="280" t="str">
        <f>[4]CDKT!O$9</f>
        <v>Điều chỉnh</v>
      </c>
      <c r="BY1300" s="156">
        <f>BY1301</f>
        <v>0</v>
      </c>
      <c r="BZ1300" s="156">
        <f t="shared" si="155"/>
        <v>0</v>
      </c>
    </row>
    <row r="1301" spans="1:94" ht="15" hidden="1" customHeight="1">
      <c r="A1301" s="278" t="str">
        <f>IF(B1301&lt;&gt;"",SUBTOTAL(103,$B$8:B1301)-SUBTOTAL(103,$B$9:$B$50)-SUBTOTAL(103,$B$52:$B$345),"")</f>
        <v/>
      </c>
      <c r="D1301" s="100"/>
      <c r="E1301" s="100"/>
      <c r="F1301" s="100"/>
      <c r="G1301" s="100"/>
      <c r="H1301" s="100"/>
      <c r="I1301" s="100"/>
      <c r="J1301" s="100"/>
      <c r="K1301" s="100"/>
      <c r="L1301" s="100"/>
      <c r="M1301" s="100"/>
      <c r="N1301" s="100"/>
      <c r="O1301" s="100"/>
      <c r="P1301" s="100"/>
      <c r="Q1301" s="100"/>
      <c r="R1301" s="100"/>
      <c r="S1301" s="100"/>
      <c r="T1301" s="100"/>
      <c r="W1301" s="651" t="str">
        <f>[4]CDKT!$P$10</f>
        <v>VND</v>
      </c>
      <c r="X1301" s="651"/>
      <c r="Y1301" s="651"/>
      <c r="Z1301" s="651"/>
      <c r="AA1301" s="651"/>
      <c r="AB1301" s="651"/>
      <c r="AC1301" s="277"/>
      <c r="AD1301" s="651" t="str">
        <f>[4]CDKT!$T$10</f>
        <v>VND</v>
      </c>
      <c r="AE1301" s="651"/>
      <c r="AF1301" s="651"/>
      <c r="AG1301" s="651"/>
      <c r="AH1301" s="651"/>
      <c r="AI1301" s="651"/>
      <c r="AJ1301" s="278" t="str">
        <f t="shared" si="156"/>
        <v/>
      </c>
      <c r="AK1301" s="278">
        <f t="shared" si="156"/>
        <v>0</v>
      </c>
      <c r="AM1301" s="100"/>
      <c r="AN1301" s="100"/>
      <c r="AO1301" s="100"/>
      <c r="AP1301" s="100"/>
      <c r="AQ1301" s="100"/>
      <c r="AR1301" s="100"/>
      <c r="AS1301" s="100"/>
      <c r="AT1301" s="100"/>
      <c r="AU1301" s="100"/>
      <c r="AV1301" s="100"/>
      <c r="AW1301" s="100"/>
      <c r="AX1301" s="100"/>
      <c r="AY1301" s="100"/>
      <c r="AZ1301" s="100"/>
      <c r="BA1301" s="100"/>
      <c r="BB1301" s="100"/>
      <c r="BC1301" s="100"/>
      <c r="BF1301" s="651" t="e">
        <f>#REF!</f>
        <v>#REF!</v>
      </c>
      <c r="BG1301" s="651"/>
      <c r="BH1301" s="651"/>
      <c r="BI1301" s="651"/>
      <c r="BJ1301" s="651"/>
      <c r="BK1301" s="651"/>
      <c r="BL1301" s="277"/>
      <c r="BM1301" s="651" t="e">
        <f>#REF!</f>
        <v>#REF!</v>
      </c>
      <c r="BN1301" s="651"/>
      <c r="BO1301" s="651"/>
      <c r="BP1301" s="651"/>
      <c r="BQ1301" s="651"/>
      <c r="BR1301" s="651"/>
      <c r="BS1301" s="279"/>
      <c r="BT1301" s="155" t="s">
        <v>1133</v>
      </c>
      <c r="BU1301" s="155" t="s">
        <v>1133</v>
      </c>
      <c r="BV1301" s="155" t="s">
        <v>1133</v>
      </c>
      <c r="BW1301" s="155" t="s">
        <v>1133</v>
      </c>
      <c r="BY1301" s="156">
        <f>SUM(BY1303:BY1305)</f>
        <v>0</v>
      </c>
      <c r="BZ1301" s="156">
        <f t="shared" si="155"/>
        <v>0</v>
      </c>
    </row>
    <row r="1302" spans="1:94" s="99" customFormat="1" ht="15" hidden="1" customHeight="1">
      <c r="A1302" s="147" t="str">
        <f>IF(B1302&lt;&gt;"",SUBTOTAL(103,$B$8:B1302)-SUBTOTAL(103,$B$9:$B$50)-SUBTOTAL(103,$B$52:$B$345),"")</f>
        <v/>
      </c>
      <c r="B1302" s="90"/>
      <c r="C1302" s="321" t="s">
        <v>1638</v>
      </c>
      <c r="D1302" s="462" t="s">
        <v>1692</v>
      </c>
      <c r="E1302" s="107"/>
      <c r="F1302" s="107"/>
      <c r="G1302" s="107"/>
      <c r="H1302" s="107"/>
      <c r="I1302" s="107"/>
      <c r="J1302" s="107"/>
      <c r="K1302" s="107"/>
      <c r="L1302" s="114"/>
      <c r="M1302" s="114"/>
      <c r="W1302" s="641">
        <f>SUM(BT1302:BW1302)</f>
        <v>0</v>
      </c>
      <c r="X1302" s="641"/>
      <c r="Y1302" s="641"/>
      <c r="Z1302" s="641"/>
      <c r="AA1302" s="641"/>
      <c r="AB1302" s="641"/>
      <c r="AC1302" s="423"/>
      <c r="AD1302" s="641">
        <v>0</v>
      </c>
      <c r="AE1302" s="641"/>
      <c r="AF1302" s="641"/>
      <c r="AG1302" s="641"/>
      <c r="AH1302" s="641"/>
      <c r="AI1302" s="641"/>
      <c r="AJ1302" s="147" t="str">
        <f>A1302</f>
        <v/>
      </c>
      <c r="AK1302" s="245">
        <f>B1302</f>
        <v>0</v>
      </c>
      <c r="AL1302" s="321" t="s">
        <v>1620</v>
      </c>
      <c r="AM1302" s="129"/>
      <c r="AN1302" s="129"/>
      <c r="AO1302" s="107"/>
      <c r="AP1302" s="107"/>
      <c r="AQ1302" s="107"/>
      <c r="AR1302" s="107"/>
      <c r="AS1302" s="107"/>
      <c r="AT1302" s="107"/>
      <c r="AU1302" s="114"/>
      <c r="AV1302" s="114"/>
      <c r="BF1302" s="676" t="e">
        <f>SUBTOTAL(109,#REF!)</f>
        <v>#REF!</v>
      </c>
      <c r="BG1302" s="676"/>
      <c r="BH1302" s="676"/>
      <c r="BI1302" s="676"/>
      <c r="BJ1302" s="676"/>
      <c r="BK1302" s="676"/>
      <c r="BL1302" s="290"/>
      <c r="BM1302" s="676" t="e">
        <f>SUBTOTAL(109,#REF!)</f>
        <v>#REF!</v>
      </c>
      <c r="BN1302" s="676"/>
      <c r="BO1302" s="676"/>
      <c r="BP1302" s="676"/>
      <c r="BQ1302" s="676"/>
      <c r="BR1302" s="676"/>
      <c r="BS1302" s="193"/>
      <c r="BT1302" s="155">
        <v>0</v>
      </c>
      <c r="BU1302" s="155">
        <v>0</v>
      </c>
      <c r="BV1302" s="155">
        <v>0</v>
      </c>
      <c r="BW1302" s="155">
        <v>0</v>
      </c>
      <c r="BX1302" s="156"/>
      <c r="BY1302" s="156">
        <f>IF(SUM(C1302:AI1302)=0,0,1)</f>
        <v>0</v>
      </c>
      <c r="BZ1302" s="156">
        <f>IF(ISNONTEXT(C1302:D1302),0,SUM(C1302:AI1302)-SUM(AL1302:BR1302))</f>
        <v>0</v>
      </c>
      <c r="CA1302" s="156"/>
      <c r="CB1302" s="252"/>
      <c r="CC1302" s="252"/>
      <c r="CD1302" s="252"/>
      <c r="CE1302" s="195"/>
      <c r="CG1302" s="290"/>
      <c r="CH1302" s="290"/>
      <c r="CI1302" s="290"/>
      <c r="CJ1302" s="290"/>
      <c r="CK1302" s="290"/>
      <c r="CL1302" s="290"/>
      <c r="CM1302" s="290"/>
      <c r="CN1302" s="290"/>
      <c r="CO1302" s="290"/>
      <c r="CP1302" s="290"/>
    </row>
    <row r="1303" spans="1:94" s="99" customFormat="1" ht="15" hidden="1" customHeight="1">
      <c r="A1303" s="147" t="str">
        <f>IF(B1303&lt;&gt;"",SUBTOTAL(103,$B$8:B1303)-SUBTOTAL(103,$B$9:$B$50)-SUBTOTAL(103,$B$52:$B$345),"")</f>
        <v/>
      </c>
      <c r="B1303" s="90"/>
      <c r="C1303" s="321" t="s">
        <v>1640</v>
      </c>
      <c r="D1303" s="462" t="s">
        <v>1693</v>
      </c>
      <c r="E1303" s="107"/>
      <c r="F1303" s="107"/>
      <c r="G1303" s="107"/>
      <c r="H1303" s="107"/>
      <c r="I1303" s="107"/>
      <c r="J1303" s="107"/>
      <c r="K1303" s="107"/>
      <c r="L1303" s="114"/>
      <c r="M1303" s="114"/>
      <c r="W1303" s="641">
        <f>SUM(BT1303:BW1303)</f>
        <v>0</v>
      </c>
      <c r="X1303" s="641"/>
      <c r="Y1303" s="641"/>
      <c r="Z1303" s="641"/>
      <c r="AA1303" s="641"/>
      <c r="AB1303" s="641"/>
      <c r="AC1303" s="423"/>
      <c r="AD1303" s="641">
        <v>0</v>
      </c>
      <c r="AE1303" s="641"/>
      <c r="AF1303" s="641"/>
      <c r="AG1303" s="641"/>
      <c r="AH1303" s="641"/>
      <c r="AI1303" s="641"/>
      <c r="AJ1303" s="147" t="str">
        <f t="shared" si="156"/>
        <v/>
      </c>
      <c r="AK1303" s="245">
        <f t="shared" si="156"/>
        <v>0</v>
      </c>
      <c r="AL1303" s="321" t="s">
        <v>1620</v>
      </c>
      <c r="AM1303" s="129"/>
      <c r="AN1303" s="129"/>
      <c r="AO1303" s="107"/>
      <c r="AP1303" s="107"/>
      <c r="AQ1303" s="107"/>
      <c r="AR1303" s="107"/>
      <c r="AS1303" s="107"/>
      <c r="AT1303" s="107"/>
      <c r="AU1303" s="114"/>
      <c r="AV1303" s="114"/>
      <c r="BF1303" s="676" t="e">
        <f>SUBTOTAL(109,#REF!)</f>
        <v>#REF!</v>
      </c>
      <c r="BG1303" s="676"/>
      <c r="BH1303" s="676"/>
      <c r="BI1303" s="676"/>
      <c r="BJ1303" s="676"/>
      <c r="BK1303" s="676"/>
      <c r="BL1303" s="290"/>
      <c r="BM1303" s="676" t="e">
        <f>SUBTOTAL(109,#REF!)</f>
        <v>#REF!</v>
      </c>
      <c r="BN1303" s="676"/>
      <c r="BO1303" s="676"/>
      <c r="BP1303" s="676"/>
      <c r="BQ1303" s="676"/>
      <c r="BR1303" s="676"/>
      <c r="BS1303" s="193"/>
      <c r="BT1303" s="155">
        <v>0</v>
      </c>
      <c r="BU1303" s="155">
        <v>0</v>
      </c>
      <c r="BV1303" s="155">
        <v>0</v>
      </c>
      <c r="BW1303" s="155">
        <v>0</v>
      </c>
      <c r="BX1303" s="156"/>
      <c r="BY1303" s="156">
        <f>IF(SUM(C1303:AI1303)=0,0,1)</f>
        <v>0</v>
      </c>
      <c r="BZ1303" s="156">
        <f t="shared" si="155"/>
        <v>0</v>
      </c>
      <c r="CA1303" s="156"/>
      <c r="CB1303" s="252"/>
      <c r="CC1303" s="252"/>
      <c r="CD1303" s="252"/>
      <c r="CE1303" s="195"/>
      <c r="CG1303" s="290"/>
      <c r="CH1303" s="290"/>
      <c r="CI1303" s="290"/>
      <c r="CJ1303" s="290"/>
      <c r="CK1303" s="290"/>
      <c r="CL1303" s="290"/>
      <c r="CM1303" s="290"/>
      <c r="CN1303" s="290"/>
      <c r="CO1303" s="290"/>
      <c r="CP1303" s="290"/>
    </row>
    <row r="1304" spans="1:94" ht="15" hidden="1" customHeight="1">
      <c r="A1304" s="147" t="str">
        <f>IF(B1304&lt;&gt;"",SUBTOTAL(103,$B$8:B1304)-SUBTOTAL(103,$B$9:$B$50)-SUBTOTAL(103,$B$52:$B$345),"")</f>
        <v/>
      </c>
      <c r="C1304" s="262"/>
      <c r="W1304" s="155"/>
      <c r="X1304" s="155"/>
      <c r="Y1304" s="155"/>
      <c r="Z1304" s="155"/>
      <c r="AA1304" s="155"/>
      <c r="AB1304" s="155"/>
      <c r="AC1304" s="155"/>
      <c r="AD1304" s="155"/>
      <c r="AE1304" s="155"/>
      <c r="AF1304" s="155"/>
      <c r="AG1304" s="155"/>
      <c r="AH1304" s="155"/>
      <c r="AI1304" s="155"/>
      <c r="AJ1304" s="147" t="str">
        <f t="shared" si="156"/>
        <v/>
      </c>
      <c r="AK1304" s="245">
        <f t="shared" si="156"/>
        <v>0</v>
      </c>
      <c r="AL1304" s="262"/>
      <c r="BF1304" s="194"/>
      <c r="BG1304" s="194"/>
      <c r="BH1304" s="194"/>
      <c r="BI1304" s="194"/>
      <c r="BJ1304" s="194"/>
      <c r="BK1304" s="194"/>
      <c r="BL1304" s="194"/>
      <c r="BM1304" s="194"/>
      <c r="BN1304" s="194"/>
      <c r="BO1304" s="194"/>
      <c r="BP1304" s="194"/>
      <c r="BQ1304" s="194"/>
      <c r="BR1304" s="194"/>
      <c r="BY1304" s="156">
        <f>BY1305</f>
        <v>0</v>
      </c>
      <c r="BZ1304" s="156">
        <f t="shared" si="155"/>
        <v>0</v>
      </c>
      <c r="CD1304" s="155"/>
      <c r="CE1304" s="155"/>
    </row>
    <row r="1305" spans="1:94" s="96" customFormat="1" ht="15" hidden="1" customHeight="1" thickBot="1">
      <c r="A1305" s="147" t="str">
        <f>IF(B1305&lt;&gt;"",SUBTOTAL(103,$B$8:B1305)-SUBTOTAL(103,$B$9:$B$50)-SUBTOTAL(103,$B$52:$B$345),"")</f>
        <v/>
      </c>
      <c r="B1305" s="88"/>
      <c r="C1305" s="270"/>
      <c r="D1305" s="110"/>
      <c r="E1305" s="111"/>
      <c r="F1305" s="111"/>
      <c r="G1305" s="111"/>
      <c r="H1305" s="111"/>
      <c r="I1305" s="111"/>
      <c r="J1305" s="111"/>
      <c r="K1305" s="112"/>
      <c r="L1305" s="112"/>
      <c r="M1305" s="112"/>
      <c r="N1305" s="112"/>
      <c r="O1305" s="112"/>
      <c r="P1305" s="112"/>
      <c r="Q1305" s="112"/>
      <c r="R1305" s="112"/>
      <c r="S1305" s="112"/>
      <c r="T1305" s="112"/>
      <c r="U1305" s="112"/>
      <c r="V1305" s="112"/>
      <c r="W1305" s="653">
        <f>SUBTOTAL(109,W1302:AB1304)</f>
        <v>0</v>
      </c>
      <c r="X1305" s="653"/>
      <c r="Y1305" s="653"/>
      <c r="Z1305" s="653"/>
      <c r="AA1305" s="653"/>
      <c r="AB1305" s="653"/>
      <c r="AC1305" s="252"/>
      <c r="AD1305" s="653">
        <f>SUBTOTAL(109,AD1302:AI1304)</f>
        <v>0</v>
      </c>
      <c r="AE1305" s="653"/>
      <c r="AF1305" s="653"/>
      <c r="AG1305" s="653"/>
      <c r="AH1305" s="653"/>
      <c r="AI1305" s="653"/>
      <c r="AJ1305" s="147" t="str">
        <f t="shared" si="156"/>
        <v/>
      </c>
      <c r="AK1305" s="245">
        <f t="shared" si="156"/>
        <v>0</v>
      </c>
      <c r="AL1305" s="270"/>
      <c r="AM1305" s="110"/>
      <c r="AN1305" s="111"/>
      <c r="AO1305" s="111"/>
      <c r="AP1305" s="111"/>
      <c r="AQ1305" s="111"/>
      <c r="AR1305" s="111"/>
      <c r="AS1305" s="111"/>
      <c r="AT1305" s="112"/>
      <c r="AU1305" s="112"/>
      <c r="AV1305" s="112"/>
      <c r="AW1305" s="112"/>
      <c r="AX1305" s="112"/>
      <c r="AY1305" s="112"/>
      <c r="AZ1305" s="112"/>
      <c r="BA1305" s="112"/>
      <c r="BB1305" s="112"/>
      <c r="BC1305" s="112"/>
      <c r="BD1305" s="112"/>
      <c r="BE1305" s="112"/>
      <c r="BF1305" s="653">
        <f>SUBTOTAL(109,BF1303:BK1304)</f>
        <v>0</v>
      </c>
      <c r="BG1305" s="653"/>
      <c r="BH1305" s="653"/>
      <c r="BI1305" s="653"/>
      <c r="BJ1305" s="653"/>
      <c r="BK1305" s="653"/>
      <c r="BL1305" s="252"/>
      <c r="BM1305" s="653">
        <f>SUBTOTAL(109,BM1303:BR1304)</f>
        <v>0</v>
      </c>
      <c r="BN1305" s="653"/>
      <c r="BO1305" s="653"/>
      <c r="BP1305" s="653"/>
      <c r="BQ1305" s="653"/>
      <c r="BR1305" s="653"/>
      <c r="BS1305" s="271"/>
      <c r="BT1305" s="285">
        <f>SUBTOTAL(109,BT1302:BT1304)</f>
        <v>0</v>
      </c>
      <c r="BU1305" s="285">
        <f>SUBTOTAL(109,BU1302:BU1304)</f>
        <v>0</v>
      </c>
      <c r="BV1305" s="285">
        <f>SUBTOTAL(109,BV1302:BV1304)</f>
        <v>0</v>
      </c>
      <c r="BW1305" s="285">
        <f>SUBTOTAL(109,BW1302:BW1304)</f>
        <v>0</v>
      </c>
      <c r="BX1305" s="156"/>
      <c r="BY1305" s="156">
        <f>IF(SUM(C1305:AI1305)=0,0,1)</f>
        <v>0</v>
      </c>
      <c r="BZ1305" s="156">
        <f t="shared" si="155"/>
        <v>0</v>
      </c>
      <c r="CA1305" s="156"/>
      <c r="CB1305" s="252">
        <f>[4]CDKT!P321</f>
        <v>0</v>
      </c>
      <c r="CC1305" s="252">
        <f>[4]CDKT!T321</f>
        <v>0</v>
      </c>
      <c r="CD1305" s="252">
        <f>W1305-CB1305</f>
        <v>0</v>
      </c>
      <c r="CE1305" s="252">
        <f>AD1305-CC1305</f>
        <v>0</v>
      </c>
      <c r="CG1305" s="272"/>
      <c r="CH1305" s="272"/>
      <c r="CI1305" s="272"/>
      <c r="CJ1305" s="272"/>
      <c r="CK1305" s="272"/>
      <c r="CL1305" s="272"/>
      <c r="CM1305" s="272"/>
      <c r="CN1305" s="272"/>
      <c r="CO1305" s="272"/>
      <c r="CP1305" s="272"/>
    </row>
    <row r="1306" spans="1:94" ht="15" customHeight="1" thickTop="1">
      <c r="A1306" s="147" t="str">
        <f>IF(B1306&lt;&gt;"",SUBTOTAL(103,$B$8:B1306)-SUBTOTAL(103,$B$9:$B$50)-SUBTOTAL(103,$B$52:$B$345),"")</f>
        <v/>
      </c>
      <c r="D1306" s="107"/>
      <c r="E1306" s="107"/>
      <c r="F1306" s="107"/>
      <c r="G1306" s="107"/>
      <c r="H1306" s="107"/>
      <c r="I1306" s="107"/>
      <c r="J1306" s="107"/>
      <c r="K1306" s="107"/>
      <c r="L1306" s="107"/>
      <c r="M1306" s="107"/>
      <c r="N1306" s="107"/>
      <c r="O1306" s="107"/>
      <c r="P1306" s="107"/>
      <c r="Q1306" s="107"/>
      <c r="R1306" s="107"/>
      <c r="S1306" s="107"/>
      <c r="T1306" s="107"/>
      <c r="U1306" s="107"/>
      <c r="V1306" s="107"/>
      <c r="W1306" s="155"/>
      <c r="X1306" s="155"/>
      <c r="Y1306" s="155"/>
      <c r="Z1306" s="155"/>
      <c r="AA1306" s="155"/>
      <c r="AB1306" s="155"/>
      <c r="AC1306" s="155"/>
      <c r="AD1306" s="155"/>
      <c r="AE1306" s="155"/>
      <c r="AF1306" s="155"/>
      <c r="AG1306" s="155"/>
      <c r="AH1306" s="155"/>
      <c r="AI1306" s="155"/>
      <c r="AJ1306" s="147" t="str">
        <f t="shared" si="156"/>
        <v/>
      </c>
      <c r="AK1306" s="245">
        <f t="shared" si="156"/>
        <v>0</v>
      </c>
      <c r="AM1306" s="107"/>
      <c r="AN1306" s="107"/>
      <c r="AO1306" s="107"/>
      <c r="AP1306" s="107"/>
      <c r="AQ1306" s="107"/>
      <c r="AR1306" s="107"/>
      <c r="AS1306" s="107"/>
      <c r="AT1306" s="107"/>
      <c r="AU1306" s="107"/>
      <c r="AV1306" s="107"/>
      <c r="AW1306" s="107"/>
      <c r="AX1306" s="107"/>
      <c r="AY1306" s="107"/>
      <c r="AZ1306" s="107"/>
      <c r="BA1306" s="107"/>
      <c r="BB1306" s="107"/>
      <c r="BC1306" s="107"/>
      <c r="BD1306" s="107"/>
      <c r="BE1306" s="107"/>
      <c r="BT1306" s="155">
        <f>BT1305-[4]CDKT!K321</f>
        <v>0</v>
      </c>
      <c r="BU1306" s="155">
        <f>BU1305-[4]CDKT!L321</f>
        <v>0</v>
      </c>
      <c r="BV1306" s="155">
        <f>BV1305-[4]CDKT!M321</f>
        <v>0</v>
      </c>
      <c r="BW1306" s="155">
        <f>BW1305-[4]CDKT!O321</f>
        <v>0</v>
      </c>
      <c r="BY1306" s="156">
        <f>BY1309</f>
        <v>2</v>
      </c>
      <c r="BZ1306" s="156">
        <f t="shared" si="155"/>
        <v>0</v>
      </c>
    </row>
    <row r="1307" spans="1:94" s="96" customFormat="1" ht="15" customHeight="1">
      <c r="A1307" s="147">
        <f>IF(B1307&lt;&gt;"",SUBTOTAL(103,$B$8:B1307)-SUBTOTAL(103,$B$9:$B$50)-SUBTOTAL(103,$B$52:$B$345),"")</f>
        <v>27</v>
      </c>
      <c r="B1307" s="88" t="str">
        <f>IF(AND(W1323=0,AD1323=0),"",".")</f>
        <v>.</v>
      </c>
      <c r="C1307" s="270" t="s">
        <v>1694</v>
      </c>
      <c r="D1307" s="124"/>
      <c r="E1307" s="111"/>
      <c r="F1307" s="111"/>
      <c r="G1307" s="111"/>
      <c r="H1307" s="111"/>
      <c r="I1307" s="111"/>
      <c r="J1307" s="111"/>
      <c r="K1307" s="126"/>
      <c r="L1307" s="126"/>
      <c r="M1307" s="126"/>
      <c r="N1307" s="126"/>
      <c r="O1307" s="126"/>
      <c r="P1307" s="126"/>
      <c r="Q1307" s="126"/>
      <c r="R1307" s="126"/>
      <c r="S1307" s="126"/>
      <c r="T1307" s="126"/>
      <c r="U1307" s="126"/>
      <c r="V1307" s="126"/>
      <c r="W1307" s="271"/>
      <c r="X1307" s="271"/>
      <c r="Y1307" s="271"/>
      <c r="Z1307" s="271"/>
      <c r="AA1307" s="271"/>
      <c r="AB1307" s="271"/>
      <c r="AC1307" s="271"/>
      <c r="AD1307" s="271"/>
      <c r="AE1307" s="271"/>
      <c r="AF1307" s="271"/>
      <c r="AG1307" s="271"/>
      <c r="AH1307" s="271"/>
      <c r="AI1307" s="271"/>
      <c r="AJ1307" s="147">
        <f t="shared" si="156"/>
        <v>27</v>
      </c>
      <c r="AK1307" s="245" t="str">
        <f t="shared" si="156"/>
        <v>.</v>
      </c>
      <c r="AL1307" s="270" t="s">
        <v>1618</v>
      </c>
      <c r="AM1307" s="124"/>
      <c r="AN1307" s="124"/>
      <c r="AO1307" s="111"/>
      <c r="AP1307" s="111"/>
      <c r="AQ1307" s="111"/>
      <c r="AR1307" s="111"/>
      <c r="AS1307" s="111"/>
      <c r="AT1307" s="126"/>
      <c r="AU1307" s="126"/>
      <c r="AV1307" s="126"/>
      <c r="AW1307" s="126"/>
      <c r="AX1307" s="126"/>
      <c r="AY1307" s="126"/>
      <c r="AZ1307" s="126"/>
      <c r="BA1307" s="126"/>
      <c r="BB1307" s="126"/>
      <c r="BC1307" s="126"/>
      <c r="BD1307" s="126"/>
      <c r="BE1307" s="126"/>
      <c r="BF1307" s="271"/>
      <c r="BG1307" s="271"/>
      <c r="BH1307" s="271"/>
      <c r="BI1307" s="271"/>
      <c r="BJ1307" s="271"/>
      <c r="BK1307" s="271"/>
      <c r="BL1307" s="271"/>
      <c r="BM1307" s="271"/>
      <c r="BN1307" s="271"/>
      <c r="BO1307" s="271"/>
      <c r="BP1307" s="271"/>
      <c r="BQ1307" s="271"/>
      <c r="BR1307" s="271"/>
      <c r="BS1307" s="271"/>
      <c r="BT1307" s="155"/>
      <c r="BU1307" s="155"/>
      <c r="BV1307" s="155"/>
      <c r="BW1307" s="155"/>
      <c r="BX1307" s="156"/>
      <c r="BY1307" s="156">
        <f>BY1309</f>
        <v>2</v>
      </c>
      <c r="BZ1307" s="156">
        <f t="shared" si="155"/>
        <v>0</v>
      </c>
      <c r="CA1307" s="156"/>
      <c r="CB1307" s="252"/>
      <c r="CC1307" s="252"/>
      <c r="CD1307" s="252"/>
      <c r="CE1307" s="252"/>
      <c r="CG1307" s="272"/>
      <c r="CH1307" s="272"/>
      <c r="CI1307" s="272"/>
      <c r="CJ1307" s="272"/>
      <c r="CK1307" s="272"/>
      <c r="CL1307" s="272"/>
      <c r="CM1307" s="272"/>
      <c r="CN1307" s="272"/>
      <c r="CO1307" s="272"/>
      <c r="CP1307" s="272"/>
    </row>
    <row r="1308" spans="1:94" ht="15" customHeight="1">
      <c r="A1308" s="278" t="str">
        <f>IF(B1308&lt;&gt;"",SUBTOTAL(103,$B$8:B1308)-SUBTOTAL(103,$B$9:$B$50)-SUBTOTAL(103,$B$52:$B$345),"")</f>
        <v/>
      </c>
      <c r="D1308" s="100"/>
      <c r="E1308" s="100"/>
      <c r="F1308" s="100"/>
      <c r="G1308" s="100"/>
      <c r="H1308" s="100"/>
      <c r="I1308" s="100"/>
      <c r="J1308" s="100"/>
      <c r="K1308" s="100"/>
      <c r="L1308" s="100"/>
      <c r="M1308" s="100"/>
      <c r="N1308" s="100"/>
      <c r="O1308" s="100"/>
      <c r="P1308" s="100"/>
      <c r="Q1308" s="100"/>
      <c r="R1308" s="100"/>
      <c r="S1308" s="100"/>
      <c r="T1308" s="100"/>
      <c r="W1308" s="648" t="str">
        <f>[4]CDKT!$P$9</f>
        <v>30/06/2016</v>
      </c>
      <c r="X1308" s="649"/>
      <c r="Y1308" s="649"/>
      <c r="Z1308" s="649"/>
      <c r="AA1308" s="649"/>
      <c r="AB1308" s="649"/>
      <c r="AC1308" s="277"/>
      <c r="AD1308" s="648" t="str">
        <f>[4]CDKT!$T$9</f>
        <v>01/01/2016</v>
      </c>
      <c r="AE1308" s="649"/>
      <c r="AF1308" s="649"/>
      <c r="AG1308" s="649"/>
      <c r="AH1308" s="649"/>
      <c r="AI1308" s="649"/>
      <c r="AJ1308" s="278" t="str">
        <f t="shared" si="156"/>
        <v/>
      </c>
      <c r="AK1308" s="278">
        <f t="shared" si="156"/>
        <v>0</v>
      </c>
      <c r="AM1308" s="100"/>
      <c r="AN1308" s="100"/>
      <c r="AO1308" s="100"/>
      <c r="AP1308" s="100"/>
      <c r="AQ1308" s="100"/>
      <c r="AR1308" s="100"/>
      <c r="AS1308" s="100"/>
      <c r="AT1308" s="100"/>
      <c r="AU1308" s="100"/>
      <c r="AV1308" s="100"/>
      <c r="AW1308" s="100"/>
      <c r="AX1308" s="100"/>
      <c r="AY1308" s="100"/>
      <c r="AZ1308" s="100"/>
      <c r="BA1308" s="100"/>
      <c r="BB1308" s="100"/>
      <c r="BC1308" s="100"/>
      <c r="BF1308" s="650" t="e">
        <f>#REF!</f>
        <v>#REF!</v>
      </c>
      <c r="BG1308" s="649"/>
      <c r="BH1308" s="649"/>
      <c r="BI1308" s="649"/>
      <c r="BJ1308" s="649"/>
      <c r="BK1308" s="649"/>
      <c r="BL1308" s="277"/>
      <c r="BM1308" s="650" t="e">
        <f>#REF!</f>
        <v>#REF!</v>
      </c>
      <c r="BN1308" s="649"/>
      <c r="BO1308" s="649"/>
      <c r="BP1308" s="649"/>
      <c r="BQ1308" s="649"/>
      <c r="BR1308" s="649"/>
      <c r="BS1308" s="279"/>
      <c r="BT1308" s="280" t="str">
        <f>[4]CDKT!K$9</f>
        <v>Hội sở</v>
      </c>
      <c r="BU1308" s="280" t="str">
        <f>[4]CDKT!L$9</f>
        <v>CN Hà Nội</v>
      </c>
      <c r="BV1308" s="280" t="str">
        <f>[4]CDKT!M$9</f>
        <v>CN Hồ Chí Minh</v>
      </c>
      <c r="BW1308" s="280" t="str">
        <f>[4]CDKT!O$9</f>
        <v>Điều chỉnh</v>
      </c>
      <c r="BY1308" s="156">
        <f>BY1309</f>
        <v>2</v>
      </c>
      <c r="BZ1308" s="156">
        <f t="shared" si="155"/>
        <v>0</v>
      </c>
    </row>
    <row r="1309" spans="1:94" ht="15" customHeight="1">
      <c r="A1309" s="278" t="str">
        <f>IF(B1309&lt;&gt;"",SUBTOTAL(103,$B$8:B1309)-SUBTOTAL(103,$B$9:$B$50)-SUBTOTAL(103,$B$52:$B$345),"")</f>
        <v/>
      </c>
      <c r="D1309" s="100"/>
      <c r="E1309" s="100"/>
      <c r="F1309" s="100"/>
      <c r="G1309" s="100"/>
      <c r="H1309" s="100"/>
      <c r="I1309" s="100"/>
      <c r="J1309" s="100"/>
      <c r="K1309" s="100"/>
      <c r="L1309" s="100"/>
      <c r="M1309" s="100"/>
      <c r="N1309" s="100"/>
      <c r="O1309" s="100"/>
      <c r="P1309" s="100"/>
      <c r="Q1309" s="100"/>
      <c r="R1309" s="100"/>
      <c r="S1309" s="100"/>
      <c r="T1309" s="100"/>
      <c r="W1309" s="651" t="str">
        <f>[4]CDKT!$P$10</f>
        <v>VND</v>
      </c>
      <c r="X1309" s="651"/>
      <c r="Y1309" s="651"/>
      <c r="Z1309" s="651"/>
      <c r="AA1309" s="651"/>
      <c r="AB1309" s="651"/>
      <c r="AC1309" s="277"/>
      <c r="AD1309" s="651" t="str">
        <f>[4]CDKT!$T$10</f>
        <v>VND</v>
      </c>
      <c r="AE1309" s="651"/>
      <c r="AF1309" s="651"/>
      <c r="AG1309" s="651"/>
      <c r="AH1309" s="651"/>
      <c r="AI1309" s="651"/>
      <c r="AJ1309" s="278" t="str">
        <f t="shared" ref="AJ1309:AK1335" si="158">A1309</f>
        <v/>
      </c>
      <c r="AK1309" s="278">
        <f t="shared" si="158"/>
        <v>0</v>
      </c>
      <c r="AM1309" s="100"/>
      <c r="AN1309" s="100"/>
      <c r="AO1309" s="100"/>
      <c r="AP1309" s="100"/>
      <c r="AQ1309" s="100"/>
      <c r="AR1309" s="100"/>
      <c r="AS1309" s="100"/>
      <c r="AT1309" s="100"/>
      <c r="AU1309" s="100"/>
      <c r="AV1309" s="100"/>
      <c r="AW1309" s="100"/>
      <c r="AX1309" s="100"/>
      <c r="AY1309" s="100"/>
      <c r="AZ1309" s="100"/>
      <c r="BA1309" s="100"/>
      <c r="BB1309" s="100"/>
      <c r="BC1309" s="100"/>
      <c r="BF1309" s="651" t="e">
        <f>#REF!</f>
        <v>#REF!</v>
      </c>
      <c r="BG1309" s="651"/>
      <c r="BH1309" s="651"/>
      <c r="BI1309" s="651"/>
      <c r="BJ1309" s="651"/>
      <c r="BK1309" s="651"/>
      <c r="BL1309" s="277"/>
      <c r="BM1309" s="651" t="e">
        <f>#REF!</f>
        <v>#REF!</v>
      </c>
      <c r="BN1309" s="651"/>
      <c r="BO1309" s="651"/>
      <c r="BP1309" s="651"/>
      <c r="BQ1309" s="651"/>
      <c r="BR1309" s="651"/>
      <c r="BS1309" s="279"/>
      <c r="BT1309" s="155" t="s">
        <v>1133</v>
      </c>
      <c r="BU1309" s="155" t="s">
        <v>1133</v>
      </c>
      <c r="BV1309" s="155" t="s">
        <v>1133</v>
      </c>
      <c r="BW1309" s="155" t="s">
        <v>1133</v>
      </c>
      <c r="BY1309" s="156">
        <f>SUM(BY1315:BY1323)</f>
        <v>2</v>
      </c>
      <c r="BZ1309" s="156">
        <f t="shared" si="155"/>
        <v>0</v>
      </c>
    </row>
    <row r="1310" spans="1:94" s="99" customFormat="1" ht="26.15" customHeight="1">
      <c r="A1310" s="147" t="str">
        <f>IF(B1310&lt;&gt;"",SUBTOTAL(103,$B$8:B1310)-SUBTOTAL(103,$B$9:$B$50)-SUBTOTAL(103,$B$52:$B$345),"")</f>
        <v/>
      </c>
      <c r="B1310" s="90"/>
      <c r="C1310" s="464" t="s">
        <v>1638</v>
      </c>
      <c r="D1310" s="748" t="s">
        <v>1695</v>
      </c>
      <c r="E1310" s="748"/>
      <c r="F1310" s="748"/>
      <c r="G1310" s="748"/>
      <c r="H1310" s="748"/>
      <c r="I1310" s="748"/>
      <c r="J1310" s="748"/>
      <c r="K1310" s="748"/>
      <c r="L1310" s="748"/>
      <c r="M1310" s="748"/>
      <c r="N1310" s="748"/>
      <c r="O1310" s="748"/>
      <c r="P1310" s="748"/>
      <c r="Q1310" s="748"/>
      <c r="R1310" s="748"/>
      <c r="S1310" s="748"/>
      <c r="T1310" s="748"/>
      <c r="U1310" s="748"/>
      <c r="V1310" s="748"/>
      <c r="W1310" s="675">
        <f>SUBTOTAL(109,W1311:AB1312)</f>
        <v>735677490</v>
      </c>
      <c r="X1310" s="675"/>
      <c r="Y1310" s="675"/>
      <c r="Z1310" s="675"/>
      <c r="AA1310" s="675"/>
      <c r="AB1310" s="675"/>
      <c r="AC1310" s="465"/>
      <c r="AD1310" s="675">
        <f>SUBTOTAL(109,AD1311:AI1312)</f>
        <v>711365969</v>
      </c>
      <c r="AE1310" s="675"/>
      <c r="AF1310" s="675"/>
      <c r="AG1310" s="675"/>
      <c r="AH1310" s="675"/>
      <c r="AI1310" s="675"/>
      <c r="AJ1310" s="147" t="str">
        <f t="shared" si="158"/>
        <v/>
      </c>
      <c r="AK1310" s="245">
        <f t="shared" si="158"/>
        <v>0</v>
      </c>
      <c r="AL1310" s="321" t="s">
        <v>1620</v>
      </c>
      <c r="AM1310" s="129"/>
      <c r="AN1310" s="129"/>
      <c r="AO1310" s="107"/>
      <c r="AP1310" s="107"/>
      <c r="AQ1310" s="107"/>
      <c r="AR1310" s="107"/>
      <c r="AS1310" s="107"/>
      <c r="AT1310" s="107"/>
      <c r="AU1310" s="114"/>
      <c r="AV1310" s="114"/>
      <c r="BF1310" s="676" t="e">
        <f>SUBTOTAL(109,#REF!)</f>
        <v>#REF!</v>
      </c>
      <c r="BG1310" s="676"/>
      <c r="BH1310" s="676"/>
      <c r="BI1310" s="676"/>
      <c r="BJ1310" s="676"/>
      <c r="BK1310" s="676"/>
      <c r="BL1310" s="290"/>
      <c r="BM1310" s="676" t="e">
        <f>SUBTOTAL(109,#REF!)</f>
        <v>#REF!</v>
      </c>
      <c r="BN1310" s="676"/>
      <c r="BO1310" s="676"/>
      <c r="BP1310" s="676"/>
      <c r="BQ1310" s="676"/>
      <c r="BR1310" s="676"/>
      <c r="BS1310" s="193"/>
      <c r="BT1310" s="227">
        <f>SUBTOTAL(109,BT1311:BT1312)</f>
        <v>735677490</v>
      </c>
      <c r="BU1310" s="227">
        <f>SUBTOTAL(109,BU1311:BU1312)</f>
        <v>0</v>
      </c>
      <c r="BV1310" s="227">
        <f>SUBTOTAL(109,BV1311:BV1312)</f>
        <v>0</v>
      </c>
      <c r="BW1310" s="227">
        <f>SUBTOTAL(109,BW1311:BW1312)</f>
        <v>0</v>
      </c>
      <c r="BX1310" s="156"/>
      <c r="BY1310" s="156">
        <f t="shared" ref="BY1310:BY1318" si="159">IF(SUM(C1310:AI1310)=0,0,1)</f>
        <v>1</v>
      </c>
      <c r="BZ1310" s="156">
        <f t="shared" si="155"/>
        <v>0</v>
      </c>
      <c r="CA1310" s="156"/>
      <c r="CB1310" s="252">
        <f>[4]CDKT!P315</f>
        <v>735677490</v>
      </c>
      <c r="CC1310" s="252">
        <f>[4]CDKT!T315</f>
        <v>711365969</v>
      </c>
      <c r="CD1310" s="474">
        <f>W1310-CB1310</f>
        <v>0</v>
      </c>
      <c r="CE1310" s="474">
        <f>AD1310-CC1310</f>
        <v>0</v>
      </c>
      <c r="CG1310" s="290"/>
      <c r="CH1310" s="290"/>
      <c r="CI1310" s="290"/>
      <c r="CJ1310" s="290"/>
      <c r="CK1310" s="290"/>
      <c r="CL1310" s="290"/>
      <c r="CM1310" s="290"/>
      <c r="CN1310" s="290"/>
      <c r="CO1310" s="290"/>
      <c r="CP1310" s="290"/>
    </row>
    <row r="1311" spans="1:94" s="99" customFormat="1" ht="15" customHeight="1">
      <c r="A1311" s="147" t="str">
        <f>IF(B1311&lt;&gt;"",SUBTOTAL(103,$B$8:B1311)-SUBTOTAL(103,$B$9:$B$50)-SUBTOTAL(103,$B$52:$B$345),"")</f>
        <v/>
      </c>
      <c r="B1311" s="90"/>
      <c r="C1311" s="321" t="s">
        <v>1680</v>
      </c>
      <c r="D1311" s="462" t="s">
        <v>1681</v>
      </c>
      <c r="E1311" s="107"/>
      <c r="F1311" s="107"/>
      <c r="G1311" s="107"/>
      <c r="H1311" s="107"/>
      <c r="I1311" s="107"/>
      <c r="J1311" s="107"/>
      <c r="K1311" s="107"/>
      <c r="L1311" s="114"/>
      <c r="M1311" s="114"/>
      <c r="W1311" s="641">
        <f>SUM(BT1311:BW1311)</f>
        <v>735422750</v>
      </c>
      <c r="X1311" s="641"/>
      <c r="Y1311" s="641"/>
      <c r="Z1311" s="641"/>
      <c r="AA1311" s="641"/>
      <c r="AB1311" s="641"/>
      <c r="AC1311" s="423"/>
      <c r="AD1311" s="641">
        <v>701187842</v>
      </c>
      <c r="AE1311" s="641"/>
      <c r="AF1311" s="641"/>
      <c r="AG1311" s="641"/>
      <c r="AH1311" s="641"/>
      <c r="AI1311" s="641"/>
      <c r="AJ1311" s="147" t="str">
        <f t="shared" si="158"/>
        <v/>
      </c>
      <c r="AK1311" s="245">
        <f t="shared" si="158"/>
        <v>0</v>
      </c>
      <c r="AL1311" s="321" t="s">
        <v>1620</v>
      </c>
      <c r="AM1311" s="129"/>
      <c r="AN1311" s="129"/>
      <c r="AO1311" s="107"/>
      <c r="AP1311" s="107"/>
      <c r="AQ1311" s="107"/>
      <c r="AR1311" s="107"/>
      <c r="AS1311" s="107"/>
      <c r="AT1311" s="107"/>
      <c r="AU1311" s="114"/>
      <c r="AV1311" s="114"/>
      <c r="BF1311" s="676" t="e">
        <f>SUBTOTAL(109,#REF!)</f>
        <v>#REF!</v>
      </c>
      <c r="BG1311" s="676"/>
      <c r="BH1311" s="676"/>
      <c r="BI1311" s="676"/>
      <c r="BJ1311" s="676"/>
      <c r="BK1311" s="676"/>
      <c r="BL1311" s="290"/>
      <c r="BM1311" s="676" t="e">
        <f>SUBTOTAL(109,#REF!)</f>
        <v>#REF!</v>
      </c>
      <c r="BN1311" s="676"/>
      <c r="BO1311" s="676"/>
      <c r="BP1311" s="676"/>
      <c r="BQ1311" s="676"/>
      <c r="BR1311" s="676"/>
      <c r="BS1311" s="193"/>
      <c r="BT1311" s="155">
        <v>735422750</v>
      </c>
      <c r="BU1311" s="155">
        <v>0</v>
      </c>
      <c r="BV1311" s="155">
        <v>0</v>
      </c>
      <c r="BW1311" s="155">
        <v>0</v>
      </c>
      <c r="BX1311" s="156"/>
      <c r="BY1311" s="156">
        <f t="shared" si="159"/>
        <v>1</v>
      </c>
      <c r="BZ1311" s="156">
        <f t="shared" si="155"/>
        <v>0</v>
      </c>
      <c r="CA1311" s="156"/>
      <c r="CB1311" s="252"/>
      <c r="CC1311" s="252"/>
      <c r="CD1311" s="252"/>
      <c r="CE1311" s="195"/>
      <c r="CG1311" s="290"/>
      <c r="CH1311" s="290"/>
      <c r="CI1311" s="290"/>
      <c r="CJ1311" s="290"/>
      <c r="CK1311" s="290"/>
      <c r="CL1311" s="290"/>
      <c r="CM1311" s="290"/>
      <c r="CN1311" s="290"/>
      <c r="CO1311" s="290"/>
      <c r="CP1311" s="290"/>
    </row>
    <row r="1312" spans="1:94" s="99" customFormat="1" ht="15" customHeight="1">
      <c r="A1312" s="147" t="str">
        <f>IF(B1312&lt;&gt;"",SUBTOTAL(103,$B$8:B1312)-SUBTOTAL(103,$B$9:$B$50)-SUBTOTAL(103,$B$52:$B$345),"")</f>
        <v/>
      </c>
      <c r="B1312" s="90"/>
      <c r="C1312" s="321" t="s">
        <v>1682</v>
      </c>
      <c r="D1312" s="462" t="s">
        <v>1683</v>
      </c>
      <c r="E1312" s="107"/>
      <c r="F1312" s="107"/>
      <c r="G1312" s="107"/>
      <c r="H1312" s="107"/>
      <c r="I1312" s="107"/>
      <c r="J1312" s="107"/>
      <c r="K1312" s="107"/>
      <c r="L1312" s="114"/>
      <c r="M1312" s="114"/>
      <c r="W1312" s="641">
        <f>SUM(BT1312:BW1312)</f>
        <v>254740</v>
      </c>
      <c r="X1312" s="641"/>
      <c r="Y1312" s="641"/>
      <c r="Z1312" s="641"/>
      <c r="AA1312" s="641"/>
      <c r="AB1312" s="641"/>
      <c r="AC1312" s="423"/>
      <c r="AD1312" s="641">
        <v>10178127</v>
      </c>
      <c r="AE1312" s="641"/>
      <c r="AF1312" s="641"/>
      <c r="AG1312" s="641"/>
      <c r="AH1312" s="641"/>
      <c r="AI1312" s="641"/>
      <c r="AJ1312" s="147" t="str">
        <f t="shared" si="158"/>
        <v/>
      </c>
      <c r="AK1312" s="245">
        <f t="shared" si="158"/>
        <v>0</v>
      </c>
      <c r="AL1312" s="321" t="s">
        <v>1620</v>
      </c>
      <c r="AM1312" s="129"/>
      <c r="AN1312" s="129"/>
      <c r="AO1312" s="107"/>
      <c r="AP1312" s="107"/>
      <c r="AQ1312" s="107"/>
      <c r="AR1312" s="107"/>
      <c r="AS1312" s="107"/>
      <c r="AT1312" s="107"/>
      <c r="AU1312" s="114"/>
      <c r="AV1312" s="114"/>
      <c r="BF1312" s="676" t="e">
        <f>SUBTOTAL(109,#REF!)</f>
        <v>#REF!</v>
      </c>
      <c r="BG1312" s="676"/>
      <c r="BH1312" s="676"/>
      <c r="BI1312" s="676"/>
      <c r="BJ1312" s="676"/>
      <c r="BK1312" s="676"/>
      <c r="BL1312" s="290"/>
      <c r="BM1312" s="676" t="e">
        <f>SUBTOTAL(109,#REF!)</f>
        <v>#REF!</v>
      </c>
      <c r="BN1312" s="676"/>
      <c r="BO1312" s="676"/>
      <c r="BP1312" s="676"/>
      <c r="BQ1312" s="676"/>
      <c r="BR1312" s="676"/>
      <c r="BS1312" s="193"/>
      <c r="BT1312" s="155">
        <v>254740</v>
      </c>
      <c r="BU1312" s="155">
        <v>0</v>
      </c>
      <c r="BV1312" s="155">
        <v>0</v>
      </c>
      <c r="BW1312" s="155">
        <v>0</v>
      </c>
      <c r="BX1312" s="156"/>
      <c r="BY1312" s="156">
        <f t="shared" si="159"/>
        <v>1</v>
      </c>
      <c r="BZ1312" s="156">
        <f t="shared" si="155"/>
        <v>0</v>
      </c>
      <c r="CA1312" s="156"/>
      <c r="CB1312" s="252"/>
      <c r="CC1312" s="252"/>
      <c r="CD1312" s="252"/>
      <c r="CE1312" s="195"/>
      <c r="CG1312" s="290"/>
      <c r="CH1312" s="290"/>
      <c r="CI1312" s="290"/>
      <c r="CJ1312" s="290"/>
      <c r="CK1312" s="290"/>
      <c r="CL1312" s="290"/>
      <c r="CM1312" s="290"/>
      <c r="CN1312" s="290"/>
      <c r="CO1312" s="290"/>
      <c r="CP1312" s="290"/>
    </row>
    <row r="1313" spans="1:94" s="99" customFormat="1" ht="26.15" hidden="1" customHeight="1">
      <c r="A1313" s="147" t="str">
        <f>IF(B1313&lt;&gt;"",SUBTOTAL(103,$B$8:B1313)-SUBTOTAL(103,$B$9:$B$50)-SUBTOTAL(103,$B$52:$B$345),"")</f>
        <v/>
      </c>
      <c r="B1313" s="90"/>
      <c r="C1313" s="464" t="s">
        <v>1640</v>
      </c>
      <c r="D1313" s="748" t="s">
        <v>1696</v>
      </c>
      <c r="E1313" s="748"/>
      <c r="F1313" s="748"/>
      <c r="G1313" s="748"/>
      <c r="H1313" s="748"/>
      <c r="I1313" s="748"/>
      <c r="J1313" s="748"/>
      <c r="K1313" s="748"/>
      <c r="L1313" s="748"/>
      <c r="M1313" s="748"/>
      <c r="N1313" s="748"/>
      <c r="O1313" s="748"/>
      <c r="P1313" s="748"/>
      <c r="Q1313" s="748"/>
      <c r="R1313" s="748"/>
      <c r="S1313" s="748"/>
      <c r="T1313" s="748"/>
      <c r="U1313" s="748"/>
      <c r="V1313" s="748"/>
      <c r="W1313" s="675">
        <f>SUBTOTAL(109,W1314:AB1315)</f>
        <v>0</v>
      </c>
      <c r="X1313" s="675"/>
      <c r="Y1313" s="675"/>
      <c r="Z1313" s="675"/>
      <c r="AA1313" s="675"/>
      <c r="AB1313" s="675"/>
      <c r="AC1313" s="465"/>
      <c r="AD1313" s="675">
        <f>SUBTOTAL(109,AD1314:AI1315)</f>
        <v>0</v>
      </c>
      <c r="AE1313" s="675"/>
      <c r="AF1313" s="675"/>
      <c r="AG1313" s="675"/>
      <c r="AH1313" s="675"/>
      <c r="AI1313" s="675"/>
      <c r="AJ1313" s="147" t="str">
        <f t="shared" si="158"/>
        <v/>
      </c>
      <c r="AK1313" s="245">
        <f t="shared" si="158"/>
        <v>0</v>
      </c>
      <c r="AL1313" s="321" t="s">
        <v>1620</v>
      </c>
      <c r="AM1313" s="129"/>
      <c r="AN1313" s="129"/>
      <c r="AO1313" s="107"/>
      <c r="AP1313" s="107"/>
      <c r="AQ1313" s="107"/>
      <c r="AR1313" s="107"/>
      <c r="AS1313" s="107"/>
      <c r="AT1313" s="107"/>
      <c r="AU1313" s="114"/>
      <c r="AV1313" s="114"/>
      <c r="BF1313" s="676" t="e">
        <f>SUBTOTAL(109,#REF!)</f>
        <v>#REF!</v>
      </c>
      <c r="BG1313" s="676"/>
      <c r="BH1313" s="676"/>
      <c r="BI1313" s="676"/>
      <c r="BJ1313" s="676"/>
      <c r="BK1313" s="676"/>
      <c r="BL1313" s="290"/>
      <c r="BM1313" s="676" t="e">
        <f>SUBTOTAL(109,#REF!)</f>
        <v>#REF!</v>
      </c>
      <c r="BN1313" s="676"/>
      <c r="BO1313" s="676"/>
      <c r="BP1313" s="676"/>
      <c r="BQ1313" s="676"/>
      <c r="BR1313" s="676"/>
      <c r="BS1313" s="193"/>
      <c r="BT1313" s="227">
        <f>SUBTOTAL(109,BT1314:BT1315)</f>
        <v>0</v>
      </c>
      <c r="BU1313" s="227">
        <f>SUBTOTAL(109,BU1314:BU1315)</f>
        <v>0</v>
      </c>
      <c r="BV1313" s="227">
        <f>SUBTOTAL(109,BV1314:BV1315)</f>
        <v>0</v>
      </c>
      <c r="BW1313" s="227">
        <f>SUBTOTAL(109,BW1314:BW1315)</f>
        <v>0</v>
      </c>
      <c r="BX1313" s="156"/>
      <c r="BY1313" s="156">
        <f t="shared" si="159"/>
        <v>0</v>
      </c>
      <c r="BZ1313" s="156">
        <f t="shared" si="155"/>
        <v>0</v>
      </c>
      <c r="CA1313" s="156"/>
      <c r="CB1313" s="252">
        <f>[4]CDKT!P316</f>
        <v>0</v>
      </c>
      <c r="CC1313" s="252">
        <f>[4]CDKT!T316</f>
        <v>0</v>
      </c>
      <c r="CD1313" s="474">
        <f>W1313-CB1313</f>
        <v>0</v>
      </c>
      <c r="CE1313" s="474">
        <f>AD1313-CC1313</f>
        <v>0</v>
      </c>
      <c r="CG1313" s="290"/>
      <c r="CH1313" s="290"/>
      <c r="CI1313" s="290"/>
      <c r="CJ1313" s="290"/>
      <c r="CK1313" s="290"/>
      <c r="CL1313" s="290"/>
      <c r="CM1313" s="290"/>
      <c r="CN1313" s="290"/>
      <c r="CO1313" s="290"/>
      <c r="CP1313" s="290"/>
    </row>
    <row r="1314" spans="1:94" s="99" customFormat="1" ht="15" hidden="1" customHeight="1">
      <c r="A1314" s="147" t="str">
        <f>IF(B1314&lt;&gt;"",SUBTOTAL(103,$B$8:B1314)-SUBTOTAL(103,$B$9:$B$50)-SUBTOTAL(103,$B$52:$B$345),"")</f>
        <v/>
      </c>
      <c r="B1314" s="90"/>
      <c r="C1314" s="321" t="s">
        <v>1685</v>
      </c>
      <c r="D1314" s="462" t="s">
        <v>1681</v>
      </c>
      <c r="E1314" s="107"/>
      <c r="F1314" s="107"/>
      <c r="G1314" s="107"/>
      <c r="H1314" s="107"/>
      <c r="I1314" s="107"/>
      <c r="J1314" s="107"/>
      <c r="K1314" s="107"/>
      <c r="L1314" s="114"/>
      <c r="M1314" s="114"/>
      <c r="W1314" s="641">
        <f>SUM(BT1314:BW1314)</f>
        <v>0</v>
      </c>
      <c r="X1314" s="641"/>
      <c r="Y1314" s="641"/>
      <c r="Z1314" s="641"/>
      <c r="AA1314" s="641"/>
      <c r="AB1314" s="641"/>
      <c r="AC1314" s="423"/>
      <c r="AD1314" s="641">
        <v>0</v>
      </c>
      <c r="AE1314" s="641"/>
      <c r="AF1314" s="641"/>
      <c r="AG1314" s="641"/>
      <c r="AH1314" s="641"/>
      <c r="AI1314" s="641"/>
      <c r="AJ1314" s="147" t="str">
        <f t="shared" si="158"/>
        <v/>
      </c>
      <c r="AK1314" s="245">
        <f t="shared" si="158"/>
        <v>0</v>
      </c>
      <c r="AL1314" s="321" t="s">
        <v>1620</v>
      </c>
      <c r="AM1314" s="129"/>
      <c r="AN1314" s="129"/>
      <c r="AO1314" s="107"/>
      <c r="AP1314" s="107"/>
      <c r="AQ1314" s="107"/>
      <c r="AR1314" s="107"/>
      <c r="AS1314" s="107"/>
      <c r="AT1314" s="107"/>
      <c r="AU1314" s="114"/>
      <c r="AV1314" s="114"/>
      <c r="BF1314" s="676" t="e">
        <f>SUBTOTAL(109,#REF!)</f>
        <v>#REF!</v>
      </c>
      <c r="BG1314" s="676"/>
      <c r="BH1314" s="676"/>
      <c r="BI1314" s="676"/>
      <c r="BJ1314" s="676"/>
      <c r="BK1314" s="676"/>
      <c r="BL1314" s="290"/>
      <c r="BM1314" s="676" t="e">
        <f>SUBTOTAL(109,#REF!)</f>
        <v>#REF!</v>
      </c>
      <c r="BN1314" s="676"/>
      <c r="BO1314" s="676"/>
      <c r="BP1314" s="676"/>
      <c r="BQ1314" s="676"/>
      <c r="BR1314" s="676"/>
      <c r="BS1314" s="193"/>
      <c r="BT1314" s="155">
        <v>0</v>
      </c>
      <c r="BU1314" s="155">
        <v>0</v>
      </c>
      <c r="BV1314" s="155">
        <v>0</v>
      </c>
      <c r="BW1314" s="155">
        <v>0</v>
      </c>
      <c r="BX1314" s="156"/>
      <c r="BY1314" s="156">
        <f t="shared" si="159"/>
        <v>0</v>
      </c>
      <c r="BZ1314" s="156">
        <f t="shared" si="155"/>
        <v>0</v>
      </c>
      <c r="CA1314" s="156"/>
      <c r="CB1314" s="252"/>
      <c r="CC1314" s="252"/>
      <c r="CD1314" s="252"/>
      <c r="CE1314" s="195"/>
      <c r="CG1314" s="290"/>
      <c r="CH1314" s="290"/>
      <c r="CI1314" s="290"/>
      <c r="CJ1314" s="290"/>
      <c r="CK1314" s="290"/>
      <c r="CL1314" s="290"/>
      <c r="CM1314" s="290"/>
      <c r="CN1314" s="290"/>
      <c r="CO1314" s="290"/>
      <c r="CP1314" s="290"/>
    </row>
    <row r="1315" spans="1:94" s="99" customFormat="1" ht="15" hidden="1" customHeight="1">
      <c r="A1315" s="147" t="str">
        <f>IF(B1315&lt;&gt;"",SUBTOTAL(103,$B$8:B1315)-SUBTOTAL(103,$B$9:$B$50)-SUBTOTAL(103,$B$52:$B$345),"")</f>
        <v/>
      </c>
      <c r="B1315" s="90"/>
      <c r="C1315" s="321" t="s">
        <v>1686</v>
      </c>
      <c r="D1315" s="462" t="s">
        <v>1683</v>
      </c>
      <c r="E1315" s="107"/>
      <c r="F1315" s="107"/>
      <c r="G1315" s="107"/>
      <c r="H1315" s="107"/>
      <c r="I1315" s="107"/>
      <c r="J1315" s="107"/>
      <c r="K1315" s="107"/>
      <c r="L1315" s="114"/>
      <c r="M1315" s="114"/>
      <c r="W1315" s="641">
        <f>SUM(BT1315:BW1315)</f>
        <v>0</v>
      </c>
      <c r="X1315" s="641"/>
      <c r="Y1315" s="641"/>
      <c r="Z1315" s="641"/>
      <c r="AA1315" s="641"/>
      <c r="AB1315" s="641"/>
      <c r="AC1315" s="423"/>
      <c r="AD1315" s="641">
        <v>0</v>
      </c>
      <c r="AE1315" s="641"/>
      <c r="AF1315" s="641"/>
      <c r="AG1315" s="641"/>
      <c r="AH1315" s="641"/>
      <c r="AI1315" s="641"/>
      <c r="AJ1315" s="147" t="str">
        <f t="shared" si="158"/>
        <v/>
      </c>
      <c r="AK1315" s="245">
        <f t="shared" si="158"/>
        <v>0</v>
      </c>
      <c r="AL1315" s="321" t="s">
        <v>1620</v>
      </c>
      <c r="AM1315" s="129"/>
      <c r="AN1315" s="129"/>
      <c r="AO1315" s="107"/>
      <c r="AP1315" s="107"/>
      <c r="AQ1315" s="107"/>
      <c r="AR1315" s="107"/>
      <c r="AS1315" s="107"/>
      <c r="AT1315" s="107"/>
      <c r="AU1315" s="114"/>
      <c r="AV1315" s="114"/>
      <c r="BF1315" s="676" t="e">
        <f>SUBTOTAL(109,#REF!)</f>
        <v>#REF!</v>
      </c>
      <c r="BG1315" s="676"/>
      <c r="BH1315" s="676"/>
      <c r="BI1315" s="676"/>
      <c r="BJ1315" s="676"/>
      <c r="BK1315" s="676"/>
      <c r="BL1315" s="290"/>
      <c r="BM1315" s="676" t="e">
        <f>SUBTOTAL(109,#REF!)</f>
        <v>#REF!</v>
      </c>
      <c r="BN1315" s="676"/>
      <c r="BO1315" s="676"/>
      <c r="BP1315" s="676"/>
      <c r="BQ1315" s="676"/>
      <c r="BR1315" s="676"/>
      <c r="BS1315" s="193"/>
      <c r="BT1315" s="155">
        <v>0</v>
      </c>
      <c r="BU1315" s="155">
        <v>0</v>
      </c>
      <c r="BV1315" s="155">
        <v>0</v>
      </c>
      <c r="BW1315" s="155">
        <v>0</v>
      </c>
      <c r="BX1315" s="156"/>
      <c r="BY1315" s="156">
        <f t="shared" si="159"/>
        <v>0</v>
      </c>
      <c r="BZ1315" s="156">
        <f t="shared" si="155"/>
        <v>0</v>
      </c>
      <c r="CA1315" s="156"/>
      <c r="CB1315" s="252"/>
      <c r="CC1315" s="252"/>
      <c r="CD1315" s="252"/>
      <c r="CE1315" s="195"/>
      <c r="CG1315" s="290"/>
      <c r="CH1315" s="290"/>
      <c r="CI1315" s="290"/>
      <c r="CJ1315" s="290"/>
      <c r="CK1315" s="290"/>
      <c r="CL1315" s="290"/>
      <c r="CM1315" s="290"/>
      <c r="CN1315" s="290"/>
      <c r="CO1315" s="290"/>
      <c r="CP1315" s="290"/>
    </row>
    <row r="1316" spans="1:94" ht="26.15" hidden="1" customHeight="1">
      <c r="A1316" s="147" t="str">
        <f>IF(B1316&lt;&gt;"",SUBTOTAL(103,$B$8:B1316)-SUBTOTAL(103,$B$9:$B$50)-SUBTOTAL(103,$B$52:$B$345),"")</f>
        <v/>
      </c>
      <c r="B1316" s="90"/>
      <c r="C1316" s="464" t="s">
        <v>1643</v>
      </c>
      <c r="D1316" s="748" t="s">
        <v>1697</v>
      </c>
      <c r="E1316" s="748"/>
      <c r="F1316" s="748"/>
      <c r="G1316" s="748"/>
      <c r="H1316" s="748"/>
      <c r="I1316" s="748"/>
      <c r="J1316" s="748"/>
      <c r="K1316" s="748"/>
      <c r="L1316" s="748"/>
      <c r="M1316" s="748"/>
      <c r="N1316" s="748"/>
      <c r="O1316" s="748"/>
      <c r="P1316" s="748"/>
      <c r="Q1316" s="748"/>
      <c r="R1316" s="748"/>
      <c r="S1316" s="748"/>
      <c r="T1316" s="748"/>
      <c r="U1316" s="748"/>
      <c r="V1316" s="748"/>
      <c r="W1316" s="675">
        <f>SUBTOTAL(109,W1317:AB1318)</f>
        <v>0</v>
      </c>
      <c r="X1316" s="675"/>
      <c r="Y1316" s="675"/>
      <c r="Z1316" s="675"/>
      <c r="AA1316" s="675"/>
      <c r="AB1316" s="675"/>
      <c r="AC1316" s="224"/>
      <c r="AD1316" s="675">
        <f>SUBTOTAL(109,AD1317:AI1318)</f>
        <v>0</v>
      </c>
      <c r="AE1316" s="675"/>
      <c r="AF1316" s="675"/>
      <c r="AG1316" s="675"/>
      <c r="AH1316" s="675"/>
      <c r="AI1316" s="675"/>
      <c r="AJ1316" s="147" t="str">
        <f t="shared" si="158"/>
        <v/>
      </c>
      <c r="AK1316" s="245">
        <f t="shared" si="158"/>
        <v>0</v>
      </c>
      <c r="AL1316" s="321" t="s">
        <v>1620</v>
      </c>
      <c r="AM1316" s="129"/>
      <c r="AN1316" s="129"/>
      <c r="AO1316" s="107"/>
      <c r="AP1316" s="107"/>
      <c r="AQ1316" s="107"/>
      <c r="AR1316" s="107"/>
      <c r="AS1316" s="107"/>
      <c r="AT1316" s="107"/>
      <c r="AU1316" s="114"/>
      <c r="AV1316" s="114"/>
      <c r="BF1316" s="676" t="e">
        <f>SUBTOTAL(109,#REF!)</f>
        <v>#REF!</v>
      </c>
      <c r="BG1316" s="676"/>
      <c r="BH1316" s="676"/>
      <c r="BI1316" s="676"/>
      <c r="BJ1316" s="676"/>
      <c r="BK1316" s="676"/>
      <c r="BL1316" s="253"/>
      <c r="BM1316" s="676" t="e">
        <f>SUBTOTAL(109,#REF!)</f>
        <v>#REF!</v>
      </c>
      <c r="BN1316" s="676"/>
      <c r="BO1316" s="676"/>
      <c r="BP1316" s="676"/>
      <c r="BQ1316" s="676"/>
      <c r="BR1316" s="676"/>
      <c r="BS1316" s="193"/>
      <c r="BT1316" s="227">
        <f>SUBTOTAL(109,BT1317:BT1318)</f>
        <v>0</v>
      </c>
      <c r="BU1316" s="227">
        <f>SUBTOTAL(109,BU1317:BU1318)</f>
        <v>0</v>
      </c>
      <c r="BV1316" s="227">
        <f>SUBTOTAL(109,BV1317:BV1318)</f>
        <v>0</v>
      </c>
      <c r="BW1316" s="227">
        <f>SUBTOTAL(109,BW1317:BW1318)</f>
        <v>0</v>
      </c>
      <c r="BY1316" s="156">
        <f t="shared" si="159"/>
        <v>0</v>
      </c>
      <c r="BZ1316" s="156">
        <f t="shared" ref="BZ1316:BZ1379" si="160">IF(ISNONTEXT(C1316:D1316),0,SUM(C1316:AI1316)-SUM(AL1316:BR1316))</f>
        <v>0</v>
      </c>
      <c r="CB1316" s="252">
        <f>[4]CDKT!P317+[4]CDKT!P318</f>
        <v>0</v>
      </c>
      <c r="CC1316" s="252">
        <f>[4]CDKT!T317+[4]CDKT!T318</f>
        <v>0</v>
      </c>
      <c r="CD1316" s="252">
        <f>W1316-CB1316</f>
        <v>0</v>
      </c>
      <c r="CE1316" s="252">
        <f>AD1316-CC1316</f>
        <v>0</v>
      </c>
    </row>
    <row r="1317" spans="1:94" s="99" customFormat="1" ht="15" hidden="1" customHeight="1">
      <c r="A1317" s="147" t="str">
        <f>IF(B1317&lt;&gt;"",SUBTOTAL(103,$B$8:B1317)-SUBTOTAL(103,$B$9:$B$50)-SUBTOTAL(103,$B$52:$B$345),"")</f>
        <v/>
      </c>
      <c r="B1317" s="90"/>
      <c r="C1317" s="321" t="s">
        <v>1698</v>
      </c>
      <c r="D1317" s="462" t="s">
        <v>1681</v>
      </c>
      <c r="E1317" s="107"/>
      <c r="F1317" s="107"/>
      <c r="G1317" s="107"/>
      <c r="H1317" s="107"/>
      <c r="I1317" s="107"/>
      <c r="J1317" s="107"/>
      <c r="K1317" s="107"/>
      <c r="L1317" s="114"/>
      <c r="M1317" s="114"/>
      <c r="W1317" s="641">
        <f>SUM(BT1317:BW1317)</f>
        <v>0</v>
      </c>
      <c r="X1317" s="641"/>
      <c r="Y1317" s="641"/>
      <c r="Z1317" s="641"/>
      <c r="AA1317" s="641"/>
      <c r="AB1317" s="641"/>
      <c r="AC1317" s="423"/>
      <c r="AD1317" s="641">
        <v>0</v>
      </c>
      <c r="AE1317" s="641"/>
      <c r="AF1317" s="641"/>
      <c r="AG1317" s="641"/>
      <c r="AH1317" s="641"/>
      <c r="AI1317" s="641"/>
      <c r="AJ1317" s="147" t="str">
        <f t="shared" si="158"/>
        <v/>
      </c>
      <c r="AK1317" s="245">
        <f t="shared" si="158"/>
        <v>0</v>
      </c>
      <c r="AL1317" s="321" t="s">
        <v>1620</v>
      </c>
      <c r="AM1317" s="129"/>
      <c r="AN1317" s="129"/>
      <c r="AO1317" s="107"/>
      <c r="AP1317" s="107"/>
      <c r="AQ1317" s="107"/>
      <c r="AR1317" s="107"/>
      <c r="AS1317" s="107"/>
      <c r="AT1317" s="107"/>
      <c r="AU1317" s="114"/>
      <c r="AV1317" s="114"/>
      <c r="BF1317" s="676" t="e">
        <f>SUBTOTAL(109,#REF!)</f>
        <v>#REF!</v>
      </c>
      <c r="BG1317" s="676"/>
      <c r="BH1317" s="676"/>
      <c r="BI1317" s="676"/>
      <c r="BJ1317" s="676"/>
      <c r="BK1317" s="676"/>
      <c r="BL1317" s="290"/>
      <c r="BM1317" s="676" t="e">
        <f>SUBTOTAL(109,#REF!)</f>
        <v>#REF!</v>
      </c>
      <c r="BN1317" s="676"/>
      <c r="BO1317" s="676"/>
      <c r="BP1317" s="676"/>
      <c r="BQ1317" s="676"/>
      <c r="BR1317" s="676"/>
      <c r="BS1317" s="193"/>
      <c r="BT1317" s="155">
        <v>0</v>
      </c>
      <c r="BU1317" s="155">
        <v>0</v>
      </c>
      <c r="BV1317" s="155">
        <v>0</v>
      </c>
      <c r="BW1317" s="155">
        <v>0</v>
      </c>
      <c r="BX1317" s="156"/>
      <c r="BY1317" s="156">
        <f t="shared" si="159"/>
        <v>0</v>
      </c>
      <c r="BZ1317" s="156">
        <f t="shared" si="160"/>
        <v>0</v>
      </c>
      <c r="CA1317" s="156"/>
      <c r="CB1317" s="252"/>
      <c r="CC1317" s="252"/>
      <c r="CD1317" s="252"/>
      <c r="CE1317" s="195"/>
      <c r="CG1317" s="290"/>
      <c r="CH1317" s="290"/>
      <c r="CI1317" s="290"/>
      <c r="CJ1317" s="290"/>
      <c r="CK1317" s="290"/>
      <c r="CL1317" s="290"/>
      <c r="CM1317" s="290"/>
      <c r="CN1317" s="290"/>
      <c r="CO1317" s="290"/>
      <c r="CP1317" s="290"/>
    </row>
    <row r="1318" spans="1:94" ht="15" hidden="1" customHeight="1">
      <c r="A1318" s="147" t="str">
        <f>IF(B1318&lt;&gt;"",SUBTOTAL(103,$B$8:B1318)-SUBTOTAL(103,$B$9:$B$50)-SUBTOTAL(103,$B$52:$B$345),"")</f>
        <v/>
      </c>
      <c r="B1318" s="90"/>
      <c r="C1318" s="321" t="s">
        <v>1699</v>
      </c>
      <c r="D1318" s="462" t="s">
        <v>1683</v>
      </c>
      <c r="E1318" s="107"/>
      <c r="F1318" s="107"/>
      <c r="G1318" s="107"/>
      <c r="H1318" s="107"/>
      <c r="I1318" s="107"/>
      <c r="J1318" s="107"/>
      <c r="K1318" s="107"/>
      <c r="L1318" s="114"/>
      <c r="M1318" s="114"/>
      <c r="W1318" s="641">
        <f>SUM(BT1318:BW1318)</f>
        <v>0</v>
      </c>
      <c r="X1318" s="641"/>
      <c r="Y1318" s="641"/>
      <c r="Z1318" s="641"/>
      <c r="AA1318" s="641"/>
      <c r="AB1318" s="641"/>
      <c r="AC1318" s="195"/>
      <c r="AD1318" s="641">
        <v>0</v>
      </c>
      <c r="AE1318" s="641"/>
      <c r="AF1318" s="641"/>
      <c r="AG1318" s="641"/>
      <c r="AH1318" s="641"/>
      <c r="AI1318" s="641"/>
      <c r="AJ1318" s="147" t="str">
        <f t="shared" si="158"/>
        <v/>
      </c>
      <c r="AK1318" s="245">
        <f t="shared" si="158"/>
        <v>0</v>
      </c>
      <c r="AL1318" s="321" t="s">
        <v>1620</v>
      </c>
      <c r="AM1318" s="129"/>
      <c r="AN1318" s="129"/>
      <c r="AO1318" s="107"/>
      <c r="AP1318" s="107"/>
      <c r="AQ1318" s="107"/>
      <c r="AR1318" s="107"/>
      <c r="AS1318" s="107"/>
      <c r="AT1318" s="107"/>
      <c r="AU1318" s="114"/>
      <c r="AV1318" s="114"/>
      <c r="BF1318" s="676" t="e">
        <f>SUBTOTAL(109,#REF!)</f>
        <v>#REF!</v>
      </c>
      <c r="BG1318" s="676"/>
      <c r="BH1318" s="676"/>
      <c r="BI1318" s="676"/>
      <c r="BJ1318" s="676"/>
      <c r="BK1318" s="676"/>
      <c r="BL1318" s="253"/>
      <c r="BM1318" s="676" t="e">
        <f>SUBTOTAL(109,#REF!)</f>
        <v>#REF!</v>
      </c>
      <c r="BN1318" s="676"/>
      <c r="BO1318" s="676"/>
      <c r="BP1318" s="676"/>
      <c r="BQ1318" s="676"/>
      <c r="BR1318" s="676"/>
      <c r="BS1318" s="193"/>
      <c r="BT1318" s="155">
        <v>0</v>
      </c>
      <c r="BU1318" s="155">
        <v>0</v>
      </c>
      <c r="BV1318" s="155">
        <v>0</v>
      </c>
      <c r="BW1318" s="155">
        <v>0</v>
      </c>
      <c r="BY1318" s="156">
        <f t="shared" si="159"/>
        <v>0</v>
      </c>
      <c r="BZ1318" s="156">
        <f t="shared" si="160"/>
        <v>0</v>
      </c>
      <c r="CE1318" s="195"/>
    </row>
    <row r="1319" spans="1:94" ht="15" hidden="1" customHeight="1">
      <c r="A1319" s="147" t="str">
        <f>IF(B1319&lt;&gt;"",SUBTOTAL(103,$B$8:B1319)-SUBTOTAL(103,$B$9:$B$50)-SUBTOTAL(103,$B$52:$B$345),"")</f>
        <v/>
      </c>
      <c r="B1319" s="90"/>
      <c r="C1319" s="321" t="s">
        <v>1659</v>
      </c>
      <c r="D1319" s="748" t="s">
        <v>1700</v>
      </c>
      <c r="E1319" s="748"/>
      <c r="F1319" s="748"/>
      <c r="G1319" s="748"/>
      <c r="H1319" s="748"/>
      <c r="I1319" s="748"/>
      <c r="J1319" s="748"/>
      <c r="K1319" s="748"/>
      <c r="L1319" s="748"/>
      <c r="M1319" s="748"/>
      <c r="N1319" s="748"/>
      <c r="O1319" s="748"/>
      <c r="P1319" s="748"/>
      <c r="Q1319" s="748"/>
      <c r="R1319" s="748"/>
      <c r="S1319" s="748"/>
      <c r="T1319" s="748"/>
      <c r="U1319" s="748"/>
      <c r="V1319" s="748"/>
      <c r="W1319" s="675">
        <f>SUBTOTAL(109,W1320:AB1321)</f>
        <v>0</v>
      </c>
      <c r="X1319" s="675"/>
      <c r="Y1319" s="675"/>
      <c r="Z1319" s="675"/>
      <c r="AA1319" s="675"/>
      <c r="AB1319" s="675"/>
      <c r="AC1319" s="224"/>
      <c r="AD1319" s="675">
        <f>SUBTOTAL(109,AD1320:AI1321)</f>
        <v>0</v>
      </c>
      <c r="AE1319" s="675"/>
      <c r="AF1319" s="675"/>
      <c r="AG1319" s="675"/>
      <c r="AH1319" s="675"/>
      <c r="AI1319" s="675"/>
      <c r="AJ1319" s="147" t="str">
        <f t="shared" si="158"/>
        <v/>
      </c>
      <c r="AK1319" s="245">
        <f t="shared" si="158"/>
        <v>0</v>
      </c>
      <c r="AL1319" s="321" t="s">
        <v>1620</v>
      </c>
      <c r="AM1319" s="129"/>
      <c r="AN1319" s="129"/>
      <c r="AO1319" s="107"/>
      <c r="AP1319" s="107"/>
      <c r="AQ1319" s="107"/>
      <c r="AR1319" s="107"/>
      <c r="AS1319" s="107"/>
      <c r="AT1319" s="107"/>
      <c r="AU1319" s="114"/>
      <c r="AV1319" s="114"/>
      <c r="BF1319" s="676" t="e">
        <f>SUBTOTAL(109,#REF!)</f>
        <v>#REF!</v>
      </c>
      <c r="BG1319" s="676"/>
      <c r="BH1319" s="676"/>
      <c r="BI1319" s="676"/>
      <c r="BJ1319" s="676"/>
      <c r="BK1319" s="676"/>
      <c r="BL1319" s="253"/>
      <c r="BM1319" s="676" t="e">
        <f>SUBTOTAL(109,#REF!)</f>
        <v>#REF!</v>
      </c>
      <c r="BN1319" s="676"/>
      <c r="BO1319" s="676"/>
      <c r="BP1319" s="676"/>
      <c r="BQ1319" s="676"/>
      <c r="BR1319" s="676"/>
      <c r="BS1319" s="193"/>
      <c r="BT1319" s="227">
        <f>SUBTOTAL(109,BT1320:BT1321)</f>
        <v>0</v>
      </c>
      <c r="BU1319" s="227">
        <f>SUBTOTAL(109,BU1320:BU1321)</f>
        <v>0</v>
      </c>
      <c r="BV1319" s="227">
        <f>SUBTOTAL(109,BV1320:BV1321)</f>
        <v>0</v>
      </c>
      <c r="BW1319" s="227">
        <f>SUBTOTAL(109,BW1320:BW1321)</f>
        <v>0</v>
      </c>
      <c r="BY1319" s="156">
        <f>IF(SUM(C1319:AI1319)=0,0,1)</f>
        <v>0</v>
      </c>
      <c r="BZ1319" s="156">
        <f>IF(ISNONTEXT(C1319:D1319),0,SUM(C1319:AI1319)-SUM(AL1319:BR1319))</f>
        <v>0</v>
      </c>
      <c r="CE1319" s="195"/>
    </row>
    <row r="1320" spans="1:94" ht="15" hidden="1" customHeight="1">
      <c r="A1320" s="147" t="str">
        <f>IF(B1320&lt;&gt;"",SUBTOTAL(103,$B$8:B1320)-SUBTOTAL(103,$B$9:$B$50)-SUBTOTAL(103,$B$52:$B$345),"")</f>
        <v/>
      </c>
      <c r="B1320" s="90"/>
      <c r="C1320" s="321" t="s">
        <v>1701</v>
      </c>
      <c r="D1320" s="462" t="s">
        <v>1681</v>
      </c>
      <c r="E1320" s="107"/>
      <c r="F1320" s="107"/>
      <c r="G1320" s="107"/>
      <c r="H1320" s="107"/>
      <c r="I1320" s="107"/>
      <c r="J1320" s="107"/>
      <c r="K1320" s="107"/>
      <c r="L1320" s="114"/>
      <c r="M1320" s="114"/>
      <c r="W1320" s="641">
        <f>SUM(BT1320:BW1320)</f>
        <v>0</v>
      </c>
      <c r="X1320" s="641"/>
      <c r="Y1320" s="641"/>
      <c r="Z1320" s="641"/>
      <c r="AA1320" s="641"/>
      <c r="AB1320" s="641"/>
      <c r="AC1320" s="195"/>
      <c r="AD1320" s="641">
        <v>0</v>
      </c>
      <c r="AE1320" s="641"/>
      <c r="AF1320" s="641"/>
      <c r="AG1320" s="641"/>
      <c r="AH1320" s="641"/>
      <c r="AI1320" s="641"/>
      <c r="AJ1320" s="147" t="str">
        <f t="shared" si="158"/>
        <v/>
      </c>
      <c r="AK1320" s="245">
        <f t="shared" si="158"/>
        <v>0</v>
      </c>
      <c r="AL1320" s="321" t="s">
        <v>1620</v>
      </c>
      <c r="AM1320" s="129"/>
      <c r="AN1320" s="129"/>
      <c r="AO1320" s="107"/>
      <c r="AP1320" s="107"/>
      <c r="AQ1320" s="107"/>
      <c r="AR1320" s="107"/>
      <c r="AS1320" s="107"/>
      <c r="AT1320" s="107"/>
      <c r="AU1320" s="114"/>
      <c r="AV1320" s="114"/>
      <c r="BF1320" s="676" t="e">
        <f>SUBTOTAL(109,#REF!)</f>
        <v>#REF!</v>
      </c>
      <c r="BG1320" s="676"/>
      <c r="BH1320" s="676"/>
      <c r="BI1320" s="676"/>
      <c r="BJ1320" s="676"/>
      <c r="BK1320" s="676"/>
      <c r="BL1320" s="253"/>
      <c r="BM1320" s="676" t="e">
        <f>SUBTOTAL(109,#REF!)</f>
        <v>#REF!</v>
      </c>
      <c r="BN1320" s="676"/>
      <c r="BO1320" s="676"/>
      <c r="BP1320" s="676"/>
      <c r="BQ1320" s="676"/>
      <c r="BR1320" s="676"/>
      <c r="BS1320" s="193"/>
      <c r="BT1320" s="155">
        <v>0</v>
      </c>
      <c r="BU1320" s="155">
        <v>0</v>
      </c>
      <c r="BV1320" s="155">
        <v>0</v>
      </c>
      <c r="BW1320" s="155">
        <v>0</v>
      </c>
      <c r="BY1320" s="156">
        <f>IF(SUM(C1320:AI1320)=0,0,1)</f>
        <v>0</v>
      </c>
      <c r="BZ1320" s="156">
        <f>IF(ISNONTEXT(C1320:D1320),0,SUM(C1320:AI1320)-SUM(AL1320:BR1320))</f>
        <v>0</v>
      </c>
      <c r="CE1320" s="195"/>
    </row>
    <row r="1321" spans="1:94" ht="15" hidden="1" customHeight="1">
      <c r="A1321" s="147" t="str">
        <f>IF(B1321&lt;&gt;"",SUBTOTAL(103,$B$8:B1321)-SUBTOTAL(103,$B$9:$B$50)-SUBTOTAL(103,$B$52:$B$345),"")</f>
        <v/>
      </c>
      <c r="B1321" s="90"/>
      <c r="C1321" s="321" t="s">
        <v>1702</v>
      </c>
      <c r="D1321" s="462" t="s">
        <v>1683</v>
      </c>
      <c r="E1321" s="107"/>
      <c r="F1321" s="107"/>
      <c r="G1321" s="107"/>
      <c r="H1321" s="107"/>
      <c r="I1321" s="107"/>
      <c r="J1321" s="107"/>
      <c r="K1321" s="107"/>
      <c r="L1321" s="114"/>
      <c r="M1321" s="114"/>
      <c r="W1321" s="641">
        <f>SUM(BT1321:BW1321)</f>
        <v>0</v>
      </c>
      <c r="X1321" s="641"/>
      <c r="Y1321" s="641"/>
      <c r="Z1321" s="641"/>
      <c r="AA1321" s="641"/>
      <c r="AB1321" s="641"/>
      <c r="AC1321" s="195"/>
      <c r="AD1321" s="641">
        <v>0</v>
      </c>
      <c r="AE1321" s="641"/>
      <c r="AF1321" s="641"/>
      <c r="AG1321" s="641"/>
      <c r="AH1321" s="641"/>
      <c r="AI1321" s="641"/>
      <c r="AJ1321" s="147" t="str">
        <f t="shared" si="158"/>
        <v/>
      </c>
      <c r="AK1321" s="245">
        <f t="shared" si="158"/>
        <v>0</v>
      </c>
      <c r="AL1321" s="321" t="s">
        <v>1620</v>
      </c>
      <c r="AM1321" s="129"/>
      <c r="AN1321" s="129"/>
      <c r="AO1321" s="107"/>
      <c r="AP1321" s="107"/>
      <c r="AQ1321" s="107"/>
      <c r="AR1321" s="107"/>
      <c r="AS1321" s="107"/>
      <c r="AT1321" s="107"/>
      <c r="AU1321" s="114"/>
      <c r="AV1321" s="114"/>
      <c r="BF1321" s="676" t="e">
        <f>SUBTOTAL(109,#REF!)</f>
        <v>#REF!</v>
      </c>
      <c r="BG1321" s="676"/>
      <c r="BH1321" s="676"/>
      <c r="BI1321" s="676"/>
      <c r="BJ1321" s="676"/>
      <c r="BK1321" s="676"/>
      <c r="BL1321" s="253"/>
      <c r="BM1321" s="676" t="e">
        <f>SUBTOTAL(109,#REF!)</f>
        <v>#REF!</v>
      </c>
      <c r="BN1321" s="676"/>
      <c r="BO1321" s="676"/>
      <c r="BP1321" s="676"/>
      <c r="BQ1321" s="676"/>
      <c r="BR1321" s="676"/>
      <c r="BS1321" s="193"/>
      <c r="BT1321" s="155">
        <v>0</v>
      </c>
      <c r="BU1321" s="155">
        <v>0</v>
      </c>
      <c r="BV1321" s="155">
        <v>0</v>
      </c>
      <c r="BW1321" s="155">
        <v>0</v>
      </c>
      <c r="BY1321" s="156">
        <f>IF(SUM(C1321:AI1321)=0,0,1)</f>
        <v>0</v>
      </c>
      <c r="BZ1321" s="156">
        <f>IF(ISNONTEXT(C1321:D1321),0,SUM(C1321:AI1321)-SUM(AL1321:BR1321))</f>
        <v>0</v>
      </c>
      <c r="CE1321" s="195"/>
    </row>
    <row r="1322" spans="1:94" ht="15" customHeight="1">
      <c r="A1322" s="147" t="str">
        <f>IF(B1322&lt;&gt;"",SUBTOTAL(103,$B$8:B1322)-SUBTOTAL(103,$B$9:$B$50)-SUBTOTAL(103,$B$52:$B$345),"")</f>
        <v/>
      </c>
      <c r="C1322" s="262"/>
      <c r="W1322" s="155"/>
      <c r="X1322" s="155"/>
      <c r="Y1322" s="155"/>
      <c r="Z1322" s="155"/>
      <c r="AA1322" s="155"/>
      <c r="AB1322" s="155"/>
      <c r="AC1322" s="155"/>
      <c r="AD1322" s="155"/>
      <c r="AE1322" s="155"/>
      <c r="AF1322" s="155"/>
      <c r="AG1322" s="155"/>
      <c r="AH1322" s="155"/>
      <c r="AI1322" s="155"/>
      <c r="AJ1322" s="147" t="str">
        <f t="shared" si="158"/>
        <v/>
      </c>
      <c r="AK1322" s="245">
        <f t="shared" si="158"/>
        <v>0</v>
      </c>
      <c r="AL1322" s="262"/>
      <c r="BF1322" s="194"/>
      <c r="BG1322" s="194"/>
      <c r="BH1322" s="194"/>
      <c r="BI1322" s="194"/>
      <c r="BJ1322" s="194"/>
      <c r="BK1322" s="194"/>
      <c r="BL1322" s="194"/>
      <c r="BM1322" s="194"/>
      <c r="BN1322" s="194"/>
      <c r="BO1322" s="194"/>
      <c r="BP1322" s="194"/>
      <c r="BQ1322" s="194"/>
      <c r="BR1322" s="194"/>
      <c r="BY1322" s="156">
        <f>BY1323</f>
        <v>1</v>
      </c>
      <c r="BZ1322" s="156">
        <f t="shared" si="160"/>
        <v>0</v>
      </c>
      <c r="CD1322" s="155"/>
      <c r="CE1322" s="155"/>
    </row>
    <row r="1323" spans="1:94" s="96" customFormat="1" ht="15" customHeight="1" thickBot="1">
      <c r="A1323" s="147" t="str">
        <f>IF(B1323&lt;&gt;"",SUBTOTAL(103,$B$8:B1323)-SUBTOTAL(103,$B$9:$B$50)-SUBTOTAL(103,$B$52:$B$345),"")</f>
        <v/>
      </c>
      <c r="B1323" s="88"/>
      <c r="C1323" s="270"/>
      <c r="D1323" s="110"/>
      <c r="E1323" s="111"/>
      <c r="F1323" s="111"/>
      <c r="G1323" s="111"/>
      <c r="H1323" s="111"/>
      <c r="I1323" s="111"/>
      <c r="J1323" s="111"/>
      <c r="K1323" s="112"/>
      <c r="L1323" s="112"/>
      <c r="M1323" s="112"/>
      <c r="N1323" s="112"/>
      <c r="O1323" s="112"/>
      <c r="P1323" s="112"/>
      <c r="Q1323" s="112"/>
      <c r="R1323" s="112"/>
      <c r="S1323" s="112"/>
      <c r="T1323" s="112"/>
      <c r="U1323" s="112"/>
      <c r="V1323" s="112"/>
      <c r="W1323" s="653">
        <f>SUBTOTAL(109,W1310:AB1322)</f>
        <v>735677490</v>
      </c>
      <c r="X1323" s="653"/>
      <c r="Y1323" s="653"/>
      <c r="Z1323" s="653"/>
      <c r="AA1323" s="653"/>
      <c r="AB1323" s="653"/>
      <c r="AC1323" s="252"/>
      <c r="AD1323" s="653">
        <f>SUBTOTAL(109,AD1310:AI1322)</f>
        <v>711365969</v>
      </c>
      <c r="AE1323" s="653"/>
      <c r="AF1323" s="653"/>
      <c r="AG1323" s="653"/>
      <c r="AH1323" s="653"/>
      <c r="AI1323" s="653"/>
      <c r="AJ1323" s="147" t="str">
        <f t="shared" si="158"/>
        <v/>
      </c>
      <c r="AK1323" s="245">
        <f t="shared" si="158"/>
        <v>0</v>
      </c>
      <c r="AL1323" s="270"/>
      <c r="AM1323" s="110"/>
      <c r="AN1323" s="111"/>
      <c r="AO1323" s="111"/>
      <c r="AP1323" s="111"/>
      <c r="AQ1323" s="111"/>
      <c r="AR1323" s="111"/>
      <c r="AS1323" s="111"/>
      <c r="AT1323" s="112"/>
      <c r="AU1323" s="112"/>
      <c r="AV1323" s="112"/>
      <c r="AW1323" s="112"/>
      <c r="AX1323" s="112"/>
      <c r="AY1323" s="112"/>
      <c r="AZ1323" s="112"/>
      <c r="BA1323" s="112"/>
      <c r="BB1323" s="112"/>
      <c r="BC1323" s="112"/>
      <c r="BD1323" s="112"/>
      <c r="BE1323" s="112"/>
      <c r="BF1323" s="653">
        <f>SUBTOTAL(109,BF1315:BK1322)</f>
        <v>0</v>
      </c>
      <c r="BG1323" s="653"/>
      <c r="BH1323" s="653"/>
      <c r="BI1323" s="653"/>
      <c r="BJ1323" s="653"/>
      <c r="BK1323" s="653"/>
      <c r="BL1323" s="252"/>
      <c r="BM1323" s="653">
        <f>SUBTOTAL(109,BM1315:BR1322)</f>
        <v>0</v>
      </c>
      <c r="BN1323" s="653"/>
      <c r="BO1323" s="653"/>
      <c r="BP1323" s="653"/>
      <c r="BQ1323" s="653"/>
      <c r="BR1323" s="653"/>
      <c r="BS1323" s="271"/>
      <c r="BT1323" s="285">
        <f>SUBTOTAL(109,BT1310:BT1322)</f>
        <v>735677490</v>
      </c>
      <c r="BU1323" s="285">
        <f>SUBTOTAL(109,BU1310:BU1322)</f>
        <v>0</v>
      </c>
      <c r="BV1323" s="285">
        <f>SUBTOTAL(109,BV1310:BV1322)</f>
        <v>0</v>
      </c>
      <c r="BW1323" s="285">
        <f>SUBTOTAL(109,BW1310:BW1322)</f>
        <v>0</v>
      </c>
      <c r="BX1323" s="156"/>
      <c r="BY1323" s="156">
        <f>IF(SUM(C1323:AI1323)=0,0,1)</f>
        <v>1</v>
      </c>
      <c r="BZ1323" s="156">
        <f t="shared" si="160"/>
        <v>0</v>
      </c>
      <c r="CA1323" s="156"/>
      <c r="CB1323" s="252">
        <f>[4]CDKT!P322+[4]CDKT!P325</f>
        <v>735677490</v>
      </c>
      <c r="CC1323" s="252">
        <f>[4]CDKT!T322+[4]CDKT!T325</f>
        <v>711365969</v>
      </c>
      <c r="CD1323" s="252">
        <f>W1323-CB1323</f>
        <v>0</v>
      </c>
      <c r="CE1323" s="252">
        <f>AD1323-CC1323</f>
        <v>0</v>
      </c>
      <c r="CG1323" s="272"/>
      <c r="CH1323" s="272"/>
      <c r="CI1323" s="272"/>
      <c r="CJ1323" s="272"/>
      <c r="CK1323" s="272"/>
      <c r="CL1323" s="272"/>
      <c r="CM1323" s="272"/>
      <c r="CN1323" s="272"/>
      <c r="CO1323" s="272"/>
      <c r="CP1323" s="272"/>
    </row>
    <row r="1324" spans="1:94" ht="15" hidden="1" customHeight="1" thickTop="1">
      <c r="A1324" s="147" t="str">
        <f>IF(B1324&lt;&gt;"",SUBTOTAL(103,$B$8:B1324)-SUBTOTAL(103,$B$9:$B$50)-SUBTOTAL(103,$B$52:$B$345),"")</f>
        <v/>
      </c>
      <c r="D1324" s="107"/>
      <c r="E1324" s="107"/>
      <c r="F1324" s="107"/>
      <c r="G1324" s="107"/>
      <c r="H1324" s="107"/>
      <c r="I1324" s="107"/>
      <c r="J1324" s="107"/>
      <c r="K1324" s="107"/>
      <c r="L1324" s="107"/>
      <c r="M1324" s="107"/>
      <c r="N1324" s="107"/>
      <c r="O1324" s="107"/>
      <c r="P1324" s="107"/>
      <c r="Q1324" s="107"/>
      <c r="R1324" s="107"/>
      <c r="S1324" s="107"/>
      <c r="T1324" s="107"/>
      <c r="U1324" s="107"/>
      <c r="V1324" s="107"/>
      <c r="W1324" s="155"/>
      <c r="X1324" s="155"/>
      <c r="Y1324" s="155"/>
      <c r="Z1324" s="155"/>
      <c r="AA1324" s="155"/>
      <c r="AB1324" s="155"/>
      <c r="AC1324" s="155"/>
      <c r="AD1324" s="155"/>
      <c r="AE1324" s="155"/>
      <c r="AF1324" s="155"/>
      <c r="AG1324" s="155"/>
      <c r="AH1324" s="155"/>
      <c r="AI1324" s="155"/>
      <c r="AJ1324" s="147" t="str">
        <f t="shared" si="158"/>
        <v/>
      </c>
      <c r="AK1324" s="245">
        <f t="shared" si="158"/>
        <v>0</v>
      </c>
      <c r="AM1324" s="107"/>
      <c r="AN1324" s="107"/>
      <c r="AO1324" s="107"/>
      <c r="AP1324" s="107"/>
      <c r="AQ1324" s="107"/>
      <c r="AR1324" s="107"/>
      <c r="AS1324" s="107"/>
      <c r="AT1324" s="107"/>
      <c r="AU1324" s="107"/>
      <c r="AV1324" s="107"/>
      <c r="AW1324" s="107"/>
      <c r="AX1324" s="107"/>
      <c r="AY1324" s="107"/>
      <c r="AZ1324" s="107"/>
      <c r="BA1324" s="107"/>
      <c r="BB1324" s="107"/>
      <c r="BC1324" s="107"/>
      <c r="BD1324" s="107"/>
      <c r="BE1324" s="107"/>
      <c r="BY1324" s="156">
        <f>BY1327</f>
        <v>0</v>
      </c>
      <c r="BZ1324" s="156">
        <f t="shared" si="160"/>
        <v>0</v>
      </c>
    </row>
    <row r="1325" spans="1:94" s="96" customFormat="1" ht="15" hidden="1" customHeight="1" outlineLevel="1">
      <c r="A1325" s="147" t="str">
        <f>IF(B1325&lt;&gt;"",SUBTOTAL(103,$B$8:B1325)-SUBTOTAL(103,$B$9:$B$50)-SUBTOTAL(103,$B$52:$B$345),"")</f>
        <v/>
      </c>
      <c r="B1325" s="88" t="str">
        <f>IF(AND(W1332=0,AD1332=0),"",".")</f>
        <v/>
      </c>
      <c r="C1325" s="270" t="s">
        <v>1703</v>
      </c>
      <c r="D1325" s="124"/>
      <c r="E1325" s="111"/>
      <c r="F1325" s="111"/>
      <c r="G1325" s="111"/>
      <c r="H1325" s="111"/>
      <c r="I1325" s="111"/>
      <c r="J1325" s="111"/>
      <c r="K1325" s="126"/>
      <c r="L1325" s="126"/>
      <c r="M1325" s="126"/>
      <c r="N1325" s="126"/>
      <c r="O1325" s="126"/>
      <c r="P1325" s="126"/>
      <c r="Q1325" s="126"/>
      <c r="R1325" s="126"/>
      <c r="S1325" s="126"/>
      <c r="T1325" s="126"/>
      <c r="U1325" s="126"/>
      <c r="V1325" s="126"/>
      <c r="W1325" s="271"/>
      <c r="X1325" s="271"/>
      <c r="Y1325" s="271"/>
      <c r="Z1325" s="271"/>
      <c r="AA1325" s="271"/>
      <c r="AB1325" s="271"/>
      <c r="AC1325" s="271"/>
      <c r="AD1325" s="271"/>
      <c r="AE1325" s="271"/>
      <c r="AF1325" s="271"/>
      <c r="AG1325" s="271"/>
      <c r="AH1325" s="271"/>
      <c r="AI1325" s="271"/>
      <c r="AJ1325" s="147" t="str">
        <f t="shared" si="158"/>
        <v/>
      </c>
      <c r="AK1325" s="245" t="str">
        <f t="shared" si="158"/>
        <v/>
      </c>
      <c r="AL1325" s="270" t="s">
        <v>1618</v>
      </c>
      <c r="AM1325" s="124"/>
      <c r="AN1325" s="124"/>
      <c r="AO1325" s="111"/>
      <c r="AP1325" s="111"/>
      <c r="AQ1325" s="111"/>
      <c r="AR1325" s="111"/>
      <c r="AS1325" s="111"/>
      <c r="AT1325" s="126"/>
      <c r="AU1325" s="126"/>
      <c r="AV1325" s="126"/>
      <c r="AW1325" s="126"/>
      <c r="AX1325" s="126"/>
      <c r="AY1325" s="126"/>
      <c r="AZ1325" s="126"/>
      <c r="BA1325" s="126"/>
      <c r="BB1325" s="126"/>
      <c r="BC1325" s="126"/>
      <c r="BD1325" s="126"/>
      <c r="BE1325" s="126"/>
      <c r="BF1325" s="271"/>
      <c r="BG1325" s="271"/>
      <c r="BH1325" s="271"/>
      <c r="BI1325" s="271"/>
      <c r="BJ1325" s="271"/>
      <c r="BK1325" s="271"/>
      <c r="BL1325" s="271"/>
      <c r="BM1325" s="271"/>
      <c r="BN1325" s="271"/>
      <c r="BO1325" s="271"/>
      <c r="BP1325" s="271"/>
      <c r="BQ1325" s="271"/>
      <c r="BR1325" s="271"/>
      <c r="BS1325" s="271"/>
      <c r="BT1325" s="155"/>
      <c r="BU1325" s="155"/>
      <c r="BV1325" s="155"/>
      <c r="BW1325" s="155"/>
      <c r="BX1325" s="156"/>
      <c r="BY1325" s="156">
        <f>BY1327</f>
        <v>0</v>
      </c>
      <c r="BZ1325" s="156">
        <f t="shared" si="160"/>
        <v>0</v>
      </c>
      <c r="CA1325" s="156"/>
      <c r="CB1325" s="252"/>
      <c r="CC1325" s="252"/>
      <c r="CD1325" s="252"/>
      <c r="CE1325" s="252"/>
      <c r="CG1325" s="272"/>
      <c r="CH1325" s="272"/>
      <c r="CI1325" s="272"/>
      <c r="CJ1325" s="272"/>
      <c r="CK1325" s="272"/>
      <c r="CL1325" s="272"/>
      <c r="CM1325" s="272"/>
      <c r="CN1325" s="272"/>
      <c r="CO1325" s="272"/>
      <c r="CP1325" s="272"/>
    </row>
    <row r="1326" spans="1:94" ht="15" hidden="1" customHeight="1" outlineLevel="1">
      <c r="A1326" s="278" t="str">
        <f>IF(B1326&lt;&gt;"",SUBTOTAL(103,$B$8:B1326)-SUBTOTAL(103,$B$9:$B$50)-SUBTOTAL(103,$B$52:$B$345),"")</f>
        <v/>
      </c>
      <c r="D1326" s="100"/>
      <c r="E1326" s="100"/>
      <c r="F1326" s="100"/>
      <c r="G1326" s="100"/>
      <c r="H1326" s="100"/>
      <c r="I1326" s="100"/>
      <c r="J1326" s="100"/>
      <c r="K1326" s="100"/>
      <c r="L1326" s="100"/>
      <c r="M1326" s="100"/>
      <c r="N1326" s="100"/>
      <c r="O1326" s="100"/>
      <c r="P1326" s="100"/>
      <c r="Q1326" s="100"/>
      <c r="R1326" s="100"/>
      <c r="S1326" s="100"/>
      <c r="T1326" s="100"/>
      <c r="W1326" s="648" t="str">
        <f>[4]CDKT!$P$9</f>
        <v>30/06/2016</v>
      </c>
      <c r="X1326" s="649"/>
      <c r="Y1326" s="649"/>
      <c r="Z1326" s="649"/>
      <c r="AA1326" s="649"/>
      <c r="AB1326" s="649"/>
      <c r="AC1326" s="277"/>
      <c r="AD1326" s="648" t="str">
        <f>[4]CDKT!$T$9</f>
        <v>01/01/2016</v>
      </c>
      <c r="AE1326" s="649"/>
      <c r="AF1326" s="649"/>
      <c r="AG1326" s="649"/>
      <c r="AH1326" s="649"/>
      <c r="AI1326" s="649"/>
      <c r="AJ1326" s="278" t="str">
        <f t="shared" si="158"/>
        <v/>
      </c>
      <c r="AK1326" s="278">
        <f t="shared" si="158"/>
        <v>0</v>
      </c>
      <c r="AM1326" s="100"/>
      <c r="AN1326" s="100"/>
      <c r="AO1326" s="100"/>
      <c r="AP1326" s="100"/>
      <c r="AQ1326" s="100"/>
      <c r="AR1326" s="100"/>
      <c r="AS1326" s="100"/>
      <c r="AT1326" s="100"/>
      <c r="AU1326" s="100"/>
      <c r="AV1326" s="100"/>
      <c r="AW1326" s="100"/>
      <c r="AX1326" s="100"/>
      <c r="AY1326" s="100"/>
      <c r="AZ1326" s="100"/>
      <c r="BA1326" s="100"/>
      <c r="BB1326" s="100"/>
      <c r="BC1326" s="100"/>
      <c r="BF1326" s="650" t="e">
        <f>#REF!</f>
        <v>#REF!</v>
      </c>
      <c r="BG1326" s="649"/>
      <c r="BH1326" s="649"/>
      <c r="BI1326" s="649"/>
      <c r="BJ1326" s="649"/>
      <c r="BK1326" s="649"/>
      <c r="BL1326" s="277"/>
      <c r="BM1326" s="650" t="e">
        <f>#REF!</f>
        <v>#REF!</v>
      </c>
      <c r="BN1326" s="649"/>
      <c r="BO1326" s="649"/>
      <c r="BP1326" s="649"/>
      <c r="BQ1326" s="649"/>
      <c r="BR1326" s="649"/>
      <c r="BS1326" s="279"/>
      <c r="BT1326" s="280" t="str">
        <f>[4]CDKT!K$9</f>
        <v>Hội sở</v>
      </c>
      <c r="BU1326" s="280" t="str">
        <f>[4]CDKT!L$9</f>
        <v>CN Hà Nội</v>
      </c>
      <c r="BV1326" s="280" t="str">
        <f>[4]CDKT!M$9</f>
        <v>CN Hồ Chí Minh</v>
      </c>
      <c r="BW1326" s="280" t="str">
        <f>[4]CDKT!O$9</f>
        <v>Điều chỉnh</v>
      </c>
      <c r="BY1326" s="156">
        <f>BY1327</f>
        <v>0</v>
      </c>
      <c r="BZ1326" s="156">
        <f t="shared" si="160"/>
        <v>0</v>
      </c>
    </row>
    <row r="1327" spans="1:94" ht="15" hidden="1" customHeight="1" outlineLevel="1">
      <c r="A1327" s="278" t="str">
        <f>IF(B1327&lt;&gt;"",SUBTOTAL(103,$B$8:B1327)-SUBTOTAL(103,$B$9:$B$50)-SUBTOTAL(103,$B$52:$B$345),"")</f>
        <v/>
      </c>
      <c r="D1327" s="100"/>
      <c r="E1327" s="100"/>
      <c r="F1327" s="100"/>
      <c r="G1327" s="100"/>
      <c r="H1327" s="100"/>
      <c r="I1327" s="100"/>
      <c r="J1327" s="100"/>
      <c r="K1327" s="100"/>
      <c r="L1327" s="100"/>
      <c r="M1327" s="100"/>
      <c r="N1327" s="100"/>
      <c r="O1327" s="100"/>
      <c r="P1327" s="100"/>
      <c r="Q1327" s="100"/>
      <c r="R1327" s="100"/>
      <c r="S1327" s="100"/>
      <c r="T1327" s="100"/>
      <c r="W1327" s="651" t="str">
        <f>[4]CDKT!$P$10</f>
        <v>VND</v>
      </c>
      <c r="X1327" s="651"/>
      <c r="Y1327" s="651"/>
      <c r="Z1327" s="651"/>
      <c r="AA1327" s="651"/>
      <c r="AB1327" s="651"/>
      <c r="AC1327" s="277"/>
      <c r="AD1327" s="651" t="str">
        <f>[4]CDKT!$T$10</f>
        <v>VND</v>
      </c>
      <c r="AE1327" s="651"/>
      <c r="AF1327" s="651"/>
      <c r="AG1327" s="651"/>
      <c r="AH1327" s="651"/>
      <c r="AI1327" s="651"/>
      <c r="AJ1327" s="278" t="str">
        <f t="shared" si="158"/>
        <v/>
      </c>
      <c r="AK1327" s="278">
        <f t="shared" si="158"/>
        <v>0</v>
      </c>
      <c r="AM1327" s="100"/>
      <c r="AN1327" s="100"/>
      <c r="AO1327" s="100"/>
      <c r="AP1327" s="100"/>
      <c r="AQ1327" s="100"/>
      <c r="AR1327" s="100"/>
      <c r="AS1327" s="100"/>
      <c r="AT1327" s="100"/>
      <c r="AU1327" s="100"/>
      <c r="AV1327" s="100"/>
      <c r="AW1327" s="100"/>
      <c r="AX1327" s="100"/>
      <c r="AY1327" s="100"/>
      <c r="AZ1327" s="100"/>
      <c r="BA1327" s="100"/>
      <c r="BB1327" s="100"/>
      <c r="BC1327" s="100"/>
      <c r="BF1327" s="651" t="e">
        <f>#REF!</f>
        <v>#REF!</v>
      </c>
      <c r="BG1327" s="651"/>
      <c r="BH1327" s="651"/>
      <c r="BI1327" s="651"/>
      <c r="BJ1327" s="651"/>
      <c r="BK1327" s="651"/>
      <c r="BL1327" s="277"/>
      <c r="BM1327" s="651" t="e">
        <f>#REF!</f>
        <v>#REF!</v>
      </c>
      <c r="BN1327" s="651"/>
      <c r="BO1327" s="651"/>
      <c r="BP1327" s="651"/>
      <c r="BQ1327" s="651"/>
      <c r="BR1327" s="651"/>
      <c r="BS1327" s="279"/>
      <c r="BT1327" s="155" t="s">
        <v>1133</v>
      </c>
      <c r="BU1327" s="155" t="s">
        <v>1133</v>
      </c>
      <c r="BV1327" s="155" t="s">
        <v>1133</v>
      </c>
      <c r="BW1327" s="155" t="s">
        <v>1133</v>
      </c>
      <c r="BY1327" s="156">
        <f>SUM(BY1329:BY1332)</f>
        <v>0</v>
      </c>
      <c r="BZ1327" s="156">
        <f t="shared" si="160"/>
        <v>0</v>
      </c>
    </row>
    <row r="1328" spans="1:94" s="99" customFormat="1" ht="15" hidden="1" customHeight="1" outlineLevel="1">
      <c r="A1328" s="147" t="str">
        <f>IF(B1328&lt;&gt;"",SUBTOTAL(103,$B$8:B1328)-SUBTOTAL(103,$B$9:$B$50)-SUBTOTAL(103,$B$52:$B$345),"")</f>
        <v/>
      </c>
      <c r="B1328" s="90"/>
      <c r="C1328" s="321" t="s">
        <v>1638</v>
      </c>
      <c r="D1328" s="462" t="s">
        <v>1704</v>
      </c>
      <c r="E1328" s="107"/>
      <c r="F1328" s="107"/>
      <c r="G1328" s="107"/>
      <c r="H1328" s="107"/>
      <c r="I1328" s="107"/>
      <c r="J1328" s="107"/>
      <c r="K1328" s="107"/>
      <c r="L1328" s="114"/>
      <c r="M1328" s="114"/>
      <c r="W1328" s="641">
        <f>SUM(BT1328:BW1328)</f>
        <v>0</v>
      </c>
      <c r="X1328" s="641"/>
      <c r="Y1328" s="641"/>
      <c r="Z1328" s="641"/>
      <c r="AA1328" s="641"/>
      <c r="AB1328" s="641"/>
      <c r="AC1328" s="423"/>
      <c r="AD1328" s="641">
        <v>0</v>
      </c>
      <c r="AE1328" s="641"/>
      <c r="AF1328" s="641"/>
      <c r="AG1328" s="641"/>
      <c r="AH1328" s="641"/>
      <c r="AI1328" s="641"/>
      <c r="AJ1328" s="147" t="str">
        <f t="shared" si="158"/>
        <v/>
      </c>
      <c r="AK1328" s="245">
        <f t="shared" si="158"/>
        <v>0</v>
      </c>
      <c r="AL1328" s="321" t="s">
        <v>1620</v>
      </c>
      <c r="AM1328" s="129"/>
      <c r="AN1328" s="129"/>
      <c r="AO1328" s="107"/>
      <c r="AP1328" s="107"/>
      <c r="AQ1328" s="107"/>
      <c r="AR1328" s="107"/>
      <c r="AS1328" s="107"/>
      <c r="AT1328" s="107"/>
      <c r="AU1328" s="114"/>
      <c r="AV1328" s="114"/>
      <c r="BF1328" s="676" t="e">
        <f>SUBTOTAL(109,#REF!)</f>
        <v>#REF!</v>
      </c>
      <c r="BG1328" s="676"/>
      <c r="BH1328" s="676"/>
      <c r="BI1328" s="676"/>
      <c r="BJ1328" s="676"/>
      <c r="BK1328" s="676"/>
      <c r="BL1328" s="290"/>
      <c r="BM1328" s="676" t="e">
        <f>SUBTOTAL(109,#REF!)</f>
        <v>#REF!</v>
      </c>
      <c r="BN1328" s="676"/>
      <c r="BO1328" s="676"/>
      <c r="BP1328" s="676"/>
      <c r="BQ1328" s="676"/>
      <c r="BR1328" s="676"/>
      <c r="BS1328" s="193"/>
      <c r="BT1328" s="155">
        <v>0</v>
      </c>
      <c r="BU1328" s="155">
        <v>0</v>
      </c>
      <c r="BV1328" s="155">
        <v>0</v>
      </c>
      <c r="BW1328" s="155">
        <v>0</v>
      </c>
      <c r="BX1328" s="156"/>
      <c r="BY1328" s="156">
        <f>IF(SUM(C1328:AI1328)=0,0,1)</f>
        <v>0</v>
      </c>
      <c r="BZ1328" s="156">
        <f t="shared" si="160"/>
        <v>0</v>
      </c>
      <c r="CA1328" s="156"/>
      <c r="CB1328" s="252"/>
      <c r="CC1328" s="252"/>
      <c r="CD1328" s="252"/>
      <c r="CE1328" s="195"/>
      <c r="CG1328" s="290"/>
      <c r="CH1328" s="290"/>
      <c r="CI1328" s="290"/>
      <c r="CJ1328" s="290"/>
      <c r="CK1328" s="290"/>
      <c r="CL1328" s="290"/>
      <c r="CM1328" s="290"/>
      <c r="CN1328" s="290"/>
      <c r="CO1328" s="290"/>
      <c r="CP1328" s="290"/>
    </row>
    <row r="1329" spans="1:94" s="99" customFormat="1" ht="15" hidden="1" customHeight="1" outlineLevel="1">
      <c r="A1329" s="147" t="str">
        <f>IF(B1329&lt;&gt;"",SUBTOTAL(103,$B$8:B1329)-SUBTOTAL(103,$B$9:$B$50)-SUBTOTAL(103,$B$52:$B$345),"")</f>
        <v/>
      </c>
      <c r="B1329" s="90"/>
      <c r="C1329" s="321" t="s">
        <v>1640</v>
      </c>
      <c r="D1329" s="462" t="s">
        <v>1705</v>
      </c>
      <c r="E1329" s="107"/>
      <c r="F1329" s="107"/>
      <c r="G1329" s="107"/>
      <c r="H1329" s="107"/>
      <c r="I1329" s="107"/>
      <c r="J1329" s="107"/>
      <c r="K1329" s="107"/>
      <c r="L1329" s="114"/>
      <c r="M1329" s="114"/>
      <c r="W1329" s="641">
        <f>SUM(BT1329:BW1329)</f>
        <v>0</v>
      </c>
      <c r="X1329" s="641"/>
      <c r="Y1329" s="641"/>
      <c r="Z1329" s="641"/>
      <c r="AA1329" s="641"/>
      <c r="AB1329" s="641"/>
      <c r="AC1329" s="423"/>
      <c r="AD1329" s="641">
        <v>0</v>
      </c>
      <c r="AE1329" s="641"/>
      <c r="AF1329" s="641"/>
      <c r="AG1329" s="641"/>
      <c r="AH1329" s="641"/>
      <c r="AI1329" s="641"/>
      <c r="AJ1329" s="147" t="str">
        <f t="shared" si="158"/>
        <v/>
      </c>
      <c r="AK1329" s="245">
        <f t="shared" si="158"/>
        <v>0</v>
      </c>
      <c r="AL1329" s="321" t="s">
        <v>1620</v>
      </c>
      <c r="AM1329" s="129"/>
      <c r="AN1329" s="129"/>
      <c r="AO1329" s="107"/>
      <c r="AP1329" s="107"/>
      <c r="AQ1329" s="107"/>
      <c r="AR1329" s="107"/>
      <c r="AS1329" s="107"/>
      <c r="AT1329" s="107"/>
      <c r="AU1329" s="114"/>
      <c r="AV1329" s="114"/>
      <c r="BF1329" s="676" t="e">
        <f>SUBTOTAL(109,#REF!)</f>
        <v>#REF!</v>
      </c>
      <c r="BG1329" s="676"/>
      <c r="BH1329" s="676"/>
      <c r="BI1329" s="676"/>
      <c r="BJ1329" s="676"/>
      <c r="BK1329" s="676"/>
      <c r="BL1329" s="290"/>
      <c r="BM1329" s="676" t="e">
        <f>SUBTOTAL(109,#REF!)</f>
        <v>#REF!</v>
      </c>
      <c r="BN1329" s="676"/>
      <c r="BO1329" s="676"/>
      <c r="BP1329" s="676"/>
      <c r="BQ1329" s="676"/>
      <c r="BR1329" s="676"/>
      <c r="BS1329" s="193"/>
      <c r="BT1329" s="155">
        <v>0</v>
      </c>
      <c r="BU1329" s="155">
        <v>0</v>
      </c>
      <c r="BV1329" s="155">
        <v>0</v>
      </c>
      <c r="BW1329" s="155">
        <v>0</v>
      </c>
      <c r="BX1329" s="156"/>
      <c r="BY1329" s="156">
        <f>IF(SUM(C1329:AI1329)=0,0,1)</f>
        <v>0</v>
      </c>
      <c r="BZ1329" s="156">
        <f t="shared" si="160"/>
        <v>0</v>
      </c>
      <c r="CA1329" s="156"/>
      <c r="CB1329" s="252"/>
      <c r="CC1329" s="252"/>
      <c r="CD1329" s="252"/>
      <c r="CE1329" s="195"/>
      <c r="CG1329" s="290"/>
      <c r="CH1329" s="290"/>
      <c r="CI1329" s="290"/>
      <c r="CJ1329" s="290"/>
      <c r="CK1329" s="290"/>
      <c r="CL1329" s="290"/>
      <c r="CM1329" s="290"/>
      <c r="CN1329" s="290"/>
      <c r="CO1329" s="290"/>
      <c r="CP1329" s="290"/>
    </row>
    <row r="1330" spans="1:94" s="99" customFormat="1" ht="15" hidden="1" customHeight="1" outlineLevel="1">
      <c r="A1330" s="147" t="str">
        <f>IF(B1330&lt;&gt;"",SUBTOTAL(103,$B$8:B1330)-SUBTOTAL(103,$B$9:$B$50)-SUBTOTAL(103,$B$52:$B$345),"")</f>
        <v/>
      </c>
      <c r="B1330" s="90"/>
      <c r="C1330" s="321" t="s">
        <v>1643</v>
      </c>
      <c r="D1330" s="462" t="s">
        <v>1706</v>
      </c>
      <c r="E1330" s="107"/>
      <c r="F1330" s="107"/>
      <c r="G1330" s="107"/>
      <c r="H1330" s="107"/>
      <c r="I1330" s="107"/>
      <c r="J1330" s="107"/>
      <c r="K1330" s="107"/>
      <c r="L1330" s="114"/>
      <c r="M1330" s="114"/>
      <c r="W1330" s="641">
        <f>SUM(BT1330:BW1330)</f>
        <v>0</v>
      </c>
      <c r="X1330" s="641"/>
      <c r="Y1330" s="641"/>
      <c r="Z1330" s="641"/>
      <c r="AA1330" s="641"/>
      <c r="AB1330" s="641"/>
      <c r="AC1330" s="423"/>
      <c r="AD1330" s="641">
        <v>0</v>
      </c>
      <c r="AE1330" s="641"/>
      <c r="AF1330" s="641"/>
      <c r="AG1330" s="641"/>
      <c r="AH1330" s="641"/>
      <c r="AI1330" s="641"/>
      <c r="AJ1330" s="147" t="str">
        <f>A1330</f>
        <v/>
      </c>
      <c r="AK1330" s="245">
        <f>B1330</f>
        <v>0</v>
      </c>
      <c r="AL1330" s="321" t="s">
        <v>1620</v>
      </c>
      <c r="AM1330" s="129"/>
      <c r="AN1330" s="129"/>
      <c r="AO1330" s="107"/>
      <c r="AP1330" s="107"/>
      <c r="AQ1330" s="107"/>
      <c r="AR1330" s="107"/>
      <c r="AS1330" s="107"/>
      <c r="AT1330" s="107"/>
      <c r="AU1330" s="114"/>
      <c r="AV1330" s="114"/>
      <c r="BF1330" s="676" t="e">
        <f>SUBTOTAL(109,#REF!)</f>
        <v>#REF!</v>
      </c>
      <c r="BG1330" s="676"/>
      <c r="BH1330" s="676"/>
      <c r="BI1330" s="676"/>
      <c r="BJ1330" s="676"/>
      <c r="BK1330" s="676"/>
      <c r="BL1330" s="290"/>
      <c r="BM1330" s="676" t="e">
        <f>SUBTOTAL(109,#REF!)</f>
        <v>#REF!</v>
      </c>
      <c r="BN1330" s="676"/>
      <c r="BO1330" s="676"/>
      <c r="BP1330" s="676"/>
      <c r="BQ1330" s="676"/>
      <c r="BR1330" s="676"/>
      <c r="BS1330" s="193"/>
      <c r="BT1330" s="155">
        <v>0</v>
      </c>
      <c r="BU1330" s="155">
        <v>0</v>
      </c>
      <c r="BV1330" s="155">
        <v>0</v>
      </c>
      <c r="BW1330" s="155">
        <v>0</v>
      </c>
      <c r="BX1330" s="156"/>
      <c r="BY1330" s="156">
        <f>IF(SUM(C1330:AI1330)=0,0,1)</f>
        <v>0</v>
      </c>
      <c r="BZ1330" s="156">
        <f>IF(ISNONTEXT(C1330:D1330),0,SUM(C1330:AI1330)-SUM(AL1330:BR1330))</f>
        <v>0</v>
      </c>
      <c r="CA1330" s="156"/>
      <c r="CB1330" s="252"/>
      <c r="CC1330" s="252"/>
      <c r="CD1330" s="252"/>
      <c r="CE1330" s="195"/>
      <c r="CG1330" s="290"/>
      <c r="CH1330" s="290"/>
      <c r="CI1330" s="290"/>
      <c r="CJ1330" s="290"/>
      <c r="CK1330" s="290"/>
      <c r="CL1330" s="290"/>
      <c r="CM1330" s="290"/>
      <c r="CN1330" s="290"/>
      <c r="CO1330" s="290"/>
      <c r="CP1330" s="290"/>
    </row>
    <row r="1331" spans="1:94" ht="15" hidden="1" customHeight="1" outlineLevel="1">
      <c r="A1331" s="147" t="str">
        <f>IF(B1331&lt;&gt;"",SUBTOTAL(103,$B$8:B1331)-SUBTOTAL(103,$B$9:$B$50)-SUBTOTAL(103,$B$52:$B$345),"")</f>
        <v/>
      </c>
      <c r="C1331" s="262"/>
      <c r="W1331" s="155"/>
      <c r="X1331" s="155"/>
      <c r="Y1331" s="155"/>
      <c r="Z1331" s="155"/>
      <c r="AA1331" s="155"/>
      <c r="AB1331" s="155"/>
      <c r="AC1331" s="155"/>
      <c r="AD1331" s="155"/>
      <c r="AE1331" s="155"/>
      <c r="AF1331" s="155"/>
      <c r="AG1331" s="155"/>
      <c r="AH1331" s="155"/>
      <c r="AI1331" s="155"/>
      <c r="AJ1331" s="147" t="str">
        <f t="shared" si="158"/>
        <v/>
      </c>
      <c r="AK1331" s="245">
        <f t="shared" si="158"/>
        <v>0</v>
      </c>
      <c r="AL1331" s="262"/>
      <c r="BF1331" s="194"/>
      <c r="BG1331" s="194"/>
      <c r="BH1331" s="194"/>
      <c r="BI1331" s="194"/>
      <c r="BJ1331" s="194"/>
      <c r="BK1331" s="194"/>
      <c r="BL1331" s="194"/>
      <c r="BM1331" s="194"/>
      <c r="BN1331" s="194"/>
      <c r="BO1331" s="194"/>
      <c r="BP1331" s="194"/>
      <c r="BQ1331" s="194"/>
      <c r="BR1331" s="194"/>
      <c r="BY1331" s="156">
        <f>BY1332</f>
        <v>0</v>
      </c>
      <c r="BZ1331" s="156">
        <f t="shared" si="160"/>
        <v>0</v>
      </c>
      <c r="CD1331" s="155"/>
      <c r="CE1331" s="155"/>
    </row>
    <row r="1332" spans="1:94" s="96" customFormat="1" ht="15" hidden="1" customHeight="1" outlineLevel="1" thickBot="1">
      <c r="A1332" s="147" t="str">
        <f>IF(B1332&lt;&gt;"",SUBTOTAL(103,$B$8:B1332)-SUBTOTAL(103,$B$9:$B$50)-SUBTOTAL(103,$B$52:$B$345),"")</f>
        <v/>
      </c>
      <c r="B1332" s="88"/>
      <c r="C1332" s="270"/>
      <c r="D1332" s="110"/>
      <c r="E1332" s="111"/>
      <c r="F1332" s="111"/>
      <c r="G1332" s="111"/>
      <c r="H1332" s="111"/>
      <c r="I1332" s="111"/>
      <c r="J1332" s="111"/>
      <c r="K1332" s="112"/>
      <c r="L1332" s="112"/>
      <c r="M1332" s="112"/>
      <c r="N1332" s="112"/>
      <c r="O1332" s="112"/>
      <c r="P1332" s="112"/>
      <c r="Q1332" s="112"/>
      <c r="R1332" s="112"/>
      <c r="S1332" s="112"/>
      <c r="T1332" s="112"/>
      <c r="U1332" s="112"/>
      <c r="V1332" s="112"/>
      <c r="W1332" s="653">
        <f>SUBTOTAL(109,W1328:AB1331)</f>
        <v>0</v>
      </c>
      <c r="X1332" s="653"/>
      <c r="Y1332" s="653"/>
      <c r="Z1332" s="653"/>
      <c r="AA1332" s="653"/>
      <c r="AB1332" s="653"/>
      <c r="AC1332" s="252"/>
      <c r="AD1332" s="653">
        <f>SUBTOTAL(109,AD1328:AI1331)</f>
        <v>0</v>
      </c>
      <c r="AE1332" s="653"/>
      <c r="AF1332" s="653"/>
      <c r="AG1332" s="653"/>
      <c r="AH1332" s="653"/>
      <c r="AI1332" s="653"/>
      <c r="AJ1332" s="147" t="str">
        <f t="shared" si="158"/>
        <v/>
      </c>
      <c r="AK1332" s="245">
        <f t="shared" si="158"/>
        <v>0</v>
      </c>
      <c r="AL1332" s="270"/>
      <c r="AM1332" s="110"/>
      <c r="AN1332" s="111"/>
      <c r="AO1332" s="111"/>
      <c r="AP1332" s="111"/>
      <c r="AQ1332" s="111"/>
      <c r="AR1332" s="111"/>
      <c r="AS1332" s="111"/>
      <c r="AT1332" s="112"/>
      <c r="AU1332" s="112"/>
      <c r="AV1332" s="112"/>
      <c r="AW1332" s="112"/>
      <c r="AX1332" s="112"/>
      <c r="AY1332" s="112"/>
      <c r="AZ1332" s="112"/>
      <c r="BA1332" s="112"/>
      <c r="BB1332" s="112"/>
      <c r="BC1332" s="112"/>
      <c r="BD1332" s="112"/>
      <c r="BE1332" s="112"/>
      <c r="BF1332" s="653">
        <f>SUBTOTAL(109,BF1329:BK1331)</f>
        <v>0</v>
      </c>
      <c r="BG1332" s="653"/>
      <c r="BH1332" s="653"/>
      <c r="BI1332" s="653"/>
      <c r="BJ1332" s="653"/>
      <c r="BK1332" s="653"/>
      <c r="BL1332" s="252"/>
      <c r="BM1332" s="653">
        <f>SUBTOTAL(109,BM1329:BR1331)</f>
        <v>0</v>
      </c>
      <c r="BN1332" s="653"/>
      <c r="BO1332" s="653"/>
      <c r="BP1332" s="653"/>
      <c r="BQ1332" s="653"/>
      <c r="BR1332" s="653"/>
      <c r="BS1332" s="271"/>
      <c r="BT1332" s="285">
        <f>SUBTOTAL(109,BT1328:BT1331)</f>
        <v>0</v>
      </c>
      <c r="BU1332" s="285">
        <f>SUBTOTAL(109,BU1328:BU1331)</f>
        <v>0</v>
      </c>
      <c r="BV1332" s="285">
        <f>SUBTOTAL(109,BV1328:BV1331)</f>
        <v>0</v>
      </c>
      <c r="BW1332" s="285">
        <f>SUBTOTAL(109,BW1328:BW1331)</f>
        <v>0</v>
      </c>
      <c r="BX1332" s="156"/>
      <c r="BY1332" s="156">
        <f>IF(SUM(C1332:AI1332)=0,0,1)</f>
        <v>0</v>
      </c>
      <c r="BZ1332" s="156">
        <f t="shared" si="160"/>
        <v>0</v>
      </c>
      <c r="CA1332" s="156"/>
      <c r="CB1332" s="252"/>
      <c r="CC1332" s="252"/>
      <c r="CD1332" s="252">
        <f>W1332-CB1332</f>
        <v>0</v>
      </c>
      <c r="CE1332" s="252">
        <f>AD1332-CC1332</f>
        <v>0</v>
      </c>
      <c r="CG1332" s="272"/>
      <c r="CH1332" s="272"/>
      <c r="CI1332" s="272"/>
      <c r="CJ1332" s="272"/>
      <c r="CK1332" s="272"/>
      <c r="CL1332" s="272"/>
      <c r="CM1332" s="272"/>
      <c r="CN1332" s="272"/>
      <c r="CO1332" s="272"/>
      <c r="CP1332" s="272"/>
    </row>
    <row r="1333" spans="1:94" ht="15" hidden="1" customHeight="1" outlineLevel="1" thickTop="1">
      <c r="A1333" s="147" t="str">
        <f>IF(B1333&lt;&gt;"",SUBTOTAL(103,$B$8:B1333)-SUBTOTAL(103,$B$9:$B$50)-SUBTOTAL(103,$B$52:$B$345),"")</f>
        <v/>
      </c>
      <c r="D1333" s="107"/>
      <c r="E1333" s="107"/>
      <c r="F1333" s="107"/>
      <c r="G1333" s="107"/>
      <c r="H1333" s="107"/>
      <c r="I1333" s="107"/>
      <c r="J1333" s="107"/>
      <c r="K1333" s="107"/>
      <c r="L1333" s="107"/>
      <c r="M1333" s="107"/>
      <c r="N1333" s="107"/>
      <c r="O1333" s="107"/>
      <c r="P1333" s="107"/>
      <c r="Q1333" s="107"/>
      <c r="R1333" s="107"/>
      <c r="S1333" s="107"/>
      <c r="T1333" s="107"/>
      <c r="U1333" s="107"/>
      <c r="V1333" s="107"/>
      <c r="W1333" s="155"/>
      <c r="X1333" s="155"/>
      <c r="Y1333" s="155"/>
      <c r="Z1333" s="155"/>
      <c r="AA1333" s="155"/>
      <c r="AB1333" s="155"/>
      <c r="AC1333" s="155"/>
      <c r="AD1333" s="155"/>
      <c r="AE1333" s="155"/>
      <c r="AF1333" s="155"/>
      <c r="AG1333" s="155"/>
      <c r="AH1333" s="155"/>
      <c r="AI1333" s="155"/>
      <c r="AJ1333" s="147" t="str">
        <f t="shared" si="158"/>
        <v/>
      </c>
      <c r="AK1333" s="245">
        <f t="shared" si="158"/>
        <v>0</v>
      </c>
      <c r="AM1333" s="107"/>
      <c r="AN1333" s="107"/>
      <c r="AO1333" s="107"/>
      <c r="AP1333" s="107"/>
      <c r="AQ1333" s="107"/>
      <c r="AR1333" s="107"/>
      <c r="AS1333" s="107"/>
      <c r="AT1333" s="107"/>
      <c r="AU1333" s="107"/>
      <c r="AV1333" s="107"/>
      <c r="AW1333" s="107"/>
      <c r="AX1333" s="107"/>
      <c r="AY1333" s="107"/>
      <c r="AZ1333" s="107"/>
      <c r="BA1333" s="107"/>
      <c r="BB1333" s="107"/>
      <c r="BC1333" s="107"/>
      <c r="BD1333" s="107"/>
      <c r="BE1333" s="107"/>
      <c r="BT1333" s="155">
        <f>BT1332-BT483</f>
        <v>-35879139157</v>
      </c>
      <c r="BU1333" s="155">
        <f>BU1332-BU483</f>
        <v>0</v>
      </c>
      <c r="BV1333" s="155">
        <f>BV1332-BV483</f>
        <v>0</v>
      </c>
      <c r="BW1333" s="155">
        <f>BW1332-BW483</f>
        <v>3006933888</v>
      </c>
      <c r="BY1333" s="156">
        <f>BY1336</f>
        <v>0</v>
      </c>
      <c r="BZ1333" s="156">
        <f t="shared" si="160"/>
        <v>0</v>
      </c>
    </row>
    <row r="1334" spans="1:94" s="96" customFormat="1" ht="15" hidden="1" customHeight="1" collapsed="1">
      <c r="A1334" s="147" t="str">
        <f>IF(B1334&lt;&gt;"",SUBTOTAL(103,$B$8:B1334)-SUBTOTAL(103,$B$9:$B$50)-SUBTOTAL(103,$B$52:$B$345),"")</f>
        <v/>
      </c>
      <c r="B1334" s="88" t="str">
        <f>IF(AND(W1344=0,AD1344=0),"",".")</f>
        <v/>
      </c>
      <c r="C1334" s="270" t="s">
        <v>1707</v>
      </c>
      <c r="D1334" s="124"/>
      <c r="E1334" s="111"/>
      <c r="F1334" s="111"/>
      <c r="G1334" s="111"/>
      <c r="H1334" s="111"/>
      <c r="I1334" s="111"/>
      <c r="J1334" s="111"/>
      <c r="K1334" s="126"/>
      <c r="L1334" s="126"/>
      <c r="M1334" s="126"/>
      <c r="N1334" s="126"/>
      <c r="O1334" s="126"/>
      <c r="P1334" s="126"/>
      <c r="Q1334" s="126"/>
      <c r="R1334" s="126"/>
      <c r="S1334" s="126"/>
      <c r="T1334" s="126"/>
      <c r="U1334" s="126"/>
      <c r="V1334" s="126"/>
      <c r="W1334" s="271"/>
      <c r="X1334" s="271"/>
      <c r="Y1334" s="271"/>
      <c r="Z1334" s="271"/>
      <c r="AA1334" s="271"/>
      <c r="AB1334" s="271"/>
      <c r="AC1334" s="271"/>
      <c r="AD1334" s="271"/>
      <c r="AE1334" s="271"/>
      <c r="AF1334" s="271"/>
      <c r="AG1334" s="271"/>
      <c r="AH1334" s="271"/>
      <c r="AI1334" s="271"/>
      <c r="AJ1334" s="147" t="str">
        <f t="shared" si="158"/>
        <v/>
      </c>
      <c r="AK1334" s="245" t="str">
        <f t="shared" si="158"/>
        <v/>
      </c>
      <c r="AL1334" s="270" t="s">
        <v>1618</v>
      </c>
      <c r="AM1334" s="124"/>
      <c r="AN1334" s="124"/>
      <c r="AO1334" s="111"/>
      <c r="AP1334" s="111"/>
      <c r="AQ1334" s="111"/>
      <c r="AR1334" s="111"/>
      <c r="AS1334" s="111"/>
      <c r="AT1334" s="126"/>
      <c r="AU1334" s="126"/>
      <c r="AV1334" s="126"/>
      <c r="AW1334" s="126"/>
      <c r="AX1334" s="126"/>
      <c r="AY1334" s="126"/>
      <c r="AZ1334" s="126"/>
      <c r="BA1334" s="126"/>
      <c r="BB1334" s="126"/>
      <c r="BC1334" s="126"/>
      <c r="BD1334" s="126"/>
      <c r="BE1334" s="126"/>
      <c r="BF1334" s="271"/>
      <c r="BG1334" s="271"/>
      <c r="BH1334" s="271"/>
      <c r="BI1334" s="271"/>
      <c r="BJ1334" s="271"/>
      <c r="BK1334" s="271"/>
      <c r="BL1334" s="271"/>
      <c r="BM1334" s="271"/>
      <c r="BN1334" s="271"/>
      <c r="BO1334" s="271"/>
      <c r="BP1334" s="271"/>
      <c r="BQ1334" s="271"/>
      <c r="BR1334" s="271"/>
      <c r="BS1334" s="271"/>
      <c r="BT1334" s="155"/>
      <c r="BU1334" s="155"/>
      <c r="BV1334" s="155"/>
      <c r="BW1334" s="155"/>
      <c r="BX1334" s="156"/>
      <c r="BY1334" s="156">
        <f>BY1336</f>
        <v>0</v>
      </c>
      <c r="BZ1334" s="156">
        <f t="shared" si="160"/>
        <v>0</v>
      </c>
      <c r="CA1334" s="156"/>
      <c r="CB1334" s="252"/>
      <c r="CC1334" s="252"/>
      <c r="CD1334" s="252"/>
      <c r="CE1334" s="252"/>
      <c r="CG1334" s="272"/>
      <c r="CH1334" s="272"/>
      <c r="CI1334" s="272"/>
      <c r="CJ1334" s="272"/>
      <c r="CK1334" s="272"/>
      <c r="CL1334" s="272"/>
      <c r="CM1334" s="272"/>
      <c r="CN1334" s="272"/>
      <c r="CO1334" s="272"/>
      <c r="CP1334" s="272"/>
    </row>
    <row r="1335" spans="1:94" ht="15" hidden="1" customHeight="1">
      <c r="A1335" s="278" t="str">
        <f>IF(B1335&lt;&gt;"",SUBTOTAL(103,$B$8:B1335)-SUBTOTAL(103,$B$9:$B$50)-SUBTOTAL(103,$B$52:$B$345),"")</f>
        <v/>
      </c>
      <c r="D1335" s="100"/>
      <c r="E1335" s="100"/>
      <c r="F1335" s="100"/>
      <c r="G1335" s="100"/>
      <c r="H1335" s="100"/>
      <c r="I1335" s="100"/>
      <c r="J1335" s="100"/>
      <c r="K1335" s="100"/>
      <c r="L1335" s="100"/>
      <c r="M1335" s="100"/>
      <c r="N1335" s="100"/>
      <c r="O1335" s="100"/>
      <c r="P1335" s="100"/>
      <c r="Q1335" s="100"/>
      <c r="R1335" s="100"/>
      <c r="S1335" s="100"/>
      <c r="T1335" s="100"/>
      <c r="W1335" s="648" t="str">
        <f>[4]CDKT!$P$9</f>
        <v>30/06/2016</v>
      </c>
      <c r="X1335" s="649"/>
      <c r="Y1335" s="649"/>
      <c r="Z1335" s="649"/>
      <c r="AA1335" s="649"/>
      <c r="AB1335" s="649"/>
      <c r="AC1335" s="277"/>
      <c r="AD1335" s="648" t="str">
        <f>[4]CDKT!$T$9</f>
        <v>01/01/2016</v>
      </c>
      <c r="AE1335" s="649"/>
      <c r="AF1335" s="649"/>
      <c r="AG1335" s="649"/>
      <c r="AH1335" s="649"/>
      <c r="AI1335" s="649"/>
      <c r="AJ1335" s="278" t="str">
        <f t="shared" si="158"/>
        <v/>
      </c>
      <c r="AK1335" s="278">
        <f t="shared" si="158"/>
        <v>0</v>
      </c>
      <c r="AM1335" s="100"/>
      <c r="AN1335" s="100"/>
      <c r="AO1335" s="100"/>
      <c r="AP1335" s="100"/>
      <c r="AQ1335" s="100"/>
      <c r="AR1335" s="100"/>
      <c r="AS1335" s="100"/>
      <c r="AT1335" s="100"/>
      <c r="AU1335" s="100"/>
      <c r="AV1335" s="100"/>
      <c r="AW1335" s="100"/>
      <c r="AX1335" s="100"/>
      <c r="AY1335" s="100"/>
      <c r="AZ1335" s="100"/>
      <c r="BA1335" s="100"/>
      <c r="BB1335" s="100"/>
      <c r="BC1335" s="100"/>
      <c r="BF1335" s="650" t="e">
        <f>#REF!</f>
        <v>#REF!</v>
      </c>
      <c r="BG1335" s="649"/>
      <c r="BH1335" s="649"/>
      <c r="BI1335" s="649"/>
      <c r="BJ1335" s="649"/>
      <c r="BK1335" s="649"/>
      <c r="BL1335" s="277"/>
      <c r="BM1335" s="650" t="e">
        <f>#REF!</f>
        <v>#REF!</v>
      </c>
      <c r="BN1335" s="649"/>
      <c r="BO1335" s="649"/>
      <c r="BP1335" s="649"/>
      <c r="BQ1335" s="649"/>
      <c r="BR1335" s="649"/>
      <c r="BS1335" s="279"/>
      <c r="BT1335" s="280" t="str">
        <f>[4]CDKT!K$9</f>
        <v>Hội sở</v>
      </c>
      <c r="BU1335" s="280" t="str">
        <f>[4]CDKT!L$9</f>
        <v>CN Hà Nội</v>
      </c>
      <c r="BV1335" s="280" t="str">
        <f>[4]CDKT!M$9</f>
        <v>CN Hồ Chí Minh</v>
      </c>
      <c r="BW1335" s="280" t="str">
        <f>[4]CDKT!O$9</f>
        <v>Điều chỉnh</v>
      </c>
      <c r="BY1335" s="156">
        <f>BY1336</f>
        <v>0</v>
      </c>
      <c r="BZ1335" s="156">
        <f t="shared" si="160"/>
        <v>0</v>
      </c>
    </row>
    <row r="1336" spans="1:94" ht="15" hidden="1" customHeight="1">
      <c r="A1336" s="278" t="str">
        <f>IF(B1336&lt;&gt;"",SUBTOTAL(103,$B$8:B1336)-SUBTOTAL(103,$B$9:$B$50)-SUBTOTAL(103,$B$52:$B$345),"")</f>
        <v/>
      </c>
      <c r="D1336" s="100"/>
      <c r="E1336" s="100"/>
      <c r="F1336" s="100"/>
      <c r="G1336" s="100"/>
      <c r="H1336" s="100"/>
      <c r="I1336" s="100"/>
      <c r="J1336" s="100"/>
      <c r="K1336" s="100"/>
      <c r="L1336" s="100"/>
      <c r="M1336" s="100"/>
      <c r="N1336" s="100"/>
      <c r="O1336" s="100"/>
      <c r="P1336" s="100"/>
      <c r="Q1336" s="100"/>
      <c r="R1336" s="100"/>
      <c r="S1336" s="100"/>
      <c r="T1336" s="100"/>
      <c r="W1336" s="651" t="str">
        <f>[4]CDKT!$P$10</f>
        <v>VND</v>
      </c>
      <c r="X1336" s="651"/>
      <c r="Y1336" s="651"/>
      <c r="Z1336" s="651"/>
      <c r="AA1336" s="651"/>
      <c r="AB1336" s="651"/>
      <c r="AC1336" s="277"/>
      <c r="AD1336" s="651" t="str">
        <f>[4]CDKT!$T$10</f>
        <v>VND</v>
      </c>
      <c r="AE1336" s="651"/>
      <c r="AF1336" s="651"/>
      <c r="AG1336" s="651"/>
      <c r="AH1336" s="651"/>
      <c r="AI1336" s="651"/>
      <c r="AJ1336" s="278" t="str">
        <f t="shared" ref="AJ1336:AK1351" si="161">A1336</f>
        <v/>
      </c>
      <c r="AK1336" s="278">
        <f t="shared" si="161"/>
        <v>0</v>
      </c>
      <c r="AM1336" s="100"/>
      <c r="AN1336" s="100"/>
      <c r="AO1336" s="100"/>
      <c r="AP1336" s="100"/>
      <c r="AQ1336" s="100"/>
      <c r="AR1336" s="100"/>
      <c r="AS1336" s="100"/>
      <c r="AT1336" s="100"/>
      <c r="AU1336" s="100"/>
      <c r="AV1336" s="100"/>
      <c r="AW1336" s="100"/>
      <c r="AX1336" s="100"/>
      <c r="AY1336" s="100"/>
      <c r="AZ1336" s="100"/>
      <c r="BA1336" s="100"/>
      <c r="BB1336" s="100"/>
      <c r="BC1336" s="100"/>
      <c r="BF1336" s="651" t="e">
        <f>#REF!</f>
        <v>#REF!</v>
      </c>
      <c r="BG1336" s="651"/>
      <c r="BH1336" s="651"/>
      <c r="BI1336" s="651"/>
      <c r="BJ1336" s="651"/>
      <c r="BK1336" s="651"/>
      <c r="BL1336" s="277"/>
      <c r="BM1336" s="651" t="e">
        <f>#REF!</f>
        <v>#REF!</v>
      </c>
      <c r="BN1336" s="651"/>
      <c r="BO1336" s="651"/>
      <c r="BP1336" s="651"/>
      <c r="BQ1336" s="651"/>
      <c r="BR1336" s="651"/>
      <c r="BS1336" s="279"/>
      <c r="BT1336" s="155" t="s">
        <v>1133</v>
      </c>
      <c r="BU1336" s="155" t="s">
        <v>1133</v>
      </c>
      <c r="BV1336" s="155" t="s">
        <v>1133</v>
      </c>
      <c r="BW1336" s="155" t="s">
        <v>1133</v>
      </c>
      <c r="BY1336" s="156">
        <f>SUM(BY1342:BY1344)</f>
        <v>0</v>
      </c>
      <c r="BZ1336" s="156">
        <f t="shared" si="160"/>
        <v>0</v>
      </c>
    </row>
    <row r="1337" spans="1:94" s="99" customFormat="1" ht="15" hidden="1" customHeight="1">
      <c r="A1337" s="147" t="str">
        <f>IF(B1337&lt;&gt;"",SUBTOTAL(103,$B$8:B1337)-SUBTOTAL(103,$B$9:$B$50)-SUBTOTAL(103,$B$52:$B$345),"")</f>
        <v/>
      </c>
      <c r="B1337" s="90"/>
      <c r="C1337" s="321" t="s">
        <v>1638</v>
      </c>
      <c r="D1337" s="748" t="s">
        <v>1708</v>
      </c>
      <c r="E1337" s="748"/>
      <c r="F1337" s="748"/>
      <c r="G1337" s="748"/>
      <c r="H1337" s="748"/>
      <c r="I1337" s="748"/>
      <c r="J1337" s="748"/>
      <c r="K1337" s="748"/>
      <c r="L1337" s="748"/>
      <c r="M1337" s="748"/>
      <c r="N1337" s="748"/>
      <c r="O1337" s="748"/>
      <c r="P1337" s="748"/>
      <c r="Q1337" s="748"/>
      <c r="R1337" s="748"/>
      <c r="S1337" s="748"/>
      <c r="T1337" s="748"/>
      <c r="U1337" s="748"/>
      <c r="V1337" s="748"/>
      <c r="W1337" s="641">
        <f>SUBTOTAL(109,W1338:AB1339)</f>
        <v>0</v>
      </c>
      <c r="X1337" s="641"/>
      <c r="Y1337" s="641"/>
      <c r="Z1337" s="641"/>
      <c r="AA1337" s="641"/>
      <c r="AB1337" s="641"/>
      <c r="AC1337" s="423"/>
      <c r="AD1337" s="641">
        <f>SUBTOTAL(109,AD1338:AI1339)</f>
        <v>0</v>
      </c>
      <c r="AE1337" s="641"/>
      <c r="AF1337" s="641"/>
      <c r="AG1337" s="641"/>
      <c r="AH1337" s="641"/>
      <c r="AI1337" s="641"/>
      <c r="AJ1337" s="147" t="str">
        <f t="shared" si="161"/>
        <v/>
      </c>
      <c r="AK1337" s="245">
        <f t="shared" si="161"/>
        <v>0</v>
      </c>
      <c r="AL1337" s="321" t="s">
        <v>1620</v>
      </c>
      <c r="AM1337" s="129"/>
      <c r="AN1337" s="129"/>
      <c r="AO1337" s="107"/>
      <c r="AP1337" s="107"/>
      <c r="AQ1337" s="107"/>
      <c r="AR1337" s="107"/>
      <c r="AS1337" s="107"/>
      <c r="AT1337" s="107"/>
      <c r="AU1337" s="114"/>
      <c r="AV1337" s="114"/>
      <c r="BF1337" s="676" t="e">
        <f>SUBTOTAL(109,#REF!)</f>
        <v>#REF!</v>
      </c>
      <c r="BG1337" s="676"/>
      <c r="BH1337" s="676"/>
      <c r="BI1337" s="676"/>
      <c r="BJ1337" s="676"/>
      <c r="BK1337" s="676"/>
      <c r="BL1337" s="290"/>
      <c r="BM1337" s="676" t="e">
        <f>SUBTOTAL(109,#REF!)</f>
        <v>#REF!</v>
      </c>
      <c r="BN1337" s="676"/>
      <c r="BO1337" s="676"/>
      <c r="BP1337" s="676"/>
      <c r="BQ1337" s="676"/>
      <c r="BR1337" s="676"/>
      <c r="BS1337" s="193"/>
      <c r="BT1337" s="227">
        <f>SUBTOTAL(109,BT1338:BT1339)</f>
        <v>0</v>
      </c>
      <c r="BU1337" s="227">
        <f>SUBTOTAL(109,BU1338:BU1339)</f>
        <v>0</v>
      </c>
      <c r="BV1337" s="227">
        <f>SUBTOTAL(109,BV1338:BV1339)</f>
        <v>0</v>
      </c>
      <c r="BW1337" s="227">
        <f>SUBTOTAL(109,BW1338:BW1339)</f>
        <v>0</v>
      </c>
      <c r="BX1337" s="156"/>
      <c r="BY1337" s="156">
        <f t="shared" ref="BY1337:BY1342" si="162">IF(SUM(C1337:AI1337)=0,0,1)</f>
        <v>0</v>
      </c>
      <c r="BZ1337" s="156">
        <f t="shared" si="160"/>
        <v>0</v>
      </c>
      <c r="CA1337" s="156"/>
      <c r="CB1337" s="252"/>
      <c r="CC1337" s="252"/>
      <c r="CD1337" s="252"/>
      <c r="CE1337" s="195"/>
      <c r="CG1337" s="290"/>
      <c r="CH1337" s="290"/>
      <c r="CI1337" s="290"/>
      <c r="CJ1337" s="290"/>
      <c r="CK1337" s="290"/>
      <c r="CL1337" s="290"/>
      <c r="CM1337" s="290"/>
      <c r="CN1337" s="290"/>
      <c r="CO1337" s="290"/>
      <c r="CP1337" s="290"/>
    </row>
    <row r="1338" spans="1:94" s="99" customFormat="1" ht="15" hidden="1" customHeight="1">
      <c r="A1338" s="147" t="str">
        <f>IF(B1338&lt;&gt;"",SUBTOTAL(103,$B$8:B1338)-SUBTOTAL(103,$B$9:$B$50)-SUBTOTAL(103,$B$52:$B$345),"")</f>
        <v/>
      </c>
      <c r="B1338" s="90"/>
      <c r="C1338" s="321" t="s">
        <v>1680</v>
      </c>
      <c r="D1338" s="462" t="s">
        <v>1681</v>
      </c>
      <c r="E1338" s="107"/>
      <c r="F1338" s="107"/>
      <c r="G1338" s="107"/>
      <c r="H1338" s="107"/>
      <c r="I1338" s="107"/>
      <c r="J1338" s="107"/>
      <c r="K1338" s="107"/>
      <c r="L1338" s="114"/>
      <c r="M1338" s="114"/>
      <c r="W1338" s="641">
        <f>SUM(BT1338:BW1338)</f>
        <v>0</v>
      </c>
      <c r="X1338" s="641"/>
      <c r="Y1338" s="641"/>
      <c r="Z1338" s="641"/>
      <c r="AA1338" s="641"/>
      <c r="AB1338" s="641"/>
      <c r="AC1338" s="423"/>
      <c r="AD1338" s="641">
        <v>0</v>
      </c>
      <c r="AE1338" s="641"/>
      <c r="AF1338" s="641"/>
      <c r="AG1338" s="641"/>
      <c r="AH1338" s="641"/>
      <c r="AI1338" s="641"/>
      <c r="AJ1338" s="147" t="str">
        <f t="shared" si="161"/>
        <v/>
      </c>
      <c r="AK1338" s="245">
        <f t="shared" si="161"/>
        <v>0</v>
      </c>
      <c r="AL1338" s="321" t="s">
        <v>1620</v>
      </c>
      <c r="AM1338" s="129"/>
      <c r="AN1338" s="129"/>
      <c r="AO1338" s="107"/>
      <c r="AP1338" s="107"/>
      <c r="AQ1338" s="107"/>
      <c r="AR1338" s="107"/>
      <c r="AS1338" s="107"/>
      <c r="AT1338" s="107"/>
      <c r="AU1338" s="114"/>
      <c r="AV1338" s="114"/>
      <c r="BF1338" s="676" t="e">
        <f>SUBTOTAL(109,#REF!)</f>
        <v>#REF!</v>
      </c>
      <c r="BG1338" s="676"/>
      <c r="BH1338" s="676"/>
      <c r="BI1338" s="676"/>
      <c r="BJ1338" s="676"/>
      <c r="BK1338" s="676"/>
      <c r="BL1338" s="290"/>
      <c r="BM1338" s="676" t="e">
        <f>SUBTOTAL(109,#REF!)</f>
        <v>#REF!</v>
      </c>
      <c r="BN1338" s="676"/>
      <c r="BO1338" s="676"/>
      <c r="BP1338" s="676"/>
      <c r="BQ1338" s="676"/>
      <c r="BR1338" s="676"/>
      <c r="BS1338" s="193"/>
      <c r="BT1338" s="155">
        <v>0</v>
      </c>
      <c r="BU1338" s="155">
        <v>0</v>
      </c>
      <c r="BV1338" s="155">
        <v>0</v>
      </c>
      <c r="BW1338" s="155">
        <v>0</v>
      </c>
      <c r="BX1338" s="156"/>
      <c r="BY1338" s="156">
        <f t="shared" si="162"/>
        <v>0</v>
      </c>
      <c r="BZ1338" s="156">
        <f t="shared" si="160"/>
        <v>0</v>
      </c>
      <c r="CA1338" s="156"/>
      <c r="CB1338" s="252"/>
      <c r="CC1338" s="252"/>
      <c r="CD1338" s="252"/>
      <c r="CE1338" s="195"/>
      <c r="CG1338" s="290"/>
      <c r="CH1338" s="290"/>
      <c r="CI1338" s="290"/>
      <c r="CJ1338" s="290"/>
      <c r="CK1338" s="290"/>
      <c r="CL1338" s="290"/>
      <c r="CM1338" s="290"/>
      <c r="CN1338" s="290"/>
      <c r="CO1338" s="290"/>
      <c r="CP1338" s="290"/>
    </row>
    <row r="1339" spans="1:94" s="99" customFormat="1" ht="15" hidden="1" customHeight="1">
      <c r="A1339" s="147" t="str">
        <f>IF(B1339&lt;&gt;"",SUBTOTAL(103,$B$8:B1339)-SUBTOTAL(103,$B$9:$B$50)-SUBTOTAL(103,$B$52:$B$345),"")</f>
        <v/>
      </c>
      <c r="B1339" s="90"/>
      <c r="C1339" s="321" t="s">
        <v>1682</v>
      </c>
      <c r="D1339" s="462" t="s">
        <v>1683</v>
      </c>
      <c r="E1339" s="107"/>
      <c r="F1339" s="107"/>
      <c r="G1339" s="107"/>
      <c r="H1339" s="107"/>
      <c r="I1339" s="107"/>
      <c r="J1339" s="107"/>
      <c r="K1339" s="107"/>
      <c r="L1339" s="114"/>
      <c r="M1339" s="114"/>
      <c r="W1339" s="641">
        <f>SUM(BT1339:BW1339)</f>
        <v>0</v>
      </c>
      <c r="X1339" s="641"/>
      <c r="Y1339" s="641"/>
      <c r="Z1339" s="641"/>
      <c r="AA1339" s="641"/>
      <c r="AB1339" s="641"/>
      <c r="AC1339" s="423"/>
      <c r="AD1339" s="641">
        <v>0</v>
      </c>
      <c r="AE1339" s="641"/>
      <c r="AF1339" s="641"/>
      <c r="AG1339" s="641"/>
      <c r="AH1339" s="641"/>
      <c r="AI1339" s="641"/>
      <c r="AJ1339" s="147" t="str">
        <f t="shared" si="161"/>
        <v/>
      </c>
      <c r="AK1339" s="245">
        <f t="shared" si="161"/>
        <v>0</v>
      </c>
      <c r="AL1339" s="321" t="s">
        <v>1620</v>
      </c>
      <c r="AM1339" s="129"/>
      <c r="AN1339" s="129"/>
      <c r="AO1339" s="107"/>
      <c r="AP1339" s="107"/>
      <c r="AQ1339" s="107"/>
      <c r="AR1339" s="107"/>
      <c r="AS1339" s="107"/>
      <c r="AT1339" s="107"/>
      <c r="AU1339" s="114"/>
      <c r="AV1339" s="114"/>
      <c r="BF1339" s="676" t="e">
        <f>SUBTOTAL(109,#REF!)</f>
        <v>#REF!</v>
      </c>
      <c r="BG1339" s="676"/>
      <c r="BH1339" s="676"/>
      <c r="BI1339" s="676"/>
      <c r="BJ1339" s="676"/>
      <c r="BK1339" s="676"/>
      <c r="BL1339" s="290"/>
      <c r="BM1339" s="676" t="e">
        <f>SUBTOTAL(109,#REF!)</f>
        <v>#REF!</v>
      </c>
      <c r="BN1339" s="676"/>
      <c r="BO1339" s="676"/>
      <c r="BP1339" s="676"/>
      <c r="BQ1339" s="676"/>
      <c r="BR1339" s="676"/>
      <c r="BS1339" s="193"/>
      <c r="BT1339" s="155">
        <v>0</v>
      </c>
      <c r="BU1339" s="155">
        <v>0</v>
      </c>
      <c r="BV1339" s="155">
        <v>0</v>
      </c>
      <c r="BW1339" s="155">
        <v>0</v>
      </c>
      <c r="BX1339" s="156"/>
      <c r="BY1339" s="156">
        <f t="shared" si="162"/>
        <v>0</v>
      </c>
      <c r="BZ1339" s="156">
        <f t="shared" si="160"/>
        <v>0</v>
      </c>
      <c r="CA1339" s="156"/>
      <c r="CB1339" s="252"/>
      <c r="CC1339" s="252"/>
      <c r="CD1339" s="252"/>
      <c r="CE1339" s="195"/>
      <c r="CG1339" s="290"/>
      <c r="CH1339" s="290"/>
      <c r="CI1339" s="290"/>
      <c r="CJ1339" s="290"/>
      <c r="CK1339" s="290"/>
      <c r="CL1339" s="290"/>
      <c r="CM1339" s="290"/>
      <c r="CN1339" s="290"/>
      <c r="CO1339" s="290"/>
      <c r="CP1339" s="290"/>
    </row>
    <row r="1340" spans="1:94" s="99" customFormat="1" ht="15" hidden="1" customHeight="1">
      <c r="A1340" s="147" t="str">
        <f>IF(B1340&lt;&gt;"",SUBTOTAL(103,$B$8:B1340)-SUBTOTAL(103,$B$9:$B$50)-SUBTOTAL(103,$B$52:$B$345),"")</f>
        <v/>
      </c>
      <c r="B1340" s="90"/>
      <c r="C1340" s="321" t="s">
        <v>1640</v>
      </c>
      <c r="D1340" s="748" t="s">
        <v>1709</v>
      </c>
      <c r="E1340" s="748"/>
      <c r="F1340" s="748"/>
      <c r="G1340" s="748"/>
      <c r="H1340" s="748"/>
      <c r="I1340" s="748"/>
      <c r="J1340" s="748"/>
      <c r="K1340" s="748"/>
      <c r="L1340" s="748"/>
      <c r="M1340" s="748"/>
      <c r="N1340" s="748"/>
      <c r="O1340" s="748"/>
      <c r="P1340" s="748"/>
      <c r="Q1340" s="748"/>
      <c r="R1340" s="748"/>
      <c r="S1340" s="748"/>
      <c r="T1340" s="748"/>
      <c r="U1340" s="748"/>
      <c r="V1340" s="748"/>
      <c r="W1340" s="641">
        <f>SUBTOTAL(109,W1341:AB1342)</f>
        <v>0</v>
      </c>
      <c r="X1340" s="641"/>
      <c r="Y1340" s="641"/>
      <c r="Z1340" s="641"/>
      <c r="AA1340" s="641"/>
      <c r="AB1340" s="641"/>
      <c r="AC1340" s="423"/>
      <c r="AD1340" s="641">
        <f>SUBTOTAL(109,AD1341:AI1342)</f>
        <v>0</v>
      </c>
      <c r="AE1340" s="641"/>
      <c r="AF1340" s="641"/>
      <c r="AG1340" s="641"/>
      <c r="AH1340" s="641"/>
      <c r="AI1340" s="641"/>
      <c r="AJ1340" s="147" t="str">
        <f t="shared" si="161"/>
        <v/>
      </c>
      <c r="AK1340" s="245">
        <f t="shared" si="161"/>
        <v>0</v>
      </c>
      <c r="AL1340" s="321" t="s">
        <v>1620</v>
      </c>
      <c r="AM1340" s="129"/>
      <c r="AN1340" s="129"/>
      <c r="AO1340" s="107"/>
      <c r="AP1340" s="107"/>
      <c r="AQ1340" s="107"/>
      <c r="AR1340" s="107"/>
      <c r="AS1340" s="107"/>
      <c r="AT1340" s="107"/>
      <c r="AU1340" s="114"/>
      <c r="AV1340" s="114"/>
      <c r="BF1340" s="676" t="e">
        <f>SUBTOTAL(109,#REF!)</f>
        <v>#REF!</v>
      </c>
      <c r="BG1340" s="676"/>
      <c r="BH1340" s="676"/>
      <c r="BI1340" s="676"/>
      <c r="BJ1340" s="676"/>
      <c r="BK1340" s="676"/>
      <c r="BL1340" s="290"/>
      <c r="BM1340" s="676" t="e">
        <f>SUBTOTAL(109,#REF!)</f>
        <v>#REF!</v>
      </c>
      <c r="BN1340" s="676"/>
      <c r="BO1340" s="676"/>
      <c r="BP1340" s="676"/>
      <c r="BQ1340" s="676"/>
      <c r="BR1340" s="676"/>
      <c r="BS1340" s="193"/>
      <c r="BT1340" s="227">
        <f>SUBTOTAL(109,BT1341:BT1342)</f>
        <v>0</v>
      </c>
      <c r="BU1340" s="227">
        <f>SUBTOTAL(109,BU1341:BU1342)</f>
        <v>0</v>
      </c>
      <c r="BV1340" s="227">
        <f>SUBTOTAL(109,BV1341:BV1342)</f>
        <v>0</v>
      </c>
      <c r="BW1340" s="227">
        <f>SUBTOTAL(109,BW1341:BW1342)</f>
        <v>0</v>
      </c>
      <c r="BX1340" s="156"/>
      <c r="BY1340" s="156">
        <f t="shared" si="162"/>
        <v>0</v>
      </c>
      <c r="BZ1340" s="156">
        <f t="shared" si="160"/>
        <v>0</v>
      </c>
      <c r="CA1340" s="156"/>
      <c r="CB1340" s="252"/>
      <c r="CC1340" s="252"/>
      <c r="CD1340" s="252"/>
      <c r="CE1340" s="195"/>
      <c r="CG1340" s="290"/>
      <c r="CH1340" s="290"/>
      <c r="CI1340" s="290"/>
      <c r="CJ1340" s="290"/>
      <c r="CK1340" s="290"/>
      <c r="CL1340" s="290"/>
      <c r="CM1340" s="290"/>
      <c r="CN1340" s="290"/>
      <c r="CO1340" s="290"/>
      <c r="CP1340" s="290"/>
    </row>
    <row r="1341" spans="1:94" s="99" customFormat="1" ht="15" hidden="1" customHeight="1">
      <c r="A1341" s="147" t="str">
        <f>IF(B1341&lt;&gt;"",SUBTOTAL(103,$B$8:B1341)-SUBTOTAL(103,$B$9:$B$50)-SUBTOTAL(103,$B$52:$B$345),"")</f>
        <v/>
      </c>
      <c r="B1341" s="90"/>
      <c r="C1341" s="321" t="s">
        <v>1685</v>
      </c>
      <c r="D1341" s="462" t="s">
        <v>1681</v>
      </c>
      <c r="E1341" s="107"/>
      <c r="F1341" s="107"/>
      <c r="G1341" s="107"/>
      <c r="H1341" s="107"/>
      <c r="I1341" s="107"/>
      <c r="J1341" s="107"/>
      <c r="K1341" s="107"/>
      <c r="L1341" s="114"/>
      <c r="M1341" s="114"/>
      <c r="W1341" s="641">
        <f>SUM(BT1341:BW1341)</f>
        <v>0</v>
      </c>
      <c r="X1341" s="641"/>
      <c r="Y1341" s="641"/>
      <c r="Z1341" s="641"/>
      <c r="AA1341" s="641"/>
      <c r="AB1341" s="641"/>
      <c r="AC1341" s="423"/>
      <c r="AD1341" s="641">
        <v>0</v>
      </c>
      <c r="AE1341" s="641"/>
      <c r="AF1341" s="641"/>
      <c r="AG1341" s="641"/>
      <c r="AH1341" s="641"/>
      <c r="AI1341" s="641"/>
      <c r="AJ1341" s="147" t="str">
        <f t="shared" si="161"/>
        <v/>
      </c>
      <c r="AK1341" s="245">
        <f t="shared" si="161"/>
        <v>0</v>
      </c>
      <c r="AL1341" s="321" t="s">
        <v>1620</v>
      </c>
      <c r="AM1341" s="129"/>
      <c r="AN1341" s="129"/>
      <c r="AO1341" s="107"/>
      <c r="AP1341" s="107"/>
      <c r="AQ1341" s="107"/>
      <c r="AR1341" s="107"/>
      <c r="AS1341" s="107"/>
      <c r="AT1341" s="107"/>
      <c r="AU1341" s="114"/>
      <c r="AV1341" s="114"/>
      <c r="BF1341" s="676" t="e">
        <f>SUBTOTAL(109,#REF!)</f>
        <v>#REF!</v>
      </c>
      <c r="BG1341" s="676"/>
      <c r="BH1341" s="676"/>
      <c r="BI1341" s="676"/>
      <c r="BJ1341" s="676"/>
      <c r="BK1341" s="676"/>
      <c r="BL1341" s="290"/>
      <c r="BM1341" s="676" t="e">
        <f>SUBTOTAL(109,#REF!)</f>
        <v>#REF!</v>
      </c>
      <c r="BN1341" s="676"/>
      <c r="BO1341" s="676"/>
      <c r="BP1341" s="676"/>
      <c r="BQ1341" s="676"/>
      <c r="BR1341" s="676"/>
      <c r="BS1341" s="193"/>
      <c r="BT1341" s="155">
        <v>0</v>
      </c>
      <c r="BU1341" s="155">
        <v>0</v>
      </c>
      <c r="BV1341" s="155">
        <v>0</v>
      </c>
      <c r="BW1341" s="155">
        <v>0</v>
      </c>
      <c r="BX1341" s="156"/>
      <c r="BY1341" s="156">
        <f t="shared" si="162"/>
        <v>0</v>
      </c>
      <c r="BZ1341" s="156">
        <f t="shared" si="160"/>
        <v>0</v>
      </c>
      <c r="CA1341" s="156"/>
      <c r="CB1341" s="252"/>
      <c r="CC1341" s="252"/>
      <c r="CD1341" s="252"/>
      <c r="CE1341" s="195"/>
      <c r="CG1341" s="290"/>
      <c r="CH1341" s="290"/>
      <c r="CI1341" s="290"/>
      <c r="CJ1341" s="290"/>
      <c r="CK1341" s="290"/>
      <c r="CL1341" s="290"/>
      <c r="CM1341" s="290"/>
      <c r="CN1341" s="290"/>
      <c r="CO1341" s="290"/>
      <c r="CP1341" s="290"/>
    </row>
    <row r="1342" spans="1:94" s="99" customFormat="1" ht="15" hidden="1" customHeight="1">
      <c r="A1342" s="147" t="str">
        <f>IF(B1342&lt;&gt;"",SUBTOTAL(103,$B$8:B1342)-SUBTOTAL(103,$B$9:$B$50)-SUBTOTAL(103,$B$52:$B$345),"")</f>
        <v/>
      </c>
      <c r="B1342" s="90"/>
      <c r="C1342" s="321" t="s">
        <v>1686</v>
      </c>
      <c r="D1342" s="462" t="s">
        <v>1683</v>
      </c>
      <c r="E1342" s="107"/>
      <c r="F1342" s="107"/>
      <c r="G1342" s="107"/>
      <c r="H1342" s="107"/>
      <c r="I1342" s="107"/>
      <c r="J1342" s="107"/>
      <c r="K1342" s="107"/>
      <c r="L1342" s="114"/>
      <c r="M1342" s="114"/>
      <c r="W1342" s="641">
        <f>SUM(BT1342:BW1342)</f>
        <v>0</v>
      </c>
      <c r="X1342" s="641"/>
      <c r="Y1342" s="641"/>
      <c r="Z1342" s="641"/>
      <c r="AA1342" s="641"/>
      <c r="AB1342" s="641"/>
      <c r="AC1342" s="423"/>
      <c r="AD1342" s="641">
        <v>0</v>
      </c>
      <c r="AE1342" s="641"/>
      <c r="AF1342" s="641"/>
      <c r="AG1342" s="641"/>
      <c r="AH1342" s="641"/>
      <c r="AI1342" s="641"/>
      <c r="AJ1342" s="147" t="str">
        <f t="shared" si="161"/>
        <v/>
      </c>
      <c r="AK1342" s="245">
        <f t="shared" si="161"/>
        <v>0</v>
      </c>
      <c r="AL1342" s="321" t="s">
        <v>1620</v>
      </c>
      <c r="AM1342" s="129"/>
      <c r="AN1342" s="129"/>
      <c r="AO1342" s="107"/>
      <c r="AP1342" s="107"/>
      <c r="AQ1342" s="107"/>
      <c r="AR1342" s="107"/>
      <c r="AS1342" s="107"/>
      <c r="AT1342" s="107"/>
      <c r="AU1342" s="114"/>
      <c r="AV1342" s="114"/>
      <c r="BF1342" s="676" t="e">
        <f>SUBTOTAL(109,#REF!)</f>
        <v>#REF!</v>
      </c>
      <c r="BG1342" s="676"/>
      <c r="BH1342" s="676"/>
      <c r="BI1342" s="676"/>
      <c r="BJ1342" s="676"/>
      <c r="BK1342" s="676"/>
      <c r="BL1342" s="290"/>
      <c r="BM1342" s="676" t="e">
        <f>SUBTOTAL(109,#REF!)</f>
        <v>#REF!</v>
      </c>
      <c r="BN1342" s="676"/>
      <c r="BO1342" s="676"/>
      <c r="BP1342" s="676"/>
      <c r="BQ1342" s="676"/>
      <c r="BR1342" s="676"/>
      <c r="BS1342" s="193"/>
      <c r="BT1342" s="155">
        <v>0</v>
      </c>
      <c r="BU1342" s="155">
        <v>0</v>
      </c>
      <c r="BV1342" s="155">
        <v>0</v>
      </c>
      <c r="BW1342" s="155">
        <v>0</v>
      </c>
      <c r="BX1342" s="156"/>
      <c r="BY1342" s="156">
        <f t="shared" si="162"/>
        <v>0</v>
      </c>
      <c r="BZ1342" s="156">
        <f t="shared" si="160"/>
        <v>0</v>
      </c>
      <c r="CA1342" s="156"/>
      <c r="CB1342" s="252"/>
      <c r="CC1342" s="252"/>
      <c r="CD1342" s="252"/>
      <c r="CE1342" s="195"/>
      <c r="CG1342" s="290"/>
      <c r="CH1342" s="290"/>
      <c r="CI1342" s="290"/>
      <c r="CJ1342" s="290"/>
      <c r="CK1342" s="290"/>
      <c r="CL1342" s="290"/>
      <c r="CM1342" s="290"/>
      <c r="CN1342" s="290"/>
      <c r="CO1342" s="290"/>
      <c r="CP1342" s="290"/>
    </row>
    <row r="1343" spans="1:94" ht="15" hidden="1" customHeight="1">
      <c r="A1343" s="147" t="str">
        <f>IF(B1343&lt;&gt;"",SUBTOTAL(103,$B$8:B1343)-SUBTOTAL(103,$B$9:$B$50)-SUBTOTAL(103,$B$52:$B$345),"")</f>
        <v/>
      </c>
      <c r="C1343" s="262"/>
      <c r="W1343" s="155"/>
      <c r="X1343" s="155"/>
      <c r="Y1343" s="155"/>
      <c r="Z1343" s="155"/>
      <c r="AA1343" s="155"/>
      <c r="AB1343" s="155"/>
      <c r="AC1343" s="155"/>
      <c r="AD1343" s="155"/>
      <c r="AE1343" s="155"/>
      <c r="AF1343" s="155"/>
      <c r="AG1343" s="155"/>
      <c r="AH1343" s="155"/>
      <c r="AI1343" s="155"/>
      <c r="AJ1343" s="147" t="str">
        <f t="shared" si="161"/>
        <v/>
      </c>
      <c r="AK1343" s="245">
        <f t="shared" si="161"/>
        <v>0</v>
      </c>
      <c r="AL1343" s="262"/>
      <c r="BF1343" s="194"/>
      <c r="BG1343" s="194"/>
      <c r="BH1343" s="194"/>
      <c r="BI1343" s="194"/>
      <c r="BJ1343" s="194"/>
      <c r="BK1343" s="194"/>
      <c r="BL1343" s="194"/>
      <c r="BM1343" s="194"/>
      <c r="BN1343" s="194"/>
      <c r="BO1343" s="194"/>
      <c r="BP1343" s="194"/>
      <c r="BQ1343" s="194"/>
      <c r="BR1343" s="194"/>
      <c r="BY1343" s="156">
        <f>BY1344</f>
        <v>0</v>
      </c>
      <c r="BZ1343" s="156">
        <f t="shared" si="160"/>
        <v>0</v>
      </c>
      <c r="CD1343" s="155"/>
      <c r="CE1343" s="155"/>
    </row>
    <row r="1344" spans="1:94" s="96" customFormat="1" ht="15" hidden="1" customHeight="1" thickBot="1">
      <c r="A1344" s="147" t="str">
        <f>IF(B1344&lt;&gt;"",SUBTOTAL(103,$B$8:B1344)-SUBTOTAL(103,$B$9:$B$50)-SUBTOTAL(103,$B$52:$B$345),"")</f>
        <v/>
      </c>
      <c r="B1344" s="88"/>
      <c r="C1344" s="270"/>
      <c r="D1344" s="110"/>
      <c r="E1344" s="111"/>
      <c r="F1344" s="111"/>
      <c r="G1344" s="111"/>
      <c r="H1344" s="111"/>
      <c r="I1344" s="111"/>
      <c r="J1344" s="111"/>
      <c r="K1344" s="112"/>
      <c r="L1344" s="112"/>
      <c r="M1344" s="112"/>
      <c r="N1344" s="112"/>
      <c r="O1344" s="112"/>
      <c r="P1344" s="112"/>
      <c r="Q1344" s="112"/>
      <c r="R1344" s="112"/>
      <c r="S1344" s="112"/>
      <c r="T1344" s="112"/>
      <c r="U1344" s="112"/>
      <c r="V1344" s="112"/>
      <c r="W1344" s="653">
        <f>SUBTOTAL(109,W1337:AB1343)</f>
        <v>0</v>
      </c>
      <c r="X1344" s="653"/>
      <c r="Y1344" s="653"/>
      <c r="Z1344" s="653"/>
      <c r="AA1344" s="653"/>
      <c r="AB1344" s="653"/>
      <c r="AC1344" s="252"/>
      <c r="AD1344" s="653">
        <f>SUBTOTAL(109,AD1337:AI1343)</f>
        <v>0</v>
      </c>
      <c r="AE1344" s="653"/>
      <c r="AF1344" s="653"/>
      <c r="AG1344" s="653"/>
      <c r="AH1344" s="653"/>
      <c r="AI1344" s="653"/>
      <c r="AJ1344" s="147" t="str">
        <f t="shared" si="161"/>
        <v/>
      </c>
      <c r="AK1344" s="245">
        <f t="shared" si="161"/>
        <v>0</v>
      </c>
      <c r="AL1344" s="270"/>
      <c r="AM1344" s="110"/>
      <c r="AN1344" s="111"/>
      <c r="AO1344" s="111"/>
      <c r="AP1344" s="111"/>
      <c r="AQ1344" s="111"/>
      <c r="AR1344" s="111"/>
      <c r="AS1344" s="111"/>
      <c r="AT1344" s="112"/>
      <c r="AU1344" s="112"/>
      <c r="AV1344" s="112"/>
      <c r="AW1344" s="112"/>
      <c r="AX1344" s="112"/>
      <c r="AY1344" s="112"/>
      <c r="AZ1344" s="112"/>
      <c r="BA1344" s="112"/>
      <c r="BB1344" s="112"/>
      <c r="BC1344" s="112"/>
      <c r="BD1344" s="112"/>
      <c r="BE1344" s="112"/>
      <c r="BF1344" s="653">
        <f>SUBTOTAL(109,BF1342:BK1343)</f>
        <v>0</v>
      </c>
      <c r="BG1344" s="653"/>
      <c r="BH1344" s="653"/>
      <c r="BI1344" s="653"/>
      <c r="BJ1344" s="653"/>
      <c r="BK1344" s="653"/>
      <c r="BL1344" s="252"/>
      <c r="BM1344" s="653">
        <f>SUBTOTAL(109,BM1342:BR1343)</f>
        <v>0</v>
      </c>
      <c r="BN1344" s="653"/>
      <c r="BO1344" s="653"/>
      <c r="BP1344" s="653"/>
      <c r="BQ1344" s="653"/>
      <c r="BR1344" s="653"/>
      <c r="BS1344" s="271"/>
      <c r="BT1344" s="285">
        <f>SUBTOTAL(109,BT1337:BT1343)</f>
        <v>0</v>
      </c>
      <c r="BU1344" s="285">
        <f>SUBTOTAL(109,BU1337:BU1343)</f>
        <v>0</v>
      </c>
      <c r="BV1344" s="285">
        <f>SUBTOTAL(109,BV1337:BV1343)</f>
        <v>0</v>
      </c>
      <c r="BW1344" s="285">
        <f>SUBTOTAL(109,BW1337:BW1343)</f>
        <v>0</v>
      </c>
      <c r="BX1344" s="156"/>
      <c r="BY1344" s="156">
        <f>IF(SUM(C1344:AI1344)=0,0,1)</f>
        <v>0</v>
      </c>
      <c r="BZ1344" s="156">
        <f t="shared" si="160"/>
        <v>0</v>
      </c>
      <c r="CA1344" s="156"/>
      <c r="CB1344" s="252">
        <f>[4]CDKT!P329</f>
        <v>0</v>
      </c>
      <c r="CC1344" s="252">
        <f>[4]CDKT!T329</f>
        <v>0</v>
      </c>
      <c r="CD1344" s="252">
        <f>W1344-CB1344</f>
        <v>0</v>
      </c>
      <c r="CE1344" s="252">
        <f>AD1344-CC1344</f>
        <v>0</v>
      </c>
      <c r="CG1344" s="272"/>
      <c r="CH1344" s="272"/>
      <c r="CI1344" s="272"/>
      <c r="CJ1344" s="272"/>
      <c r="CK1344" s="272"/>
      <c r="CL1344" s="272"/>
      <c r="CM1344" s="272"/>
      <c r="CN1344" s="272"/>
      <c r="CO1344" s="272"/>
      <c r="CP1344" s="272"/>
    </row>
    <row r="1345" spans="1:94" ht="15" hidden="1" customHeight="1" thickTop="1">
      <c r="A1345" s="147" t="str">
        <f>IF(B1345&lt;&gt;"",SUBTOTAL(103,$B$8:B1345)-SUBTOTAL(103,$B$9:$B$50)-SUBTOTAL(103,$B$52:$B$345),"")</f>
        <v/>
      </c>
      <c r="D1345" s="107"/>
      <c r="E1345" s="107"/>
      <c r="F1345" s="107"/>
      <c r="G1345" s="107"/>
      <c r="H1345" s="107"/>
      <c r="I1345" s="107"/>
      <c r="J1345" s="107"/>
      <c r="K1345" s="107"/>
      <c r="L1345" s="107"/>
      <c r="M1345" s="107"/>
      <c r="N1345" s="107"/>
      <c r="O1345" s="107"/>
      <c r="P1345" s="107"/>
      <c r="Q1345" s="107"/>
      <c r="R1345" s="107"/>
      <c r="S1345" s="107"/>
      <c r="T1345" s="107"/>
      <c r="U1345" s="107"/>
      <c r="V1345" s="107"/>
      <c r="W1345" s="155"/>
      <c r="X1345" s="155"/>
      <c r="Y1345" s="155"/>
      <c r="Z1345" s="155"/>
      <c r="AA1345" s="155"/>
      <c r="AB1345" s="155"/>
      <c r="AC1345" s="155"/>
      <c r="AD1345" s="155"/>
      <c r="AE1345" s="155"/>
      <c r="AF1345" s="155"/>
      <c r="AG1345" s="155"/>
      <c r="AH1345" s="155"/>
      <c r="AI1345" s="155"/>
      <c r="AJ1345" s="147" t="str">
        <f t="shared" si="161"/>
        <v/>
      </c>
      <c r="AK1345" s="245">
        <f t="shared" si="161"/>
        <v>0</v>
      </c>
      <c r="AM1345" s="107"/>
      <c r="AN1345" s="107"/>
      <c r="AO1345" s="107"/>
      <c r="AP1345" s="107"/>
      <c r="AQ1345" s="107"/>
      <c r="AR1345" s="107"/>
      <c r="AS1345" s="107"/>
      <c r="AT1345" s="107"/>
      <c r="AU1345" s="107"/>
      <c r="AV1345" s="107"/>
      <c r="AW1345" s="107"/>
      <c r="AX1345" s="107"/>
      <c r="AY1345" s="107"/>
      <c r="AZ1345" s="107"/>
      <c r="BA1345" s="107"/>
      <c r="BB1345" s="107"/>
      <c r="BC1345" s="107"/>
      <c r="BD1345" s="107"/>
      <c r="BE1345" s="107"/>
      <c r="BT1345" s="155">
        <f>BT1344-[4]CDKT!K329</f>
        <v>0</v>
      </c>
      <c r="BU1345" s="155">
        <f>BU1344-[4]CDKT!L329</f>
        <v>0</v>
      </c>
      <c r="BV1345" s="155">
        <f>BV1344-[4]CDKT!M329</f>
        <v>0</v>
      </c>
      <c r="BW1345" s="155">
        <f>BW1344-[4]CDKT!O329</f>
        <v>0</v>
      </c>
      <c r="BY1345" s="156">
        <f>BY1348</f>
        <v>0</v>
      </c>
      <c r="BZ1345" s="156">
        <f t="shared" si="160"/>
        <v>0</v>
      </c>
    </row>
    <row r="1346" spans="1:94" s="96" customFormat="1" ht="15" hidden="1" customHeight="1">
      <c r="A1346" s="147" t="str">
        <f>IF(B1346&lt;&gt;"",SUBTOTAL(103,$B$8:B1346)-SUBTOTAL(103,$B$9:$B$50)-SUBTOTAL(103,$B$52:$B$345),"")</f>
        <v/>
      </c>
      <c r="B1346" s="88" t="str">
        <f>IF(AND(W1352=0,AD1352=0),"",".")</f>
        <v/>
      </c>
      <c r="C1346" s="270" t="s">
        <v>1710</v>
      </c>
      <c r="D1346" s="124"/>
      <c r="E1346" s="111"/>
      <c r="F1346" s="111"/>
      <c r="G1346" s="111"/>
      <c r="H1346" s="111"/>
      <c r="I1346" s="111"/>
      <c r="J1346" s="111"/>
      <c r="K1346" s="126"/>
      <c r="L1346" s="126"/>
      <c r="M1346" s="126"/>
      <c r="N1346" s="126"/>
      <c r="O1346" s="126"/>
      <c r="P1346" s="126"/>
      <c r="Q1346" s="126"/>
      <c r="R1346" s="126"/>
      <c r="S1346" s="126"/>
      <c r="T1346" s="126"/>
      <c r="U1346" s="126"/>
      <c r="V1346" s="126"/>
      <c r="W1346" s="271"/>
      <c r="X1346" s="271"/>
      <c r="Y1346" s="271"/>
      <c r="Z1346" s="271"/>
      <c r="AA1346" s="271"/>
      <c r="AB1346" s="271"/>
      <c r="AC1346" s="271"/>
      <c r="AD1346" s="271"/>
      <c r="AE1346" s="271"/>
      <c r="AF1346" s="271"/>
      <c r="AG1346" s="271"/>
      <c r="AH1346" s="271"/>
      <c r="AI1346" s="271"/>
      <c r="AJ1346" s="147" t="str">
        <f t="shared" si="161"/>
        <v/>
      </c>
      <c r="AK1346" s="245" t="str">
        <f t="shared" si="161"/>
        <v/>
      </c>
      <c r="AL1346" s="270" t="s">
        <v>1618</v>
      </c>
      <c r="AM1346" s="124"/>
      <c r="AN1346" s="124"/>
      <c r="AO1346" s="111"/>
      <c r="AP1346" s="111"/>
      <c r="AQ1346" s="111"/>
      <c r="AR1346" s="111"/>
      <c r="AS1346" s="111"/>
      <c r="AT1346" s="126"/>
      <c r="AU1346" s="126"/>
      <c r="AV1346" s="126"/>
      <c r="AW1346" s="126"/>
      <c r="AX1346" s="126"/>
      <c r="AY1346" s="126"/>
      <c r="AZ1346" s="126"/>
      <c r="BA1346" s="126"/>
      <c r="BB1346" s="126"/>
      <c r="BC1346" s="126"/>
      <c r="BD1346" s="126"/>
      <c r="BE1346" s="126"/>
      <c r="BF1346" s="271"/>
      <c r="BG1346" s="271"/>
      <c r="BH1346" s="271"/>
      <c r="BI1346" s="271"/>
      <c r="BJ1346" s="271"/>
      <c r="BK1346" s="271"/>
      <c r="BL1346" s="271"/>
      <c r="BM1346" s="271"/>
      <c r="BN1346" s="271"/>
      <c r="BO1346" s="271"/>
      <c r="BP1346" s="271"/>
      <c r="BQ1346" s="271"/>
      <c r="BR1346" s="271"/>
      <c r="BS1346" s="271"/>
      <c r="BT1346" s="155"/>
      <c r="BU1346" s="155"/>
      <c r="BV1346" s="155"/>
      <c r="BW1346" s="155"/>
      <c r="BX1346" s="156"/>
      <c r="BY1346" s="156">
        <f>BY1348</f>
        <v>0</v>
      </c>
      <c r="BZ1346" s="156">
        <f t="shared" si="160"/>
        <v>0</v>
      </c>
      <c r="CA1346" s="156"/>
      <c r="CB1346" s="252"/>
      <c r="CC1346" s="252"/>
      <c r="CD1346" s="252"/>
      <c r="CE1346" s="252"/>
      <c r="CG1346" s="272"/>
      <c r="CH1346" s="272"/>
      <c r="CI1346" s="272"/>
      <c r="CJ1346" s="272"/>
      <c r="CK1346" s="272"/>
      <c r="CL1346" s="272"/>
      <c r="CM1346" s="272"/>
      <c r="CN1346" s="272"/>
      <c r="CO1346" s="272"/>
      <c r="CP1346" s="272"/>
    </row>
    <row r="1347" spans="1:94" ht="15" hidden="1" customHeight="1">
      <c r="A1347" s="278" t="str">
        <f>IF(B1347&lt;&gt;"",SUBTOTAL(103,$B$8:B1347)-SUBTOTAL(103,$B$9:$B$50)-SUBTOTAL(103,$B$52:$B$345),"")</f>
        <v/>
      </c>
      <c r="D1347" s="100"/>
      <c r="E1347" s="100"/>
      <c r="F1347" s="100"/>
      <c r="G1347" s="100"/>
      <c r="H1347" s="100"/>
      <c r="I1347" s="100"/>
      <c r="J1347" s="100"/>
      <c r="K1347" s="100"/>
      <c r="L1347" s="100"/>
      <c r="M1347" s="100"/>
      <c r="N1347" s="100"/>
      <c r="O1347" s="100"/>
      <c r="P1347" s="100"/>
      <c r="Q1347" s="100"/>
      <c r="R1347" s="100"/>
      <c r="S1347" s="100"/>
      <c r="T1347" s="100"/>
      <c r="W1347" s="648" t="str">
        <f>[4]CDKT!$P$9</f>
        <v>30/06/2016</v>
      </c>
      <c r="X1347" s="649"/>
      <c r="Y1347" s="649"/>
      <c r="Z1347" s="649"/>
      <c r="AA1347" s="649"/>
      <c r="AB1347" s="649"/>
      <c r="AC1347" s="277"/>
      <c r="AD1347" s="648" t="str">
        <f>[4]CDKT!$T$9</f>
        <v>01/01/2016</v>
      </c>
      <c r="AE1347" s="649"/>
      <c r="AF1347" s="649"/>
      <c r="AG1347" s="649"/>
      <c r="AH1347" s="649"/>
      <c r="AI1347" s="649"/>
      <c r="AJ1347" s="278" t="str">
        <f t="shared" si="161"/>
        <v/>
      </c>
      <c r="AK1347" s="278">
        <f t="shared" si="161"/>
        <v>0</v>
      </c>
      <c r="AM1347" s="100"/>
      <c r="AN1347" s="100"/>
      <c r="AO1347" s="100"/>
      <c r="AP1347" s="100"/>
      <c r="AQ1347" s="100"/>
      <c r="AR1347" s="100"/>
      <c r="AS1347" s="100"/>
      <c r="AT1347" s="100"/>
      <c r="AU1347" s="100"/>
      <c r="AV1347" s="100"/>
      <c r="AW1347" s="100"/>
      <c r="AX1347" s="100"/>
      <c r="AY1347" s="100"/>
      <c r="AZ1347" s="100"/>
      <c r="BA1347" s="100"/>
      <c r="BB1347" s="100"/>
      <c r="BC1347" s="100"/>
      <c r="BF1347" s="650" t="e">
        <f>#REF!</f>
        <v>#REF!</v>
      </c>
      <c r="BG1347" s="649"/>
      <c r="BH1347" s="649"/>
      <c r="BI1347" s="649"/>
      <c r="BJ1347" s="649"/>
      <c r="BK1347" s="649"/>
      <c r="BL1347" s="277"/>
      <c r="BM1347" s="650" t="e">
        <f>#REF!</f>
        <v>#REF!</v>
      </c>
      <c r="BN1347" s="649"/>
      <c r="BO1347" s="649"/>
      <c r="BP1347" s="649"/>
      <c r="BQ1347" s="649"/>
      <c r="BR1347" s="649"/>
      <c r="BS1347" s="279"/>
      <c r="BT1347" s="280" t="str">
        <f>[4]CDKT!K$9</f>
        <v>Hội sở</v>
      </c>
      <c r="BU1347" s="280" t="str">
        <f>[4]CDKT!L$9</f>
        <v>CN Hà Nội</v>
      </c>
      <c r="BV1347" s="280" t="str">
        <f>[4]CDKT!M$9</f>
        <v>CN Hồ Chí Minh</v>
      </c>
      <c r="BW1347" s="280" t="str">
        <f>[4]CDKT!O$9</f>
        <v>Điều chỉnh</v>
      </c>
      <c r="BY1347" s="156">
        <f>BY1348</f>
        <v>0</v>
      </c>
      <c r="BZ1347" s="156">
        <f t="shared" si="160"/>
        <v>0</v>
      </c>
    </row>
    <row r="1348" spans="1:94" ht="15" hidden="1" customHeight="1">
      <c r="A1348" s="278" t="str">
        <f>IF(B1348&lt;&gt;"",SUBTOTAL(103,$B$8:B1348)-SUBTOTAL(103,$B$9:$B$50)-SUBTOTAL(103,$B$52:$B$345),"")</f>
        <v/>
      </c>
      <c r="D1348" s="100"/>
      <c r="E1348" s="100"/>
      <c r="F1348" s="100"/>
      <c r="G1348" s="100"/>
      <c r="H1348" s="100"/>
      <c r="I1348" s="100"/>
      <c r="J1348" s="100"/>
      <c r="K1348" s="100"/>
      <c r="L1348" s="100"/>
      <c r="M1348" s="100"/>
      <c r="N1348" s="100"/>
      <c r="O1348" s="100"/>
      <c r="P1348" s="100"/>
      <c r="Q1348" s="100"/>
      <c r="R1348" s="100"/>
      <c r="S1348" s="100"/>
      <c r="T1348" s="100"/>
      <c r="W1348" s="651" t="str">
        <f>[4]CDKT!$P$10</f>
        <v>VND</v>
      </c>
      <c r="X1348" s="651"/>
      <c r="Y1348" s="651"/>
      <c r="Z1348" s="651"/>
      <c r="AA1348" s="651"/>
      <c r="AB1348" s="651"/>
      <c r="AC1348" s="277"/>
      <c r="AD1348" s="651" t="str">
        <f>[4]CDKT!$T$10</f>
        <v>VND</v>
      </c>
      <c r="AE1348" s="651"/>
      <c r="AF1348" s="651"/>
      <c r="AG1348" s="651"/>
      <c r="AH1348" s="651"/>
      <c r="AI1348" s="651"/>
      <c r="AJ1348" s="278" t="str">
        <f t="shared" si="161"/>
        <v/>
      </c>
      <c r="AK1348" s="278">
        <f t="shared" si="161"/>
        <v>0</v>
      </c>
      <c r="AM1348" s="100"/>
      <c r="AN1348" s="100"/>
      <c r="AO1348" s="100"/>
      <c r="AP1348" s="100"/>
      <c r="AQ1348" s="100"/>
      <c r="AR1348" s="100"/>
      <c r="AS1348" s="100"/>
      <c r="AT1348" s="100"/>
      <c r="AU1348" s="100"/>
      <c r="AV1348" s="100"/>
      <c r="AW1348" s="100"/>
      <c r="AX1348" s="100"/>
      <c r="AY1348" s="100"/>
      <c r="AZ1348" s="100"/>
      <c r="BA1348" s="100"/>
      <c r="BB1348" s="100"/>
      <c r="BC1348" s="100"/>
      <c r="BF1348" s="651" t="e">
        <f>#REF!</f>
        <v>#REF!</v>
      </c>
      <c r="BG1348" s="651"/>
      <c r="BH1348" s="651"/>
      <c r="BI1348" s="651"/>
      <c r="BJ1348" s="651"/>
      <c r="BK1348" s="651"/>
      <c r="BL1348" s="277"/>
      <c r="BM1348" s="651" t="e">
        <f>#REF!</f>
        <v>#REF!</v>
      </c>
      <c r="BN1348" s="651"/>
      <c r="BO1348" s="651"/>
      <c r="BP1348" s="651"/>
      <c r="BQ1348" s="651"/>
      <c r="BR1348" s="651"/>
      <c r="BS1348" s="279"/>
      <c r="BT1348" s="155" t="s">
        <v>1133</v>
      </c>
      <c r="BU1348" s="155" t="s">
        <v>1133</v>
      </c>
      <c r="BV1348" s="155" t="s">
        <v>1133</v>
      </c>
      <c r="BW1348" s="155" t="s">
        <v>1133</v>
      </c>
      <c r="BY1348" s="156">
        <f>SUM(BY1351:BY1352)</f>
        <v>0</v>
      </c>
      <c r="BZ1348" s="156">
        <f t="shared" si="160"/>
        <v>0</v>
      </c>
    </row>
    <row r="1349" spans="1:94" s="99" customFormat="1" ht="15" hidden="1" customHeight="1">
      <c r="A1349" s="147" t="str">
        <f>IF(B1349&lt;&gt;"",SUBTOTAL(103,$B$8:B1349)-SUBTOTAL(103,$B$9:$B$50)-SUBTOTAL(103,$B$52:$B$345),"")</f>
        <v/>
      </c>
      <c r="B1349" s="90"/>
      <c r="C1349" s="321" t="s">
        <v>1711</v>
      </c>
      <c r="D1349" s="473"/>
      <c r="E1349" s="473"/>
      <c r="F1349" s="473"/>
      <c r="G1349" s="473"/>
      <c r="H1349" s="473"/>
      <c r="I1349" s="473"/>
      <c r="J1349" s="473"/>
      <c r="K1349" s="473"/>
      <c r="L1349" s="473"/>
      <c r="M1349" s="473"/>
      <c r="N1349" s="473"/>
      <c r="O1349" s="473"/>
      <c r="P1349" s="473"/>
      <c r="Q1349" s="473"/>
      <c r="R1349" s="473"/>
      <c r="S1349" s="473"/>
      <c r="T1349" s="473"/>
      <c r="U1349" s="473"/>
      <c r="V1349" s="473"/>
      <c r="W1349" s="675">
        <f>SUM(BT1349:BW1349)</f>
        <v>0</v>
      </c>
      <c r="X1349" s="675"/>
      <c r="Y1349" s="675"/>
      <c r="Z1349" s="675"/>
      <c r="AA1349" s="675"/>
      <c r="AB1349" s="675"/>
      <c r="AC1349" s="465"/>
      <c r="AD1349" s="675">
        <v>0</v>
      </c>
      <c r="AE1349" s="675"/>
      <c r="AF1349" s="675"/>
      <c r="AG1349" s="675"/>
      <c r="AH1349" s="675"/>
      <c r="AI1349" s="675"/>
      <c r="AJ1349" s="147" t="str">
        <f t="shared" si="161"/>
        <v/>
      </c>
      <c r="AK1349" s="245">
        <f t="shared" si="161"/>
        <v>0</v>
      </c>
      <c r="AL1349" s="321" t="s">
        <v>1620</v>
      </c>
      <c r="AM1349" s="129"/>
      <c r="AN1349" s="129"/>
      <c r="AO1349" s="107"/>
      <c r="AP1349" s="107"/>
      <c r="AQ1349" s="107"/>
      <c r="AR1349" s="107"/>
      <c r="AS1349" s="107"/>
      <c r="AT1349" s="107"/>
      <c r="AU1349" s="114"/>
      <c r="AV1349" s="114"/>
      <c r="BF1349" s="676" t="e">
        <f>SUBTOTAL(109,#REF!)</f>
        <v>#REF!</v>
      </c>
      <c r="BG1349" s="676"/>
      <c r="BH1349" s="676"/>
      <c r="BI1349" s="676"/>
      <c r="BJ1349" s="676"/>
      <c r="BK1349" s="676"/>
      <c r="BL1349" s="290"/>
      <c r="BM1349" s="676" t="e">
        <f>SUBTOTAL(109,#REF!)</f>
        <v>#REF!</v>
      </c>
      <c r="BN1349" s="676"/>
      <c r="BO1349" s="676"/>
      <c r="BP1349" s="676"/>
      <c r="BQ1349" s="676"/>
      <c r="BR1349" s="676"/>
      <c r="BS1349" s="193"/>
      <c r="BT1349" s="227">
        <v>0</v>
      </c>
      <c r="BU1349" s="227">
        <v>0</v>
      </c>
      <c r="BV1349" s="227">
        <v>0</v>
      </c>
      <c r="BW1349" s="227">
        <v>0</v>
      </c>
      <c r="BX1349" s="156"/>
      <c r="BY1349" s="156">
        <f>IF(SUM(C1349:AI1349)=0,0,1)</f>
        <v>0</v>
      </c>
      <c r="BZ1349" s="156">
        <f t="shared" si="160"/>
        <v>0</v>
      </c>
      <c r="CA1349" s="156"/>
      <c r="CB1349" s="252"/>
      <c r="CC1349" s="252"/>
      <c r="CD1349" s="252"/>
      <c r="CE1349" s="195"/>
      <c r="CG1349" s="290"/>
      <c r="CH1349" s="290"/>
      <c r="CI1349" s="290"/>
      <c r="CJ1349" s="290"/>
      <c r="CK1349" s="290"/>
      <c r="CL1349" s="290"/>
      <c r="CM1349" s="290"/>
      <c r="CN1349" s="290"/>
      <c r="CO1349" s="290"/>
      <c r="CP1349" s="290"/>
    </row>
    <row r="1350" spans="1:94" s="99" customFormat="1" ht="15" hidden="1" customHeight="1">
      <c r="A1350" s="147" t="str">
        <f>IF(B1350&lt;&gt;"",SUBTOTAL(103,$B$8:B1350)-SUBTOTAL(103,$B$9:$B$50)-SUBTOTAL(103,$B$52:$B$345),"")</f>
        <v/>
      </c>
      <c r="B1350" s="90"/>
      <c r="C1350" s="321" t="s">
        <v>1712</v>
      </c>
      <c r="D1350" s="462"/>
      <c r="E1350" s="107"/>
      <c r="F1350" s="107"/>
      <c r="G1350" s="107"/>
      <c r="H1350" s="107"/>
      <c r="I1350" s="107"/>
      <c r="J1350" s="107"/>
      <c r="K1350" s="107"/>
      <c r="L1350" s="114"/>
      <c r="M1350" s="114"/>
      <c r="W1350" s="641">
        <f>SUM(BT1350:BW1350)</f>
        <v>0</v>
      </c>
      <c r="X1350" s="641"/>
      <c r="Y1350" s="641"/>
      <c r="Z1350" s="641"/>
      <c r="AA1350" s="641"/>
      <c r="AB1350" s="641"/>
      <c r="AC1350" s="423"/>
      <c r="AD1350" s="641">
        <v>0</v>
      </c>
      <c r="AE1350" s="641"/>
      <c r="AF1350" s="641"/>
      <c r="AG1350" s="641"/>
      <c r="AH1350" s="641"/>
      <c r="AI1350" s="641"/>
      <c r="AJ1350" s="147" t="str">
        <f t="shared" si="161"/>
        <v/>
      </c>
      <c r="AK1350" s="245">
        <f t="shared" si="161"/>
        <v>0</v>
      </c>
      <c r="AL1350" s="321" t="s">
        <v>1620</v>
      </c>
      <c r="AM1350" s="129"/>
      <c r="AN1350" s="129"/>
      <c r="AO1350" s="107"/>
      <c r="AP1350" s="107"/>
      <c r="AQ1350" s="107"/>
      <c r="AR1350" s="107"/>
      <c r="AS1350" s="107"/>
      <c r="AT1350" s="107"/>
      <c r="AU1350" s="114"/>
      <c r="AV1350" s="114"/>
      <c r="BF1350" s="676" t="e">
        <f>SUBTOTAL(109,#REF!)</f>
        <v>#REF!</v>
      </c>
      <c r="BG1350" s="676"/>
      <c r="BH1350" s="676"/>
      <c r="BI1350" s="676"/>
      <c r="BJ1350" s="676"/>
      <c r="BK1350" s="676"/>
      <c r="BL1350" s="290"/>
      <c r="BM1350" s="676" t="e">
        <f>SUBTOTAL(109,#REF!)</f>
        <v>#REF!</v>
      </c>
      <c r="BN1350" s="676"/>
      <c r="BO1350" s="676"/>
      <c r="BP1350" s="676"/>
      <c r="BQ1350" s="676"/>
      <c r="BR1350" s="676"/>
      <c r="BS1350" s="193"/>
      <c r="BT1350" s="155">
        <v>0</v>
      </c>
      <c r="BU1350" s="155">
        <v>0</v>
      </c>
      <c r="BV1350" s="155">
        <v>0</v>
      </c>
      <c r="BW1350" s="155">
        <v>0</v>
      </c>
      <c r="BX1350" s="156"/>
      <c r="BY1350" s="156">
        <f>IF(SUM(C1350:AI1350)=0,0,1)</f>
        <v>0</v>
      </c>
      <c r="BZ1350" s="156">
        <f t="shared" si="160"/>
        <v>0</v>
      </c>
      <c r="CA1350" s="156"/>
      <c r="CB1350" s="252"/>
      <c r="CC1350" s="252"/>
      <c r="CD1350" s="252"/>
      <c r="CE1350" s="195"/>
      <c r="CG1350" s="290"/>
      <c r="CH1350" s="290"/>
      <c r="CI1350" s="290"/>
      <c r="CJ1350" s="290"/>
      <c r="CK1350" s="290"/>
      <c r="CL1350" s="290"/>
      <c r="CM1350" s="290"/>
      <c r="CN1350" s="290"/>
      <c r="CO1350" s="290"/>
      <c r="CP1350" s="290"/>
    </row>
    <row r="1351" spans="1:94" ht="15" hidden="1" customHeight="1">
      <c r="A1351" s="147" t="str">
        <f>IF(B1351&lt;&gt;"",SUBTOTAL(103,$B$8:B1351)-SUBTOTAL(103,$B$9:$B$50)-SUBTOTAL(103,$B$52:$B$345),"")</f>
        <v/>
      </c>
      <c r="C1351" s="262"/>
      <c r="W1351" s="155"/>
      <c r="X1351" s="155"/>
      <c r="Y1351" s="155"/>
      <c r="Z1351" s="155"/>
      <c r="AA1351" s="155"/>
      <c r="AB1351" s="155"/>
      <c r="AC1351" s="155"/>
      <c r="AD1351" s="155"/>
      <c r="AE1351" s="155"/>
      <c r="AF1351" s="155"/>
      <c r="AG1351" s="155"/>
      <c r="AH1351" s="155"/>
      <c r="AI1351" s="155"/>
      <c r="AJ1351" s="147" t="str">
        <f t="shared" si="161"/>
        <v/>
      </c>
      <c r="AK1351" s="245">
        <f t="shared" si="161"/>
        <v>0</v>
      </c>
      <c r="AL1351" s="262"/>
      <c r="BF1351" s="194"/>
      <c r="BG1351" s="194"/>
      <c r="BH1351" s="194"/>
      <c r="BI1351" s="194"/>
      <c r="BJ1351" s="194"/>
      <c r="BK1351" s="194"/>
      <c r="BL1351" s="194"/>
      <c r="BM1351" s="194"/>
      <c r="BN1351" s="194"/>
      <c r="BO1351" s="194"/>
      <c r="BP1351" s="194"/>
      <c r="BQ1351" s="194"/>
      <c r="BR1351" s="194"/>
      <c r="BY1351" s="156">
        <f>BY1352</f>
        <v>0</v>
      </c>
      <c r="BZ1351" s="156">
        <f t="shared" si="160"/>
        <v>0</v>
      </c>
      <c r="CD1351" s="155"/>
      <c r="CE1351" s="155"/>
    </row>
    <row r="1352" spans="1:94" s="96" customFormat="1" ht="15" hidden="1" customHeight="1" thickBot="1">
      <c r="A1352" s="147" t="str">
        <f>IF(B1352&lt;&gt;"",SUBTOTAL(103,$B$8:B1352)-SUBTOTAL(103,$B$9:$B$50)-SUBTOTAL(103,$B$52:$B$345),"")</f>
        <v/>
      </c>
      <c r="B1352" s="88"/>
      <c r="C1352" s="270"/>
      <c r="D1352" s="110"/>
      <c r="E1352" s="111"/>
      <c r="F1352" s="111"/>
      <c r="G1352" s="111"/>
      <c r="H1352" s="111"/>
      <c r="I1352" s="111"/>
      <c r="J1352" s="111"/>
      <c r="K1352" s="112"/>
      <c r="L1352" s="112"/>
      <c r="M1352" s="112"/>
      <c r="N1352" s="112"/>
      <c r="O1352" s="112"/>
      <c r="P1352" s="112"/>
      <c r="Q1352" s="112"/>
      <c r="R1352" s="112"/>
      <c r="S1352" s="112"/>
      <c r="T1352" s="112"/>
      <c r="U1352" s="112"/>
      <c r="V1352" s="112"/>
      <c r="W1352" s="653">
        <f>SUBTOTAL(109,W1349:AB1351)</f>
        <v>0</v>
      </c>
      <c r="X1352" s="653"/>
      <c r="Y1352" s="653"/>
      <c r="Z1352" s="653"/>
      <c r="AA1352" s="653"/>
      <c r="AB1352" s="653"/>
      <c r="AC1352" s="252"/>
      <c r="AD1352" s="653">
        <f>SUBTOTAL(109,AD1349:AI1351)</f>
        <v>0</v>
      </c>
      <c r="AE1352" s="653"/>
      <c r="AF1352" s="653"/>
      <c r="AG1352" s="653"/>
      <c r="AH1352" s="653"/>
      <c r="AI1352" s="653"/>
      <c r="AJ1352" s="147" t="str">
        <f t="shared" ref="AJ1352:AK1379" si="163">A1352</f>
        <v/>
      </c>
      <c r="AK1352" s="245">
        <f t="shared" si="163"/>
        <v>0</v>
      </c>
      <c r="AL1352" s="270"/>
      <c r="AM1352" s="110"/>
      <c r="AN1352" s="111"/>
      <c r="AO1352" s="111"/>
      <c r="AP1352" s="111"/>
      <c r="AQ1352" s="111"/>
      <c r="AR1352" s="111"/>
      <c r="AS1352" s="111"/>
      <c r="AT1352" s="112"/>
      <c r="AU1352" s="112"/>
      <c r="AV1352" s="112"/>
      <c r="AW1352" s="112"/>
      <c r="AX1352" s="112"/>
      <c r="AY1352" s="112"/>
      <c r="AZ1352" s="112"/>
      <c r="BA1352" s="112"/>
      <c r="BB1352" s="112"/>
      <c r="BC1352" s="112"/>
      <c r="BD1352" s="112"/>
      <c r="BE1352" s="112"/>
      <c r="BF1352" s="653">
        <f>SUBTOTAL(109,BF1351:BK1351)</f>
        <v>0</v>
      </c>
      <c r="BG1352" s="653"/>
      <c r="BH1352" s="653"/>
      <c r="BI1352" s="653"/>
      <c r="BJ1352" s="653"/>
      <c r="BK1352" s="653"/>
      <c r="BL1352" s="252"/>
      <c r="BM1352" s="653">
        <f>SUBTOTAL(109,BM1351:BR1351)</f>
        <v>0</v>
      </c>
      <c r="BN1352" s="653"/>
      <c r="BO1352" s="653"/>
      <c r="BP1352" s="653"/>
      <c r="BQ1352" s="653"/>
      <c r="BR1352" s="653"/>
      <c r="BS1352" s="271"/>
      <c r="BT1352" s="285">
        <f>SUBTOTAL(109,BT1349:BT1351)</f>
        <v>0</v>
      </c>
      <c r="BU1352" s="285">
        <f>SUBTOTAL(109,BU1349:BU1351)</f>
        <v>0</v>
      </c>
      <c r="BV1352" s="285">
        <f>SUBTOTAL(109,BV1349:BV1351)</f>
        <v>0</v>
      </c>
      <c r="BW1352" s="285">
        <f>SUBTOTAL(109,BW1349:BW1351)</f>
        <v>0</v>
      </c>
      <c r="BX1352" s="156"/>
      <c r="BY1352" s="156">
        <f>IF(SUM(C1352:AI1352)=0,0,1)</f>
        <v>0</v>
      </c>
      <c r="BZ1352" s="156">
        <f t="shared" si="160"/>
        <v>0</v>
      </c>
      <c r="CA1352" s="156"/>
      <c r="CB1352" s="252">
        <f>[4]CDKT!P332</f>
        <v>0</v>
      </c>
      <c r="CC1352" s="252">
        <f>[4]CDKT!T332</f>
        <v>0</v>
      </c>
      <c r="CD1352" s="252">
        <f>W1352-CB1352</f>
        <v>0</v>
      </c>
      <c r="CE1352" s="252">
        <f>AD1352-CC1352</f>
        <v>0</v>
      </c>
      <c r="CG1352" s="272"/>
      <c r="CH1352" s="272"/>
      <c r="CI1352" s="272"/>
      <c r="CJ1352" s="272"/>
      <c r="CK1352" s="272"/>
      <c r="CL1352" s="272"/>
      <c r="CM1352" s="272"/>
      <c r="CN1352" s="272"/>
      <c r="CO1352" s="272"/>
      <c r="CP1352" s="272"/>
    </row>
    <row r="1353" spans="1:94" ht="15" customHeight="1" thickTop="1">
      <c r="A1353" s="147" t="str">
        <f>IF(B1353&lt;&gt;"",SUBTOTAL(103,$B$8:B1353)-SUBTOTAL(103,$B$9:$B$50)-SUBTOTAL(103,$B$52:$B$345),"")</f>
        <v/>
      </c>
      <c r="D1353" s="107"/>
      <c r="E1353" s="107"/>
      <c r="F1353" s="107"/>
      <c r="G1353" s="107"/>
      <c r="H1353" s="107"/>
      <c r="I1353" s="107"/>
      <c r="J1353" s="107"/>
      <c r="K1353" s="107"/>
      <c r="L1353" s="107"/>
      <c r="M1353" s="107"/>
      <c r="N1353" s="107"/>
      <c r="O1353" s="107"/>
      <c r="P1353" s="107"/>
      <c r="Q1353" s="107"/>
      <c r="R1353" s="107"/>
      <c r="S1353" s="107"/>
      <c r="T1353" s="107"/>
      <c r="U1353" s="107"/>
      <c r="V1353" s="107"/>
      <c r="W1353" s="155"/>
      <c r="X1353" s="155"/>
      <c r="Y1353" s="155"/>
      <c r="Z1353" s="155"/>
      <c r="AA1353" s="155"/>
      <c r="AB1353" s="155"/>
      <c r="AC1353" s="155"/>
      <c r="AD1353" s="155"/>
      <c r="AE1353" s="155"/>
      <c r="AF1353" s="155"/>
      <c r="AG1353" s="155"/>
      <c r="AH1353" s="155"/>
      <c r="AI1353" s="155"/>
      <c r="AJ1353" s="147" t="str">
        <f t="shared" si="163"/>
        <v/>
      </c>
      <c r="AK1353" s="245">
        <f t="shared" si="163"/>
        <v>0</v>
      </c>
      <c r="AM1353" s="107"/>
      <c r="AN1353" s="107"/>
      <c r="AO1353" s="107"/>
      <c r="AP1353" s="107"/>
      <c r="AQ1353" s="107"/>
      <c r="AR1353" s="107"/>
      <c r="AS1353" s="107"/>
      <c r="AT1353" s="107"/>
      <c r="AU1353" s="107"/>
      <c r="AV1353" s="107"/>
      <c r="AW1353" s="107"/>
      <c r="AX1353" s="107"/>
      <c r="AY1353" s="107"/>
      <c r="AZ1353" s="107"/>
      <c r="BA1353" s="107"/>
      <c r="BB1353" s="107"/>
      <c r="BC1353" s="107"/>
      <c r="BD1353" s="107"/>
      <c r="BE1353" s="107"/>
      <c r="BT1353" s="155">
        <f>BT1352-[4]CDKT!K332</f>
        <v>0</v>
      </c>
      <c r="BU1353" s="155">
        <f>BU1352-[4]CDKT!L332</f>
        <v>0</v>
      </c>
      <c r="BV1353" s="155">
        <f>BV1352-[4]CDKT!M332</f>
        <v>0</v>
      </c>
      <c r="BW1353" s="155">
        <f>BW1352-[4]CDKT!O332</f>
        <v>0</v>
      </c>
      <c r="BY1353" s="156">
        <f>BY1356</f>
        <v>5</v>
      </c>
      <c r="BZ1353" s="156">
        <f t="shared" si="160"/>
        <v>0</v>
      </c>
    </row>
    <row r="1354" spans="1:94" s="96" customFormat="1" ht="15" customHeight="1">
      <c r="A1354" s="147">
        <f>IF(B1354&lt;&gt;"",SUBTOTAL(103,$B$8:B1354)-SUBTOTAL(103,$B$9:$B$50)-SUBTOTAL(103,$B$52:$B$345),"")</f>
        <v>28</v>
      </c>
      <c r="B1354" s="88" t="str">
        <f>IF(AND(W1372=0,AD1372=0),"",".")</f>
        <v>.</v>
      </c>
      <c r="C1354" s="270" t="s">
        <v>1713</v>
      </c>
      <c r="D1354" s="124"/>
      <c r="E1354" s="111"/>
      <c r="F1354" s="111"/>
      <c r="G1354" s="111"/>
      <c r="H1354" s="111"/>
      <c r="I1354" s="111"/>
      <c r="J1354" s="111"/>
      <c r="K1354" s="126"/>
      <c r="L1354" s="126"/>
      <c r="M1354" s="126"/>
      <c r="N1354" s="126"/>
      <c r="O1354" s="126"/>
      <c r="P1354" s="126"/>
      <c r="Q1354" s="126"/>
      <c r="R1354" s="126"/>
      <c r="S1354" s="126"/>
      <c r="T1354" s="126"/>
      <c r="U1354" s="126"/>
      <c r="V1354" s="126"/>
      <c r="W1354" s="271"/>
      <c r="X1354" s="271"/>
      <c r="Y1354" s="271"/>
      <c r="Z1354" s="271"/>
      <c r="AA1354" s="271"/>
      <c r="AB1354" s="271"/>
      <c r="AC1354" s="271"/>
      <c r="AD1354" s="271"/>
      <c r="AE1354" s="271"/>
      <c r="AF1354" s="271"/>
      <c r="AG1354" s="271"/>
      <c r="AH1354" s="271"/>
      <c r="AI1354" s="271"/>
      <c r="AJ1354" s="147">
        <f t="shared" si="163"/>
        <v>28</v>
      </c>
      <c r="AK1354" s="245" t="str">
        <f t="shared" si="163"/>
        <v>.</v>
      </c>
      <c r="AL1354" s="270" t="s">
        <v>1618</v>
      </c>
      <c r="AM1354" s="124"/>
      <c r="AN1354" s="124"/>
      <c r="AO1354" s="111"/>
      <c r="AP1354" s="111"/>
      <c r="AQ1354" s="111"/>
      <c r="AR1354" s="111"/>
      <c r="AS1354" s="111"/>
      <c r="AT1354" s="126"/>
      <c r="AU1354" s="126"/>
      <c r="AV1354" s="126"/>
      <c r="AW1354" s="126"/>
      <c r="AX1354" s="126"/>
      <c r="AY1354" s="126"/>
      <c r="AZ1354" s="126"/>
      <c r="BA1354" s="126"/>
      <c r="BB1354" s="126"/>
      <c r="BC1354" s="126"/>
      <c r="BD1354" s="126"/>
      <c r="BE1354" s="126"/>
      <c r="BF1354" s="271"/>
      <c r="BG1354" s="271"/>
      <c r="BH1354" s="271"/>
      <c r="BI1354" s="271"/>
      <c r="BJ1354" s="271"/>
      <c r="BK1354" s="271"/>
      <c r="BL1354" s="271"/>
      <c r="BM1354" s="271"/>
      <c r="BN1354" s="271"/>
      <c r="BO1354" s="271"/>
      <c r="BP1354" s="271"/>
      <c r="BQ1354" s="271"/>
      <c r="BR1354" s="271"/>
      <c r="BS1354" s="271"/>
      <c r="BT1354" s="155"/>
      <c r="BU1354" s="155"/>
      <c r="BV1354" s="155"/>
      <c r="BW1354" s="155"/>
      <c r="BX1354" s="156"/>
      <c r="BY1354" s="156">
        <f>BY1356</f>
        <v>5</v>
      </c>
      <c r="BZ1354" s="156">
        <f t="shared" si="160"/>
        <v>0</v>
      </c>
      <c r="CA1354" s="156"/>
      <c r="CB1354" s="252"/>
      <c r="CC1354" s="252"/>
      <c r="CD1354" s="252"/>
      <c r="CE1354" s="252"/>
      <c r="CG1354" s="272"/>
      <c r="CH1354" s="272"/>
      <c r="CI1354" s="272"/>
      <c r="CJ1354" s="272"/>
      <c r="CK1354" s="272"/>
      <c r="CL1354" s="272"/>
      <c r="CM1354" s="272"/>
      <c r="CN1354" s="272"/>
      <c r="CO1354" s="272"/>
      <c r="CP1354" s="272"/>
    </row>
    <row r="1355" spans="1:94" ht="15" customHeight="1">
      <c r="A1355" s="278" t="str">
        <f>IF(B1355&lt;&gt;"",SUBTOTAL(103,$B$8:B1355)-SUBTOTAL(103,$B$9:$B$50)-SUBTOTAL(103,$B$52:$B$345),"")</f>
        <v/>
      </c>
      <c r="D1355" s="100"/>
      <c r="E1355" s="100"/>
      <c r="F1355" s="100"/>
      <c r="G1355" s="100"/>
      <c r="H1355" s="100"/>
      <c r="I1355" s="100"/>
      <c r="J1355" s="100"/>
      <c r="K1355" s="100"/>
      <c r="L1355" s="100"/>
      <c r="M1355" s="100"/>
      <c r="N1355" s="100"/>
      <c r="O1355" s="100"/>
      <c r="P1355" s="100"/>
      <c r="Q1355" s="100"/>
      <c r="R1355" s="100"/>
      <c r="S1355" s="100"/>
      <c r="T1355" s="100"/>
      <c r="W1355" s="648" t="str">
        <f>[4]CDKT!$P$9</f>
        <v>30/06/2016</v>
      </c>
      <c r="X1355" s="649"/>
      <c r="Y1355" s="649"/>
      <c r="Z1355" s="649"/>
      <c r="AA1355" s="649"/>
      <c r="AB1355" s="649"/>
      <c r="AC1355" s="277"/>
      <c r="AD1355" s="648" t="str">
        <f>[4]CDKT!$T$9</f>
        <v>01/01/2016</v>
      </c>
      <c r="AE1355" s="649"/>
      <c r="AF1355" s="649"/>
      <c r="AG1355" s="649"/>
      <c r="AH1355" s="649"/>
      <c r="AI1355" s="649"/>
      <c r="AJ1355" s="278" t="str">
        <f t="shared" si="163"/>
        <v/>
      </c>
      <c r="AK1355" s="278">
        <f t="shared" si="163"/>
        <v>0</v>
      </c>
      <c r="AM1355" s="100"/>
      <c r="AN1355" s="100"/>
      <c r="AO1355" s="100"/>
      <c r="AP1355" s="100"/>
      <c r="AQ1355" s="100"/>
      <c r="AR1355" s="100"/>
      <c r="AS1355" s="100"/>
      <c r="AT1355" s="100"/>
      <c r="AU1355" s="100"/>
      <c r="AV1355" s="100"/>
      <c r="AW1355" s="100"/>
      <c r="AX1355" s="100"/>
      <c r="AY1355" s="100"/>
      <c r="AZ1355" s="100"/>
      <c r="BA1355" s="100"/>
      <c r="BB1355" s="100"/>
      <c r="BC1355" s="100"/>
      <c r="BF1355" s="650" t="e">
        <f>#REF!</f>
        <v>#REF!</v>
      </c>
      <c r="BG1355" s="649"/>
      <c r="BH1355" s="649"/>
      <c r="BI1355" s="649"/>
      <c r="BJ1355" s="649"/>
      <c r="BK1355" s="649"/>
      <c r="BL1355" s="277"/>
      <c r="BM1355" s="650" t="e">
        <f>#REF!</f>
        <v>#REF!</v>
      </c>
      <c r="BN1355" s="649"/>
      <c r="BO1355" s="649"/>
      <c r="BP1355" s="649"/>
      <c r="BQ1355" s="649"/>
      <c r="BR1355" s="649"/>
      <c r="BS1355" s="279"/>
      <c r="BT1355" s="280" t="str">
        <f>[4]CDKT!K$9</f>
        <v>Hội sở</v>
      </c>
      <c r="BU1355" s="280" t="str">
        <f>[4]CDKT!L$9</f>
        <v>CN Hà Nội</v>
      </c>
      <c r="BV1355" s="280" t="str">
        <f>[4]CDKT!M$9</f>
        <v>CN Hồ Chí Minh</v>
      </c>
      <c r="BW1355" s="280" t="str">
        <f>[4]CDKT!O$9</f>
        <v>Điều chỉnh</v>
      </c>
      <c r="BY1355" s="156">
        <f>BY1356</f>
        <v>5</v>
      </c>
      <c r="BZ1355" s="156">
        <f t="shared" si="160"/>
        <v>0</v>
      </c>
    </row>
    <row r="1356" spans="1:94" ht="15" customHeight="1">
      <c r="A1356" s="278" t="str">
        <f>IF(B1356&lt;&gt;"",SUBTOTAL(103,$B$8:B1356)-SUBTOTAL(103,$B$9:$B$50)-SUBTOTAL(103,$B$52:$B$345),"")</f>
        <v/>
      </c>
      <c r="D1356" s="100"/>
      <c r="E1356" s="100"/>
      <c r="F1356" s="100"/>
      <c r="G1356" s="100"/>
      <c r="H1356" s="100"/>
      <c r="I1356" s="100"/>
      <c r="J1356" s="100"/>
      <c r="K1356" s="100"/>
      <c r="L1356" s="100"/>
      <c r="M1356" s="100"/>
      <c r="N1356" s="100"/>
      <c r="O1356" s="100"/>
      <c r="P1356" s="100"/>
      <c r="Q1356" s="100"/>
      <c r="R1356" s="100"/>
      <c r="S1356" s="100"/>
      <c r="T1356" s="100"/>
      <c r="W1356" s="651" t="str">
        <f>[4]CDKT!$P$10</f>
        <v>VND</v>
      </c>
      <c r="X1356" s="651"/>
      <c r="Y1356" s="651"/>
      <c r="Z1356" s="651"/>
      <c r="AA1356" s="651"/>
      <c r="AB1356" s="651"/>
      <c r="AC1356" s="277"/>
      <c r="AD1356" s="651" t="str">
        <f>[4]CDKT!$T$10</f>
        <v>VND</v>
      </c>
      <c r="AE1356" s="651"/>
      <c r="AF1356" s="651"/>
      <c r="AG1356" s="651"/>
      <c r="AH1356" s="651"/>
      <c r="AI1356" s="651"/>
      <c r="AJ1356" s="278" t="str">
        <f t="shared" si="163"/>
        <v/>
      </c>
      <c r="AK1356" s="278">
        <f t="shared" si="163"/>
        <v>0</v>
      </c>
      <c r="AM1356" s="100"/>
      <c r="AN1356" s="100"/>
      <c r="AO1356" s="100"/>
      <c r="AP1356" s="100"/>
      <c r="AQ1356" s="100"/>
      <c r="AR1356" s="100"/>
      <c r="AS1356" s="100"/>
      <c r="AT1356" s="100"/>
      <c r="AU1356" s="100"/>
      <c r="AV1356" s="100"/>
      <c r="AW1356" s="100"/>
      <c r="AX1356" s="100"/>
      <c r="AY1356" s="100"/>
      <c r="AZ1356" s="100"/>
      <c r="BA1356" s="100"/>
      <c r="BB1356" s="100"/>
      <c r="BC1356" s="100"/>
      <c r="BF1356" s="651" t="e">
        <f>#REF!</f>
        <v>#REF!</v>
      </c>
      <c r="BG1356" s="651"/>
      <c r="BH1356" s="651"/>
      <c r="BI1356" s="651"/>
      <c r="BJ1356" s="651"/>
      <c r="BK1356" s="651"/>
      <c r="BL1356" s="277"/>
      <c r="BM1356" s="651" t="e">
        <f>#REF!</f>
        <v>#REF!</v>
      </c>
      <c r="BN1356" s="651"/>
      <c r="BO1356" s="651"/>
      <c r="BP1356" s="651"/>
      <c r="BQ1356" s="651"/>
      <c r="BR1356" s="651"/>
      <c r="BS1356" s="279"/>
      <c r="BT1356" s="155" t="s">
        <v>1133</v>
      </c>
      <c r="BU1356" s="155" t="s">
        <v>1133</v>
      </c>
      <c r="BV1356" s="155" t="s">
        <v>1133</v>
      </c>
      <c r="BW1356" s="155" t="s">
        <v>1133</v>
      </c>
      <c r="BY1356" s="156">
        <f>SUM(BY1360:BY1372)</f>
        <v>5</v>
      </c>
      <c r="BZ1356" s="156">
        <f t="shared" si="160"/>
        <v>0</v>
      </c>
    </row>
    <row r="1357" spans="1:94" s="99" customFormat="1" ht="15" hidden="1" customHeight="1">
      <c r="A1357" s="147" t="str">
        <f>IF(B1357&lt;&gt;"",SUBTOTAL(103,$B$8:B1357)-SUBTOTAL(103,$B$9:$B$50)-SUBTOTAL(103,$B$52:$B$345),"")</f>
        <v/>
      </c>
      <c r="B1357" s="90"/>
      <c r="C1357" s="321" t="s">
        <v>1638</v>
      </c>
      <c r="D1357" s="462" t="s">
        <v>1714</v>
      </c>
      <c r="E1357" s="462"/>
      <c r="F1357" s="462"/>
      <c r="G1357" s="462"/>
      <c r="H1357" s="462"/>
      <c r="I1357" s="462"/>
      <c r="J1357" s="462"/>
      <c r="K1357" s="462"/>
      <c r="L1357" s="462"/>
      <c r="M1357" s="462"/>
      <c r="N1357" s="462"/>
      <c r="O1357" s="462"/>
      <c r="P1357" s="462"/>
      <c r="Q1357" s="462"/>
      <c r="R1357" s="462"/>
      <c r="S1357" s="462"/>
      <c r="T1357" s="462"/>
      <c r="U1357" s="462"/>
      <c r="V1357" s="462"/>
      <c r="W1357" s="675">
        <f>SUM(BT1357:BW1357)</f>
        <v>0</v>
      </c>
      <c r="X1357" s="675"/>
      <c r="Y1357" s="675"/>
      <c r="Z1357" s="675"/>
      <c r="AA1357" s="675"/>
      <c r="AB1357" s="675"/>
      <c r="AC1357" s="465"/>
      <c r="AD1357" s="675">
        <v>0</v>
      </c>
      <c r="AE1357" s="675"/>
      <c r="AF1357" s="675"/>
      <c r="AG1357" s="675"/>
      <c r="AH1357" s="675"/>
      <c r="AI1357" s="675"/>
      <c r="AJ1357" s="147" t="str">
        <f t="shared" si="163"/>
        <v/>
      </c>
      <c r="AK1357" s="245">
        <f t="shared" si="163"/>
        <v>0</v>
      </c>
      <c r="AL1357" s="321" t="s">
        <v>1620</v>
      </c>
      <c r="AM1357" s="129"/>
      <c r="AN1357" s="129"/>
      <c r="AO1357" s="107"/>
      <c r="AP1357" s="107"/>
      <c r="AQ1357" s="107"/>
      <c r="AR1357" s="107"/>
      <c r="AS1357" s="107"/>
      <c r="AT1357" s="107"/>
      <c r="AU1357" s="114"/>
      <c r="AV1357" s="114"/>
      <c r="BF1357" s="676" t="e">
        <f>SUBTOTAL(109,#REF!)</f>
        <v>#REF!</v>
      </c>
      <c r="BG1357" s="676"/>
      <c r="BH1357" s="676"/>
      <c r="BI1357" s="676"/>
      <c r="BJ1357" s="676"/>
      <c r="BK1357" s="676"/>
      <c r="BL1357" s="290"/>
      <c r="BM1357" s="676" t="e">
        <f>SUBTOTAL(109,#REF!)</f>
        <v>#REF!</v>
      </c>
      <c r="BN1357" s="676"/>
      <c r="BO1357" s="676"/>
      <c r="BP1357" s="676"/>
      <c r="BQ1357" s="676"/>
      <c r="BR1357" s="676"/>
      <c r="BS1357" s="193"/>
      <c r="BT1357" s="227">
        <v>0</v>
      </c>
      <c r="BU1357" s="227">
        <v>0</v>
      </c>
      <c r="BV1357" s="227">
        <v>0</v>
      </c>
      <c r="BW1357" s="227">
        <v>0</v>
      </c>
      <c r="BX1357" s="156"/>
      <c r="BY1357" s="156">
        <f t="shared" ref="BY1357:BY1370" si="164">IF(SUM(C1357:AI1357)=0,0,1)</f>
        <v>0</v>
      </c>
      <c r="BZ1357" s="156">
        <f t="shared" si="160"/>
        <v>0</v>
      </c>
      <c r="CA1357" s="156"/>
      <c r="CB1357" s="252"/>
      <c r="CC1357" s="252"/>
      <c r="CD1357" s="252"/>
      <c r="CE1357" s="195"/>
      <c r="CG1357" s="290"/>
      <c r="CH1357" s="290"/>
      <c r="CI1357" s="290"/>
      <c r="CJ1357" s="290"/>
      <c r="CK1357" s="290"/>
      <c r="CL1357" s="290"/>
      <c r="CM1357" s="290"/>
      <c r="CN1357" s="290"/>
      <c r="CO1357" s="290"/>
      <c r="CP1357" s="290"/>
    </row>
    <row r="1358" spans="1:94" s="99" customFormat="1" ht="15" customHeight="1">
      <c r="A1358" s="147" t="str">
        <f>IF(B1358&lt;&gt;"",SUBTOTAL(103,$B$8:B1358)-SUBTOTAL(103,$B$9:$B$50)-SUBTOTAL(103,$B$52:$B$345),"")</f>
        <v/>
      </c>
      <c r="B1358" s="90"/>
      <c r="C1358" s="321" t="s">
        <v>1715</v>
      </c>
      <c r="D1358" s="462" t="s">
        <v>1716</v>
      </c>
      <c r="E1358" s="462"/>
      <c r="F1358" s="462"/>
      <c r="G1358" s="462"/>
      <c r="H1358" s="462"/>
      <c r="I1358" s="462"/>
      <c r="J1358" s="462"/>
      <c r="K1358" s="462"/>
      <c r="L1358" s="462"/>
      <c r="M1358" s="462"/>
      <c r="N1358" s="462"/>
      <c r="O1358" s="462"/>
      <c r="P1358" s="462"/>
      <c r="Q1358" s="462"/>
      <c r="R1358" s="462"/>
      <c r="S1358" s="462"/>
      <c r="T1358" s="462"/>
      <c r="U1358" s="462"/>
      <c r="V1358" s="462"/>
      <c r="W1358" s="675">
        <f>SUBTOTAL(109,W1359:AB1360)</f>
        <v>2380626400</v>
      </c>
      <c r="X1358" s="675"/>
      <c r="Y1358" s="675"/>
      <c r="Z1358" s="675"/>
      <c r="AA1358" s="675"/>
      <c r="AB1358" s="675"/>
      <c r="AC1358" s="465"/>
      <c r="AD1358" s="675">
        <f>SUBTOTAL(109,AD1359:AI1360)</f>
        <v>1894000000</v>
      </c>
      <c r="AE1358" s="675"/>
      <c r="AF1358" s="675"/>
      <c r="AG1358" s="675"/>
      <c r="AH1358" s="675"/>
      <c r="AI1358" s="675"/>
      <c r="AJ1358" s="147" t="str">
        <f t="shared" si="163"/>
        <v/>
      </c>
      <c r="AK1358" s="245">
        <f t="shared" si="163"/>
        <v>0</v>
      </c>
      <c r="AL1358" s="321" t="s">
        <v>1620</v>
      </c>
      <c r="AM1358" s="129"/>
      <c r="AN1358" s="129"/>
      <c r="AO1358" s="107"/>
      <c r="AP1358" s="107"/>
      <c r="AQ1358" s="107"/>
      <c r="AR1358" s="107"/>
      <c r="AS1358" s="107"/>
      <c r="AT1358" s="107"/>
      <c r="AU1358" s="114"/>
      <c r="AV1358" s="114"/>
      <c r="BF1358" s="676" t="e">
        <f>SUBTOTAL(109,#REF!)</f>
        <v>#REF!</v>
      </c>
      <c r="BG1358" s="676"/>
      <c r="BH1358" s="676"/>
      <c r="BI1358" s="676"/>
      <c r="BJ1358" s="676"/>
      <c r="BK1358" s="676"/>
      <c r="BL1358" s="290"/>
      <c r="BM1358" s="676" t="e">
        <f>SUBTOTAL(109,#REF!)</f>
        <v>#REF!</v>
      </c>
      <c r="BN1358" s="676"/>
      <c r="BO1358" s="676"/>
      <c r="BP1358" s="676"/>
      <c r="BQ1358" s="676"/>
      <c r="BR1358" s="676"/>
      <c r="BS1358" s="193"/>
      <c r="BT1358" s="227">
        <f>SUBTOTAL(109,BT1359:BT1360)</f>
        <v>2380626400</v>
      </c>
      <c r="BU1358" s="227">
        <f>SUBTOTAL(109,BU1359:BU1360)</f>
        <v>0</v>
      </c>
      <c r="BV1358" s="227">
        <f>SUBTOTAL(109,BV1359:BV1360)</f>
        <v>0</v>
      </c>
      <c r="BW1358" s="227">
        <f>SUBTOTAL(109,BW1359:BW1360)</f>
        <v>0</v>
      </c>
      <c r="BX1358" s="156"/>
      <c r="BY1358" s="156">
        <f t="shared" si="164"/>
        <v>1</v>
      </c>
      <c r="BZ1358" s="156">
        <f t="shared" si="160"/>
        <v>0</v>
      </c>
      <c r="CA1358" s="156"/>
      <c r="CB1358" s="252">
        <f>W436</f>
        <v>2380626400</v>
      </c>
      <c r="CC1358" s="252">
        <f>AD436</f>
        <v>1894000000</v>
      </c>
      <c r="CD1358" s="252">
        <f>W1358-CB1358</f>
        <v>0</v>
      </c>
      <c r="CE1358" s="252">
        <f>AD1358-CC1358</f>
        <v>0</v>
      </c>
      <c r="CG1358" s="290"/>
      <c r="CH1358" s="290"/>
      <c r="CI1358" s="290"/>
      <c r="CJ1358" s="290"/>
      <c r="CK1358" s="290"/>
      <c r="CL1358" s="290"/>
      <c r="CM1358" s="290"/>
      <c r="CN1358" s="290"/>
      <c r="CO1358" s="290"/>
      <c r="CP1358" s="290"/>
    </row>
    <row r="1359" spans="1:94" s="103" customFormat="1" ht="15" customHeight="1">
      <c r="A1359" s="433" t="str">
        <f>IF(B1359&lt;&gt;"",SUBTOTAL(103,$B$8:B1359)-SUBTOTAL(103,$B$9:$B$50)-SUBTOTAL(103,$B$52:$B$345),"")</f>
        <v/>
      </c>
      <c r="B1359" s="102"/>
      <c r="C1359" s="323"/>
      <c r="D1359" s="129" t="s">
        <v>1681</v>
      </c>
      <c r="E1359" s="122"/>
      <c r="F1359" s="122"/>
      <c r="G1359" s="122"/>
      <c r="H1359" s="122"/>
      <c r="I1359" s="122"/>
      <c r="J1359" s="122"/>
      <c r="K1359" s="122"/>
      <c r="L1359" s="114"/>
      <c r="M1359" s="114"/>
      <c r="W1359" s="739">
        <f>SUM(BT1359:BW1359)</f>
        <v>2380626400</v>
      </c>
      <c r="X1359" s="739"/>
      <c r="Y1359" s="739"/>
      <c r="Z1359" s="739"/>
      <c r="AA1359" s="739"/>
      <c r="AB1359" s="739"/>
      <c r="AC1359" s="456"/>
      <c r="AD1359" s="739">
        <f>AD436</f>
        <v>1894000000</v>
      </c>
      <c r="AE1359" s="739"/>
      <c r="AF1359" s="739"/>
      <c r="AG1359" s="739"/>
      <c r="AH1359" s="739"/>
      <c r="AI1359" s="739"/>
      <c r="AJ1359" s="433" t="str">
        <f t="shared" si="163"/>
        <v/>
      </c>
      <c r="AK1359" s="435">
        <f t="shared" si="163"/>
        <v>0</v>
      </c>
      <c r="AL1359" s="323" t="s">
        <v>1620</v>
      </c>
      <c r="AM1359" s="129"/>
      <c r="AN1359" s="129"/>
      <c r="AO1359" s="122"/>
      <c r="AP1359" s="122"/>
      <c r="AQ1359" s="122"/>
      <c r="AR1359" s="122"/>
      <c r="AS1359" s="122"/>
      <c r="AT1359" s="122"/>
      <c r="AU1359" s="114"/>
      <c r="AV1359" s="114"/>
      <c r="BF1359" s="735" t="e">
        <f>SUBTOTAL(109,#REF!)</f>
        <v>#REF!</v>
      </c>
      <c r="BG1359" s="735"/>
      <c r="BH1359" s="735"/>
      <c r="BI1359" s="735"/>
      <c r="BJ1359" s="735"/>
      <c r="BK1359" s="735"/>
      <c r="BL1359" s="443"/>
      <c r="BM1359" s="735" t="e">
        <f>SUBTOTAL(109,#REF!)</f>
        <v>#REF!</v>
      </c>
      <c r="BN1359" s="735"/>
      <c r="BO1359" s="735"/>
      <c r="BP1359" s="735"/>
      <c r="BQ1359" s="735"/>
      <c r="BR1359" s="735"/>
      <c r="BS1359" s="190"/>
      <c r="BT1359" s="295">
        <f>W436</f>
        <v>2380626400</v>
      </c>
      <c r="BU1359" s="295">
        <v>0</v>
      </c>
      <c r="BV1359" s="295">
        <v>0</v>
      </c>
      <c r="BW1359" s="295">
        <v>0</v>
      </c>
      <c r="BX1359" s="446"/>
      <c r="BY1359" s="446">
        <f t="shared" si="164"/>
        <v>1</v>
      </c>
      <c r="BZ1359" s="446">
        <f t="shared" si="160"/>
        <v>0</v>
      </c>
      <c r="CA1359" s="446"/>
      <c r="CB1359" s="373"/>
      <c r="CC1359" s="373"/>
      <c r="CD1359" s="373"/>
      <c r="CE1359" s="420"/>
      <c r="CG1359" s="443"/>
      <c r="CH1359" s="443"/>
      <c r="CI1359" s="443"/>
      <c r="CJ1359" s="443"/>
      <c r="CK1359" s="443"/>
      <c r="CL1359" s="443"/>
      <c r="CM1359" s="443"/>
      <c r="CN1359" s="443"/>
      <c r="CO1359" s="443"/>
      <c r="CP1359" s="443"/>
    </row>
    <row r="1360" spans="1:94" s="103" customFormat="1" ht="15" hidden="1" customHeight="1">
      <c r="A1360" s="433" t="str">
        <f>IF(B1360&lt;&gt;"",SUBTOTAL(103,$B$8:B1360)-SUBTOTAL(103,$B$9:$B$50)-SUBTOTAL(103,$B$52:$B$345),"")</f>
        <v/>
      </c>
      <c r="B1360" s="102"/>
      <c r="C1360" s="323"/>
      <c r="D1360" s="129" t="s">
        <v>1683</v>
      </c>
      <c r="E1360" s="122"/>
      <c r="F1360" s="122"/>
      <c r="G1360" s="122"/>
      <c r="H1360" s="122"/>
      <c r="I1360" s="122"/>
      <c r="J1360" s="122"/>
      <c r="K1360" s="122"/>
      <c r="L1360" s="114"/>
      <c r="M1360" s="114"/>
      <c r="W1360" s="739">
        <f>SUM(BT1360:BW1360)</f>
        <v>0</v>
      </c>
      <c r="X1360" s="739"/>
      <c r="Y1360" s="739"/>
      <c r="Z1360" s="739"/>
      <c r="AA1360" s="739"/>
      <c r="AB1360" s="739"/>
      <c r="AC1360" s="456"/>
      <c r="AD1360" s="739">
        <v>0</v>
      </c>
      <c r="AE1360" s="739"/>
      <c r="AF1360" s="739"/>
      <c r="AG1360" s="739"/>
      <c r="AH1360" s="739"/>
      <c r="AI1360" s="739"/>
      <c r="AJ1360" s="433" t="str">
        <f t="shared" si="163"/>
        <v/>
      </c>
      <c r="AK1360" s="435">
        <f t="shared" si="163"/>
        <v>0</v>
      </c>
      <c r="AL1360" s="323" t="s">
        <v>1620</v>
      </c>
      <c r="AM1360" s="129"/>
      <c r="AN1360" s="129"/>
      <c r="AO1360" s="122"/>
      <c r="AP1360" s="122"/>
      <c r="AQ1360" s="122"/>
      <c r="AR1360" s="122"/>
      <c r="AS1360" s="122"/>
      <c r="AT1360" s="122"/>
      <c r="AU1360" s="114"/>
      <c r="AV1360" s="114"/>
      <c r="BF1360" s="735" t="e">
        <f>SUBTOTAL(109,#REF!)</f>
        <v>#REF!</v>
      </c>
      <c r="BG1360" s="735"/>
      <c r="BH1360" s="735"/>
      <c r="BI1360" s="735"/>
      <c r="BJ1360" s="735"/>
      <c r="BK1360" s="735"/>
      <c r="BL1360" s="443"/>
      <c r="BM1360" s="735" t="e">
        <f>SUBTOTAL(109,#REF!)</f>
        <v>#REF!</v>
      </c>
      <c r="BN1360" s="735"/>
      <c r="BO1360" s="735"/>
      <c r="BP1360" s="735"/>
      <c r="BQ1360" s="735"/>
      <c r="BR1360" s="735"/>
      <c r="BS1360" s="190"/>
      <c r="BT1360" s="295">
        <v>0</v>
      </c>
      <c r="BU1360" s="295">
        <v>0</v>
      </c>
      <c r="BV1360" s="295">
        <v>0</v>
      </c>
      <c r="BW1360" s="295">
        <v>0</v>
      </c>
      <c r="BX1360" s="446"/>
      <c r="BY1360" s="446">
        <f t="shared" si="164"/>
        <v>0</v>
      </c>
      <c r="BZ1360" s="446">
        <f t="shared" si="160"/>
        <v>0</v>
      </c>
      <c r="CA1360" s="446"/>
      <c r="CB1360" s="373"/>
      <c r="CC1360" s="373"/>
      <c r="CD1360" s="373"/>
      <c r="CE1360" s="420"/>
      <c r="CG1360" s="443"/>
      <c r="CH1360" s="443"/>
      <c r="CI1360" s="443"/>
      <c r="CJ1360" s="443"/>
      <c r="CK1360" s="443"/>
      <c r="CL1360" s="443"/>
      <c r="CM1360" s="443"/>
      <c r="CN1360" s="443"/>
      <c r="CO1360" s="443"/>
      <c r="CP1360" s="443"/>
    </row>
    <row r="1361" spans="1:94" s="99" customFormat="1" ht="15" hidden="1" customHeight="1">
      <c r="A1361" s="147" t="str">
        <f>IF(B1361&lt;&gt;"",SUBTOTAL(103,$B$8:B1361)-SUBTOTAL(103,$B$9:$B$50)-SUBTOTAL(103,$B$52:$B$345),"")</f>
        <v/>
      </c>
      <c r="B1361" s="90"/>
      <c r="C1361" s="321" t="s">
        <v>1717</v>
      </c>
      <c r="D1361" s="462" t="s">
        <v>1718</v>
      </c>
      <c r="E1361" s="462"/>
      <c r="F1361" s="462"/>
      <c r="G1361" s="462"/>
      <c r="H1361" s="462"/>
      <c r="I1361" s="462"/>
      <c r="J1361" s="462"/>
      <c r="K1361" s="462"/>
      <c r="L1361" s="462"/>
      <c r="M1361" s="462"/>
      <c r="N1361" s="462"/>
      <c r="O1361" s="462"/>
      <c r="P1361" s="462"/>
      <c r="Q1361" s="462"/>
      <c r="R1361" s="462"/>
      <c r="S1361" s="462"/>
      <c r="T1361" s="462"/>
      <c r="U1361" s="462"/>
      <c r="V1361" s="462"/>
      <c r="W1361" s="675">
        <f>SUBTOTAL(109,W1362:AB1363)</f>
        <v>0</v>
      </c>
      <c r="X1361" s="675"/>
      <c r="Y1361" s="675"/>
      <c r="Z1361" s="675"/>
      <c r="AA1361" s="675"/>
      <c r="AB1361" s="675"/>
      <c r="AC1361" s="465"/>
      <c r="AD1361" s="675">
        <f>SUBTOTAL(109,AD1362:AI1363)</f>
        <v>0</v>
      </c>
      <c r="AE1361" s="675"/>
      <c r="AF1361" s="675"/>
      <c r="AG1361" s="675"/>
      <c r="AH1361" s="675"/>
      <c r="AI1361" s="675"/>
      <c r="AJ1361" s="147" t="str">
        <f t="shared" si="163"/>
        <v/>
      </c>
      <c r="AK1361" s="245">
        <f t="shared" si="163"/>
        <v>0</v>
      </c>
      <c r="AL1361" s="321" t="s">
        <v>1620</v>
      </c>
      <c r="AM1361" s="129"/>
      <c r="AN1361" s="129"/>
      <c r="AO1361" s="107"/>
      <c r="AP1361" s="107"/>
      <c r="AQ1361" s="107"/>
      <c r="AR1361" s="107"/>
      <c r="AS1361" s="107"/>
      <c r="AT1361" s="107"/>
      <c r="AU1361" s="114"/>
      <c r="AV1361" s="114"/>
      <c r="BF1361" s="676" t="e">
        <f>SUBTOTAL(109,#REF!)</f>
        <v>#REF!</v>
      </c>
      <c r="BG1361" s="676"/>
      <c r="BH1361" s="676"/>
      <c r="BI1361" s="676"/>
      <c r="BJ1361" s="676"/>
      <c r="BK1361" s="676"/>
      <c r="BL1361" s="290"/>
      <c r="BM1361" s="676" t="e">
        <f>SUBTOTAL(109,#REF!)</f>
        <v>#REF!</v>
      </c>
      <c r="BN1361" s="676"/>
      <c r="BO1361" s="676"/>
      <c r="BP1361" s="676"/>
      <c r="BQ1361" s="676"/>
      <c r="BR1361" s="676"/>
      <c r="BS1361" s="193"/>
      <c r="BT1361" s="227">
        <f>SUBTOTAL(109,BT1362:BT1363)</f>
        <v>0</v>
      </c>
      <c r="BU1361" s="227">
        <f>SUBTOTAL(109,BU1362:BU1363)</f>
        <v>0</v>
      </c>
      <c r="BV1361" s="227">
        <f>SUBTOTAL(109,BV1362:BV1363)</f>
        <v>0</v>
      </c>
      <c r="BW1361" s="227">
        <f>SUBTOTAL(109,BW1362:BW1363)</f>
        <v>0</v>
      </c>
      <c r="BX1361" s="156"/>
      <c r="BY1361" s="156">
        <f t="shared" si="164"/>
        <v>0</v>
      </c>
      <c r="BZ1361" s="156">
        <f t="shared" si="160"/>
        <v>0</v>
      </c>
      <c r="CA1361" s="156"/>
      <c r="CB1361" s="252">
        <f>W477</f>
        <v>0</v>
      </c>
      <c r="CC1361" s="252">
        <f>AD477</f>
        <v>0</v>
      </c>
      <c r="CD1361" s="252">
        <f>W1361-CB1361</f>
        <v>0</v>
      </c>
      <c r="CE1361" s="252">
        <f>AD1361-CC1361</f>
        <v>0</v>
      </c>
      <c r="CG1361" s="290"/>
      <c r="CH1361" s="290"/>
      <c r="CI1361" s="290"/>
      <c r="CJ1361" s="290"/>
      <c r="CK1361" s="290"/>
      <c r="CL1361" s="290"/>
      <c r="CM1361" s="290"/>
      <c r="CN1361" s="290"/>
      <c r="CO1361" s="290"/>
      <c r="CP1361" s="290"/>
    </row>
    <row r="1362" spans="1:94" s="103" customFormat="1" ht="15" hidden="1" customHeight="1">
      <c r="A1362" s="433" t="str">
        <f>IF(B1362&lt;&gt;"",SUBTOTAL(103,$B$8:B1362)-SUBTOTAL(103,$B$9:$B$50)-SUBTOTAL(103,$B$52:$B$345),"")</f>
        <v/>
      </c>
      <c r="B1362" s="102"/>
      <c r="C1362" s="323"/>
      <c r="D1362" s="129" t="s">
        <v>1681</v>
      </c>
      <c r="E1362" s="122"/>
      <c r="F1362" s="122"/>
      <c r="G1362" s="122"/>
      <c r="H1362" s="122"/>
      <c r="I1362" s="122"/>
      <c r="J1362" s="122"/>
      <c r="K1362" s="122"/>
      <c r="L1362" s="114"/>
      <c r="M1362" s="114"/>
      <c r="W1362" s="739">
        <f>SUM(BT1362:BW1362)</f>
        <v>0</v>
      </c>
      <c r="X1362" s="739"/>
      <c r="Y1362" s="739"/>
      <c r="Z1362" s="739"/>
      <c r="AA1362" s="739"/>
      <c r="AB1362" s="739"/>
      <c r="AC1362" s="456"/>
      <c r="AD1362" s="739">
        <v>0</v>
      </c>
      <c r="AE1362" s="739"/>
      <c r="AF1362" s="739"/>
      <c r="AG1362" s="739"/>
      <c r="AH1362" s="739"/>
      <c r="AI1362" s="739"/>
      <c r="AJ1362" s="433" t="str">
        <f t="shared" si="163"/>
        <v/>
      </c>
      <c r="AK1362" s="435">
        <f t="shared" si="163"/>
        <v>0</v>
      </c>
      <c r="AL1362" s="323" t="s">
        <v>1620</v>
      </c>
      <c r="AM1362" s="129"/>
      <c r="AN1362" s="129"/>
      <c r="AO1362" s="122"/>
      <c r="AP1362" s="122"/>
      <c r="AQ1362" s="122"/>
      <c r="AR1362" s="122"/>
      <c r="AS1362" s="122"/>
      <c r="AT1362" s="122"/>
      <c r="AU1362" s="114"/>
      <c r="AV1362" s="114"/>
      <c r="BF1362" s="735" t="e">
        <f>SUBTOTAL(109,#REF!)</f>
        <v>#REF!</v>
      </c>
      <c r="BG1362" s="735"/>
      <c r="BH1362" s="735"/>
      <c r="BI1362" s="735"/>
      <c r="BJ1362" s="735"/>
      <c r="BK1362" s="735"/>
      <c r="BL1362" s="443"/>
      <c r="BM1362" s="735" t="e">
        <f>SUBTOTAL(109,#REF!)</f>
        <v>#REF!</v>
      </c>
      <c r="BN1362" s="735"/>
      <c r="BO1362" s="735"/>
      <c r="BP1362" s="735"/>
      <c r="BQ1362" s="735"/>
      <c r="BR1362" s="735"/>
      <c r="BS1362" s="190"/>
      <c r="BT1362" s="295">
        <v>0</v>
      </c>
      <c r="BU1362" s="295">
        <v>0</v>
      </c>
      <c r="BV1362" s="295">
        <v>0</v>
      </c>
      <c r="BW1362" s="295">
        <v>0</v>
      </c>
      <c r="BX1362" s="446"/>
      <c r="BY1362" s="446">
        <f t="shared" si="164"/>
        <v>0</v>
      </c>
      <c r="BZ1362" s="446">
        <f t="shared" si="160"/>
        <v>0</v>
      </c>
      <c r="CA1362" s="446"/>
      <c r="CB1362" s="373"/>
      <c r="CC1362" s="373"/>
      <c r="CD1362" s="373"/>
      <c r="CE1362" s="420"/>
      <c r="CG1362" s="443"/>
      <c r="CH1362" s="443"/>
      <c r="CI1362" s="443"/>
      <c r="CJ1362" s="443"/>
      <c r="CK1362" s="443"/>
      <c r="CL1362" s="443"/>
      <c r="CM1362" s="443"/>
      <c r="CN1362" s="443"/>
      <c r="CO1362" s="443"/>
      <c r="CP1362" s="443"/>
    </row>
    <row r="1363" spans="1:94" s="103" customFormat="1" ht="15" hidden="1" customHeight="1">
      <c r="A1363" s="433" t="str">
        <f>IF(B1363&lt;&gt;"",SUBTOTAL(103,$B$8:B1363)-SUBTOTAL(103,$B$9:$B$50)-SUBTOTAL(103,$B$52:$B$345),"")</f>
        <v/>
      </c>
      <c r="B1363" s="102"/>
      <c r="C1363" s="323"/>
      <c r="D1363" s="129" t="s">
        <v>1683</v>
      </c>
      <c r="E1363" s="122"/>
      <c r="F1363" s="122"/>
      <c r="G1363" s="122"/>
      <c r="H1363" s="122"/>
      <c r="I1363" s="122"/>
      <c r="J1363" s="122"/>
      <c r="K1363" s="122"/>
      <c r="L1363" s="114"/>
      <c r="M1363" s="114"/>
      <c r="W1363" s="739">
        <f>SUM(BT1363:BW1363)</f>
        <v>0</v>
      </c>
      <c r="X1363" s="739"/>
      <c r="Y1363" s="739"/>
      <c r="Z1363" s="739"/>
      <c r="AA1363" s="739"/>
      <c r="AB1363" s="739"/>
      <c r="AC1363" s="456"/>
      <c r="AD1363" s="739">
        <v>0</v>
      </c>
      <c r="AE1363" s="739"/>
      <c r="AF1363" s="739"/>
      <c r="AG1363" s="739"/>
      <c r="AH1363" s="739"/>
      <c r="AI1363" s="739"/>
      <c r="AJ1363" s="433" t="str">
        <f t="shared" si="163"/>
        <v/>
      </c>
      <c r="AK1363" s="435">
        <f t="shared" si="163"/>
        <v>0</v>
      </c>
      <c r="AL1363" s="323" t="s">
        <v>1620</v>
      </c>
      <c r="AM1363" s="129"/>
      <c r="AN1363" s="129"/>
      <c r="AO1363" s="122"/>
      <c r="AP1363" s="122"/>
      <c r="AQ1363" s="122"/>
      <c r="AR1363" s="122"/>
      <c r="AS1363" s="122"/>
      <c r="AT1363" s="122"/>
      <c r="AU1363" s="114"/>
      <c r="AV1363" s="114"/>
      <c r="BF1363" s="735" t="e">
        <f>SUBTOTAL(109,#REF!)</f>
        <v>#REF!</v>
      </c>
      <c r="BG1363" s="735"/>
      <c r="BH1363" s="735"/>
      <c r="BI1363" s="735"/>
      <c r="BJ1363" s="735"/>
      <c r="BK1363" s="735"/>
      <c r="BL1363" s="443"/>
      <c r="BM1363" s="735" t="e">
        <f>SUBTOTAL(109,#REF!)</f>
        <v>#REF!</v>
      </c>
      <c r="BN1363" s="735"/>
      <c r="BO1363" s="735"/>
      <c r="BP1363" s="735"/>
      <c r="BQ1363" s="735"/>
      <c r="BR1363" s="735"/>
      <c r="BS1363" s="190"/>
      <c r="BT1363" s="295">
        <v>0</v>
      </c>
      <c r="BU1363" s="295">
        <v>0</v>
      </c>
      <c r="BV1363" s="295">
        <v>0</v>
      </c>
      <c r="BW1363" s="295">
        <v>0</v>
      </c>
      <c r="BX1363" s="446"/>
      <c r="BY1363" s="446">
        <f t="shared" si="164"/>
        <v>0</v>
      </c>
      <c r="BZ1363" s="446">
        <f t="shared" si="160"/>
        <v>0</v>
      </c>
      <c r="CA1363" s="446"/>
      <c r="CB1363" s="373"/>
      <c r="CC1363" s="373"/>
      <c r="CD1363" s="373"/>
      <c r="CE1363" s="420"/>
      <c r="CG1363" s="443"/>
      <c r="CH1363" s="443"/>
      <c r="CI1363" s="443"/>
      <c r="CJ1363" s="443"/>
      <c r="CK1363" s="443"/>
      <c r="CL1363" s="443"/>
      <c r="CM1363" s="443"/>
      <c r="CN1363" s="443"/>
      <c r="CO1363" s="443"/>
      <c r="CP1363" s="443"/>
    </row>
    <row r="1364" spans="1:94" s="99" customFormat="1" ht="15" customHeight="1">
      <c r="A1364" s="147" t="str">
        <f>IF(B1364&lt;&gt;"",SUBTOTAL(103,$B$8:B1364)-SUBTOTAL(103,$B$9:$B$50)-SUBTOTAL(103,$B$52:$B$345),"")</f>
        <v/>
      </c>
      <c r="B1364" s="90"/>
      <c r="C1364" s="321" t="s">
        <v>1640</v>
      </c>
      <c r="D1364" s="748" t="s">
        <v>1719</v>
      </c>
      <c r="E1364" s="748"/>
      <c r="F1364" s="748"/>
      <c r="G1364" s="748"/>
      <c r="H1364" s="748"/>
      <c r="I1364" s="748"/>
      <c r="J1364" s="748"/>
      <c r="K1364" s="748"/>
      <c r="L1364" s="748"/>
      <c r="M1364" s="748"/>
      <c r="N1364" s="748"/>
      <c r="O1364" s="748"/>
      <c r="P1364" s="748"/>
      <c r="Q1364" s="748"/>
      <c r="R1364" s="748"/>
      <c r="S1364" s="748"/>
      <c r="T1364" s="748"/>
      <c r="U1364" s="748"/>
      <c r="V1364" s="748"/>
      <c r="W1364" s="675">
        <f>SUBTOTAL(109,W1365:AB1370)</f>
        <v>626307488</v>
      </c>
      <c r="X1364" s="675"/>
      <c r="Y1364" s="675"/>
      <c r="Z1364" s="675"/>
      <c r="AA1364" s="675"/>
      <c r="AB1364" s="675"/>
      <c r="AC1364" s="465"/>
      <c r="AD1364" s="675">
        <f>SUBTOTAL(109,AD1365:AI1370)</f>
        <v>423353951</v>
      </c>
      <c r="AE1364" s="675"/>
      <c r="AF1364" s="675"/>
      <c r="AG1364" s="675"/>
      <c r="AH1364" s="675"/>
      <c r="AI1364" s="675"/>
      <c r="AJ1364" s="147" t="str">
        <f t="shared" si="163"/>
        <v/>
      </c>
      <c r="AK1364" s="245">
        <f t="shared" si="163"/>
        <v>0</v>
      </c>
      <c r="AL1364" s="321" t="s">
        <v>1620</v>
      </c>
      <c r="AM1364" s="129"/>
      <c r="AN1364" s="129"/>
      <c r="AO1364" s="107"/>
      <c r="AP1364" s="107"/>
      <c r="AQ1364" s="107"/>
      <c r="AR1364" s="107"/>
      <c r="AS1364" s="107"/>
      <c r="AT1364" s="107"/>
      <c r="AU1364" s="114"/>
      <c r="AV1364" s="114"/>
      <c r="BF1364" s="676" t="e">
        <f>SUBTOTAL(109,#REF!)</f>
        <v>#REF!</v>
      </c>
      <c r="BG1364" s="676"/>
      <c r="BH1364" s="676"/>
      <c r="BI1364" s="676"/>
      <c r="BJ1364" s="676"/>
      <c r="BK1364" s="676"/>
      <c r="BL1364" s="290"/>
      <c r="BM1364" s="676" t="e">
        <f>SUBTOTAL(109,#REF!)</f>
        <v>#REF!</v>
      </c>
      <c r="BN1364" s="676"/>
      <c r="BO1364" s="676"/>
      <c r="BP1364" s="676"/>
      <c r="BQ1364" s="676"/>
      <c r="BR1364" s="676"/>
      <c r="BS1364" s="193"/>
      <c r="BT1364" s="227">
        <f>SUBTOTAL(109,BT1365:BT1370)</f>
        <v>626307488</v>
      </c>
      <c r="BU1364" s="227">
        <f>SUBTOTAL(109,BU1365:BU1370)</f>
        <v>0</v>
      </c>
      <c r="BV1364" s="227">
        <f>SUBTOTAL(109,BV1365:BV1370)</f>
        <v>0</v>
      </c>
      <c r="BW1364" s="227">
        <f>SUBTOTAL(109,BW1365:BW1370)</f>
        <v>0</v>
      </c>
      <c r="BX1364" s="156"/>
      <c r="BY1364" s="156">
        <f t="shared" si="164"/>
        <v>1</v>
      </c>
      <c r="BZ1364" s="156">
        <f t="shared" si="160"/>
        <v>0</v>
      </c>
      <c r="CA1364" s="156"/>
      <c r="CB1364" s="252"/>
      <c r="CC1364" s="252"/>
      <c r="CD1364" s="252"/>
      <c r="CE1364" s="195"/>
      <c r="CG1364" s="290"/>
      <c r="CH1364" s="290"/>
      <c r="CI1364" s="290"/>
      <c r="CJ1364" s="290"/>
      <c r="CK1364" s="290"/>
      <c r="CL1364" s="290"/>
      <c r="CM1364" s="290"/>
      <c r="CN1364" s="290"/>
      <c r="CO1364" s="290"/>
      <c r="CP1364" s="290"/>
    </row>
    <row r="1365" spans="1:94" s="99" customFormat="1" ht="15" customHeight="1">
      <c r="A1365" s="147" t="str">
        <f>IF(B1365&lt;&gt;"",SUBTOTAL(103,$B$8:B1365)-SUBTOTAL(103,$B$9:$B$50)-SUBTOTAL(103,$B$52:$B$345),"")</f>
        <v/>
      </c>
      <c r="B1365" s="90"/>
      <c r="C1365" s="321" t="s">
        <v>1720</v>
      </c>
      <c r="D1365" s="462" t="s">
        <v>1721</v>
      </c>
      <c r="E1365" s="107"/>
      <c r="F1365" s="107"/>
      <c r="G1365" s="107"/>
      <c r="H1365" s="107"/>
      <c r="I1365" s="107"/>
      <c r="J1365" s="107"/>
      <c r="K1365" s="107"/>
      <c r="L1365" s="114"/>
      <c r="M1365" s="114"/>
      <c r="W1365" s="641">
        <f>SUBTOTAL(109,W1366:AB1367)</f>
        <v>626307488</v>
      </c>
      <c r="X1365" s="641"/>
      <c r="Y1365" s="641"/>
      <c r="Z1365" s="641"/>
      <c r="AA1365" s="641"/>
      <c r="AB1365" s="641"/>
      <c r="AC1365" s="423"/>
      <c r="AD1365" s="641">
        <f>SUBTOTAL(109,AD1366:AI1367)</f>
        <v>423353951</v>
      </c>
      <c r="AE1365" s="641"/>
      <c r="AF1365" s="641"/>
      <c r="AG1365" s="641"/>
      <c r="AH1365" s="641"/>
      <c r="AI1365" s="641"/>
      <c r="AJ1365" s="147" t="str">
        <f t="shared" si="163"/>
        <v/>
      </c>
      <c r="AK1365" s="245">
        <f t="shared" si="163"/>
        <v>0</v>
      </c>
      <c r="AL1365" s="321" t="s">
        <v>1620</v>
      </c>
      <c r="AM1365" s="129"/>
      <c r="AN1365" s="129"/>
      <c r="AO1365" s="107"/>
      <c r="AP1365" s="107"/>
      <c r="AQ1365" s="107"/>
      <c r="AR1365" s="107"/>
      <c r="AS1365" s="107"/>
      <c r="AT1365" s="107"/>
      <c r="AU1365" s="114"/>
      <c r="AV1365" s="114"/>
      <c r="BF1365" s="676" t="e">
        <f>SUBTOTAL(109,#REF!)</f>
        <v>#REF!</v>
      </c>
      <c r="BG1365" s="676"/>
      <c r="BH1365" s="676"/>
      <c r="BI1365" s="676"/>
      <c r="BJ1365" s="676"/>
      <c r="BK1365" s="676"/>
      <c r="BL1365" s="290"/>
      <c r="BM1365" s="676" t="e">
        <f>SUBTOTAL(109,#REF!)</f>
        <v>#REF!</v>
      </c>
      <c r="BN1365" s="676"/>
      <c r="BO1365" s="676"/>
      <c r="BP1365" s="676"/>
      <c r="BQ1365" s="676"/>
      <c r="BR1365" s="676"/>
      <c r="BS1365" s="193"/>
      <c r="BT1365" s="155">
        <f>SUBTOTAL(109,BT1366:BT1367)</f>
        <v>626307488</v>
      </c>
      <c r="BU1365" s="155">
        <f>SUBTOTAL(109,BU1366:BU1367)</f>
        <v>0</v>
      </c>
      <c r="BV1365" s="155">
        <f>SUBTOTAL(109,BV1366:BV1367)</f>
        <v>0</v>
      </c>
      <c r="BW1365" s="155">
        <f>SUBTOTAL(109,BW1366:BW1367)</f>
        <v>0</v>
      </c>
      <c r="BX1365" s="156"/>
      <c r="BY1365" s="156">
        <f t="shared" si="164"/>
        <v>1</v>
      </c>
      <c r="BZ1365" s="156">
        <f t="shared" si="160"/>
        <v>0</v>
      </c>
      <c r="CA1365" s="156"/>
      <c r="CB1365" s="252">
        <f>W437</f>
        <v>626307488</v>
      </c>
      <c r="CC1365" s="252">
        <f>AD437</f>
        <v>423353951</v>
      </c>
      <c r="CD1365" s="252">
        <f>W1365-CB1365</f>
        <v>0</v>
      </c>
      <c r="CE1365" s="252">
        <f>AD1365-CC1365</f>
        <v>0</v>
      </c>
      <c r="CG1365" s="290"/>
      <c r="CH1365" s="290"/>
      <c r="CI1365" s="290"/>
      <c r="CJ1365" s="290"/>
      <c r="CK1365" s="290"/>
      <c r="CL1365" s="290"/>
      <c r="CM1365" s="290"/>
      <c r="CN1365" s="290"/>
      <c r="CO1365" s="290"/>
      <c r="CP1365" s="290"/>
    </row>
    <row r="1366" spans="1:94" s="103" customFormat="1" ht="15" customHeight="1">
      <c r="A1366" s="433" t="str">
        <f>IF(B1366&lt;&gt;"",SUBTOTAL(103,$B$8:B1366)-SUBTOTAL(103,$B$9:$B$50)-SUBTOTAL(103,$B$52:$B$345),"")</f>
        <v/>
      </c>
      <c r="B1366" s="102"/>
      <c r="C1366" s="323"/>
      <c r="D1366" s="129" t="s">
        <v>1681</v>
      </c>
      <c r="E1366" s="122"/>
      <c r="F1366" s="122"/>
      <c r="G1366" s="122"/>
      <c r="H1366" s="122"/>
      <c r="I1366" s="122"/>
      <c r="J1366" s="122"/>
      <c r="K1366" s="122"/>
      <c r="L1366" s="114"/>
      <c r="M1366" s="114"/>
      <c r="W1366" s="739">
        <f>SUM(BT1366:BW1366)</f>
        <v>626307488</v>
      </c>
      <c r="X1366" s="739"/>
      <c r="Y1366" s="739"/>
      <c r="Z1366" s="739"/>
      <c r="AA1366" s="739"/>
      <c r="AB1366" s="739"/>
      <c r="AC1366" s="456"/>
      <c r="AD1366" s="739">
        <f>AD437</f>
        <v>423353951</v>
      </c>
      <c r="AE1366" s="739"/>
      <c r="AF1366" s="739"/>
      <c r="AG1366" s="739"/>
      <c r="AH1366" s="739"/>
      <c r="AI1366" s="739"/>
      <c r="AJ1366" s="433" t="str">
        <f t="shared" si="163"/>
        <v/>
      </c>
      <c r="AK1366" s="435">
        <f t="shared" si="163"/>
        <v>0</v>
      </c>
      <c r="AL1366" s="323" t="s">
        <v>1620</v>
      </c>
      <c r="AM1366" s="129"/>
      <c r="AN1366" s="129"/>
      <c r="AO1366" s="122"/>
      <c r="AP1366" s="122"/>
      <c r="AQ1366" s="122"/>
      <c r="AR1366" s="122"/>
      <c r="AS1366" s="122"/>
      <c r="AT1366" s="122"/>
      <c r="AU1366" s="114"/>
      <c r="AV1366" s="114"/>
      <c r="BF1366" s="735" t="e">
        <f>SUBTOTAL(109,#REF!)</f>
        <v>#REF!</v>
      </c>
      <c r="BG1366" s="735"/>
      <c r="BH1366" s="735"/>
      <c r="BI1366" s="735"/>
      <c r="BJ1366" s="735"/>
      <c r="BK1366" s="735"/>
      <c r="BL1366" s="443"/>
      <c r="BM1366" s="735" t="e">
        <f>SUBTOTAL(109,#REF!)</f>
        <v>#REF!</v>
      </c>
      <c r="BN1366" s="735"/>
      <c r="BO1366" s="735"/>
      <c r="BP1366" s="735"/>
      <c r="BQ1366" s="735"/>
      <c r="BR1366" s="735"/>
      <c r="BS1366" s="190"/>
      <c r="BT1366" s="295">
        <f>W437</f>
        <v>626307488</v>
      </c>
      <c r="BU1366" s="295">
        <v>0</v>
      </c>
      <c r="BV1366" s="295">
        <v>0</v>
      </c>
      <c r="BW1366" s="295">
        <v>0</v>
      </c>
      <c r="BX1366" s="446"/>
      <c r="BY1366" s="446">
        <f t="shared" si="164"/>
        <v>1</v>
      </c>
      <c r="BZ1366" s="446">
        <f t="shared" si="160"/>
        <v>0</v>
      </c>
      <c r="CA1366" s="446"/>
      <c r="CB1366" s="373"/>
      <c r="CC1366" s="373"/>
      <c r="CD1366" s="373"/>
      <c r="CE1366" s="420"/>
      <c r="CG1366" s="443"/>
      <c r="CH1366" s="443"/>
      <c r="CI1366" s="443"/>
      <c r="CJ1366" s="443"/>
      <c r="CK1366" s="443"/>
      <c r="CL1366" s="443"/>
      <c r="CM1366" s="443"/>
      <c r="CN1366" s="443"/>
      <c r="CO1366" s="443"/>
      <c r="CP1366" s="443"/>
    </row>
    <row r="1367" spans="1:94" s="103" customFormat="1" ht="15" hidden="1" customHeight="1">
      <c r="A1367" s="433" t="str">
        <f>IF(B1367&lt;&gt;"",SUBTOTAL(103,$B$8:B1367)-SUBTOTAL(103,$B$9:$B$50)-SUBTOTAL(103,$B$52:$B$345),"")</f>
        <v/>
      </c>
      <c r="B1367" s="102"/>
      <c r="C1367" s="323"/>
      <c r="D1367" s="129" t="s">
        <v>1683</v>
      </c>
      <c r="E1367" s="122"/>
      <c r="F1367" s="122"/>
      <c r="G1367" s="122"/>
      <c r="H1367" s="122"/>
      <c r="I1367" s="122"/>
      <c r="J1367" s="122"/>
      <c r="K1367" s="122"/>
      <c r="L1367" s="114"/>
      <c r="M1367" s="114"/>
      <c r="W1367" s="739">
        <f>SUM(BT1367:BW1367)</f>
        <v>0</v>
      </c>
      <c r="X1367" s="739"/>
      <c r="Y1367" s="739"/>
      <c r="Z1367" s="739"/>
      <c r="AA1367" s="739"/>
      <c r="AB1367" s="739"/>
      <c r="AC1367" s="456"/>
      <c r="AD1367" s="739">
        <v>0</v>
      </c>
      <c r="AE1367" s="739"/>
      <c r="AF1367" s="739"/>
      <c r="AG1367" s="739"/>
      <c r="AH1367" s="739"/>
      <c r="AI1367" s="739"/>
      <c r="AJ1367" s="433" t="str">
        <f>A1367</f>
        <v/>
      </c>
      <c r="AK1367" s="435">
        <f>B1367</f>
        <v>0</v>
      </c>
      <c r="AL1367" s="323" t="s">
        <v>1620</v>
      </c>
      <c r="AM1367" s="129"/>
      <c r="AN1367" s="129"/>
      <c r="AO1367" s="122"/>
      <c r="AP1367" s="122"/>
      <c r="AQ1367" s="122"/>
      <c r="AR1367" s="122"/>
      <c r="AS1367" s="122"/>
      <c r="AT1367" s="122"/>
      <c r="AU1367" s="114"/>
      <c r="AV1367" s="114"/>
      <c r="BF1367" s="735" t="e">
        <f>SUBTOTAL(109,#REF!)</f>
        <v>#REF!</v>
      </c>
      <c r="BG1367" s="735"/>
      <c r="BH1367" s="735"/>
      <c r="BI1367" s="735"/>
      <c r="BJ1367" s="735"/>
      <c r="BK1367" s="735"/>
      <c r="BL1367" s="443"/>
      <c r="BM1367" s="735" t="e">
        <f>SUBTOTAL(109,#REF!)</f>
        <v>#REF!</v>
      </c>
      <c r="BN1367" s="735"/>
      <c r="BO1367" s="735"/>
      <c r="BP1367" s="735"/>
      <c r="BQ1367" s="735"/>
      <c r="BR1367" s="735"/>
      <c r="BS1367" s="190"/>
      <c r="BT1367" s="295">
        <v>0</v>
      </c>
      <c r="BU1367" s="295">
        <v>0</v>
      </c>
      <c r="BV1367" s="295">
        <v>0</v>
      </c>
      <c r="BW1367" s="295">
        <v>0</v>
      </c>
      <c r="BX1367" s="446"/>
      <c r="BY1367" s="446">
        <f>IF(SUM(C1367:AI1367)=0,0,1)</f>
        <v>0</v>
      </c>
      <c r="BZ1367" s="446">
        <f>IF(ISNONTEXT(C1367:D1367),0,SUM(C1367:AI1367)-SUM(AL1367:BR1367))</f>
        <v>0</v>
      </c>
      <c r="CA1367" s="446"/>
      <c r="CB1367" s="373"/>
      <c r="CC1367" s="373"/>
      <c r="CD1367" s="373"/>
      <c r="CE1367" s="420"/>
      <c r="CG1367" s="443"/>
      <c r="CH1367" s="443"/>
      <c r="CI1367" s="443"/>
      <c r="CJ1367" s="443"/>
      <c r="CK1367" s="443"/>
      <c r="CL1367" s="443"/>
      <c r="CM1367" s="443"/>
      <c r="CN1367" s="443"/>
      <c r="CO1367" s="443"/>
      <c r="CP1367" s="443"/>
    </row>
    <row r="1368" spans="1:94" s="99" customFormat="1" ht="15" hidden="1" customHeight="1">
      <c r="A1368" s="147" t="str">
        <f>IF(B1368&lt;&gt;"",SUBTOTAL(103,$B$8:B1368)-SUBTOTAL(103,$B$9:$B$50)-SUBTOTAL(103,$B$52:$B$345),"")</f>
        <v/>
      </c>
      <c r="B1368" s="90"/>
      <c r="C1368" s="321" t="s">
        <v>1722</v>
      </c>
      <c r="D1368" s="462" t="s">
        <v>1723</v>
      </c>
      <c r="E1368" s="107"/>
      <c r="F1368" s="107"/>
      <c r="G1368" s="107"/>
      <c r="H1368" s="107"/>
      <c r="I1368" s="107"/>
      <c r="J1368" s="107"/>
      <c r="K1368" s="107"/>
      <c r="L1368" s="114"/>
      <c r="M1368" s="114"/>
      <c r="W1368" s="641">
        <f>SUBTOTAL(109,W1369:AB1370)</f>
        <v>0</v>
      </c>
      <c r="X1368" s="641"/>
      <c r="Y1368" s="641"/>
      <c r="Z1368" s="641"/>
      <c r="AA1368" s="641"/>
      <c r="AB1368" s="641"/>
      <c r="AC1368" s="423"/>
      <c r="AD1368" s="641">
        <f>SUBTOTAL(109,AD1369:AI1370)</f>
        <v>0</v>
      </c>
      <c r="AE1368" s="641"/>
      <c r="AF1368" s="641"/>
      <c r="AG1368" s="641"/>
      <c r="AH1368" s="641"/>
      <c r="AI1368" s="641"/>
      <c r="AJ1368" s="147" t="str">
        <f t="shared" si="163"/>
        <v/>
      </c>
      <c r="AK1368" s="245">
        <f t="shared" si="163"/>
        <v>0</v>
      </c>
      <c r="AL1368" s="321" t="s">
        <v>1620</v>
      </c>
      <c r="AM1368" s="129"/>
      <c r="AN1368" s="129"/>
      <c r="AO1368" s="107"/>
      <c r="AP1368" s="107"/>
      <c r="AQ1368" s="107"/>
      <c r="AR1368" s="107"/>
      <c r="AS1368" s="107"/>
      <c r="AT1368" s="107"/>
      <c r="AU1368" s="114"/>
      <c r="AV1368" s="114"/>
      <c r="BF1368" s="676" t="e">
        <f>SUBTOTAL(109,#REF!)</f>
        <v>#REF!</v>
      </c>
      <c r="BG1368" s="676"/>
      <c r="BH1368" s="676"/>
      <c r="BI1368" s="676"/>
      <c r="BJ1368" s="676"/>
      <c r="BK1368" s="676"/>
      <c r="BL1368" s="290"/>
      <c r="BM1368" s="676" t="e">
        <f>SUBTOTAL(109,#REF!)</f>
        <v>#REF!</v>
      </c>
      <c r="BN1368" s="676"/>
      <c r="BO1368" s="676"/>
      <c r="BP1368" s="676"/>
      <c r="BQ1368" s="676"/>
      <c r="BR1368" s="676"/>
      <c r="BS1368" s="193"/>
      <c r="BT1368" s="155">
        <f>SUBTOTAL(109,BT1369:BT1370)</f>
        <v>0</v>
      </c>
      <c r="BU1368" s="155">
        <f>SUBTOTAL(109,BU1369:BU1370)</f>
        <v>0</v>
      </c>
      <c r="BV1368" s="155">
        <f>SUBTOTAL(109,BV1369:BV1370)</f>
        <v>0</v>
      </c>
      <c r="BW1368" s="155">
        <f>SUBTOTAL(109,BW1369:BW1370)</f>
        <v>0</v>
      </c>
      <c r="BX1368" s="156"/>
      <c r="BY1368" s="156">
        <f t="shared" si="164"/>
        <v>0</v>
      </c>
      <c r="BZ1368" s="156">
        <f t="shared" si="160"/>
        <v>0</v>
      </c>
      <c r="CA1368" s="156"/>
      <c r="CB1368" s="252">
        <f>W478</f>
        <v>0</v>
      </c>
      <c r="CC1368" s="252">
        <f>AD478</f>
        <v>0</v>
      </c>
      <c r="CD1368" s="252">
        <f>W1368-CB1368</f>
        <v>0</v>
      </c>
      <c r="CE1368" s="252">
        <f>AD1368-CC1368</f>
        <v>0</v>
      </c>
      <c r="CG1368" s="290"/>
      <c r="CH1368" s="290"/>
      <c r="CI1368" s="290"/>
      <c r="CJ1368" s="290"/>
      <c r="CK1368" s="290"/>
      <c r="CL1368" s="290"/>
      <c r="CM1368" s="290"/>
      <c r="CN1368" s="290"/>
      <c r="CO1368" s="290"/>
      <c r="CP1368" s="290"/>
    </row>
    <row r="1369" spans="1:94" s="103" customFormat="1" ht="15" hidden="1" customHeight="1">
      <c r="A1369" s="433" t="str">
        <f>IF(B1369&lt;&gt;"",SUBTOTAL(103,$B$8:B1369)-SUBTOTAL(103,$B$9:$B$50)-SUBTOTAL(103,$B$52:$B$345),"")</f>
        <v/>
      </c>
      <c r="B1369" s="102"/>
      <c r="C1369" s="323"/>
      <c r="D1369" s="129" t="s">
        <v>1681</v>
      </c>
      <c r="E1369" s="122"/>
      <c r="F1369" s="122"/>
      <c r="G1369" s="122"/>
      <c r="H1369" s="122"/>
      <c r="I1369" s="122"/>
      <c r="J1369" s="122"/>
      <c r="K1369" s="122"/>
      <c r="L1369" s="114"/>
      <c r="M1369" s="114"/>
      <c r="W1369" s="739">
        <f>SUM(BT1369:BW1369)</f>
        <v>0</v>
      </c>
      <c r="X1369" s="739"/>
      <c r="Y1369" s="739"/>
      <c r="Z1369" s="739"/>
      <c r="AA1369" s="739"/>
      <c r="AB1369" s="739"/>
      <c r="AC1369" s="456"/>
      <c r="AD1369" s="739">
        <v>0</v>
      </c>
      <c r="AE1369" s="739"/>
      <c r="AF1369" s="739"/>
      <c r="AG1369" s="739"/>
      <c r="AH1369" s="739"/>
      <c r="AI1369" s="739"/>
      <c r="AJ1369" s="433" t="str">
        <f>A1369</f>
        <v/>
      </c>
      <c r="AK1369" s="435">
        <f>B1369</f>
        <v>0</v>
      </c>
      <c r="AL1369" s="323" t="s">
        <v>1620</v>
      </c>
      <c r="AM1369" s="129"/>
      <c r="AN1369" s="129"/>
      <c r="AO1369" s="122"/>
      <c r="AP1369" s="122"/>
      <c r="AQ1369" s="122"/>
      <c r="AR1369" s="122"/>
      <c r="AS1369" s="122"/>
      <c r="AT1369" s="122"/>
      <c r="AU1369" s="114"/>
      <c r="AV1369" s="114"/>
      <c r="BF1369" s="735" t="e">
        <f>SUBTOTAL(109,#REF!)</f>
        <v>#REF!</v>
      </c>
      <c r="BG1369" s="735"/>
      <c r="BH1369" s="735"/>
      <c r="BI1369" s="735"/>
      <c r="BJ1369" s="735"/>
      <c r="BK1369" s="735"/>
      <c r="BL1369" s="443"/>
      <c r="BM1369" s="735" t="e">
        <f>SUBTOTAL(109,#REF!)</f>
        <v>#REF!</v>
      </c>
      <c r="BN1369" s="735"/>
      <c r="BO1369" s="735"/>
      <c r="BP1369" s="735"/>
      <c r="BQ1369" s="735"/>
      <c r="BR1369" s="735"/>
      <c r="BS1369" s="190"/>
      <c r="BT1369" s="295">
        <v>0</v>
      </c>
      <c r="BU1369" s="295">
        <v>0</v>
      </c>
      <c r="BV1369" s="295">
        <v>0</v>
      </c>
      <c r="BW1369" s="295">
        <v>0</v>
      </c>
      <c r="BX1369" s="446"/>
      <c r="BY1369" s="446">
        <f>IF(SUM(C1369:AI1369)=0,0,1)</f>
        <v>0</v>
      </c>
      <c r="BZ1369" s="446">
        <f>IF(ISNONTEXT(C1369:D1369),0,SUM(C1369:AI1369)-SUM(AL1369:BR1369))</f>
        <v>0</v>
      </c>
      <c r="CA1369" s="446"/>
      <c r="CB1369" s="373"/>
      <c r="CC1369" s="373"/>
      <c r="CD1369" s="373"/>
      <c r="CE1369" s="420"/>
      <c r="CG1369" s="443"/>
      <c r="CH1369" s="443"/>
      <c r="CI1369" s="443"/>
      <c r="CJ1369" s="443"/>
      <c r="CK1369" s="443"/>
      <c r="CL1369" s="443"/>
      <c r="CM1369" s="443"/>
      <c r="CN1369" s="443"/>
      <c r="CO1369" s="443"/>
      <c r="CP1369" s="443"/>
    </row>
    <row r="1370" spans="1:94" s="103" customFormat="1" ht="15" hidden="1" customHeight="1">
      <c r="A1370" s="433" t="str">
        <f>IF(B1370&lt;&gt;"",SUBTOTAL(103,$B$8:B1370)-SUBTOTAL(103,$B$9:$B$50)-SUBTOTAL(103,$B$52:$B$345),"")</f>
        <v/>
      </c>
      <c r="B1370" s="102"/>
      <c r="C1370" s="323"/>
      <c r="D1370" s="129" t="s">
        <v>1683</v>
      </c>
      <c r="E1370" s="122"/>
      <c r="F1370" s="122"/>
      <c r="G1370" s="122"/>
      <c r="H1370" s="122"/>
      <c r="I1370" s="122"/>
      <c r="J1370" s="122"/>
      <c r="K1370" s="122"/>
      <c r="L1370" s="114"/>
      <c r="M1370" s="114"/>
      <c r="W1370" s="739">
        <f>SUM(BT1370:BW1370)</f>
        <v>0</v>
      </c>
      <c r="X1370" s="739"/>
      <c r="Y1370" s="739"/>
      <c r="Z1370" s="739"/>
      <c r="AA1370" s="739"/>
      <c r="AB1370" s="739"/>
      <c r="AC1370" s="456"/>
      <c r="AD1370" s="739">
        <v>0</v>
      </c>
      <c r="AE1370" s="739"/>
      <c r="AF1370" s="739"/>
      <c r="AG1370" s="739"/>
      <c r="AH1370" s="739"/>
      <c r="AI1370" s="739"/>
      <c r="AJ1370" s="433" t="str">
        <f t="shared" si="163"/>
        <v/>
      </c>
      <c r="AK1370" s="435">
        <f t="shared" si="163"/>
        <v>0</v>
      </c>
      <c r="AL1370" s="323" t="s">
        <v>1620</v>
      </c>
      <c r="AM1370" s="129"/>
      <c r="AN1370" s="129"/>
      <c r="AO1370" s="122"/>
      <c r="AP1370" s="122"/>
      <c r="AQ1370" s="122"/>
      <c r="AR1370" s="122"/>
      <c r="AS1370" s="122"/>
      <c r="AT1370" s="122"/>
      <c r="AU1370" s="114"/>
      <c r="AV1370" s="114"/>
      <c r="BF1370" s="735" t="e">
        <f>SUBTOTAL(109,#REF!)</f>
        <v>#REF!</v>
      </c>
      <c r="BG1370" s="735"/>
      <c r="BH1370" s="735"/>
      <c r="BI1370" s="735"/>
      <c r="BJ1370" s="735"/>
      <c r="BK1370" s="735"/>
      <c r="BL1370" s="443"/>
      <c r="BM1370" s="735" t="e">
        <f>SUBTOTAL(109,#REF!)</f>
        <v>#REF!</v>
      </c>
      <c r="BN1370" s="735"/>
      <c r="BO1370" s="735"/>
      <c r="BP1370" s="735"/>
      <c r="BQ1370" s="735"/>
      <c r="BR1370" s="735"/>
      <c r="BS1370" s="190"/>
      <c r="BT1370" s="295">
        <v>0</v>
      </c>
      <c r="BU1370" s="295">
        <v>0</v>
      </c>
      <c r="BV1370" s="295">
        <v>0</v>
      </c>
      <c r="BW1370" s="295">
        <v>0</v>
      </c>
      <c r="BX1370" s="446"/>
      <c r="BY1370" s="446">
        <f t="shared" si="164"/>
        <v>0</v>
      </c>
      <c r="BZ1370" s="446">
        <f t="shared" si="160"/>
        <v>0</v>
      </c>
      <c r="CA1370" s="446"/>
      <c r="CB1370" s="373"/>
      <c r="CC1370" s="373"/>
      <c r="CD1370" s="373"/>
      <c r="CE1370" s="420"/>
      <c r="CG1370" s="443"/>
      <c r="CH1370" s="443"/>
      <c r="CI1370" s="443"/>
      <c r="CJ1370" s="443"/>
      <c r="CK1370" s="443"/>
      <c r="CL1370" s="443"/>
      <c r="CM1370" s="443"/>
      <c r="CN1370" s="443"/>
      <c r="CO1370" s="443"/>
      <c r="CP1370" s="443"/>
    </row>
    <row r="1371" spans="1:94" ht="15" customHeight="1">
      <c r="A1371" s="147" t="str">
        <f>IF(B1371&lt;&gt;"",SUBTOTAL(103,$B$8:B1371)-SUBTOTAL(103,$B$9:$B$50)-SUBTOTAL(103,$B$52:$B$345),"")</f>
        <v/>
      </c>
      <c r="C1371" s="262"/>
      <c r="W1371" s="155"/>
      <c r="X1371" s="155"/>
      <c r="Y1371" s="155"/>
      <c r="Z1371" s="155"/>
      <c r="AA1371" s="155"/>
      <c r="AB1371" s="155"/>
      <c r="AC1371" s="155"/>
      <c r="AD1371" s="155"/>
      <c r="AE1371" s="155"/>
      <c r="AF1371" s="155"/>
      <c r="AG1371" s="155"/>
      <c r="AH1371" s="155"/>
      <c r="AI1371" s="155"/>
      <c r="AJ1371" s="147" t="str">
        <f t="shared" si="163"/>
        <v/>
      </c>
      <c r="AK1371" s="245">
        <f t="shared" si="163"/>
        <v>0</v>
      </c>
      <c r="AL1371" s="262"/>
      <c r="BF1371" s="194"/>
      <c r="BG1371" s="194"/>
      <c r="BH1371" s="194"/>
      <c r="BI1371" s="194"/>
      <c r="BJ1371" s="194"/>
      <c r="BK1371" s="194"/>
      <c r="BL1371" s="194"/>
      <c r="BM1371" s="194"/>
      <c r="BN1371" s="194"/>
      <c r="BO1371" s="194"/>
      <c r="BP1371" s="194"/>
      <c r="BQ1371" s="194"/>
      <c r="BR1371" s="194"/>
      <c r="BY1371" s="156">
        <f>BY1372</f>
        <v>1</v>
      </c>
      <c r="BZ1371" s="156">
        <f t="shared" si="160"/>
        <v>0</v>
      </c>
      <c r="CD1371" s="155"/>
      <c r="CE1371" s="155"/>
    </row>
    <row r="1372" spans="1:94" s="96" customFormat="1" ht="15" customHeight="1" thickBot="1">
      <c r="A1372" s="147" t="str">
        <f>IF(B1372&lt;&gt;"",SUBTOTAL(103,$B$8:B1372)-SUBTOTAL(103,$B$9:$B$50)-SUBTOTAL(103,$B$52:$B$345),"")</f>
        <v/>
      </c>
      <c r="B1372" s="88"/>
      <c r="C1372" s="270"/>
      <c r="D1372" s="110"/>
      <c r="E1372" s="111"/>
      <c r="F1372" s="111"/>
      <c r="G1372" s="111"/>
      <c r="H1372" s="111"/>
      <c r="I1372" s="111"/>
      <c r="J1372" s="111"/>
      <c r="K1372" s="112"/>
      <c r="L1372" s="112"/>
      <c r="M1372" s="112"/>
      <c r="N1372" s="112"/>
      <c r="O1372" s="112"/>
      <c r="P1372" s="112"/>
      <c r="Q1372" s="112"/>
      <c r="R1372" s="112"/>
      <c r="S1372" s="112"/>
      <c r="T1372" s="112"/>
      <c r="U1372" s="112"/>
      <c r="V1372" s="112"/>
      <c r="W1372" s="653">
        <f>SUBTOTAL(109,W1357:AB1371)</f>
        <v>3006933888</v>
      </c>
      <c r="X1372" s="653"/>
      <c r="Y1372" s="653"/>
      <c r="Z1372" s="653"/>
      <c r="AA1372" s="653"/>
      <c r="AB1372" s="653"/>
      <c r="AC1372" s="252"/>
      <c r="AD1372" s="653">
        <f>SUBTOTAL(109,AD1357:AI1371)</f>
        <v>2317353951</v>
      </c>
      <c r="AE1372" s="653"/>
      <c r="AF1372" s="653"/>
      <c r="AG1372" s="653"/>
      <c r="AH1372" s="653"/>
      <c r="AI1372" s="653"/>
      <c r="AJ1372" s="147" t="str">
        <f t="shared" si="163"/>
        <v/>
      </c>
      <c r="AK1372" s="245">
        <f t="shared" si="163"/>
        <v>0</v>
      </c>
      <c r="AL1372" s="270"/>
      <c r="AM1372" s="110"/>
      <c r="AN1372" s="111"/>
      <c r="AO1372" s="111"/>
      <c r="AP1372" s="111"/>
      <c r="AQ1372" s="111"/>
      <c r="AR1372" s="111"/>
      <c r="AS1372" s="111"/>
      <c r="AT1372" s="112"/>
      <c r="AU1372" s="112"/>
      <c r="AV1372" s="112"/>
      <c r="AW1372" s="112"/>
      <c r="AX1372" s="112"/>
      <c r="AY1372" s="112"/>
      <c r="AZ1372" s="112"/>
      <c r="BA1372" s="112"/>
      <c r="BB1372" s="112"/>
      <c r="BC1372" s="112"/>
      <c r="BD1372" s="112"/>
      <c r="BE1372" s="112"/>
      <c r="BF1372" s="653">
        <f>SUBTOTAL(109,BF1360:BK1371)</f>
        <v>0</v>
      </c>
      <c r="BG1372" s="653"/>
      <c r="BH1372" s="653"/>
      <c r="BI1372" s="653"/>
      <c r="BJ1372" s="653"/>
      <c r="BK1372" s="653"/>
      <c r="BL1372" s="252"/>
      <c r="BM1372" s="653">
        <f>SUBTOTAL(109,BM1360:BR1371)</f>
        <v>0</v>
      </c>
      <c r="BN1372" s="653"/>
      <c r="BO1372" s="653"/>
      <c r="BP1372" s="653"/>
      <c r="BQ1372" s="653"/>
      <c r="BR1372" s="653"/>
      <c r="BS1372" s="271"/>
      <c r="BT1372" s="285">
        <f>SUBTOTAL(109,BT1357:BT1371)</f>
        <v>3006933888</v>
      </c>
      <c r="BU1372" s="285">
        <f>SUBTOTAL(109,BU1357:BU1371)</f>
        <v>0</v>
      </c>
      <c r="BV1372" s="285">
        <f>SUBTOTAL(109,BV1357:BV1371)</f>
        <v>0</v>
      </c>
      <c r="BW1372" s="285">
        <f>SUBTOTAL(109,BW1357:BW1371)</f>
        <v>0</v>
      </c>
      <c r="BX1372" s="156"/>
      <c r="BY1372" s="156">
        <f>IF(SUM(C1372:AI1372)=0,0,1)</f>
        <v>1</v>
      </c>
      <c r="BZ1372" s="156">
        <f t="shared" si="160"/>
        <v>0</v>
      </c>
      <c r="CA1372" s="156"/>
      <c r="CB1372" s="252"/>
      <c r="CC1372" s="252"/>
      <c r="CD1372" s="252"/>
      <c r="CE1372" s="252"/>
      <c r="CG1372" s="272"/>
      <c r="CH1372" s="272"/>
      <c r="CI1372" s="272"/>
      <c r="CJ1372" s="272"/>
      <c r="CK1372" s="272"/>
      <c r="CL1372" s="272"/>
      <c r="CM1372" s="272"/>
      <c r="CN1372" s="272"/>
      <c r="CO1372" s="272"/>
      <c r="CP1372" s="272"/>
    </row>
    <row r="1373" spans="1:94" ht="15" customHeight="1" thickTop="1">
      <c r="A1373" s="147" t="str">
        <f>IF(B1373&lt;&gt;"",SUBTOTAL(103,$B$8:B1373)-SUBTOTAL(103,$B$9:$B$50)-SUBTOTAL(103,$B$52:$B$345),"")</f>
        <v/>
      </c>
      <c r="D1373" s="107"/>
      <c r="E1373" s="107"/>
      <c r="F1373" s="107"/>
      <c r="G1373" s="107"/>
      <c r="H1373" s="107"/>
      <c r="I1373" s="107"/>
      <c r="J1373" s="107"/>
      <c r="K1373" s="107"/>
      <c r="L1373" s="107"/>
      <c r="M1373" s="107"/>
      <c r="N1373" s="107"/>
      <c r="O1373" s="107"/>
      <c r="P1373" s="107"/>
      <c r="Q1373" s="107"/>
      <c r="R1373" s="107"/>
      <c r="S1373" s="107"/>
      <c r="T1373" s="107"/>
      <c r="U1373" s="107"/>
      <c r="V1373" s="107"/>
      <c r="W1373" s="155"/>
      <c r="X1373" s="155"/>
      <c r="Y1373" s="155"/>
      <c r="Z1373" s="155"/>
      <c r="AA1373" s="155"/>
      <c r="AB1373" s="155"/>
      <c r="AC1373" s="155"/>
      <c r="AD1373" s="155"/>
      <c r="AE1373" s="155"/>
      <c r="AF1373" s="155"/>
      <c r="AG1373" s="155"/>
      <c r="AH1373" s="155"/>
      <c r="AI1373" s="155"/>
      <c r="AJ1373" s="147" t="str">
        <f t="shared" si="163"/>
        <v/>
      </c>
      <c r="AK1373" s="245">
        <f t="shared" si="163"/>
        <v>0</v>
      </c>
      <c r="AM1373" s="107"/>
      <c r="AN1373" s="107"/>
      <c r="AO1373" s="107"/>
      <c r="AP1373" s="107"/>
      <c r="AQ1373" s="107"/>
      <c r="AR1373" s="107"/>
      <c r="AS1373" s="107"/>
      <c r="AT1373" s="107"/>
      <c r="AU1373" s="107"/>
      <c r="AV1373" s="107"/>
      <c r="AW1373" s="107"/>
      <c r="AX1373" s="107"/>
      <c r="AY1373" s="107"/>
      <c r="AZ1373" s="107"/>
      <c r="BA1373" s="107"/>
      <c r="BB1373" s="107"/>
      <c r="BC1373" s="107"/>
      <c r="BD1373" s="107"/>
      <c r="BE1373" s="107"/>
      <c r="BY1373" s="156">
        <f>BY1374</f>
        <v>14</v>
      </c>
      <c r="BZ1373" s="156">
        <f t="shared" si="160"/>
        <v>0</v>
      </c>
    </row>
    <row r="1374" spans="1:94" ht="15" customHeight="1">
      <c r="A1374" s="147">
        <f>IF(B1374&lt;&gt;"",SUBTOTAL(103,$B$8:B1374)-SUBTOTAL(103,$B$9:$B$50)-SUBTOTAL(103,$B$52:$B$345),"")</f>
        <v>29</v>
      </c>
      <c r="B1374" s="88" t="str">
        <f>IF(AND(W1399=0,AD1399=0,W1385=0,AD1385=0,[4]CLDgia!M36=0,[4]CLDgia!O35=0),"",".")</f>
        <v>.</v>
      </c>
      <c r="C1374" s="261" t="s">
        <v>1724</v>
      </c>
      <c r="D1374" s="107"/>
      <c r="E1374" s="107"/>
      <c r="F1374" s="107"/>
      <c r="G1374" s="107"/>
      <c r="H1374" s="107"/>
      <c r="I1374" s="107"/>
      <c r="J1374" s="107"/>
      <c r="K1374" s="107"/>
      <c r="L1374" s="107"/>
      <c r="M1374" s="107"/>
      <c r="N1374" s="107"/>
      <c r="O1374" s="107"/>
      <c r="P1374" s="107"/>
      <c r="Q1374" s="107"/>
      <c r="R1374" s="107"/>
      <c r="S1374" s="107"/>
      <c r="T1374" s="107"/>
      <c r="U1374" s="107"/>
      <c r="V1374" s="107"/>
      <c r="AJ1374" s="147">
        <f t="shared" si="163"/>
        <v>29</v>
      </c>
      <c r="AK1374" s="245" t="str">
        <f t="shared" si="163"/>
        <v>.</v>
      </c>
      <c r="AL1374" s="261" t="s">
        <v>1725</v>
      </c>
      <c r="AM1374" s="107"/>
      <c r="AN1374" s="107"/>
      <c r="AO1374" s="107"/>
      <c r="AP1374" s="107"/>
      <c r="AQ1374" s="107"/>
      <c r="AR1374" s="107"/>
      <c r="AS1374" s="107"/>
      <c r="AT1374" s="107"/>
      <c r="AU1374" s="107"/>
      <c r="AV1374" s="107"/>
      <c r="AW1374" s="107"/>
      <c r="AX1374" s="107"/>
      <c r="AY1374" s="107"/>
      <c r="AZ1374" s="107"/>
      <c r="BA1374" s="107"/>
      <c r="BB1374" s="107"/>
      <c r="BC1374" s="107"/>
      <c r="BD1374" s="107"/>
      <c r="BE1374" s="107"/>
      <c r="BY1374" s="156">
        <f>SUM(BY1375:BY1387)</f>
        <v>14</v>
      </c>
      <c r="BZ1374" s="156">
        <f t="shared" si="160"/>
        <v>0</v>
      </c>
    </row>
    <row r="1375" spans="1:94" ht="15" customHeight="1">
      <c r="A1375" s="147" t="s">
        <v>797</v>
      </c>
      <c r="B1375" s="88" t="str">
        <f>IF(AND(W1399=0,AD1399=0),"",".")</f>
        <v/>
      </c>
      <c r="C1375" s="261" t="s">
        <v>1726</v>
      </c>
      <c r="D1375" s="107"/>
      <c r="E1375" s="107"/>
      <c r="F1375" s="107"/>
      <c r="G1375" s="107"/>
      <c r="H1375" s="107"/>
      <c r="I1375" s="107"/>
      <c r="J1375" s="107"/>
      <c r="K1375" s="107"/>
      <c r="L1375" s="107"/>
      <c r="M1375" s="107"/>
      <c r="N1375" s="107"/>
      <c r="O1375" s="107"/>
      <c r="P1375" s="107"/>
      <c r="Q1375" s="107"/>
      <c r="R1375" s="107"/>
      <c r="S1375" s="107"/>
      <c r="T1375" s="107"/>
      <c r="U1375" s="107"/>
      <c r="V1375" s="107"/>
      <c r="AJ1375" s="147" t="str">
        <f t="shared" si="163"/>
        <v>a)</v>
      </c>
      <c r="AK1375" s="245" t="str">
        <f t="shared" si="163"/>
        <v/>
      </c>
      <c r="AL1375" s="261" t="s">
        <v>1725</v>
      </c>
      <c r="AM1375" s="107"/>
      <c r="AN1375" s="107"/>
      <c r="AO1375" s="107"/>
      <c r="AP1375" s="107"/>
      <c r="AQ1375" s="107"/>
      <c r="AR1375" s="107"/>
      <c r="AS1375" s="107"/>
      <c r="AT1375" s="107"/>
      <c r="AU1375" s="107"/>
      <c r="AV1375" s="107"/>
      <c r="AW1375" s="107"/>
      <c r="AX1375" s="107"/>
      <c r="AY1375" s="107"/>
      <c r="AZ1375" s="107"/>
      <c r="BA1375" s="107"/>
      <c r="BB1375" s="107"/>
      <c r="BC1375" s="107"/>
      <c r="BD1375" s="107"/>
      <c r="BE1375" s="107"/>
      <c r="BY1375" s="156">
        <f>[4]Lai.lo!BF25</f>
        <v>1</v>
      </c>
      <c r="BZ1375" s="156">
        <f t="shared" si="160"/>
        <v>0</v>
      </c>
    </row>
    <row r="1376" spans="1:94" ht="15" hidden="1" customHeight="1">
      <c r="A1376" s="147" t="s">
        <v>801</v>
      </c>
      <c r="B1376" s="88" t="str">
        <f>IF(AND(W1400=0,AD1400=0),"",".")</f>
        <v/>
      </c>
      <c r="C1376" s="261" t="s">
        <v>1727</v>
      </c>
      <c r="D1376" s="107"/>
      <c r="E1376" s="107"/>
      <c r="F1376" s="107"/>
      <c r="G1376" s="107"/>
      <c r="H1376" s="107"/>
      <c r="I1376" s="107"/>
      <c r="J1376" s="107"/>
      <c r="K1376" s="107"/>
      <c r="L1376" s="107"/>
      <c r="M1376" s="107"/>
      <c r="N1376" s="107"/>
      <c r="O1376" s="107"/>
      <c r="P1376" s="107"/>
      <c r="Q1376" s="107"/>
      <c r="R1376" s="107"/>
      <c r="S1376" s="107"/>
      <c r="T1376" s="107"/>
      <c r="U1376" s="107"/>
      <c r="V1376" s="107"/>
      <c r="AJ1376" s="147" t="str">
        <f t="shared" si="163"/>
        <v>b)</v>
      </c>
      <c r="AK1376" s="245" t="str">
        <f t="shared" si="163"/>
        <v/>
      </c>
      <c r="AL1376" s="261" t="s">
        <v>1725</v>
      </c>
      <c r="AM1376" s="107"/>
      <c r="AN1376" s="107"/>
      <c r="AO1376" s="107"/>
      <c r="AP1376" s="107"/>
      <c r="AQ1376" s="107"/>
      <c r="AR1376" s="107"/>
      <c r="AS1376" s="107"/>
      <c r="AT1376" s="107"/>
      <c r="AU1376" s="107"/>
      <c r="AV1376" s="107"/>
      <c r="AW1376" s="107"/>
      <c r="AX1376" s="107"/>
      <c r="AY1376" s="107"/>
      <c r="AZ1376" s="107"/>
      <c r="BA1376" s="107"/>
      <c r="BB1376" s="107"/>
      <c r="BC1376" s="107"/>
      <c r="BD1376" s="107"/>
      <c r="BE1376" s="107"/>
      <c r="BY1376" s="156">
        <f>[4]CLDgia!BC35</f>
        <v>0</v>
      </c>
      <c r="BZ1376" s="156">
        <f t="shared" si="160"/>
        <v>0</v>
      </c>
    </row>
    <row r="1377" spans="1:94" ht="15" customHeight="1">
      <c r="A1377" s="147" t="s">
        <v>801</v>
      </c>
      <c r="C1377" s="261" t="s">
        <v>1728</v>
      </c>
      <c r="D1377" s="107"/>
      <c r="E1377" s="107"/>
      <c r="F1377" s="107"/>
      <c r="G1377" s="107"/>
      <c r="H1377" s="107"/>
      <c r="I1377" s="107"/>
      <c r="J1377" s="107"/>
      <c r="K1377" s="107"/>
      <c r="L1377" s="107"/>
      <c r="M1377" s="107"/>
      <c r="N1377" s="107"/>
      <c r="O1377" s="107"/>
      <c r="P1377" s="107"/>
      <c r="Q1377" s="107"/>
      <c r="R1377" s="107"/>
      <c r="S1377" s="107"/>
      <c r="T1377" s="107"/>
      <c r="U1377" s="107"/>
      <c r="V1377" s="107"/>
      <c r="AJ1377" s="147" t="str">
        <f t="shared" si="163"/>
        <v>b)</v>
      </c>
      <c r="AK1377" s="245">
        <f t="shared" si="163"/>
        <v>0</v>
      </c>
      <c r="AL1377" s="261" t="s">
        <v>1725</v>
      </c>
      <c r="AM1377" s="107"/>
      <c r="AN1377" s="107"/>
      <c r="AO1377" s="107"/>
      <c r="AP1377" s="107"/>
      <c r="AQ1377" s="107"/>
      <c r="AR1377" s="107"/>
      <c r="AS1377" s="107"/>
      <c r="AT1377" s="107"/>
      <c r="AU1377" s="107"/>
      <c r="AV1377" s="107"/>
      <c r="AW1377" s="107"/>
      <c r="AX1377" s="107"/>
      <c r="AY1377" s="107"/>
      <c r="AZ1377" s="107"/>
      <c r="BA1377" s="107"/>
      <c r="BB1377" s="107"/>
      <c r="BC1377" s="107"/>
      <c r="BD1377" s="107"/>
      <c r="BE1377" s="107"/>
      <c r="BY1377" s="156">
        <f>BY1385</f>
        <v>1</v>
      </c>
      <c r="BZ1377" s="156">
        <f t="shared" si="160"/>
        <v>0</v>
      </c>
    </row>
    <row r="1378" spans="1:94" ht="27" customHeight="1">
      <c r="A1378" s="278" t="str">
        <f>IF(B1378&lt;&gt;"",SUBTOTAL(103,$B$8:B1378)-SUBTOTAL(103,$B$9:$B$50)-SUBTOTAL(103,$B$52:$B$345),"")</f>
        <v/>
      </c>
      <c r="C1378" s="353"/>
      <c r="D1378" s="107"/>
      <c r="E1378" s="107"/>
      <c r="F1378" s="107"/>
      <c r="G1378" s="107"/>
      <c r="H1378" s="107"/>
      <c r="I1378" s="107"/>
      <c r="J1378" s="107"/>
      <c r="K1378" s="107"/>
      <c r="L1378" s="107"/>
      <c r="M1378" s="107"/>
      <c r="N1378" s="107"/>
      <c r="O1378" s="107"/>
      <c r="P1378" s="107"/>
      <c r="Q1378" s="107"/>
      <c r="R1378" s="107"/>
      <c r="S1378" s="107"/>
      <c r="T1378" s="107"/>
      <c r="U1378" s="107"/>
      <c r="V1378" s="107"/>
      <c r="W1378" s="644" t="str">
        <f>[4]KQKD!$P$9</f>
        <v>6 tháng đầu năm 2016</v>
      </c>
      <c r="X1378" s="649"/>
      <c r="Y1378" s="649"/>
      <c r="Z1378" s="649"/>
      <c r="AA1378" s="649"/>
      <c r="AB1378" s="649"/>
      <c r="AC1378" s="277"/>
      <c r="AD1378" s="644" t="str">
        <f>[4]KQKD!$T$9</f>
        <v>6 tháng đầu năm 2015</v>
      </c>
      <c r="AE1378" s="649"/>
      <c r="AF1378" s="649"/>
      <c r="AG1378" s="649"/>
      <c r="AH1378" s="649"/>
      <c r="AI1378" s="649"/>
      <c r="AJ1378" s="278" t="str">
        <f t="shared" si="163"/>
        <v/>
      </c>
      <c r="AK1378" s="278">
        <f t="shared" si="163"/>
        <v>0</v>
      </c>
      <c r="AM1378" s="107"/>
      <c r="AN1378" s="107"/>
      <c r="AO1378" s="107"/>
      <c r="AP1378" s="107"/>
      <c r="AQ1378" s="107"/>
      <c r="AR1378" s="107"/>
      <c r="AS1378" s="107"/>
      <c r="AT1378" s="107"/>
      <c r="AU1378" s="107"/>
      <c r="AV1378" s="107"/>
      <c r="AW1378" s="107"/>
      <c r="AX1378" s="107"/>
      <c r="AY1378" s="107"/>
      <c r="AZ1378" s="107"/>
      <c r="BA1378" s="107"/>
      <c r="BB1378" s="107"/>
      <c r="BC1378" s="107"/>
      <c r="BD1378" s="107"/>
      <c r="BE1378" s="107"/>
      <c r="BF1378" s="644" t="e">
        <f>#REF!</f>
        <v>#REF!</v>
      </c>
      <c r="BG1378" s="649"/>
      <c r="BH1378" s="649"/>
      <c r="BI1378" s="649"/>
      <c r="BJ1378" s="649"/>
      <c r="BK1378" s="649"/>
      <c r="BL1378" s="277"/>
      <c r="BM1378" s="644" t="e">
        <f>#REF!</f>
        <v>#REF!</v>
      </c>
      <c r="BN1378" s="649"/>
      <c r="BO1378" s="649"/>
      <c r="BP1378" s="649"/>
      <c r="BQ1378" s="649"/>
      <c r="BR1378" s="649"/>
      <c r="BS1378" s="279"/>
      <c r="BT1378" s="280" t="str">
        <f>[4]CDKT!K$9</f>
        <v>Hội sở</v>
      </c>
      <c r="BU1378" s="280" t="str">
        <f>[4]CDKT!L$9</f>
        <v>CN Hà Nội</v>
      </c>
      <c r="BV1378" s="280" t="str">
        <f>[4]CDKT!M$9</f>
        <v>CN Hồ Chí Minh</v>
      </c>
      <c r="BW1378" s="280" t="str">
        <f>[4]CDKT!O$9</f>
        <v>Điều chỉnh</v>
      </c>
      <c r="BY1378" s="156">
        <f>BY1379</f>
        <v>4</v>
      </c>
      <c r="BZ1378" s="156">
        <f t="shared" si="160"/>
        <v>0</v>
      </c>
    </row>
    <row r="1379" spans="1:94" ht="15" customHeight="1">
      <c r="A1379" s="278" t="str">
        <f>IF(B1379&lt;&gt;"",SUBTOTAL(103,$B$8:B1379)-SUBTOTAL(103,$B$9:$B$50)-SUBTOTAL(103,$B$52:$B$345),"")</f>
        <v/>
      </c>
      <c r="C1379" s="353"/>
      <c r="D1379" s="107"/>
      <c r="E1379" s="107"/>
      <c r="F1379" s="107"/>
      <c r="G1379" s="107"/>
      <c r="H1379" s="107"/>
      <c r="I1379" s="107"/>
      <c r="J1379" s="107"/>
      <c r="K1379" s="107"/>
      <c r="L1379" s="107"/>
      <c r="M1379" s="107"/>
      <c r="N1379" s="107"/>
      <c r="O1379" s="107"/>
      <c r="P1379" s="107"/>
      <c r="Q1379" s="107"/>
      <c r="R1379" s="107"/>
      <c r="S1379" s="107"/>
      <c r="T1379" s="107"/>
      <c r="U1379" s="107"/>
      <c r="V1379" s="107"/>
      <c r="W1379" s="627" t="str">
        <f>[4]KQKD!$P$10</f>
        <v>VND</v>
      </c>
      <c r="X1379" s="673"/>
      <c r="Y1379" s="673"/>
      <c r="Z1379" s="673"/>
      <c r="AA1379" s="673"/>
      <c r="AB1379" s="673"/>
      <c r="AC1379" s="277"/>
      <c r="AD1379" s="627" t="str">
        <f>[4]KQKD!$T$10</f>
        <v>VND</v>
      </c>
      <c r="AE1379" s="673"/>
      <c r="AF1379" s="673"/>
      <c r="AG1379" s="673"/>
      <c r="AH1379" s="673"/>
      <c r="AI1379" s="673"/>
      <c r="AJ1379" s="278" t="str">
        <f t="shared" si="163"/>
        <v/>
      </c>
      <c r="AK1379" s="278">
        <f t="shared" si="163"/>
        <v>0</v>
      </c>
      <c r="AM1379" s="107"/>
      <c r="AN1379" s="107"/>
      <c r="AO1379" s="107"/>
      <c r="AP1379" s="107"/>
      <c r="AQ1379" s="107"/>
      <c r="AR1379" s="107"/>
      <c r="AS1379" s="107"/>
      <c r="AT1379" s="107"/>
      <c r="AU1379" s="107"/>
      <c r="AV1379" s="107"/>
      <c r="AW1379" s="107"/>
      <c r="AX1379" s="107"/>
      <c r="AY1379" s="107"/>
      <c r="AZ1379" s="107"/>
      <c r="BA1379" s="107"/>
      <c r="BB1379" s="107"/>
      <c r="BC1379" s="107"/>
      <c r="BD1379" s="107"/>
      <c r="BE1379" s="107"/>
      <c r="BF1379" s="627" t="e">
        <f>#REF!</f>
        <v>#REF!</v>
      </c>
      <c r="BG1379" s="673"/>
      <c r="BH1379" s="673"/>
      <c r="BI1379" s="673"/>
      <c r="BJ1379" s="673"/>
      <c r="BK1379" s="673"/>
      <c r="BL1379" s="277"/>
      <c r="BM1379" s="627" t="e">
        <f>#REF!</f>
        <v>#REF!</v>
      </c>
      <c r="BN1379" s="673"/>
      <c r="BO1379" s="673"/>
      <c r="BP1379" s="673"/>
      <c r="BQ1379" s="673"/>
      <c r="BR1379" s="673"/>
      <c r="BS1379" s="279"/>
      <c r="BT1379" s="155" t="s">
        <v>1133</v>
      </c>
      <c r="BU1379" s="155" t="s">
        <v>1133</v>
      </c>
      <c r="BV1379" s="155" t="s">
        <v>1133</v>
      </c>
      <c r="BW1379" s="155" t="s">
        <v>1133</v>
      </c>
      <c r="BY1379" s="156">
        <f>SUM(BY1380:BY1385)</f>
        <v>4</v>
      </c>
      <c r="BZ1379" s="156">
        <f t="shared" si="160"/>
        <v>0</v>
      </c>
    </row>
    <row r="1380" spans="1:94" ht="15" customHeight="1">
      <c r="A1380" s="147" t="str">
        <f>IF(B1380&lt;&gt;"",SUBTOTAL(103,$B$8:B1380)-SUBTOTAL(103,$B$9:$B$50)-SUBTOTAL(103,$B$52:$B$345),"")</f>
        <v/>
      </c>
      <c r="C1380" s="90" t="s">
        <v>1729</v>
      </c>
      <c r="D1380" s="281"/>
      <c r="E1380" s="107"/>
      <c r="F1380" s="107"/>
      <c r="G1380" s="107"/>
      <c r="H1380" s="107"/>
      <c r="I1380" s="107"/>
      <c r="J1380" s="107"/>
      <c r="K1380" s="107"/>
      <c r="L1380" s="107"/>
      <c r="M1380" s="107"/>
      <c r="N1380" s="107"/>
      <c r="O1380" s="107"/>
      <c r="P1380" s="107"/>
      <c r="Q1380" s="107"/>
      <c r="R1380" s="107"/>
      <c r="S1380" s="107"/>
      <c r="T1380" s="107"/>
      <c r="U1380" s="107"/>
      <c r="V1380" s="107"/>
      <c r="W1380" s="641">
        <f>SUM(BT1380:BW1380)</f>
        <v>3400000</v>
      </c>
      <c r="X1380" s="641"/>
      <c r="Y1380" s="641"/>
      <c r="Z1380" s="641"/>
      <c r="AA1380" s="641"/>
      <c r="AB1380" s="641"/>
      <c r="AC1380" s="155"/>
      <c r="AD1380" s="641">
        <f>[4]KQKD!T17</f>
        <v>12000000</v>
      </c>
      <c r="AE1380" s="641"/>
      <c r="AF1380" s="641"/>
      <c r="AG1380" s="641"/>
      <c r="AH1380" s="641"/>
      <c r="AI1380" s="641"/>
      <c r="AJ1380" s="147" t="str">
        <f t="shared" ref="AJ1380:AK1395" si="165">A1380</f>
        <v/>
      </c>
      <c r="AK1380" s="245">
        <f t="shared" si="165"/>
        <v>0</v>
      </c>
      <c r="AL1380" s="281" t="s">
        <v>781</v>
      </c>
      <c r="AM1380" s="107" t="s">
        <v>1730</v>
      </c>
      <c r="AN1380" s="107"/>
      <c r="AO1380" s="107"/>
      <c r="AP1380" s="107"/>
      <c r="AQ1380" s="107"/>
      <c r="AR1380" s="107"/>
      <c r="AS1380" s="107"/>
      <c r="AT1380" s="107"/>
      <c r="AU1380" s="107"/>
      <c r="AV1380" s="107"/>
      <c r="AW1380" s="107"/>
      <c r="AX1380" s="107"/>
      <c r="AY1380" s="107"/>
      <c r="AZ1380" s="107"/>
      <c r="BA1380" s="107"/>
      <c r="BB1380" s="107"/>
      <c r="BC1380" s="107"/>
      <c r="BD1380" s="107"/>
      <c r="BE1380" s="107"/>
      <c r="BF1380" s="676">
        <f>W1380</f>
        <v>3400000</v>
      </c>
      <c r="BG1380" s="676"/>
      <c r="BH1380" s="676"/>
      <c r="BI1380" s="676"/>
      <c r="BJ1380" s="676"/>
      <c r="BK1380" s="676"/>
      <c r="BL1380" s="194"/>
      <c r="BM1380" s="676">
        <f>AD1380</f>
        <v>12000000</v>
      </c>
      <c r="BN1380" s="676"/>
      <c r="BO1380" s="676"/>
      <c r="BP1380" s="676"/>
      <c r="BQ1380" s="676"/>
      <c r="BR1380" s="676"/>
      <c r="BS1380" s="193"/>
      <c r="BT1380" s="155">
        <f>[4]KQKD!K17</f>
        <v>3400000</v>
      </c>
      <c r="BU1380" s="155">
        <f>[4]KQKD!L17</f>
        <v>0</v>
      </c>
      <c r="BV1380" s="155">
        <f>[4]KQKD!M17</f>
        <v>0</v>
      </c>
      <c r="BW1380" s="155">
        <f>[4]KQKD!O17</f>
        <v>0</v>
      </c>
      <c r="BY1380" s="156">
        <f>IF(SUM(C1380:AI1380)=0,0,1)</f>
        <v>1</v>
      </c>
      <c r="BZ1380" s="156">
        <f t="shared" ref="BZ1380:BZ1443" si="166">IF(ISNONTEXT(C1380:D1380),0,SUM(C1380:AI1380)-SUM(AL1380:BR1380))</f>
        <v>0</v>
      </c>
    </row>
    <row r="1381" spans="1:94" s="99" customFormat="1" ht="15" hidden="1" customHeight="1">
      <c r="A1381" s="147" t="str">
        <f>IF(B1381&lt;&gt;"",SUBTOTAL(103,$B$8:B1381)-SUBTOTAL(103,$B$9:$B$50)-SUBTOTAL(103,$B$52:$B$345),"")</f>
        <v/>
      </c>
      <c r="B1381" s="88"/>
      <c r="C1381" s="99" t="s">
        <v>1731</v>
      </c>
      <c r="D1381" s="292"/>
      <c r="E1381" s="107"/>
      <c r="F1381" s="107"/>
      <c r="G1381" s="107"/>
      <c r="H1381" s="107"/>
      <c r="I1381" s="107"/>
      <c r="J1381" s="107"/>
      <c r="K1381" s="107"/>
      <c r="L1381" s="107"/>
      <c r="M1381" s="107"/>
      <c r="N1381" s="107"/>
      <c r="O1381" s="107"/>
      <c r="P1381" s="107"/>
      <c r="Q1381" s="107"/>
      <c r="R1381" s="107"/>
      <c r="S1381" s="107"/>
      <c r="T1381" s="107"/>
      <c r="U1381" s="107"/>
      <c r="V1381" s="107"/>
      <c r="W1381" s="641">
        <f>SUM(BT1381:BW1381)</f>
        <v>0</v>
      </c>
      <c r="X1381" s="641"/>
      <c r="Y1381" s="641"/>
      <c r="Z1381" s="641"/>
      <c r="AA1381" s="641"/>
      <c r="AB1381" s="641"/>
      <c r="AC1381" s="155"/>
      <c r="AD1381" s="641">
        <f>[4]KQKD!T18</f>
        <v>0</v>
      </c>
      <c r="AE1381" s="641"/>
      <c r="AF1381" s="641"/>
      <c r="AG1381" s="641"/>
      <c r="AH1381" s="641"/>
      <c r="AI1381" s="641"/>
      <c r="AJ1381" s="147" t="str">
        <f t="shared" si="165"/>
        <v/>
      </c>
      <c r="AK1381" s="245">
        <f t="shared" si="165"/>
        <v>0</v>
      </c>
      <c r="AL1381" s="281" t="s">
        <v>781</v>
      </c>
      <c r="AM1381" s="107" t="s">
        <v>1732</v>
      </c>
      <c r="AN1381" s="107"/>
      <c r="AO1381" s="107"/>
      <c r="AP1381" s="107"/>
      <c r="AQ1381" s="107"/>
      <c r="AR1381" s="107"/>
      <c r="AS1381" s="107"/>
      <c r="AT1381" s="107"/>
      <c r="AU1381" s="107"/>
      <c r="AV1381" s="107"/>
      <c r="AW1381" s="107"/>
      <c r="AX1381" s="107"/>
      <c r="AY1381" s="107"/>
      <c r="AZ1381" s="107"/>
      <c r="BA1381" s="107"/>
      <c r="BB1381" s="107"/>
      <c r="BC1381" s="107"/>
      <c r="BD1381" s="107"/>
      <c r="BE1381" s="107"/>
      <c r="BF1381" s="676">
        <f>W1381</f>
        <v>0</v>
      </c>
      <c r="BG1381" s="676"/>
      <c r="BH1381" s="676"/>
      <c r="BI1381" s="676"/>
      <c r="BJ1381" s="676"/>
      <c r="BK1381" s="676"/>
      <c r="BL1381" s="194"/>
      <c r="BM1381" s="676">
        <f>AD1381</f>
        <v>0</v>
      </c>
      <c r="BN1381" s="676"/>
      <c r="BO1381" s="676"/>
      <c r="BP1381" s="676"/>
      <c r="BQ1381" s="676"/>
      <c r="BR1381" s="676"/>
      <c r="BS1381" s="193"/>
      <c r="BT1381" s="155">
        <f>[4]KQKD!K18</f>
        <v>0</v>
      </c>
      <c r="BU1381" s="155">
        <f>[4]KQKD!L18</f>
        <v>0</v>
      </c>
      <c r="BV1381" s="155">
        <f>[4]KQKD!M18</f>
        <v>0</v>
      </c>
      <c r="BW1381" s="155">
        <f>[4]KQKD!O18</f>
        <v>0</v>
      </c>
      <c r="BX1381" s="156"/>
      <c r="BY1381" s="156">
        <f>IF(SUM(C1381:AI1381)=0,0,1)</f>
        <v>0</v>
      </c>
      <c r="BZ1381" s="156">
        <f t="shared" si="166"/>
        <v>0</v>
      </c>
      <c r="CA1381" s="156"/>
      <c r="CB1381" s="252"/>
      <c r="CC1381" s="252"/>
      <c r="CD1381" s="252"/>
      <c r="CE1381" s="252"/>
      <c r="CG1381" s="290"/>
      <c r="CH1381" s="290"/>
      <c r="CI1381" s="290"/>
      <c r="CJ1381" s="290"/>
      <c r="CK1381" s="290"/>
      <c r="CL1381" s="290"/>
      <c r="CM1381" s="290"/>
      <c r="CN1381" s="290"/>
      <c r="CO1381" s="290"/>
      <c r="CP1381" s="290"/>
    </row>
    <row r="1382" spans="1:94" s="99" customFormat="1" ht="15" customHeight="1">
      <c r="A1382" s="147" t="str">
        <f>IF(B1382&lt;&gt;"",SUBTOTAL(103,$B$8:B1382)-SUBTOTAL(103,$B$9:$B$50)-SUBTOTAL(103,$B$52:$B$345),"")</f>
        <v/>
      </c>
      <c r="B1382" s="88"/>
      <c r="C1382" s="99" t="s">
        <v>1733</v>
      </c>
      <c r="D1382" s="292"/>
      <c r="E1382" s="107"/>
      <c r="F1382" s="107"/>
      <c r="G1382" s="107"/>
      <c r="H1382" s="107"/>
      <c r="I1382" s="107"/>
      <c r="J1382" s="107"/>
      <c r="K1382" s="107"/>
      <c r="L1382" s="107"/>
      <c r="M1382" s="107"/>
      <c r="N1382" s="107"/>
      <c r="O1382" s="107"/>
      <c r="P1382" s="107"/>
      <c r="Q1382" s="107"/>
      <c r="R1382" s="107"/>
      <c r="S1382" s="107"/>
      <c r="T1382" s="107"/>
      <c r="U1382" s="107"/>
      <c r="V1382" s="107"/>
      <c r="W1382" s="641">
        <f>SUM(BT1382:BW1382)</f>
        <v>2940503041</v>
      </c>
      <c r="X1382" s="641"/>
      <c r="Y1382" s="641"/>
      <c r="Z1382" s="641"/>
      <c r="AA1382" s="641"/>
      <c r="AB1382" s="641"/>
      <c r="AC1382" s="155"/>
      <c r="AD1382" s="641">
        <f>[4]KQKD!T19</f>
        <v>526536143</v>
      </c>
      <c r="AE1382" s="641"/>
      <c r="AF1382" s="641"/>
      <c r="AG1382" s="641"/>
      <c r="AH1382" s="641"/>
      <c r="AI1382" s="641"/>
      <c r="AJ1382" s="147" t="str">
        <f t="shared" si="165"/>
        <v/>
      </c>
      <c r="AK1382" s="245">
        <f t="shared" si="165"/>
        <v>0</v>
      </c>
      <c r="AL1382" s="281" t="s">
        <v>781</v>
      </c>
      <c r="AM1382" s="107" t="s">
        <v>1734</v>
      </c>
      <c r="AN1382" s="107"/>
      <c r="AO1382" s="107"/>
      <c r="AP1382" s="107"/>
      <c r="AQ1382" s="107"/>
      <c r="AR1382" s="107"/>
      <c r="AS1382" s="107"/>
      <c r="AT1382" s="107"/>
      <c r="AU1382" s="107"/>
      <c r="AV1382" s="107"/>
      <c r="AW1382" s="107"/>
      <c r="AX1382" s="107"/>
      <c r="AY1382" s="107"/>
      <c r="AZ1382" s="107"/>
      <c r="BA1382" s="107"/>
      <c r="BB1382" s="107"/>
      <c r="BC1382" s="107"/>
      <c r="BD1382" s="107"/>
      <c r="BE1382" s="107"/>
      <c r="BF1382" s="676">
        <f>W1382</f>
        <v>2940503041</v>
      </c>
      <c r="BG1382" s="676"/>
      <c r="BH1382" s="676"/>
      <c r="BI1382" s="676"/>
      <c r="BJ1382" s="676"/>
      <c r="BK1382" s="676"/>
      <c r="BL1382" s="194"/>
      <c r="BM1382" s="676">
        <f>AD1382</f>
        <v>526536143</v>
      </c>
      <c r="BN1382" s="676"/>
      <c r="BO1382" s="676"/>
      <c r="BP1382" s="676"/>
      <c r="BQ1382" s="676"/>
      <c r="BR1382" s="676"/>
      <c r="BS1382" s="193"/>
      <c r="BT1382" s="155">
        <f>[4]KQKD!K19</f>
        <v>2940503041</v>
      </c>
      <c r="BU1382" s="155">
        <f>[4]KQKD!L19</f>
        <v>0</v>
      </c>
      <c r="BV1382" s="155">
        <f>[4]KQKD!M19</f>
        <v>0</v>
      </c>
      <c r="BW1382" s="155">
        <f>[4]KQKD!O19</f>
        <v>0</v>
      </c>
      <c r="BX1382" s="156"/>
      <c r="BY1382" s="156">
        <f>IF(SUM(C1382:AI1382)=0,0,1)</f>
        <v>1</v>
      </c>
      <c r="BZ1382" s="156">
        <f t="shared" si="166"/>
        <v>0</v>
      </c>
      <c r="CA1382" s="156"/>
      <c r="CB1382" s="252"/>
      <c r="CC1382" s="252"/>
      <c r="CD1382" s="252"/>
      <c r="CE1382" s="252"/>
      <c r="CG1382" s="290"/>
      <c r="CH1382" s="290"/>
      <c r="CI1382" s="290"/>
      <c r="CJ1382" s="290"/>
      <c r="CK1382" s="290"/>
      <c r="CL1382" s="290"/>
      <c r="CM1382" s="290"/>
      <c r="CN1382" s="290"/>
      <c r="CO1382" s="290"/>
      <c r="CP1382" s="290"/>
    </row>
    <row r="1383" spans="1:94" s="99" customFormat="1" ht="15" hidden="1" customHeight="1">
      <c r="A1383" s="147" t="str">
        <f>IF(B1383&lt;&gt;"",SUBTOTAL(103,$B$8:B1383)-SUBTOTAL(103,$B$9:$B$50)-SUBTOTAL(103,$B$52:$B$345),"")</f>
        <v/>
      </c>
      <c r="B1383" s="88"/>
      <c r="C1383" s="99" t="s">
        <v>1735</v>
      </c>
      <c r="D1383" s="292"/>
      <c r="E1383" s="107"/>
      <c r="F1383" s="107"/>
      <c r="G1383" s="107"/>
      <c r="H1383" s="107"/>
      <c r="I1383" s="107"/>
      <c r="J1383" s="107"/>
      <c r="K1383" s="107"/>
      <c r="L1383" s="107"/>
      <c r="M1383" s="107"/>
      <c r="N1383" s="107"/>
      <c r="O1383" s="107"/>
      <c r="P1383" s="107"/>
      <c r="Q1383" s="107"/>
      <c r="R1383" s="107"/>
      <c r="S1383" s="107"/>
      <c r="T1383" s="107"/>
      <c r="U1383" s="107"/>
      <c r="V1383" s="107"/>
      <c r="W1383" s="641">
        <f>SUM(BT1383:BW1383)</f>
        <v>0</v>
      </c>
      <c r="X1383" s="641"/>
      <c r="Y1383" s="641"/>
      <c r="Z1383" s="641"/>
      <c r="AA1383" s="641"/>
      <c r="AB1383" s="641"/>
      <c r="AC1383" s="155"/>
      <c r="AD1383" s="641">
        <f>[4]KQKD!T23</f>
        <v>0</v>
      </c>
      <c r="AE1383" s="641"/>
      <c r="AF1383" s="641"/>
      <c r="AG1383" s="641"/>
      <c r="AH1383" s="641"/>
      <c r="AI1383" s="641"/>
      <c r="AJ1383" s="147" t="str">
        <f t="shared" si="165"/>
        <v/>
      </c>
      <c r="AK1383" s="245">
        <f t="shared" si="165"/>
        <v>0</v>
      </c>
      <c r="AL1383" s="281" t="s">
        <v>781</v>
      </c>
      <c r="AM1383" s="107" t="s">
        <v>1736</v>
      </c>
      <c r="AN1383" s="107"/>
      <c r="AO1383" s="107"/>
      <c r="AP1383" s="107"/>
      <c r="AQ1383" s="107"/>
      <c r="AR1383" s="107"/>
      <c r="AS1383" s="107"/>
      <c r="AT1383" s="107"/>
      <c r="AU1383" s="107"/>
      <c r="AV1383" s="107"/>
      <c r="AW1383" s="107"/>
      <c r="AX1383" s="107"/>
      <c r="AY1383" s="107"/>
      <c r="AZ1383" s="107"/>
      <c r="BA1383" s="107"/>
      <c r="BB1383" s="107"/>
      <c r="BC1383" s="107"/>
      <c r="BD1383" s="107"/>
      <c r="BE1383" s="107"/>
      <c r="BF1383" s="676">
        <f>W1383</f>
        <v>0</v>
      </c>
      <c r="BG1383" s="676"/>
      <c r="BH1383" s="676"/>
      <c r="BI1383" s="676"/>
      <c r="BJ1383" s="676"/>
      <c r="BK1383" s="676"/>
      <c r="BL1383" s="194"/>
      <c r="BM1383" s="676">
        <f>AD1383</f>
        <v>0</v>
      </c>
      <c r="BN1383" s="676"/>
      <c r="BO1383" s="676"/>
      <c r="BP1383" s="676"/>
      <c r="BQ1383" s="676"/>
      <c r="BR1383" s="676"/>
      <c r="BS1383" s="193"/>
      <c r="BT1383" s="155">
        <f>[4]KQKD!K23</f>
        <v>0</v>
      </c>
      <c r="BU1383" s="155">
        <f>[4]KQKD!L23</f>
        <v>0</v>
      </c>
      <c r="BV1383" s="155">
        <f>[4]KQKD!M23</f>
        <v>0</v>
      </c>
      <c r="BW1383" s="155">
        <f>[4]KQKD!O23</f>
        <v>0</v>
      </c>
      <c r="BX1383" s="156"/>
      <c r="BY1383" s="156">
        <f>IF(SUM(C1383:AI1383)=0,0,1)</f>
        <v>0</v>
      </c>
      <c r="BZ1383" s="156">
        <f t="shared" si="166"/>
        <v>0</v>
      </c>
      <c r="CA1383" s="156"/>
      <c r="CB1383" s="252"/>
      <c r="CC1383" s="252"/>
      <c r="CD1383" s="252"/>
      <c r="CE1383" s="252"/>
      <c r="CG1383" s="290"/>
      <c r="CH1383" s="290"/>
      <c r="CI1383" s="290"/>
      <c r="CJ1383" s="290"/>
      <c r="CK1383" s="290"/>
      <c r="CL1383" s="290"/>
      <c r="CM1383" s="290"/>
      <c r="CN1383" s="290"/>
      <c r="CO1383" s="290"/>
      <c r="CP1383" s="290"/>
    </row>
    <row r="1384" spans="1:94" ht="15" customHeight="1">
      <c r="A1384" s="147" t="str">
        <f>IF(B1384&lt;&gt;"",SUBTOTAL(103,$B$8:B1384)-SUBTOTAL(103,$B$9:$B$50)-SUBTOTAL(103,$B$52:$B$345),"")</f>
        <v/>
      </c>
      <c r="C1384" s="281"/>
      <c r="D1384" s="107"/>
      <c r="E1384" s="107"/>
      <c r="F1384" s="107"/>
      <c r="G1384" s="107"/>
      <c r="H1384" s="107"/>
      <c r="I1384" s="107"/>
      <c r="J1384" s="107"/>
      <c r="K1384" s="107"/>
      <c r="L1384" s="107"/>
      <c r="M1384" s="107"/>
      <c r="N1384" s="107"/>
      <c r="O1384" s="107"/>
      <c r="P1384" s="107"/>
      <c r="Q1384" s="107"/>
      <c r="R1384" s="107"/>
      <c r="S1384" s="107"/>
      <c r="T1384" s="107"/>
      <c r="U1384" s="107"/>
      <c r="V1384" s="107"/>
      <c r="W1384" s="280"/>
      <c r="X1384" s="280"/>
      <c r="Y1384" s="280"/>
      <c r="Z1384" s="280"/>
      <c r="AA1384" s="280"/>
      <c r="AB1384" s="280"/>
      <c r="AC1384" s="155"/>
      <c r="AD1384" s="155"/>
      <c r="AE1384" s="155"/>
      <c r="AF1384" s="155"/>
      <c r="AG1384" s="155"/>
      <c r="AH1384" s="155"/>
      <c r="AI1384" s="155"/>
      <c r="AJ1384" s="147" t="str">
        <f t="shared" si="165"/>
        <v/>
      </c>
      <c r="AK1384" s="245">
        <f t="shared" si="165"/>
        <v>0</v>
      </c>
      <c r="AL1384" s="281"/>
      <c r="AM1384" s="107"/>
      <c r="AN1384" s="107"/>
      <c r="AO1384" s="107"/>
      <c r="AP1384" s="107"/>
      <c r="AQ1384" s="107"/>
      <c r="AR1384" s="107"/>
      <c r="AS1384" s="107"/>
      <c r="AT1384" s="107"/>
      <c r="AU1384" s="107"/>
      <c r="AV1384" s="107"/>
      <c r="AW1384" s="107"/>
      <c r="AX1384" s="107"/>
      <c r="AY1384" s="107"/>
      <c r="AZ1384" s="107"/>
      <c r="BA1384" s="107"/>
      <c r="BB1384" s="107"/>
      <c r="BC1384" s="107"/>
      <c r="BD1384" s="107"/>
      <c r="BE1384" s="107"/>
      <c r="BF1384" s="352"/>
      <c r="BG1384" s="352"/>
      <c r="BH1384" s="352"/>
      <c r="BI1384" s="352"/>
      <c r="BJ1384" s="352"/>
      <c r="BK1384" s="352"/>
      <c r="BL1384" s="194"/>
      <c r="BM1384" s="352"/>
      <c r="BN1384" s="352"/>
      <c r="BO1384" s="352"/>
      <c r="BP1384" s="352"/>
      <c r="BQ1384" s="352"/>
      <c r="BR1384" s="352"/>
      <c r="BY1384" s="156">
        <f>BY1385</f>
        <v>1</v>
      </c>
      <c r="BZ1384" s="156">
        <f t="shared" si="166"/>
        <v>0</v>
      </c>
    </row>
    <row r="1385" spans="1:94" s="96" customFormat="1" ht="15" customHeight="1" thickBot="1">
      <c r="A1385" s="147" t="str">
        <f>IF(B1385&lt;&gt;"",SUBTOTAL(103,$B$8:B1385)-SUBTOTAL(103,$B$9:$B$50)-SUBTOTAL(103,$B$52:$B$345),"")</f>
        <v/>
      </c>
      <c r="B1385" s="88"/>
      <c r="C1385" s="270"/>
      <c r="D1385" s="110"/>
      <c r="E1385" s="111"/>
      <c r="F1385" s="111"/>
      <c r="G1385" s="111"/>
      <c r="H1385" s="111"/>
      <c r="I1385" s="111"/>
      <c r="J1385" s="111"/>
      <c r="K1385" s="112"/>
      <c r="L1385" s="112"/>
      <c r="M1385" s="112"/>
      <c r="N1385" s="112"/>
      <c r="O1385" s="112"/>
      <c r="P1385" s="112"/>
      <c r="Q1385" s="112"/>
      <c r="R1385" s="112"/>
      <c r="S1385" s="112"/>
      <c r="T1385" s="112"/>
      <c r="U1385" s="112"/>
      <c r="V1385" s="112"/>
      <c r="W1385" s="653">
        <f>SUBTOTAL(109,W1380:AB1384)</f>
        <v>2943903041</v>
      </c>
      <c r="X1385" s="653"/>
      <c r="Y1385" s="653"/>
      <c r="Z1385" s="653"/>
      <c r="AA1385" s="653"/>
      <c r="AB1385" s="653"/>
      <c r="AC1385" s="252"/>
      <c r="AD1385" s="653">
        <f>SUBTOTAL(109,AD1380:AI1384)</f>
        <v>538536143</v>
      </c>
      <c r="AE1385" s="653"/>
      <c r="AF1385" s="653"/>
      <c r="AG1385" s="653"/>
      <c r="AH1385" s="653"/>
      <c r="AI1385" s="653"/>
      <c r="AJ1385" s="147" t="str">
        <f t="shared" si="165"/>
        <v/>
      </c>
      <c r="AK1385" s="245">
        <f t="shared" si="165"/>
        <v>0</v>
      </c>
      <c r="AL1385" s="270" t="s">
        <v>1737</v>
      </c>
      <c r="AM1385" s="110"/>
      <c r="AN1385" s="111"/>
      <c r="AO1385" s="111"/>
      <c r="AP1385" s="111"/>
      <c r="AQ1385" s="111"/>
      <c r="AR1385" s="111"/>
      <c r="AS1385" s="111"/>
      <c r="AT1385" s="112"/>
      <c r="AU1385" s="112"/>
      <c r="AV1385" s="112"/>
      <c r="AW1385" s="112"/>
      <c r="AX1385" s="112"/>
      <c r="AY1385" s="112"/>
      <c r="AZ1385" s="112"/>
      <c r="BA1385" s="112"/>
      <c r="BB1385" s="112"/>
      <c r="BC1385" s="112"/>
      <c r="BD1385" s="112"/>
      <c r="BE1385" s="112"/>
      <c r="BF1385" s="653">
        <f>SUBTOTAL(109,BF1380:BK1384)</f>
        <v>2943903041</v>
      </c>
      <c r="BG1385" s="653"/>
      <c r="BH1385" s="653"/>
      <c r="BI1385" s="653"/>
      <c r="BJ1385" s="653"/>
      <c r="BK1385" s="653"/>
      <c r="BL1385" s="252"/>
      <c r="BM1385" s="653">
        <f>SUBTOTAL(109,BM1380:BR1384)</f>
        <v>538536143</v>
      </c>
      <c r="BN1385" s="653"/>
      <c r="BO1385" s="653"/>
      <c r="BP1385" s="653"/>
      <c r="BQ1385" s="653"/>
      <c r="BR1385" s="653"/>
      <c r="BS1385" s="271"/>
      <c r="BT1385" s="285">
        <f>SUBTOTAL(109,BT1380:BT1384)</f>
        <v>2943903041</v>
      </c>
      <c r="BU1385" s="285">
        <f>SUBTOTAL(109,BU1380:BU1384)</f>
        <v>0</v>
      </c>
      <c r="BV1385" s="285">
        <f>SUBTOTAL(109,BV1380:BV1384)</f>
        <v>0</v>
      </c>
      <c r="BW1385" s="285">
        <f>SUBTOTAL(109,BW1380:BW1384)</f>
        <v>0</v>
      </c>
      <c r="BX1385" s="156"/>
      <c r="BY1385" s="156">
        <f>IF(SUM(C1385:AI1385)=0,0,1)</f>
        <v>1</v>
      </c>
      <c r="BZ1385" s="156">
        <f t="shared" si="166"/>
        <v>0</v>
      </c>
      <c r="CA1385" s="156"/>
      <c r="CB1385" s="252">
        <f>[4]KQKD!P17+[4]KQKD!P18+[4]KQKD!P19+[4]KQKD!P23</f>
        <v>2943903041</v>
      </c>
      <c r="CC1385" s="252">
        <f>[4]KQKD!T17+[4]KQKD!T18+[4]KQKD!T19+[4]KQKD!T23</f>
        <v>538536143</v>
      </c>
      <c r="CD1385" s="252">
        <f>W1385-CB1385</f>
        <v>0</v>
      </c>
      <c r="CE1385" s="252">
        <f>AD1385-CC1385</f>
        <v>0</v>
      </c>
      <c r="CG1385" s="272"/>
      <c r="CH1385" s="272"/>
      <c r="CI1385" s="272"/>
      <c r="CJ1385" s="272"/>
      <c r="CK1385" s="272"/>
      <c r="CL1385" s="272"/>
      <c r="CM1385" s="272"/>
      <c r="CN1385" s="272"/>
      <c r="CO1385" s="272"/>
      <c r="CP1385" s="272"/>
    </row>
    <row r="1386" spans="1:94" s="99" customFormat="1" ht="15" hidden="1" customHeight="1" thickTop="1">
      <c r="A1386" s="147" t="str">
        <f>IF(B1386&lt;&gt;"",SUBTOTAL(103,$B$8:B1386)-SUBTOTAL(103,$B$9:$B$50)-SUBTOTAL(103,$B$52:$B$345),"")</f>
        <v/>
      </c>
      <c r="B1386" s="88"/>
      <c r="C1386" s="90"/>
      <c r="D1386" s="108"/>
      <c r="E1386" s="107"/>
      <c r="F1386" s="107"/>
      <c r="G1386" s="107"/>
      <c r="H1386" s="107"/>
      <c r="I1386" s="107"/>
      <c r="J1386" s="107"/>
      <c r="K1386" s="109"/>
      <c r="L1386" s="109"/>
      <c r="M1386" s="109"/>
      <c r="N1386" s="109"/>
      <c r="O1386" s="109"/>
      <c r="P1386" s="109"/>
      <c r="Q1386" s="109"/>
      <c r="R1386" s="109"/>
      <c r="S1386" s="109"/>
      <c r="T1386" s="109"/>
      <c r="U1386" s="109"/>
      <c r="V1386" s="109"/>
      <c r="W1386" s="189"/>
      <c r="X1386" s="189"/>
      <c r="Y1386" s="189"/>
      <c r="Z1386" s="189"/>
      <c r="AA1386" s="189"/>
      <c r="AB1386" s="189"/>
      <c r="AC1386" s="189"/>
      <c r="AD1386" s="189"/>
      <c r="AE1386" s="189"/>
      <c r="AF1386" s="189"/>
      <c r="AG1386" s="189"/>
      <c r="AH1386" s="189"/>
      <c r="AI1386" s="189"/>
      <c r="AJ1386" s="147" t="str">
        <f t="shared" si="165"/>
        <v/>
      </c>
      <c r="AK1386" s="245">
        <f t="shared" si="165"/>
        <v>0</v>
      </c>
      <c r="AL1386" s="90"/>
      <c r="AM1386" s="108"/>
      <c r="AN1386" s="108"/>
      <c r="AO1386" s="107"/>
      <c r="AP1386" s="107"/>
      <c r="AQ1386" s="107"/>
      <c r="AR1386" s="107"/>
      <c r="AS1386" s="107"/>
      <c r="AT1386" s="109"/>
      <c r="AU1386" s="109"/>
      <c r="AV1386" s="109"/>
      <c r="AW1386" s="109"/>
      <c r="AX1386" s="109"/>
      <c r="AY1386" s="109"/>
      <c r="AZ1386" s="109"/>
      <c r="BA1386" s="109"/>
      <c r="BB1386" s="109"/>
      <c r="BC1386" s="109"/>
      <c r="BD1386" s="109"/>
      <c r="BE1386" s="109"/>
      <c r="BF1386" s="189"/>
      <c r="BG1386" s="189"/>
      <c r="BH1386" s="189"/>
      <c r="BI1386" s="189"/>
      <c r="BJ1386" s="189"/>
      <c r="BK1386" s="189"/>
      <c r="BL1386" s="189"/>
      <c r="BM1386" s="189"/>
      <c r="BN1386" s="189"/>
      <c r="BO1386" s="189"/>
      <c r="BP1386" s="189"/>
      <c r="BQ1386" s="189"/>
      <c r="BR1386" s="189"/>
      <c r="BS1386" s="189"/>
      <c r="BT1386" s="155">
        <f>BT1385-[4]KQKD!K17+[4]KQKD!K18+[4]KQKD!K19+[4]KQKD!K23</f>
        <v>5881006082</v>
      </c>
      <c r="BU1386" s="155">
        <f>BU1385-[4]KQKD!L17+[4]KQKD!L18+[4]KQKD!L19+[4]KQKD!L23</f>
        <v>0</v>
      </c>
      <c r="BV1386" s="155">
        <f>BV1385-[4]KQKD!M17+[4]KQKD!M18+[4]KQKD!M19+[4]KQKD!M23</f>
        <v>0</v>
      </c>
      <c r="BW1386" s="155">
        <f>BW1385-[4]KQKD!O17+[4]KQKD!O18+[4]KQKD!O19+[4]KQKD!O23</f>
        <v>0</v>
      </c>
      <c r="BX1386" s="156"/>
      <c r="BY1386" s="156">
        <f>BY1389</f>
        <v>0</v>
      </c>
      <c r="BZ1386" s="156">
        <f t="shared" si="166"/>
        <v>0</v>
      </c>
      <c r="CA1386" s="156"/>
      <c r="CB1386" s="252"/>
      <c r="CC1386" s="252"/>
      <c r="CD1386" s="252"/>
      <c r="CE1386" s="252"/>
      <c r="CG1386" s="290"/>
      <c r="CH1386" s="290"/>
      <c r="CI1386" s="290"/>
      <c r="CJ1386" s="290"/>
      <c r="CK1386" s="290"/>
      <c r="CL1386" s="290"/>
      <c r="CM1386" s="290"/>
      <c r="CN1386" s="290"/>
      <c r="CO1386" s="290"/>
      <c r="CP1386" s="290"/>
    </row>
    <row r="1387" spans="1:94" ht="15" hidden="1" customHeight="1">
      <c r="A1387" s="147" t="s">
        <v>831</v>
      </c>
      <c r="B1387" s="88" t="str">
        <f>IF(AND(W1413=0,AD1413=0),"",".")</f>
        <v/>
      </c>
      <c r="C1387" s="261" t="s">
        <v>1738</v>
      </c>
      <c r="D1387" s="107"/>
      <c r="E1387" s="107"/>
      <c r="F1387" s="107"/>
      <c r="G1387" s="107"/>
      <c r="H1387" s="107"/>
      <c r="I1387" s="107"/>
      <c r="J1387" s="107"/>
      <c r="K1387" s="107"/>
      <c r="L1387" s="107"/>
      <c r="M1387" s="107"/>
      <c r="N1387" s="107"/>
      <c r="O1387" s="107"/>
      <c r="P1387" s="107"/>
      <c r="Q1387" s="107"/>
      <c r="R1387" s="107"/>
      <c r="S1387" s="107"/>
      <c r="T1387" s="107"/>
      <c r="U1387" s="107"/>
      <c r="V1387" s="107"/>
      <c r="AJ1387" s="147" t="str">
        <f t="shared" si="165"/>
        <v>d)</v>
      </c>
      <c r="AK1387" s="245" t="str">
        <f t="shared" si="165"/>
        <v/>
      </c>
      <c r="AL1387" s="261" t="s">
        <v>1725</v>
      </c>
      <c r="AM1387" s="107"/>
      <c r="AN1387" s="107"/>
      <c r="AO1387" s="107"/>
      <c r="AP1387" s="107"/>
      <c r="AQ1387" s="107"/>
      <c r="AR1387" s="107"/>
      <c r="AS1387" s="107"/>
      <c r="AT1387" s="107"/>
      <c r="AU1387" s="107"/>
      <c r="AV1387" s="107"/>
      <c r="AW1387" s="107"/>
      <c r="AX1387" s="107"/>
      <c r="AY1387" s="107"/>
      <c r="AZ1387" s="107"/>
      <c r="BA1387" s="107"/>
      <c r="BB1387" s="107"/>
      <c r="BC1387" s="107"/>
      <c r="BD1387" s="107"/>
      <c r="BE1387" s="107"/>
      <c r="BY1387" s="156">
        <f>BY1399</f>
        <v>0</v>
      </c>
      <c r="BZ1387" s="156">
        <f t="shared" si="166"/>
        <v>0</v>
      </c>
    </row>
    <row r="1388" spans="1:94" ht="27" hidden="1" customHeight="1">
      <c r="A1388" s="278" t="str">
        <f>IF(B1388&lt;&gt;"",SUBTOTAL(103,$B$8:B1388)-SUBTOTAL(103,$B$9:$B$50)-SUBTOTAL(103,$B$52:$B$345),"")</f>
        <v/>
      </c>
      <c r="C1388" s="353"/>
      <c r="D1388" s="107"/>
      <c r="E1388" s="107"/>
      <c r="F1388" s="107"/>
      <c r="G1388" s="107"/>
      <c r="H1388" s="107"/>
      <c r="I1388" s="107"/>
      <c r="J1388" s="107"/>
      <c r="K1388" s="107"/>
      <c r="L1388" s="107"/>
      <c r="M1388" s="107"/>
      <c r="N1388" s="107"/>
      <c r="O1388" s="107"/>
      <c r="P1388" s="107"/>
      <c r="Q1388" s="107"/>
      <c r="R1388" s="107"/>
      <c r="S1388" s="107"/>
      <c r="T1388" s="107"/>
      <c r="U1388" s="107"/>
      <c r="V1388" s="107"/>
      <c r="W1388" s="644" t="str">
        <f>[4]KQKD!$P$9</f>
        <v>6 tháng đầu năm 2016</v>
      </c>
      <c r="X1388" s="649"/>
      <c r="Y1388" s="649"/>
      <c r="Z1388" s="649"/>
      <c r="AA1388" s="649"/>
      <c r="AB1388" s="649"/>
      <c r="AC1388" s="277"/>
      <c r="AD1388" s="644" t="str">
        <f>[4]KQKD!$T$9</f>
        <v>6 tháng đầu năm 2015</v>
      </c>
      <c r="AE1388" s="649"/>
      <c r="AF1388" s="649"/>
      <c r="AG1388" s="649"/>
      <c r="AH1388" s="649"/>
      <c r="AI1388" s="649"/>
      <c r="AJ1388" s="278" t="str">
        <f t="shared" si="165"/>
        <v/>
      </c>
      <c r="AK1388" s="278">
        <f t="shared" si="165"/>
        <v>0</v>
      </c>
      <c r="AM1388" s="107"/>
      <c r="AN1388" s="107"/>
      <c r="AO1388" s="107"/>
      <c r="AP1388" s="107"/>
      <c r="AQ1388" s="107"/>
      <c r="AR1388" s="107"/>
      <c r="AS1388" s="107"/>
      <c r="AT1388" s="107"/>
      <c r="AU1388" s="107"/>
      <c r="AV1388" s="107"/>
      <c r="AW1388" s="107"/>
      <c r="AX1388" s="107"/>
      <c r="AY1388" s="107"/>
      <c r="AZ1388" s="107"/>
      <c r="BA1388" s="107"/>
      <c r="BB1388" s="107"/>
      <c r="BC1388" s="107"/>
      <c r="BD1388" s="107"/>
      <c r="BE1388" s="107"/>
      <c r="BF1388" s="644" t="e">
        <f>#REF!</f>
        <v>#REF!</v>
      </c>
      <c r="BG1388" s="649"/>
      <c r="BH1388" s="649"/>
      <c r="BI1388" s="649"/>
      <c r="BJ1388" s="649"/>
      <c r="BK1388" s="649"/>
      <c r="BL1388" s="277"/>
      <c r="BM1388" s="644" t="e">
        <f>#REF!</f>
        <v>#REF!</v>
      </c>
      <c r="BN1388" s="649"/>
      <c r="BO1388" s="649"/>
      <c r="BP1388" s="649"/>
      <c r="BQ1388" s="649"/>
      <c r="BR1388" s="649"/>
      <c r="BS1388" s="279"/>
      <c r="BT1388" s="280" t="str">
        <f>[4]CDKT!K$9</f>
        <v>Hội sở</v>
      </c>
      <c r="BU1388" s="280" t="str">
        <f>[4]CDKT!L$9</f>
        <v>CN Hà Nội</v>
      </c>
      <c r="BV1388" s="280" t="str">
        <f>[4]CDKT!M$9</f>
        <v>CN Hồ Chí Minh</v>
      </c>
      <c r="BW1388" s="280" t="str">
        <f>[4]CDKT!O$9</f>
        <v>Điều chỉnh</v>
      </c>
      <c r="BY1388" s="156">
        <f>BY1389</f>
        <v>0</v>
      </c>
      <c r="BZ1388" s="156">
        <f t="shared" si="166"/>
        <v>0</v>
      </c>
    </row>
    <row r="1389" spans="1:94" ht="15" hidden="1" customHeight="1">
      <c r="A1389" s="278" t="str">
        <f>IF(B1389&lt;&gt;"",SUBTOTAL(103,$B$8:B1389)-SUBTOTAL(103,$B$9:$B$50)-SUBTOTAL(103,$B$52:$B$345),"")</f>
        <v/>
      </c>
      <c r="C1389" s="353"/>
      <c r="D1389" s="107"/>
      <c r="E1389" s="107"/>
      <c r="F1389" s="107"/>
      <c r="G1389" s="107"/>
      <c r="H1389" s="107"/>
      <c r="I1389" s="107"/>
      <c r="J1389" s="107"/>
      <c r="K1389" s="107"/>
      <c r="L1389" s="107"/>
      <c r="M1389" s="107"/>
      <c r="N1389" s="107"/>
      <c r="O1389" s="107"/>
      <c r="P1389" s="107"/>
      <c r="Q1389" s="107"/>
      <c r="R1389" s="107"/>
      <c r="S1389" s="107"/>
      <c r="T1389" s="107"/>
      <c r="U1389" s="107"/>
      <c r="V1389" s="107"/>
      <c r="W1389" s="627" t="str">
        <f>[4]KQKD!$P$10</f>
        <v>VND</v>
      </c>
      <c r="X1389" s="673"/>
      <c r="Y1389" s="673"/>
      <c r="Z1389" s="673"/>
      <c r="AA1389" s="673"/>
      <c r="AB1389" s="673"/>
      <c r="AC1389" s="277"/>
      <c r="AD1389" s="627" t="str">
        <f>[4]KQKD!$T$10</f>
        <v>VND</v>
      </c>
      <c r="AE1389" s="673"/>
      <c r="AF1389" s="673"/>
      <c r="AG1389" s="673"/>
      <c r="AH1389" s="673"/>
      <c r="AI1389" s="673"/>
      <c r="AJ1389" s="278" t="str">
        <f t="shared" si="165"/>
        <v/>
      </c>
      <c r="AK1389" s="278">
        <f t="shared" si="165"/>
        <v>0</v>
      </c>
      <c r="AM1389" s="107"/>
      <c r="AN1389" s="107"/>
      <c r="AO1389" s="107"/>
      <c r="AP1389" s="107"/>
      <c r="AQ1389" s="107"/>
      <c r="AR1389" s="107"/>
      <c r="AS1389" s="107"/>
      <c r="AT1389" s="107"/>
      <c r="AU1389" s="107"/>
      <c r="AV1389" s="107"/>
      <c r="AW1389" s="107"/>
      <c r="AX1389" s="107"/>
      <c r="AY1389" s="107"/>
      <c r="AZ1389" s="107"/>
      <c r="BA1389" s="107"/>
      <c r="BB1389" s="107"/>
      <c r="BC1389" s="107"/>
      <c r="BD1389" s="107"/>
      <c r="BE1389" s="107"/>
      <c r="BF1389" s="627" t="e">
        <f>#REF!</f>
        <v>#REF!</v>
      </c>
      <c r="BG1389" s="673"/>
      <c r="BH1389" s="673"/>
      <c r="BI1389" s="673"/>
      <c r="BJ1389" s="673"/>
      <c r="BK1389" s="673"/>
      <c r="BL1389" s="277"/>
      <c r="BM1389" s="627" t="e">
        <f>#REF!</f>
        <v>#REF!</v>
      </c>
      <c r="BN1389" s="673"/>
      <c r="BO1389" s="673"/>
      <c r="BP1389" s="673"/>
      <c r="BQ1389" s="673"/>
      <c r="BR1389" s="673"/>
      <c r="BS1389" s="279"/>
      <c r="BT1389" s="155" t="s">
        <v>1133</v>
      </c>
      <c r="BU1389" s="155" t="s">
        <v>1133</v>
      </c>
      <c r="BV1389" s="155" t="s">
        <v>1133</v>
      </c>
      <c r="BW1389" s="155" t="s">
        <v>1133</v>
      </c>
      <c r="BY1389" s="156">
        <f>SUM(BY1390:BY1399)</f>
        <v>0</v>
      </c>
      <c r="BZ1389" s="156">
        <f t="shared" si="166"/>
        <v>0</v>
      </c>
    </row>
    <row r="1390" spans="1:94" s="96" customFormat="1" ht="15" hidden="1" customHeight="1">
      <c r="A1390" s="147" t="str">
        <f>IF(B1390&lt;&gt;"",SUBTOTAL(103,$B$8:B1390)-SUBTOTAL(103,$B$9:$B$50)-SUBTOTAL(103,$B$52:$B$345),"")</f>
        <v/>
      </c>
      <c r="B1390" s="88"/>
      <c r="C1390" s="261" t="s">
        <v>1739</v>
      </c>
      <c r="D1390" s="124"/>
      <c r="E1390" s="111"/>
      <c r="F1390" s="111"/>
      <c r="G1390" s="111"/>
      <c r="H1390" s="111"/>
      <c r="I1390" s="111"/>
      <c r="J1390" s="111"/>
      <c r="K1390" s="126"/>
      <c r="L1390" s="126"/>
      <c r="M1390" s="126"/>
      <c r="N1390" s="126"/>
      <c r="O1390" s="126"/>
      <c r="P1390" s="126"/>
      <c r="Q1390" s="126"/>
      <c r="R1390" s="126"/>
      <c r="S1390" s="126"/>
      <c r="T1390" s="126"/>
      <c r="U1390" s="126"/>
      <c r="V1390" s="126"/>
      <c r="W1390" s="695">
        <f>SUBTOTAL(109,W1392:AB1395)</f>
        <v>0</v>
      </c>
      <c r="X1390" s="695"/>
      <c r="Y1390" s="695"/>
      <c r="Z1390" s="695"/>
      <c r="AA1390" s="695"/>
      <c r="AB1390" s="695"/>
      <c r="AC1390" s="252"/>
      <c r="AD1390" s="695">
        <f>SUBTOTAL(109,AD1392:AI1395)</f>
        <v>0</v>
      </c>
      <c r="AE1390" s="695"/>
      <c r="AF1390" s="695"/>
      <c r="AG1390" s="695"/>
      <c r="AH1390" s="695"/>
      <c r="AI1390" s="695"/>
      <c r="AJ1390" s="147" t="str">
        <f t="shared" si="165"/>
        <v/>
      </c>
      <c r="AK1390" s="88">
        <f t="shared" si="165"/>
        <v>0</v>
      </c>
      <c r="AL1390" s="261" t="s">
        <v>1064</v>
      </c>
      <c r="AM1390" s="124"/>
      <c r="AN1390" s="111"/>
      <c r="AO1390" s="111"/>
      <c r="AP1390" s="111"/>
      <c r="AQ1390" s="111"/>
      <c r="AR1390" s="111"/>
      <c r="AS1390" s="111"/>
      <c r="AT1390" s="126"/>
      <c r="AU1390" s="126"/>
      <c r="AV1390" s="126"/>
      <c r="AW1390" s="126"/>
      <c r="AX1390" s="126"/>
      <c r="AY1390" s="126"/>
      <c r="AZ1390" s="126"/>
      <c r="BA1390" s="126"/>
      <c r="BB1390" s="126"/>
      <c r="BC1390" s="126"/>
      <c r="BD1390" s="126"/>
      <c r="BE1390" s="126"/>
      <c r="BF1390" s="695">
        <f>SUBTOTAL(109,BF1392:BK1395)</f>
        <v>0</v>
      </c>
      <c r="BG1390" s="695"/>
      <c r="BH1390" s="695"/>
      <c r="BI1390" s="695"/>
      <c r="BJ1390" s="695"/>
      <c r="BK1390" s="695"/>
      <c r="BL1390" s="252"/>
      <c r="BM1390" s="695">
        <f>SUBTOTAL(109,BM1392:BR1395)</f>
        <v>0</v>
      </c>
      <c r="BN1390" s="695"/>
      <c r="BO1390" s="695"/>
      <c r="BP1390" s="695"/>
      <c r="BQ1390" s="695"/>
      <c r="BR1390" s="695"/>
      <c r="BS1390" s="271"/>
      <c r="BT1390" s="252">
        <f>SUBTOTAL(109,BT1391:BT1395)</f>
        <v>0</v>
      </c>
      <c r="BU1390" s="252">
        <f>SUBTOTAL(109,BU1391:BU1395)</f>
        <v>0</v>
      </c>
      <c r="BV1390" s="252">
        <f>SUBTOTAL(109,BV1391:BV1395)</f>
        <v>0</v>
      </c>
      <c r="BW1390" s="252">
        <f>SUBTOTAL(109,BW1391:BW1395)</f>
        <v>0</v>
      </c>
      <c r="BX1390" s="299"/>
      <c r="BY1390" s="156">
        <f>IF(SUM(C1390:AI1390)=0,0,1)</f>
        <v>0</v>
      </c>
      <c r="BZ1390" s="299">
        <f t="shared" si="166"/>
        <v>0</v>
      </c>
      <c r="CA1390" s="299"/>
      <c r="CB1390" s="252"/>
      <c r="CC1390" s="252"/>
      <c r="CD1390" s="252"/>
      <c r="CE1390" s="252"/>
      <c r="CG1390" s="272"/>
      <c r="CH1390" s="272"/>
      <c r="CI1390" s="272"/>
      <c r="CJ1390" s="272"/>
      <c r="CK1390" s="272"/>
      <c r="CL1390" s="272"/>
      <c r="CM1390" s="272"/>
      <c r="CN1390" s="272"/>
      <c r="CO1390" s="272"/>
      <c r="CP1390" s="272"/>
    </row>
    <row r="1391" spans="1:94" ht="15" hidden="1" customHeight="1">
      <c r="A1391" s="256" t="str">
        <f>IF(B1391&lt;&gt;"",SUBTOTAL(103,$B$8:B1391)-SUBTOTAL(103,$B$9:$B$50)-SUBTOTAL(103,$B$52:$B$345),"")</f>
        <v/>
      </c>
      <c r="B1391" s="90"/>
      <c r="C1391" s="101" t="s">
        <v>1343</v>
      </c>
      <c r="D1391" s="107"/>
      <c r="E1391" s="107"/>
      <c r="F1391" s="107"/>
      <c r="G1391" s="107"/>
      <c r="H1391" s="107"/>
      <c r="I1391" s="107"/>
      <c r="J1391" s="107"/>
      <c r="K1391" s="107"/>
      <c r="L1391" s="107"/>
      <c r="M1391" s="107"/>
      <c r="N1391" s="107"/>
      <c r="O1391" s="107"/>
      <c r="P1391" s="107"/>
      <c r="Q1391" s="107"/>
      <c r="R1391" s="107"/>
      <c r="S1391" s="107"/>
      <c r="T1391" s="107"/>
      <c r="U1391" s="107"/>
      <c r="V1391" s="107"/>
      <c r="W1391" s="155"/>
      <c r="X1391" s="155"/>
      <c r="Y1391" s="155"/>
      <c r="Z1391" s="155"/>
      <c r="AA1391" s="155"/>
      <c r="AB1391" s="155"/>
      <c r="AC1391" s="155"/>
      <c r="AD1391" s="155"/>
      <c r="AE1391" s="155"/>
      <c r="AF1391" s="155"/>
      <c r="AG1391" s="155"/>
      <c r="AH1391" s="155"/>
      <c r="AI1391" s="155"/>
      <c r="AJ1391" s="256" t="str">
        <f t="shared" si="165"/>
        <v/>
      </c>
      <c r="AK1391" s="284">
        <f t="shared" si="165"/>
        <v>0</v>
      </c>
      <c r="AL1391" s="101" t="s">
        <v>1740</v>
      </c>
      <c r="AM1391" s="107"/>
      <c r="AN1391" s="107"/>
      <c r="AO1391" s="107"/>
      <c r="AP1391" s="107"/>
      <c r="AQ1391" s="107"/>
      <c r="AR1391" s="107"/>
      <c r="AS1391" s="107"/>
      <c r="AT1391" s="107"/>
      <c r="AU1391" s="107"/>
      <c r="AV1391" s="107"/>
      <c r="AW1391" s="107"/>
      <c r="AX1391" s="107"/>
      <c r="AY1391" s="107"/>
      <c r="AZ1391" s="107"/>
      <c r="BA1391" s="107"/>
      <c r="BB1391" s="107"/>
      <c r="BC1391" s="107"/>
      <c r="BD1391" s="107"/>
      <c r="BE1391" s="107"/>
      <c r="BF1391" s="475"/>
      <c r="BG1391" s="476"/>
      <c r="BH1391" s="476"/>
      <c r="BI1391" s="476"/>
      <c r="BJ1391" s="476"/>
      <c r="BK1391" s="476"/>
      <c r="BL1391" s="194"/>
      <c r="BM1391" s="475"/>
      <c r="BN1391" s="475"/>
      <c r="BO1391" s="475"/>
      <c r="BP1391" s="475"/>
      <c r="BQ1391" s="475"/>
      <c r="BR1391" s="475"/>
      <c r="BS1391" s="422"/>
      <c r="BY1391" s="156">
        <f>BY1390</f>
        <v>0</v>
      </c>
      <c r="BZ1391" s="156">
        <f t="shared" si="166"/>
        <v>0</v>
      </c>
      <c r="CB1391" s="155"/>
      <c r="CC1391" s="155"/>
      <c r="CD1391" s="155"/>
      <c r="CE1391" s="155"/>
    </row>
    <row r="1392" spans="1:94" ht="15" hidden="1" customHeight="1">
      <c r="A1392" s="147" t="str">
        <f>IF(B1392&lt;&gt;"",SUBTOTAL(103,$B$8:B1392)-SUBTOTAL(103,$B$9:$B$50)-SUBTOTAL(103,$B$52:$B$345),"")</f>
        <v/>
      </c>
      <c r="C1392" s="90" t="s">
        <v>781</v>
      </c>
      <c r="D1392" s="281" t="s">
        <v>1741</v>
      </c>
      <c r="E1392" s="107"/>
      <c r="F1392" s="107"/>
      <c r="G1392" s="107"/>
      <c r="H1392" s="107"/>
      <c r="I1392" s="107"/>
      <c r="J1392" s="107"/>
      <c r="K1392" s="107"/>
      <c r="L1392" s="107"/>
      <c r="M1392" s="107"/>
      <c r="N1392" s="107"/>
      <c r="O1392" s="107"/>
      <c r="P1392" s="107"/>
      <c r="Q1392" s="107"/>
      <c r="R1392" s="107"/>
      <c r="S1392" s="107"/>
      <c r="T1392" s="107"/>
      <c r="U1392" s="107"/>
      <c r="V1392" s="107"/>
      <c r="W1392" s="641">
        <f>SUM(BT1392:BW1392)</f>
        <v>0</v>
      </c>
      <c r="X1392" s="641"/>
      <c r="Y1392" s="641"/>
      <c r="Z1392" s="641"/>
      <c r="AA1392" s="641"/>
      <c r="AB1392" s="641"/>
      <c r="AC1392" s="155"/>
      <c r="AD1392" s="641">
        <f>[4]KQKD!T35</f>
        <v>0</v>
      </c>
      <c r="AE1392" s="641"/>
      <c r="AF1392" s="641"/>
      <c r="AG1392" s="641"/>
      <c r="AH1392" s="641"/>
      <c r="AI1392" s="641"/>
      <c r="AJ1392" s="147" t="str">
        <f t="shared" si="165"/>
        <v/>
      </c>
      <c r="AK1392" s="245">
        <f t="shared" si="165"/>
        <v>0</v>
      </c>
      <c r="AL1392" s="281" t="s">
        <v>781</v>
      </c>
      <c r="AM1392" s="107" t="s">
        <v>1730</v>
      </c>
      <c r="AN1392" s="107"/>
      <c r="AO1392" s="107"/>
      <c r="AP1392" s="107"/>
      <c r="AQ1392" s="107"/>
      <c r="AR1392" s="107"/>
      <c r="AS1392" s="107"/>
      <c r="AT1392" s="107"/>
      <c r="AU1392" s="107"/>
      <c r="AV1392" s="107"/>
      <c r="AW1392" s="107"/>
      <c r="AX1392" s="107"/>
      <c r="AY1392" s="107"/>
      <c r="AZ1392" s="107"/>
      <c r="BA1392" s="107"/>
      <c r="BB1392" s="107"/>
      <c r="BC1392" s="107"/>
      <c r="BD1392" s="107"/>
      <c r="BE1392" s="107"/>
      <c r="BF1392" s="676">
        <f>W1392</f>
        <v>0</v>
      </c>
      <c r="BG1392" s="676"/>
      <c r="BH1392" s="676"/>
      <c r="BI1392" s="676"/>
      <c r="BJ1392" s="676"/>
      <c r="BK1392" s="676"/>
      <c r="BL1392" s="194"/>
      <c r="BM1392" s="676">
        <f>AD1392</f>
        <v>0</v>
      </c>
      <c r="BN1392" s="676"/>
      <c r="BO1392" s="676"/>
      <c r="BP1392" s="676"/>
      <c r="BQ1392" s="676"/>
      <c r="BR1392" s="676"/>
      <c r="BS1392" s="193"/>
      <c r="BT1392" s="155">
        <f>[4]KQKD!K35</f>
        <v>0</v>
      </c>
      <c r="BU1392" s="155">
        <f>[4]KQKD!L35</f>
        <v>0</v>
      </c>
      <c r="BV1392" s="155">
        <f>[4]KQKD!M35</f>
        <v>0</v>
      </c>
      <c r="BW1392" s="155">
        <f>[4]KQKD!O35</f>
        <v>0</v>
      </c>
      <c r="BY1392" s="156">
        <f>IF(SUM(C1392:AI1392)=0,0,1)</f>
        <v>0</v>
      </c>
      <c r="BZ1392" s="156">
        <f t="shared" si="166"/>
        <v>0</v>
      </c>
    </row>
    <row r="1393" spans="1:94" s="99" customFormat="1" ht="15" hidden="1" customHeight="1">
      <c r="A1393" s="147" t="str">
        <f>IF(B1393&lt;&gt;"",SUBTOTAL(103,$B$8:B1393)-SUBTOTAL(103,$B$9:$B$50)-SUBTOTAL(103,$B$52:$B$345),"")</f>
        <v/>
      </c>
      <c r="B1393" s="88"/>
      <c r="C1393" s="99" t="s">
        <v>781</v>
      </c>
      <c r="D1393" s="292" t="s">
        <v>1742</v>
      </c>
      <c r="E1393" s="107"/>
      <c r="F1393" s="107"/>
      <c r="G1393" s="107"/>
      <c r="H1393" s="107"/>
      <c r="I1393" s="107"/>
      <c r="J1393" s="107"/>
      <c r="K1393" s="107"/>
      <c r="L1393" s="107"/>
      <c r="M1393" s="107"/>
      <c r="N1393" s="107"/>
      <c r="O1393" s="107"/>
      <c r="P1393" s="107"/>
      <c r="Q1393" s="107"/>
      <c r="R1393" s="107"/>
      <c r="S1393" s="107"/>
      <c r="T1393" s="107"/>
      <c r="U1393" s="107"/>
      <c r="V1393" s="107"/>
      <c r="W1393" s="641">
        <f>SUM(BT1393:BW1393)</f>
        <v>0</v>
      </c>
      <c r="X1393" s="641"/>
      <c r="Y1393" s="641"/>
      <c r="Z1393" s="641"/>
      <c r="AA1393" s="641"/>
      <c r="AB1393" s="641"/>
      <c r="AC1393" s="155"/>
      <c r="AD1393" s="641">
        <f>[4]KQKD!T34</f>
        <v>0</v>
      </c>
      <c r="AE1393" s="641"/>
      <c r="AF1393" s="641"/>
      <c r="AG1393" s="641"/>
      <c r="AH1393" s="641"/>
      <c r="AI1393" s="641"/>
      <c r="AJ1393" s="147" t="str">
        <f t="shared" si="165"/>
        <v/>
      </c>
      <c r="AK1393" s="245">
        <f t="shared" si="165"/>
        <v>0</v>
      </c>
      <c r="AL1393" s="281" t="s">
        <v>781</v>
      </c>
      <c r="AM1393" s="107" t="s">
        <v>1732</v>
      </c>
      <c r="AN1393" s="107"/>
      <c r="AO1393" s="107"/>
      <c r="AP1393" s="107"/>
      <c r="AQ1393" s="107"/>
      <c r="AR1393" s="107"/>
      <c r="AS1393" s="107"/>
      <c r="AT1393" s="107"/>
      <c r="AU1393" s="107"/>
      <c r="AV1393" s="107"/>
      <c r="AW1393" s="107"/>
      <c r="AX1393" s="107"/>
      <c r="AY1393" s="107"/>
      <c r="AZ1393" s="107"/>
      <c r="BA1393" s="107"/>
      <c r="BB1393" s="107"/>
      <c r="BC1393" s="107"/>
      <c r="BD1393" s="107"/>
      <c r="BE1393" s="107"/>
      <c r="BF1393" s="676">
        <f>W1393</f>
        <v>0</v>
      </c>
      <c r="BG1393" s="676"/>
      <c r="BH1393" s="676"/>
      <c r="BI1393" s="676"/>
      <c r="BJ1393" s="676"/>
      <c r="BK1393" s="676"/>
      <c r="BL1393" s="194"/>
      <c r="BM1393" s="676">
        <f>AD1393</f>
        <v>0</v>
      </c>
      <c r="BN1393" s="676"/>
      <c r="BO1393" s="676"/>
      <c r="BP1393" s="676"/>
      <c r="BQ1393" s="676"/>
      <c r="BR1393" s="676"/>
      <c r="BS1393" s="193"/>
      <c r="BT1393" s="155">
        <f>[4]KQKD!K34</f>
        <v>0</v>
      </c>
      <c r="BU1393" s="155">
        <f>[4]KQKD!L34</f>
        <v>0</v>
      </c>
      <c r="BV1393" s="155">
        <f>[4]KQKD!M34</f>
        <v>0</v>
      </c>
      <c r="BW1393" s="155">
        <f>[4]KQKD!O34</f>
        <v>0</v>
      </c>
      <c r="BX1393" s="156"/>
      <c r="BY1393" s="156">
        <f>IF(SUM(C1393:AI1393)=0,0,1)</f>
        <v>0</v>
      </c>
      <c r="BZ1393" s="156">
        <f t="shared" si="166"/>
        <v>0</v>
      </c>
      <c r="CA1393" s="156"/>
      <c r="CB1393" s="252"/>
      <c r="CC1393" s="252"/>
      <c r="CD1393" s="252"/>
      <c r="CE1393" s="252"/>
      <c r="CG1393" s="290"/>
      <c r="CH1393" s="290"/>
      <c r="CI1393" s="290"/>
      <c r="CJ1393" s="290"/>
      <c r="CK1393" s="290"/>
      <c r="CL1393" s="290"/>
      <c r="CM1393" s="290"/>
      <c r="CN1393" s="290"/>
      <c r="CO1393" s="290"/>
      <c r="CP1393" s="290"/>
    </row>
    <row r="1394" spans="1:94" s="99" customFormat="1" ht="27" hidden="1" customHeight="1">
      <c r="A1394" s="147" t="str">
        <f>IF(B1394&lt;&gt;"",SUBTOTAL(103,$B$8:B1394)-SUBTOTAL(103,$B$9:$B$50)-SUBTOTAL(103,$B$52:$B$345),"")</f>
        <v/>
      </c>
      <c r="B1394" s="88"/>
      <c r="C1394" s="466" t="s">
        <v>781</v>
      </c>
      <c r="D1394" s="677" t="s">
        <v>1743</v>
      </c>
      <c r="E1394" s="677"/>
      <c r="F1394" s="677"/>
      <c r="G1394" s="677"/>
      <c r="H1394" s="677"/>
      <c r="I1394" s="677"/>
      <c r="J1394" s="677"/>
      <c r="K1394" s="677"/>
      <c r="L1394" s="677"/>
      <c r="M1394" s="677"/>
      <c r="N1394" s="677"/>
      <c r="O1394" s="677"/>
      <c r="P1394" s="677"/>
      <c r="Q1394" s="677"/>
      <c r="R1394" s="677"/>
      <c r="S1394" s="677"/>
      <c r="T1394" s="677"/>
      <c r="U1394" s="677"/>
      <c r="V1394" s="107"/>
      <c r="W1394" s="675">
        <f>SUM(BT1394:BW1394)</f>
        <v>0</v>
      </c>
      <c r="X1394" s="675"/>
      <c r="Y1394" s="675"/>
      <c r="Z1394" s="675"/>
      <c r="AA1394" s="675"/>
      <c r="AB1394" s="675"/>
      <c r="AC1394" s="227"/>
      <c r="AD1394" s="675">
        <f>[4]KQKD!T36</f>
        <v>0</v>
      </c>
      <c r="AE1394" s="675"/>
      <c r="AF1394" s="675"/>
      <c r="AG1394" s="675"/>
      <c r="AH1394" s="675"/>
      <c r="AI1394" s="675"/>
      <c r="AJ1394" s="147" t="str">
        <f t="shared" si="165"/>
        <v/>
      </c>
      <c r="AK1394" s="245">
        <f t="shared" si="165"/>
        <v>0</v>
      </c>
      <c r="AL1394" s="281" t="s">
        <v>781</v>
      </c>
      <c r="AM1394" s="107" t="s">
        <v>1734</v>
      </c>
      <c r="AN1394" s="107"/>
      <c r="AO1394" s="107"/>
      <c r="AP1394" s="107"/>
      <c r="AQ1394" s="107"/>
      <c r="AR1394" s="107"/>
      <c r="AS1394" s="107"/>
      <c r="AT1394" s="107"/>
      <c r="AU1394" s="107"/>
      <c r="AV1394" s="107"/>
      <c r="AW1394" s="107"/>
      <c r="AX1394" s="107"/>
      <c r="AY1394" s="107"/>
      <c r="AZ1394" s="107"/>
      <c r="BA1394" s="107"/>
      <c r="BB1394" s="107"/>
      <c r="BC1394" s="107"/>
      <c r="BD1394" s="107"/>
      <c r="BE1394" s="107"/>
      <c r="BF1394" s="676">
        <f>W1394</f>
        <v>0</v>
      </c>
      <c r="BG1394" s="676"/>
      <c r="BH1394" s="676"/>
      <c r="BI1394" s="676"/>
      <c r="BJ1394" s="676"/>
      <c r="BK1394" s="676"/>
      <c r="BL1394" s="194"/>
      <c r="BM1394" s="676">
        <f>AD1394</f>
        <v>0</v>
      </c>
      <c r="BN1394" s="676"/>
      <c r="BO1394" s="676"/>
      <c r="BP1394" s="676"/>
      <c r="BQ1394" s="676"/>
      <c r="BR1394" s="676"/>
      <c r="BS1394" s="193"/>
      <c r="BT1394" s="155">
        <f>[4]KQKD!K36</f>
        <v>0</v>
      </c>
      <c r="BU1394" s="155">
        <f>[4]KQKD!L36</f>
        <v>0</v>
      </c>
      <c r="BV1394" s="155">
        <f>[4]KQKD!M36</f>
        <v>0</v>
      </c>
      <c r="BW1394" s="155">
        <f>[4]KQKD!O36</f>
        <v>0</v>
      </c>
      <c r="BX1394" s="156"/>
      <c r="BY1394" s="156">
        <f>IF(SUM(C1394:AI1394)=0,0,1)</f>
        <v>0</v>
      </c>
      <c r="BZ1394" s="156">
        <f t="shared" si="166"/>
        <v>0</v>
      </c>
      <c r="CA1394" s="156"/>
      <c r="CB1394" s="252"/>
      <c r="CC1394" s="252"/>
      <c r="CD1394" s="252"/>
      <c r="CE1394" s="252"/>
      <c r="CG1394" s="290"/>
      <c r="CH1394" s="290"/>
      <c r="CI1394" s="290"/>
      <c r="CJ1394" s="290"/>
      <c r="CK1394" s="290"/>
      <c r="CL1394" s="290"/>
      <c r="CM1394" s="290"/>
      <c r="CN1394" s="290"/>
      <c r="CO1394" s="290"/>
      <c r="CP1394" s="290"/>
    </row>
    <row r="1395" spans="1:94" s="99" customFormat="1" ht="15" hidden="1" customHeight="1">
      <c r="A1395" s="147" t="str">
        <f>IF(B1395&lt;&gt;"",SUBTOTAL(103,$B$8:B1395)-SUBTOTAL(103,$B$9:$B$50)-SUBTOTAL(103,$B$52:$B$345),"")</f>
        <v/>
      </c>
      <c r="B1395" s="88"/>
      <c r="C1395" s="99" t="s">
        <v>781</v>
      </c>
      <c r="D1395" s="292" t="s">
        <v>1744</v>
      </c>
      <c r="E1395" s="107"/>
      <c r="F1395" s="107"/>
      <c r="G1395" s="107"/>
      <c r="H1395" s="107"/>
      <c r="I1395" s="107"/>
      <c r="J1395" s="107"/>
      <c r="K1395" s="107"/>
      <c r="L1395" s="107"/>
      <c r="M1395" s="107"/>
      <c r="N1395" s="107"/>
      <c r="O1395" s="107"/>
      <c r="P1395" s="107"/>
      <c r="Q1395" s="107"/>
      <c r="R1395" s="107"/>
      <c r="S1395" s="107"/>
      <c r="T1395" s="107"/>
      <c r="U1395" s="107"/>
      <c r="V1395" s="107"/>
      <c r="W1395" s="641">
        <f>SUM(BT1395:BW1395)</f>
        <v>0</v>
      </c>
      <c r="X1395" s="641"/>
      <c r="Y1395" s="641"/>
      <c r="Z1395" s="641"/>
      <c r="AA1395" s="641"/>
      <c r="AB1395" s="641"/>
      <c r="AC1395" s="155"/>
      <c r="AD1395" s="641">
        <f>[4]KQKD!T37</f>
        <v>0</v>
      </c>
      <c r="AE1395" s="641"/>
      <c r="AF1395" s="641"/>
      <c r="AG1395" s="641"/>
      <c r="AH1395" s="641"/>
      <c r="AI1395" s="641"/>
      <c r="AJ1395" s="147" t="str">
        <f t="shared" si="165"/>
        <v/>
      </c>
      <c r="AK1395" s="245">
        <f t="shared" si="165"/>
        <v>0</v>
      </c>
      <c r="AL1395" s="281" t="s">
        <v>781</v>
      </c>
      <c r="AM1395" s="107" t="s">
        <v>1736</v>
      </c>
      <c r="AN1395" s="107"/>
      <c r="AO1395" s="107"/>
      <c r="AP1395" s="107"/>
      <c r="AQ1395" s="107"/>
      <c r="AR1395" s="107"/>
      <c r="AS1395" s="107"/>
      <c r="AT1395" s="107"/>
      <c r="AU1395" s="107"/>
      <c r="AV1395" s="107"/>
      <c r="AW1395" s="107"/>
      <c r="AX1395" s="107"/>
      <c r="AY1395" s="107"/>
      <c r="AZ1395" s="107"/>
      <c r="BA1395" s="107"/>
      <c r="BB1395" s="107"/>
      <c r="BC1395" s="107"/>
      <c r="BD1395" s="107"/>
      <c r="BE1395" s="107"/>
      <c r="BF1395" s="676">
        <f>W1395</f>
        <v>0</v>
      </c>
      <c r="BG1395" s="676"/>
      <c r="BH1395" s="676"/>
      <c r="BI1395" s="676"/>
      <c r="BJ1395" s="676"/>
      <c r="BK1395" s="676"/>
      <c r="BL1395" s="194"/>
      <c r="BM1395" s="676">
        <f>AD1395</f>
        <v>0</v>
      </c>
      <c r="BN1395" s="676"/>
      <c r="BO1395" s="676"/>
      <c r="BP1395" s="676"/>
      <c r="BQ1395" s="676"/>
      <c r="BR1395" s="676"/>
      <c r="BS1395" s="193"/>
      <c r="BT1395" s="155">
        <f>[4]KQKD!K37</f>
        <v>0</v>
      </c>
      <c r="BU1395" s="155">
        <f>[4]KQKD!L37</f>
        <v>0</v>
      </c>
      <c r="BV1395" s="155">
        <f>[4]KQKD!M37</f>
        <v>0</v>
      </c>
      <c r="BW1395" s="155">
        <f>[4]KQKD!O37</f>
        <v>0</v>
      </c>
      <c r="BX1395" s="156"/>
      <c r="BY1395" s="156">
        <f>IF(SUM(C1395:AI1395)=0,0,1)</f>
        <v>0</v>
      </c>
      <c r="BZ1395" s="156">
        <f t="shared" si="166"/>
        <v>0</v>
      </c>
      <c r="CA1395" s="156"/>
      <c r="CB1395" s="252"/>
      <c r="CC1395" s="252"/>
      <c r="CD1395" s="252"/>
      <c r="CE1395" s="252"/>
      <c r="CG1395" s="290"/>
      <c r="CH1395" s="290"/>
      <c r="CI1395" s="290"/>
      <c r="CJ1395" s="290"/>
      <c r="CK1395" s="290"/>
      <c r="CL1395" s="290"/>
      <c r="CM1395" s="290"/>
      <c r="CN1395" s="290"/>
      <c r="CO1395" s="290"/>
      <c r="CP1395" s="290"/>
    </row>
    <row r="1396" spans="1:94" s="99" customFormat="1" ht="15" hidden="1" customHeight="1">
      <c r="A1396" s="147" t="str">
        <f>IF(B1396&lt;&gt;"",SUBTOTAL(103,$B$8:B1396)-SUBTOTAL(103,$B$9:$B$50)-SUBTOTAL(103,$B$52:$B$345),"")</f>
        <v/>
      </c>
      <c r="B1396" s="88"/>
      <c r="D1396" s="292"/>
      <c r="E1396" s="107"/>
      <c r="F1396" s="107"/>
      <c r="G1396" s="107"/>
      <c r="H1396" s="107"/>
      <c r="I1396" s="107"/>
      <c r="J1396" s="107"/>
      <c r="K1396" s="107"/>
      <c r="L1396" s="107"/>
      <c r="M1396" s="107"/>
      <c r="N1396" s="107"/>
      <c r="O1396" s="107"/>
      <c r="P1396" s="107"/>
      <c r="Q1396" s="107"/>
      <c r="R1396" s="107"/>
      <c r="S1396" s="107"/>
      <c r="T1396" s="107"/>
      <c r="U1396" s="107"/>
      <c r="V1396" s="107"/>
      <c r="W1396" s="155"/>
      <c r="X1396" s="155"/>
      <c r="Y1396" s="155"/>
      <c r="Z1396" s="155"/>
      <c r="AA1396" s="155"/>
      <c r="AB1396" s="155"/>
      <c r="AC1396" s="155"/>
      <c r="AD1396" s="155"/>
      <c r="AE1396" s="155"/>
      <c r="AF1396" s="155"/>
      <c r="AG1396" s="155"/>
      <c r="AH1396" s="155"/>
      <c r="AI1396" s="155"/>
      <c r="AJ1396" s="147" t="str">
        <f t="shared" ref="AJ1396:AK1528" si="167">A1396</f>
        <v/>
      </c>
      <c r="AK1396" s="245">
        <f t="shared" si="167"/>
        <v>0</v>
      </c>
      <c r="AL1396" s="281"/>
      <c r="AM1396" s="107"/>
      <c r="AN1396" s="107"/>
      <c r="AO1396" s="107"/>
      <c r="AP1396" s="107"/>
      <c r="AQ1396" s="107"/>
      <c r="AR1396" s="107"/>
      <c r="AS1396" s="107"/>
      <c r="AT1396" s="107"/>
      <c r="AU1396" s="107"/>
      <c r="AV1396" s="107"/>
      <c r="AW1396" s="107"/>
      <c r="AX1396" s="107"/>
      <c r="AY1396" s="107"/>
      <c r="AZ1396" s="107"/>
      <c r="BA1396" s="107"/>
      <c r="BB1396" s="107"/>
      <c r="BC1396" s="107"/>
      <c r="BD1396" s="107"/>
      <c r="BE1396" s="107"/>
      <c r="BF1396" s="194"/>
      <c r="BG1396" s="194"/>
      <c r="BH1396" s="194"/>
      <c r="BI1396" s="194"/>
      <c r="BJ1396" s="194"/>
      <c r="BK1396" s="194"/>
      <c r="BL1396" s="194"/>
      <c r="BM1396" s="194"/>
      <c r="BN1396" s="194"/>
      <c r="BO1396" s="194"/>
      <c r="BP1396" s="194"/>
      <c r="BQ1396" s="194"/>
      <c r="BR1396" s="194"/>
      <c r="BS1396" s="193"/>
      <c r="BT1396" s="155"/>
      <c r="BU1396" s="155"/>
      <c r="BV1396" s="155"/>
      <c r="BW1396" s="155"/>
      <c r="BX1396" s="156"/>
      <c r="BY1396" s="156">
        <f>BY1397</f>
        <v>0</v>
      </c>
      <c r="BZ1396" s="156">
        <f t="shared" si="166"/>
        <v>0</v>
      </c>
      <c r="CA1396" s="156"/>
      <c r="CB1396" s="252"/>
      <c r="CC1396" s="252"/>
      <c r="CD1396" s="252"/>
      <c r="CE1396" s="252"/>
      <c r="CG1396" s="290"/>
      <c r="CH1396" s="290"/>
      <c r="CI1396" s="290"/>
      <c r="CJ1396" s="290"/>
      <c r="CK1396" s="290"/>
      <c r="CL1396" s="290"/>
      <c r="CM1396" s="290"/>
      <c r="CN1396" s="290"/>
      <c r="CO1396" s="290"/>
      <c r="CP1396" s="290"/>
    </row>
    <row r="1397" spans="1:94" s="96" customFormat="1" ht="15" hidden="1" customHeight="1">
      <c r="A1397" s="147" t="str">
        <f>IF(B1397&lt;&gt;"",SUBTOTAL(103,$B$8:B1397)-SUBTOTAL(103,$B$9:$B$50)-SUBTOTAL(103,$B$52:$B$345),"")</f>
        <v/>
      </c>
      <c r="B1397" s="88"/>
      <c r="C1397" s="261" t="s">
        <v>1745</v>
      </c>
      <c r="D1397" s="124"/>
      <c r="E1397" s="111"/>
      <c r="F1397" s="111"/>
      <c r="G1397" s="111"/>
      <c r="H1397" s="111"/>
      <c r="I1397" s="111"/>
      <c r="J1397" s="111"/>
      <c r="K1397" s="126"/>
      <c r="L1397" s="126"/>
      <c r="M1397" s="126"/>
      <c r="N1397" s="126"/>
      <c r="O1397" s="126"/>
      <c r="P1397" s="126"/>
      <c r="Q1397" s="126"/>
      <c r="R1397" s="126"/>
      <c r="S1397" s="126"/>
      <c r="T1397" s="126"/>
      <c r="U1397" s="126"/>
      <c r="V1397" s="126"/>
      <c r="W1397" s="641">
        <f>SUM(BT1397:BW1397)</f>
        <v>0</v>
      </c>
      <c r="X1397" s="641"/>
      <c r="Y1397" s="641"/>
      <c r="Z1397" s="641"/>
      <c r="AA1397" s="641"/>
      <c r="AB1397" s="641"/>
      <c r="AC1397" s="252"/>
      <c r="AD1397" s="695">
        <v>0</v>
      </c>
      <c r="AE1397" s="695"/>
      <c r="AF1397" s="695"/>
      <c r="AG1397" s="695"/>
      <c r="AH1397" s="695"/>
      <c r="AI1397" s="695"/>
      <c r="AJ1397" s="147" t="str">
        <f t="shared" si="167"/>
        <v/>
      </c>
      <c r="AK1397" s="88">
        <f t="shared" si="167"/>
        <v>0</v>
      </c>
      <c r="AL1397" s="261" t="s">
        <v>1746</v>
      </c>
      <c r="AM1397" s="124"/>
      <c r="AN1397" s="111"/>
      <c r="AO1397" s="111"/>
      <c r="AP1397" s="111"/>
      <c r="AQ1397" s="111"/>
      <c r="AR1397" s="111"/>
      <c r="AS1397" s="111"/>
      <c r="AT1397" s="126"/>
      <c r="AU1397" s="126"/>
      <c r="AV1397" s="126"/>
      <c r="AW1397" s="126"/>
      <c r="AX1397" s="126"/>
      <c r="AY1397" s="126"/>
      <c r="AZ1397" s="126"/>
      <c r="BA1397" s="126"/>
      <c r="BB1397" s="126"/>
      <c r="BC1397" s="126"/>
      <c r="BD1397" s="126"/>
      <c r="BE1397" s="126"/>
      <c r="BF1397" s="695">
        <f>W1397</f>
        <v>0</v>
      </c>
      <c r="BG1397" s="695"/>
      <c r="BH1397" s="695"/>
      <c r="BI1397" s="695"/>
      <c r="BJ1397" s="695"/>
      <c r="BK1397" s="695"/>
      <c r="BL1397" s="252"/>
      <c r="BM1397" s="695">
        <f>AD1397</f>
        <v>0</v>
      </c>
      <c r="BN1397" s="695"/>
      <c r="BO1397" s="695"/>
      <c r="BP1397" s="695"/>
      <c r="BQ1397" s="695"/>
      <c r="BR1397" s="695"/>
      <c r="BS1397" s="271"/>
      <c r="BT1397" s="252">
        <v>0</v>
      </c>
      <c r="BU1397" s="252">
        <v>0</v>
      </c>
      <c r="BV1397" s="252">
        <v>0</v>
      </c>
      <c r="BW1397" s="252">
        <v>0</v>
      </c>
      <c r="BX1397" s="299"/>
      <c r="BY1397" s="156">
        <f>BY1399</f>
        <v>0</v>
      </c>
      <c r="BZ1397" s="299">
        <f t="shared" si="166"/>
        <v>0</v>
      </c>
      <c r="CA1397" s="299"/>
      <c r="CB1397" s="252"/>
      <c r="CC1397" s="252"/>
      <c r="CD1397" s="252"/>
      <c r="CE1397" s="252"/>
      <c r="CG1397" s="272"/>
      <c r="CH1397" s="272"/>
      <c r="CI1397" s="272"/>
      <c r="CJ1397" s="272"/>
      <c r="CK1397" s="272"/>
      <c r="CL1397" s="272"/>
      <c r="CM1397" s="272"/>
      <c r="CN1397" s="272"/>
      <c r="CO1397" s="272"/>
      <c r="CP1397" s="272"/>
    </row>
    <row r="1398" spans="1:94" ht="15" hidden="1" customHeight="1">
      <c r="A1398" s="147" t="str">
        <f>IF(B1398&lt;&gt;"",SUBTOTAL(103,$B$8:B1398)-SUBTOTAL(103,$B$9:$B$50)-SUBTOTAL(103,$B$52:$B$345),"")</f>
        <v/>
      </c>
      <c r="C1398" s="281"/>
      <c r="D1398" s="107"/>
      <c r="E1398" s="107"/>
      <c r="F1398" s="107"/>
      <c r="G1398" s="107"/>
      <c r="H1398" s="107"/>
      <c r="I1398" s="107"/>
      <c r="J1398" s="107"/>
      <c r="K1398" s="107"/>
      <c r="L1398" s="107"/>
      <c r="M1398" s="107"/>
      <c r="N1398" s="107"/>
      <c r="O1398" s="107"/>
      <c r="P1398" s="107"/>
      <c r="Q1398" s="107"/>
      <c r="R1398" s="107"/>
      <c r="S1398" s="107"/>
      <c r="T1398" s="107"/>
      <c r="U1398" s="107"/>
      <c r="V1398" s="107"/>
      <c r="W1398" s="280"/>
      <c r="X1398" s="280"/>
      <c r="Y1398" s="280"/>
      <c r="Z1398" s="280"/>
      <c r="AA1398" s="280"/>
      <c r="AB1398" s="280"/>
      <c r="AC1398" s="155"/>
      <c r="AD1398" s="155"/>
      <c r="AE1398" s="155"/>
      <c r="AF1398" s="155"/>
      <c r="AG1398" s="155"/>
      <c r="AH1398" s="155"/>
      <c r="AI1398" s="155"/>
      <c r="AJ1398" s="147" t="str">
        <f t="shared" si="167"/>
        <v/>
      </c>
      <c r="AK1398" s="245">
        <f t="shared" si="167"/>
        <v>0</v>
      </c>
      <c r="AL1398" s="281"/>
      <c r="AM1398" s="107"/>
      <c r="AN1398" s="107"/>
      <c r="AO1398" s="107"/>
      <c r="AP1398" s="107"/>
      <c r="AQ1398" s="107"/>
      <c r="AR1398" s="107"/>
      <c r="AS1398" s="107"/>
      <c r="AT1398" s="107"/>
      <c r="AU1398" s="107"/>
      <c r="AV1398" s="107"/>
      <c r="AW1398" s="107"/>
      <c r="AX1398" s="107"/>
      <c r="AY1398" s="107"/>
      <c r="AZ1398" s="107"/>
      <c r="BA1398" s="107"/>
      <c r="BB1398" s="107"/>
      <c r="BC1398" s="107"/>
      <c r="BD1398" s="107"/>
      <c r="BE1398" s="107"/>
      <c r="BF1398" s="352"/>
      <c r="BG1398" s="352"/>
      <c r="BH1398" s="352"/>
      <c r="BI1398" s="352"/>
      <c r="BJ1398" s="352"/>
      <c r="BK1398" s="352"/>
      <c r="BL1398" s="194"/>
      <c r="BM1398" s="352"/>
      <c r="BN1398" s="352"/>
      <c r="BO1398" s="352"/>
      <c r="BP1398" s="352"/>
      <c r="BQ1398" s="352"/>
      <c r="BR1398" s="352"/>
      <c r="BY1398" s="156">
        <f>BY1399</f>
        <v>0</v>
      </c>
      <c r="BZ1398" s="156">
        <f t="shared" si="166"/>
        <v>0</v>
      </c>
    </row>
    <row r="1399" spans="1:94" s="96" customFormat="1" ht="15" hidden="1" customHeight="1" thickBot="1">
      <c r="A1399" s="147" t="str">
        <f>IF(B1399&lt;&gt;"",SUBTOTAL(103,$B$8:B1399)-SUBTOTAL(103,$B$9:$B$50)-SUBTOTAL(103,$B$52:$B$345),"")</f>
        <v/>
      </c>
      <c r="B1399" s="88"/>
      <c r="C1399" s="270" t="s">
        <v>1747</v>
      </c>
      <c r="D1399" s="110"/>
      <c r="E1399" s="111"/>
      <c r="F1399" s="111"/>
      <c r="G1399" s="111"/>
      <c r="H1399" s="111"/>
      <c r="I1399" s="111"/>
      <c r="J1399" s="111"/>
      <c r="K1399" s="112"/>
      <c r="L1399" s="112"/>
      <c r="M1399" s="112"/>
      <c r="N1399" s="112"/>
      <c r="O1399" s="112"/>
      <c r="P1399" s="112"/>
      <c r="Q1399" s="112"/>
      <c r="R1399" s="112"/>
      <c r="S1399" s="112"/>
      <c r="T1399" s="112"/>
      <c r="U1399" s="112"/>
      <c r="V1399" s="112"/>
      <c r="W1399" s="653">
        <f>SUBTOTAL(109,W1390:AB1398)</f>
        <v>0</v>
      </c>
      <c r="X1399" s="653"/>
      <c r="Y1399" s="653"/>
      <c r="Z1399" s="653"/>
      <c r="AA1399" s="653"/>
      <c r="AB1399" s="653"/>
      <c r="AC1399" s="252"/>
      <c r="AD1399" s="653">
        <f>SUBTOTAL(109,AD1390:AI1398)</f>
        <v>0</v>
      </c>
      <c r="AE1399" s="653"/>
      <c r="AF1399" s="653"/>
      <c r="AG1399" s="653"/>
      <c r="AH1399" s="653"/>
      <c r="AI1399" s="653"/>
      <c r="AJ1399" s="147" t="str">
        <f t="shared" si="167"/>
        <v/>
      </c>
      <c r="AK1399" s="245">
        <f t="shared" si="167"/>
        <v>0</v>
      </c>
      <c r="AL1399" s="270" t="s">
        <v>1737</v>
      </c>
      <c r="AM1399" s="110"/>
      <c r="AN1399" s="111"/>
      <c r="AO1399" s="111"/>
      <c r="AP1399" s="111"/>
      <c r="AQ1399" s="111"/>
      <c r="AR1399" s="111"/>
      <c r="AS1399" s="111"/>
      <c r="AT1399" s="112"/>
      <c r="AU1399" s="112"/>
      <c r="AV1399" s="112"/>
      <c r="AW1399" s="112"/>
      <c r="AX1399" s="112"/>
      <c r="AY1399" s="112"/>
      <c r="AZ1399" s="112"/>
      <c r="BA1399" s="112"/>
      <c r="BB1399" s="112"/>
      <c r="BC1399" s="112"/>
      <c r="BD1399" s="112"/>
      <c r="BE1399" s="112"/>
      <c r="BF1399" s="653">
        <f>SUBTOTAL(109,BF1390:BK1398)</f>
        <v>0</v>
      </c>
      <c r="BG1399" s="653"/>
      <c r="BH1399" s="653"/>
      <c r="BI1399" s="653"/>
      <c r="BJ1399" s="653"/>
      <c r="BK1399" s="653"/>
      <c r="BL1399" s="252"/>
      <c r="BM1399" s="653">
        <f>SUBTOTAL(109,BM1390:BR1398)</f>
        <v>0</v>
      </c>
      <c r="BN1399" s="653"/>
      <c r="BO1399" s="653"/>
      <c r="BP1399" s="653"/>
      <c r="BQ1399" s="653"/>
      <c r="BR1399" s="653"/>
      <c r="BS1399" s="271"/>
      <c r="BT1399" s="285">
        <f>SUBTOTAL(109,BT1390:BT1398)</f>
        <v>0</v>
      </c>
      <c r="BU1399" s="285">
        <f>SUBTOTAL(109,BU1390:BU1398)</f>
        <v>0</v>
      </c>
      <c r="BV1399" s="285">
        <f>SUBTOTAL(109,BV1390:BV1398)</f>
        <v>0</v>
      </c>
      <c r="BW1399" s="285">
        <f>SUBTOTAL(109,BW1390:BW1398)</f>
        <v>0</v>
      </c>
      <c r="BX1399" s="156"/>
      <c r="BY1399" s="156">
        <f>IF(SUM(C1399:AI1399)=0,0,1)</f>
        <v>0</v>
      </c>
      <c r="BZ1399" s="156">
        <f t="shared" si="166"/>
        <v>0</v>
      </c>
      <c r="CA1399" s="156"/>
      <c r="CB1399" s="252">
        <f>[4]KQKD!P33</f>
        <v>0</v>
      </c>
      <c r="CC1399" s="252">
        <f>[4]KQKD!T33</f>
        <v>0</v>
      </c>
      <c r="CD1399" s="252">
        <f>W1399-CB1399</f>
        <v>0</v>
      </c>
      <c r="CE1399" s="252">
        <f>AD1399-CC1399</f>
        <v>0</v>
      </c>
      <c r="CG1399" s="272"/>
      <c r="CH1399" s="272"/>
      <c r="CI1399" s="272"/>
      <c r="CJ1399" s="272"/>
      <c r="CK1399" s="272"/>
      <c r="CL1399" s="272"/>
      <c r="CM1399" s="272"/>
      <c r="CN1399" s="272"/>
      <c r="CO1399" s="272"/>
      <c r="CP1399" s="272"/>
    </row>
    <row r="1400" spans="1:94" s="99" customFormat="1" ht="15" customHeight="1" thickTop="1">
      <c r="A1400" s="147" t="str">
        <f>IF(B1400&lt;&gt;"",SUBTOTAL(103,$B$8:B1400)-SUBTOTAL(103,$B$9:$B$50)-SUBTOTAL(103,$B$52:$B$345),"")</f>
        <v/>
      </c>
      <c r="B1400" s="88"/>
      <c r="C1400" s="90"/>
      <c r="D1400" s="108"/>
      <c r="E1400" s="107"/>
      <c r="F1400" s="107"/>
      <c r="G1400" s="107"/>
      <c r="H1400" s="107"/>
      <c r="I1400" s="107"/>
      <c r="J1400" s="107"/>
      <c r="K1400" s="109"/>
      <c r="L1400" s="109"/>
      <c r="M1400" s="109"/>
      <c r="N1400" s="109"/>
      <c r="O1400" s="109"/>
      <c r="P1400" s="109"/>
      <c r="Q1400" s="109"/>
      <c r="R1400" s="109"/>
      <c r="S1400" s="109"/>
      <c r="T1400" s="109"/>
      <c r="U1400" s="109"/>
      <c r="V1400" s="109"/>
      <c r="W1400" s="189"/>
      <c r="X1400" s="189"/>
      <c r="Y1400" s="189"/>
      <c r="Z1400" s="189"/>
      <c r="AA1400" s="189"/>
      <c r="AB1400" s="189"/>
      <c r="AC1400" s="189"/>
      <c r="AD1400" s="189"/>
      <c r="AE1400" s="189"/>
      <c r="AF1400" s="189"/>
      <c r="AG1400" s="189"/>
      <c r="AH1400" s="189"/>
      <c r="AI1400" s="189"/>
      <c r="AJ1400" s="147" t="str">
        <f t="shared" si="167"/>
        <v/>
      </c>
      <c r="AK1400" s="245">
        <f t="shared" si="167"/>
        <v>0</v>
      </c>
      <c r="AL1400" s="90"/>
      <c r="AM1400" s="108"/>
      <c r="AN1400" s="108"/>
      <c r="AO1400" s="107"/>
      <c r="AP1400" s="107"/>
      <c r="AQ1400" s="107"/>
      <c r="AR1400" s="107"/>
      <c r="AS1400" s="107"/>
      <c r="AT1400" s="109"/>
      <c r="AU1400" s="109"/>
      <c r="AV1400" s="109"/>
      <c r="AW1400" s="109"/>
      <c r="AX1400" s="109"/>
      <c r="AY1400" s="109"/>
      <c r="AZ1400" s="109"/>
      <c r="BA1400" s="109"/>
      <c r="BB1400" s="109"/>
      <c r="BC1400" s="109"/>
      <c r="BD1400" s="109"/>
      <c r="BE1400" s="109"/>
      <c r="BF1400" s="189"/>
      <c r="BG1400" s="189"/>
      <c r="BH1400" s="189"/>
      <c r="BI1400" s="189"/>
      <c r="BJ1400" s="189"/>
      <c r="BK1400" s="189"/>
      <c r="BL1400" s="189"/>
      <c r="BM1400" s="189"/>
      <c r="BN1400" s="189"/>
      <c r="BO1400" s="189"/>
      <c r="BP1400" s="189"/>
      <c r="BQ1400" s="189"/>
      <c r="BR1400" s="189"/>
      <c r="BS1400" s="189"/>
      <c r="BT1400" s="155">
        <f>BT1399-[4]KQKD!K33</f>
        <v>0</v>
      </c>
      <c r="BU1400" s="155">
        <f>BU1399-[4]KQKD!L33</f>
        <v>0</v>
      </c>
      <c r="BV1400" s="155">
        <f>BV1399-[4]KQKD!M33</f>
        <v>0</v>
      </c>
      <c r="BW1400" s="155">
        <f>BW1399-[4]KQKD!O33</f>
        <v>0</v>
      </c>
      <c r="BX1400" s="156"/>
      <c r="BY1400" s="156">
        <f>BY1403</f>
        <v>5</v>
      </c>
      <c r="BZ1400" s="156">
        <f t="shared" si="166"/>
        <v>0</v>
      </c>
      <c r="CA1400" s="156"/>
      <c r="CB1400" s="252"/>
      <c r="CC1400" s="252"/>
      <c r="CD1400" s="252"/>
      <c r="CE1400" s="252"/>
      <c r="CG1400" s="290"/>
      <c r="CH1400" s="290"/>
      <c r="CI1400" s="290"/>
      <c r="CJ1400" s="290"/>
      <c r="CK1400" s="290"/>
      <c r="CL1400" s="290"/>
      <c r="CM1400" s="290"/>
      <c r="CN1400" s="290"/>
      <c r="CO1400" s="290"/>
      <c r="CP1400" s="290"/>
    </row>
    <row r="1401" spans="1:94" ht="15" customHeight="1">
      <c r="A1401" s="147">
        <f>IF(B1401&lt;&gt;"",SUBTOTAL(103,$B$8:B1401)-SUBTOTAL(103,$B$9:$B$50)-SUBTOTAL(103,$B$52:$B$345),"")</f>
        <v>31</v>
      </c>
      <c r="B1401" s="88" t="str">
        <f>IF(AND(W1411=0,AD1411=0),"",".")</f>
        <v>.</v>
      </c>
      <c r="C1401" s="261" t="s">
        <v>1748</v>
      </c>
      <c r="D1401" s="107"/>
      <c r="E1401" s="107"/>
      <c r="F1401" s="107"/>
      <c r="G1401" s="107"/>
      <c r="H1401" s="107"/>
      <c r="I1401" s="107"/>
      <c r="J1401" s="107"/>
      <c r="K1401" s="107"/>
      <c r="L1401" s="107"/>
      <c r="M1401" s="107"/>
      <c r="N1401" s="107"/>
      <c r="O1401" s="107"/>
      <c r="P1401" s="107"/>
      <c r="Q1401" s="107"/>
      <c r="R1401" s="107"/>
      <c r="S1401" s="107"/>
      <c r="T1401" s="107"/>
      <c r="U1401" s="107"/>
      <c r="V1401" s="107"/>
      <c r="AJ1401" s="147">
        <f t="shared" si="167"/>
        <v>31</v>
      </c>
      <c r="AK1401" s="245" t="str">
        <f t="shared" si="167"/>
        <v>.</v>
      </c>
      <c r="AL1401" s="261" t="s">
        <v>1749</v>
      </c>
      <c r="AM1401" s="107"/>
      <c r="AN1401" s="107"/>
      <c r="AO1401" s="107"/>
      <c r="AP1401" s="107"/>
      <c r="AQ1401" s="107"/>
      <c r="AR1401" s="107"/>
      <c r="AS1401" s="107"/>
      <c r="AT1401" s="107"/>
      <c r="AU1401" s="107"/>
      <c r="AV1401" s="107"/>
      <c r="AW1401" s="107"/>
      <c r="AX1401" s="107"/>
      <c r="AY1401" s="107"/>
      <c r="AZ1401" s="107"/>
      <c r="BA1401" s="107"/>
      <c r="BB1401" s="107"/>
      <c r="BC1401" s="107"/>
      <c r="BD1401" s="107"/>
      <c r="BE1401" s="107"/>
      <c r="BY1401" s="156">
        <f>BY1403</f>
        <v>5</v>
      </c>
      <c r="BZ1401" s="156">
        <f t="shared" si="166"/>
        <v>0</v>
      </c>
    </row>
    <row r="1402" spans="1:94" ht="27" customHeight="1">
      <c r="A1402" s="278" t="str">
        <f>IF(B1402&lt;&gt;"",SUBTOTAL(103,$B$8:B1402)-SUBTOTAL(103,$B$9:$B$50)-SUBTOTAL(103,$B$52:$B$345),"")</f>
        <v/>
      </c>
      <c r="C1402" s="353"/>
      <c r="D1402" s="107"/>
      <c r="E1402" s="107"/>
      <c r="F1402" s="107"/>
      <c r="G1402" s="107"/>
      <c r="H1402" s="107"/>
      <c r="I1402" s="107"/>
      <c r="J1402" s="107"/>
      <c r="K1402" s="107"/>
      <c r="L1402" s="107"/>
      <c r="M1402" s="107"/>
      <c r="N1402" s="107"/>
      <c r="O1402" s="107"/>
      <c r="P1402" s="107"/>
      <c r="Q1402" s="107"/>
      <c r="R1402" s="107"/>
      <c r="S1402" s="107"/>
      <c r="T1402" s="107"/>
      <c r="U1402" s="107"/>
      <c r="V1402" s="107"/>
      <c r="W1402" s="644" t="str">
        <f>[4]KQKD!$P$9</f>
        <v>6 tháng đầu năm 2016</v>
      </c>
      <c r="X1402" s="649"/>
      <c r="Y1402" s="649"/>
      <c r="Z1402" s="649"/>
      <c r="AA1402" s="649"/>
      <c r="AB1402" s="649"/>
      <c r="AC1402" s="277"/>
      <c r="AD1402" s="644" t="str">
        <f>[4]KQKD!$T$9</f>
        <v>6 tháng đầu năm 2015</v>
      </c>
      <c r="AE1402" s="649"/>
      <c r="AF1402" s="649"/>
      <c r="AG1402" s="649"/>
      <c r="AH1402" s="649"/>
      <c r="AI1402" s="649"/>
      <c r="AJ1402" s="278" t="str">
        <f t="shared" si="167"/>
        <v/>
      </c>
      <c r="AK1402" s="278">
        <f t="shared" si="167"/>
        <v>0</v>
      </c>
      <c r="AM1402" s="107"/>
      <c r="AN1402" s="107"/>
      <c r="AO1402" s="107"/>
      <c r="AP1402" s="107"/>
      <c r="AQ1402" s="107"/>
      <c r="AR1402" s="107"/>
      <c r="AS1402" s="107"/>
      <c r="AT1402" s="107"/>
      <c r="AU1402" s="107"/>
      <c r="AV1402" s="107"/>
      <c r="AW1402" s="107"/>
      <c r="AX1402" s="107"/>
      <c r="AY1402" s="107"/>
      <c r="AZ1402" s="107"/>
      <c r="BA1402" s="107"/>
      <c r="BB1402" s="107"/>
      <c r="BC1402" s="107"/>
      <c r="BD1402" s="107"/>
      <c r="BE1402" s="107"/>
      <c r="BF1402" s="644" t="e">
        <f>#REF!</f>
        <v>#REF!</v>
      </c>
      <c r="BG1402" s="649"/>
      <c r="BH1402" s="649"/>
      <c r="BI1402" s="649"/>
      <c r="BJ1402" s="649"/>
      <c r="BK1402" s="649"/>
      <c r="BL1402" s="277"/>
      <c r="BM1402" s="644" t="e">
        <f>#REF!</f>
        <v>#REF!</v>
      </c>
      <c r="BN1402" s="649"/>
      <c r="BO1402" s="649"/>
      <c r="BP1402" s="649"/>
      <c r="BQ1402" s="649"/>
      <c r="BR1402" s="649"/>
      <c r="BS1402" s="279"/>
      <c r="BT1402" s="280" t="str">
        <f>[4]CDKT!K$9</f>
        <v>Hội sở</v>
      </c>
      <c r="BU1402" s="280" t="str">
        <f>[4]CDKT!L$9</f>
        <v>CN Hà Nội</v>
      </c>
      <c r="BV1402" s="280" t="str">
        <f>[4]CDKT!M$9</f>
        <v>CN Hồ Chí Minh</v>
      </c>
      <c r="BW1402" s="280" t="str">
        <f>[4]CDKT!O$9</f>
        <v>Điều chỉnh</v>
      </c>
      <c r="BY1402" s="156">
        <f>BY1403</f>
        <v>5</v>
      </c>
      <c r="BZ1402" s="156">
        <f t="shared" si="166"/>
        <v>0</v>
      </c>
    </row>
    <row r="1403" spans="1:94" ht="15" customHeight="1">
      <c r="A1403" s="278" t="str">
        <f>IF(B1403&lt;&gt;"",SUBTOTAL(103,$B$8:B1403)-SUBTOTAL(103,$B$9:$B$50)-SUBTOTAL(103,$B$52:$B$345),"")</f>
        <v/>
      </c>
      <c r="C1403" s="353"/>
      <c r="D1403" s="107"/>
      <c r="E1403" s="107"/>
      <c r="F1403" s="107"/>
      <c r="G1403" s="107"/>
      <c r="H1403" s="107"/>
      <c r="I1403" s="107"/>
      <c r="J1403" s="107"/>
      <c r="K1403" s="107"/>
      <c r="L1403" s="107"/>
      <c r="M1403" s="107"/>
      <c r="N1403" s="107"/>
      <c r="O1403" s="107"/>
      <c r="P1403" s="107"/>
      <c r="Q1403" s="107"/>
      <c r="R1403" s="107"/>
      <c r="S1403" s="107"/>
      <c r="T1403" s="107"/>
      <c r="U1403" s="107"/>
      <c r="V1403" s="107"/>
      <c r="W1403" s="627" t="str">
        <f>[4]KQKD!$P$10</f>
        <v>VND</v>
      </c>
      <c r="X1403" s="673"/>
      <c r="Y1403" s="673"/>
      <c r="Z1403" s="673"/>
      <c r="AA1403" s="673"/>
      <c r="AB1403" s="673"/>
      <c r="AC1403" s="277"/>
      <c r="AD1403" s="627" t="str">
        <f>[4]KQKD!$T$10</f>
        <v>VND</v>
      </c>
      <c r="AE1403" s="673"/>
      <c r="AF1403" s="673"/>
      <c r="AG1403" s="673"/>
      <c r="AH1403" s="673"/>
      <c r="AI1403" s="673"/>
      <c r="AJ1403" s="278" t="str">
        <f t="shared" si="167"/>
        <v/>
      </c>
      <c r="AK1403" s="278">
        <f t="shared" si="167"/>
        <v>0</v>
      </c>
      <c r="AM1403" s="107"/>
      <c r="AN1403" s="107"/>
      <c r="AO1403" s="107"/>
      <c r="AP1403" s="107"/>
      <c r="AQ1403" s="107"/>
      <c r="AR1403" s="107"/>
      <c r="AS1403" s="107"/>
      <c r="AT1403" s="107"/>
      <c r="AU1403" s="107"/>
      <c r="AV1403" s="107"/>
      <c r="AW1403" s="107"/>
      <c r="AX1403" s="107"/>
      <c r="AY1403" s="107"/>
      <c r="AZ1403" s="107"/>
      <c r="BA1403" s="107"/>
      <c r="BB1403" s="107"/>
      <c r="BC1403" s="107"/>
      <c r="BD1403" s="107"/>
      <c r="BE1403" s="107"/>
      <c r="BF1403" s="627" t="e">
        <f>#REF!</f>
        <v>#REF!</v>
      </c>
      <c r="BG1403" s="673"/>
      <c r="BH1403" s="673"/>
      <c r="BI1403" s="673"/>
      <c r="BJ1403" s="673"/>
      <c r="BK1403" s="673"/>
      <c r="BL1403" s="277"/>
      <c r="BM1403" s="627" t="e">
        <f>#REF!</f>
        <v>#REF!</v>
      </c>
      <c r="BN1403" s="673"/>
      <c r="BO1403" s="673"/>
      <c r="BP1403" s="673"/>
      <c r="BQ1403" s="673"/>
      <c r="BR1403" s="673"/>
      <c r="BS1403" s="279"/>
      <c r="BT1403" s="155" t="s">
        <v>1133</v>
      </c>
      <c r="BU1403" s="155" t="s">
        <v>1133</v>
      </c>
      <c r="BV1403" s="155" t="s">
        <v>1133</v>
      </c>
      <c r="BW1403" s="155" t="s">
        <v>1133</v>
      </c>
      <c r="BY1403" s="156">
        <f>SUM(BY1404:BY1411)</f>
        <v>5</v>
      </c>
      <c r="BZ1403" s="156">
        <f t="shared" si="166"/>
        <v>0</v>
      </c>
    </row>
    <row r="1404" spans="1:94" s="99" customFormat="1" ht="15" customHeight="1">
      <c r="A1404" s="147" t="str">
        <f>IF(B1404&lt;&gt;"",SUBTOTAL(103,$B$8:B1404)-SUBTOTAL(103,$B$9:$B$50)-SUBTOTAL(103,$B$52:$B$345),"")</f>
        <v/>
      </c>
      <c r="B1404" s="88"/>
      <c r="C1404" s="292" t="s">
        <v>1750</v>
      </c>
      <c r="D1404" s="113"/>
      <c r="E1404" s="107"/>
      <c r="F1404" s="107"/>
      <c r="G1404" s="107"/>
      <c r="H1404" s="107"/>
      <c r="I1404" s="107"/>
      <c r="J1404" s="107"/>
      <c r="K1404" s="114"/>
      <c r="L1404" s="114"/>
      <c r="M1404" s="114"/>
      <c r="N1404" s="114"/>
      <c r="O1404" s="114"/>
      <c r="P1404" s="114"/>
      <c r="Q1404" s="114"/>
      <c r="R1404" s="114"/>
      <c r="S1404" s="114"/>
      <c r="T1404" s="114"/>
      <c r="U1404" s="114"/>
      <c r="V1404" s="114"/>
      <c r="W1404" s="641">
        <f t="shared" ref="W1404:W1409" si="168">SUM(BT1404:BW1404)</f>
        <v>522727495</v>
      </c>
      <c r="X1404" s="641"/>
      <c r="Y1404" s="641"/>
      <c r="Z1404" s="641"/>
      <c r="AA1404" s="641"/>
      <c r="AB1404" s="641"/>
      <c r="AC1404" s="155"/>
      <c r="AD1404" s="641">
        <f>[4]KQKD!T72</f>
        <v>568550803</v>
      </c>
      <c r="AE1404" s="641"/>
      <c r="AF1404" s="641"/>
      <c r="AG1404" s="641"/>
      <c r="AH1404" s="641"/>
      <c r="AI1404" s="641"/>
      <c r="AJ1404" s="147" t="str">
        <f t="shared" si="167"/>
        <v/>
      </c>
      <c r="AK1404" s="245">
        <f t="shared" si="167"/>
        <v>0</v>
      </c>
      <c r="AL1404" s="292" t="s">
        <v>1751</v>
      </c>
      <c r="AM1404" s="113"/>
      <c r="AN1404" s="113"/>
      <c r="AO1404" s="107"/>
      <c r="AP1404" s="107"/>
      <c r="AQ1404" s="107"/>
      <c r="AR1404" s="107"/>
      <c r="AS1404" s="107"/>
      <c r="AT1404" s="114"/>
      <c r="AU1404" s="114"/>
      <c r="AV1404" s="114"/>
      <c r="AW1404" s="114"/>
      <c r="AX1404" s="114"/>
      <c r="AY1404" s="114"/>
      <c r="AZ1404" s="114"/>
      <c r="BA1404" s="114"/>
      <c r="BB1404" s="114"/>
      <c r="BC1404" s="114"/>
      <c r="BD1404" s="114"/>
      <c r="BE1404" s="114"/>
      <c r="BF1404" s="676">
        <f t="shared" ref="BF1404:BF1409" si="169">W1404</f>
        <v>522727495</v>
      </c>
      <c r="BG1404" s="676"/>
      <c r="BH1404" s="676"/>
      <c r="BI1404" s="676"/>
      <c r="BJ1404" s="676"/>
      <c r="BK1404" s="676"/>
      <c r="BL1404" s="194"/>
      <c r="BM1404" s="676">
        <f t="shared" ref="BM1404:BM1409" si="170">AD1404</f>
        <v>568550803</v>
      </c>
      <c r="BN1404" s="676"/>
      <c r="BO1404" s="676"/>
      <c r="BP1404" s="676"/>
      <c r="BQ1404" s="676"/>
      <c r="BR1404" s="676"/>
      <c r="BS1404" s="193"/>
      <c r="BT1404" s="155">
        <f>[4]KQKD!K72</f>
        <v>583754668</v>
      </c>
      <c r="BU1404" s="155">
        <f>[4]KQKD!L72</f>
        <v>0</v>
      </c>
      <c r="BV1404" s="155">
        <f>[4]KQKD!M72</f>
        <v>0</v>
      </c>
      <c r="BW1404" s="155">
        <f>[4]KQKD!O72</f>
        <v>-61027173</v>
      </c>
      <c r="BX1404" s="156"/>
      <c r="BY1404" s="156">
        <f t="shared" ref="BY1404:BY1409" si="171">IF(SUM(C1404:AI1404)=0,0,1)</f>
        <v>1</v>
      </c>
      <c r="BZ1404" s="156">
        <f t="shared" si="166"/>
        <v>0</v>
      </c>
      <c r="CA1404" s="156"/>
      <c r="CB1404" s="252"/>
      <c r="CC1404" s="252"/>
      <c r="CD1404" s="252"/>
      <c r="CE1404" s="252"/>
      <c r="CG1404" s="290"/>
      <c r="CH1404" s="290"/>
      <c r="CI1404" s="290"/>
      <c r="CJ1404" s="290"/>
      <c r="CK1404" s="290"/>
      <c r="CL1404" s="290"/>
      <c r="CM1404" s="290"/>
      <c r="CN1404" s="290"/>
      <c r="CO1404" s="290"/>
      <c r="CP1404" s="290"/>
    </row>
    <row r="1405" spans="1:94" s="99" customFormat="1" ht="15" hidden="1" customHeight="1">
      <c r="A1405" s="147" t="str">
        <f>IF(B1405&lt;&gt;"",SUBTOTAL(103,$B$8:B1405)-SUBTOTAL(103,$B$9:$B$50)-SUBTOTAL(103,$B$52:$B$345),"")</f>
        <v/>
      </c>
      <c r="B1405" s="88"/>
      <c r="C1405" s="292" t="s">
        <v>1752</v>
      </c>
      <c r="D1405" s="113"/>
      <c r="E1405" s="107"/>
      <c r="F1405" s="107"/>
      <c r="G1405" s="107"/>
      <c r="H1405" s="107"/>
      <c r="I1405" s="107"/>
      <c r="J1405" s="107"/>
      <c r="K1405" s="114"/>
      <c r="L1405" s="114"/>
      <c r="M1405" s="114"/>
      <c r="N1405" s="114"/>
      <c r="O1405" s="114"/>
      <c r="P1405" s="114"/>
      <c r="Q1405" s="114"/>
      <c r="R1405" s="114"/>
      <c r="S1405" s="114"/>
      <c r="T1405" s="114"/>
      <c r="U1405" s="114"/>
      <c r="V1405" s="114"/>
      <c r="W1405" s="641">
        <f t="shared" si="168"/>
        <v>0</v>
      </c>
      <c r="X1405" s="641"/>
      <c r="Y1405" s="641"/>
      <c r="Z1405" s="641"/>
      <c r="AA1405" s="641"/>
      <c r="AB1405" s="641"/>
      <c r="AC1405" s="155"/>
      <c r="AD1405" s="641">
        <f>[4]KQKD!T73</f>
        <v>0</v>
      </c>
      <c r="AE1405" s="641"/>
      <c r="AF1405" s="641"/>
      <c r="AG1405" s="641"/>
      <c r="AH1405" s="641"/>
      <c r="AI1405" s="641"/>
      <c r="AJ1405" s="147" t="str">
        <f t="shared" si="167"/>
        <v/>
      </c>
      <c r="AK1405" s="245">
        <f t="shared" si="167"/>
        <v>0</v>
      </c>
      <c r="AL1405" s="292" t="s">
        <v>1753</v>
      </c>
      <c r="AM1405" s="113"/>
      <c r="AN1405" s="113"/>
      <c r="AO1405" s="107"/>
      <c r="AP1405" s="107"/>
      <c r="AQ1405" s="107"/>
      <c r="AR1405" s="107"/>
      <c r="AS1405" s="107"/>
      <c r="AT1405" s="114"/>
      <c r="AU1405" s="114"/>
      <c r="AV1405" s="114"/>
      <c r="AW1405" s="114"/>
      <c r="AX1405" s="114"/>
      <c r="AY1405" s="114"/>
      <c r="AZ1405" s="114"/>
      <c r="BA1405" s="114"/>
      <c r="BB1405" s="114"/>
      <c r="BC1405" s="114"/>
      <c r="BD1405" s="114"/>
      <c r="BE1405" s="114"/>
      <c r="BF1405" s="676">
        <f t="shared" si="169"/>
        <v>0</v>
      </c>
      <c r="BG1405" s="676"/>
      <c r="BH1405" s="676"/>
      <c r="BI1405" s="676"/>
      <c r="BJ1405" s="676"/>
      <c r="BK1405" s="676"/>
      <c r="BL1405" s="194"/>
      <c r="BM1405" s="676">
        <f t="shared" si="170"/>
        <v>0</v>
      </c>
      <c r="BN1405" s="676"/>
      <c r="BO1405" s="676"/>
      <c r="BP1405" s="676"/>
      <c r="BQ1405" s="676"/>
      <c r="BR1405" s="676"/>
      <c r="BS1405" s="193"/>
      <c r="BT1405" s="155">
        <f>[4]KQKD!K73</f>
        <v>0</v>
      </c>
      <c r="BU1405" s="155">
        <f>[4]KQKD!L73</f>
        <v>0</v>
      </c>
      <c r="BV1405" s="155">
        <f>[4]KQKD!M73</f>
        <v>0</v>
      </c>
      <c r="BW1405" s="155">
        <f>[4]KQKD!O73</f>
        <v>0</v>
      </c>
      <c r="BX1405" s="156"/>
      <c r="BY1405" s="156">
        <f t="shared" si="171"/>
        <v>0</v>
      </c>
      <c r="BZ1405" s="156">
        <f t="shared" si="166"/>
        <v>0</v>
      </c>
      <c r="CA1405" s="156"/>
      <c r="CB1405" s="252"/>
      <c r="CC1405" s="252"/>
      <c r="CD1405" s="252"/>
      <c r="CE1405" s="252"/>
      <c r="CG1405" s="290"/>
      <c r="CH1405" s="290"/>
      <c r="CI1405" s="290"/>
      <c r="CJ1405" s="290"/>
      <c r="CK1405" s="290"/>
      <c r="CL1405" s="290"/>
      <c r="CM1405" s="290"/>
      <c r="CN1405" s="290"/>
      <c r="CO1405" s="290"/>
      <c r="CP1405" s="290"/>
    </row>
    <row r="1406" spans="1:94" s="99" customFormat="1" ht="15" hidden="1" customHeight="1">
      <c r="A1406" s="147" t="str">
        <f>IF(B1406&lt;&gt;"",SUBTOTAL(103,$B$8:B1406)-SUBTOTAL(103,$B$9:$B$50)-SUBTOTAL(103,$B$52:$B$345),"")</f>
        <v/>
      </c>
      <c r="B1406" s="88"/>
      <c r="C1406" s="292" t="s">
        <v>1754</v>
      </c>
      <c r="D1406" s="113"/>
      <c r="E1406" s="107"/>
      <c r="F1406" s="107"/>
      <c r="G1406" s="107"/>
      <c r="H1406" s="107"/>
      <c r="I1406" s="107"/>
      <c r="J1406" s="107"/>
      <c r="K1406" s="114"/>
      <c r="L1406" s="114"/>
      <c r="M1406" s="114"/>
      <c r="N1406" s="114"/>
      <c r="O1406" s="114"/>
      <c r="P1406" s="114"/>
      <c r="Q1406" s="114"/>
      <c r="R1406" s="114"/>
      <c r="S1406" s="114"/>
      <c r="T1406" s="114"/>
      <c r="U1406" s="114"/>
      <c r="V1406" s="114"/>
      <c r="W1406" s="641">
        <f t="shared" si="168"/>
        <v>0</v>
      </c>
      <c r="X1406" s="641"/>
      <c r="Y1406" s="641"/>
      <c r="Z1406" s="641"/>
      <c r="AA1406" s="641"/>
      <c r="AB1406" s="641"/>
      <c r="AC1406" s="155"/>
      <c r="AD1406" s="641">
        <f>[4]KQKD!T74</f>
        <v>0</v>
      </c>
      <c r="AE1406" s="641"/>
      <c r="AF1406" s="641"/>
      <c r="AG1406" s="641"/>
      <c r="AH1406" s="641"/>
      <c r="AI1406" s="641"/>
      <c r="AJ1406" s="147" t="str">
        <f t="shared" si="167"/>
        <v/>
      </c>
      <c r="AK1406" s="245">
        <f t="shared" si="167"/>
        <v>0</v>
      </c>
      <c r="AL1406" s="292" t="s">
        <v>1755</v>
      </c>
      <c r="AM1406" s="113"/>
      <c r="AN1406" s="113"/>
      <c r="AO1406" s="107"/>
      <c r="AP1406" s="107"/>
      <c r="AQ1406" s="107"/>
      <c r="AR1406" s="107"/>
      <c r="AS1406" s="107"/>
      <c r="AT1406" s="114"/>
      <c r="AU1406" s="114"/>
      <c r="AV1406" s="114"/>
      <c r="AW1406" s="114"/>
      <c r="AX1406" s="114"/>
      <c r="AY1406" s="114"/>
      <c r="AZ1406" s="114"/>
      <c r="BA1406" s="114"/>
      <c r="BB1406" s="114"/>
      <c r="BC1406" s="114"/>
      <c r="BD1406" s="114"/>
      <c r="BE1406" s="114"/>
      <c r="BF1406" s="676">
        <f t="shared" si="169"/>
        <v>0</v>
      </c>
      <c r="BG1406" s="676"/>
      <c r="BH1406" s="676"/>
      <c r="BI1406" s="676"/>
      <c r="BJ1406" s="676"/>
      <c r="BK1406" s="676"/>
      <c r="BL1406" s="194"/>
      <c r="BM1406" s="676">
        <f t="shared" si="170"/>
        <v>0</v>
      </c>
      <c r="BN1406" s="676"/>
      <c r="BO1406" s="676"/>
      <c r="BP1406" s="676"/>
      <c r="BQ1406" s="676"/>
      <c r="BR1406" s="676"/>
      <c r="BS1406" s="193"/>
      <c r="BT1406" s="155">
        <f>[4]KQKD!K74</f>
        <v>0</v>
      </c>
      <c r="BU1406" s="155">
        <f>[4]KQKD!L74</f>
        <v>0</v>
      </c>
      <c r="BV1406" s="155">
        <f>[4]KQKD!M74</f>
        <v>0</v>
      </c>
      <c r="BW1406" s="155">
        <f>[4]KQKD!O74</f>
        <v>0</v>
      </c>
      <c r="BX1406" s="156"/>
      <c r="BY1406" s="156">
        <f t="shared" si="171"/>
        <v>0</v>
      </c>
      <c r="BZ1406" s="156">
        <f t="shared" si="166"/>
        <v>0</v>
      </c>
      <c r="CA1406" s="156"/>
      <c r="CB1406" s="252"/>
      <c r="CC1406" s="252"/>
      <c r="CD1406" s="252"/>
      <c r="CE1406" s="252"/>
      <c r="CG1406" s="290"/>
      <c r="CH1406" s="290"/>
      <c r="CI1406" s="290"/>
      <c r="CJ1406" s="290"/>
      <c r="CK1406" s="290"/>
      <c r="CL1406" s="290"/>
      <c r="CM1406" s="290"/>
      <c r="CN1406" s="290"/>
      <c r="CO1406" s="290"/>
      <c r="CP1406" s="290"/>
    </row>
    <row r="1407" spans="1:94" s="99" customFormat="1" ht="15" customHeight="1">
      <c r="A1407" s="147" t="str">
        <f>IF(B1407&lt;&gt;"",SUBTOTAL(103,$B$8:B1407)-SUBTOTAL(103,$B$9:$B$50)-SUBTOTAL(103,$B$52:$B$345),"")</f>
        <v/>
      </c>
      <c r="B1407" s="88"/>
      <c r="C1407" s="292" t="s">
        <v>1756</v>
      </c>
      <c r="D1407" s="113"/>
      <c r="E1407" s="107"/>
      <c r="F1407" s="107"/>
      <c r="G1407" s="107"/>
      <c r="H1407" s="107"/>
      <c r="I1407" s="107"/>
      <c r="J1407" s="107"/>
      <c r="K1407" s="114"/>
      <c r="L1407" s="114"/>
      <c r="M1407" s="114"/>
      <c r="N1407" s="114"/>
      <c r="O1407" s="114"/>
      <c r="P1407" s="114"/>
      <c r="Q1407" s="114"/>
      <c r="R1407" s="114"/>
      <c r="S1407" s="114"/>
      <c r="T1407" s="114"/>
      <c r="U1407" s="114"/>
      <c r="V1407" s="114"/>
      <c r="W1407" s="641">
        <f t="shared" si="168"/>
        <v>61027173</v>
      </c>
      <c r="X1407" s="641"/>
      <c r="Y1407" s="641"/>
      <c r="Z1407" s="641"/>
      <c r="AA1407" s="641"/>
      <c r="AB1407" s="641"/>
      <c r="AC1407" s="155"/>
      <c r="AD1407" s="641">
        <f>[4]KQKD!T75</f>
        <v>36064744</v>
      </c>
      <c r="AE1407" s="641"/>
      <c r="AF1407" s="641"/>
      <c r="AG1407" s="641"/>
      <c r="AH1407" s="641"/>
      <c r="AI1407" s="641"/>
      <c r="AJ1407" s="147" t="str">
        <f t="shared" si="167"/>
        <v/>
      </c>
      <c r="AK1407" s="245">
        <f t="shared" si="167"/>
        <v>0</v>
      </c>
      <c r="AL1407" s="292" t="s">
        <v>1757</v>
      </c>
      <c r="AM1407" s="113"/>
      <c r="AN1407" s="113"/>
      <c r="AO1407" s="107"/>
      <c r="AP1407" s="107"/>
      <c r="AQ1407" s="107"/>
      <c r="AR1407" s="107"/>
      <c r="AS1407" s="107"/>
      <c r="AT1407" s="114"/>
      <c r="AU1407" s="114"/>
      <c r="AV1407" s="114"/>
      <c r="AW1407" s="114"/>
      <c r="AX1407" s="114"/>
      <c r="AY1407" s="114"/>
      <c r="AZ1407" s="114"/>
      <c r="BA1407" s="114"/>
      <c r="BB1407" s="114"/>
      <c r="BC1407" s="114"/>
      <c r="BD1407" s="114"/>
      <c r="BE1407" s="114"/>
      <c r="BF1407" s="676">
        <f t="shared" si="169"/>
        <v>61027173</v>
      </c>
      <c r="BG1407" s="676"/>
      <c r="BH1407" s="676"/>
      <c r="BI1407" s="676"/>
      <c r="BJ1407" s="676"/>
      <c r="BK1407" s="676"/>
      <c r="BL1407" s="194"/>
      <c r="BM1407" s="676">
        <f t="shared" si="170"/>
        <v>36064744</v>
      </c>
      <c r="BN1407" s="676"/>
      <c r="BO1407" s="676"/>
      <c r="BP1407" s="676"/>
      <c r="BQ1407" s="676"/>
      <c r="BR1407" s="676"/>
      <c r="BS1407" s="193"/>
      <c r="BT1407" s="155">
        <f>[4]KQKD!K75</f>
        <v>0</v>
      </c>
      <c r="BU1407" s="155">
        <f>[4]KQKD!L75</f>
        <v>0</v>
      </c>
      <c r="BV1407" s="155">
        <f>[4]KQKD!M75</f>
        <v>0</v>
      </c>
      <c r="BW1407" s="155">
        <f>[4]KQKD!O75</f>
        <v>61027173</v>
      </c>
      <c r="BX1407" s="156"/>
      <c r="BY1407" s="156">
        <f t="shared" si="171"/>
        <v>1</v>
      </c>
      <c r="BZ1407" s="156">
        <f t="shared" si="166"/>
        <v>0</v>
      </c>
      <c r="CA1407" s="156"/>
      <c r="CB1407" s="252"/>
      <c r="CC1407" s="252"/>
      <c r="CD1407" s="252"/>
      <c r="CE1407" s="252"/>
      <c r="CG1407" s="290"/>
      <c r="CH1407" s="290"/>
      <c r="CI1407" s="290"/>
      <c r="CJ1407" s="290"/>
      <c r="CK1407" s="290"/>
      <c r="CL1407" s="290"/>
      <c r="CM1407" s="290"/>
      <c r="CN1407" s="290"/>
      <c r="CO1407" s="290"/>
      <c r="CP1407" s="290"/>
    </row>
    <row r="1408" spans="1:94" s="99" customFormat="1" ht="15" hidden="1" customHeight="1">
      <c r="A1408" s="147" t="str">
        <f>IF(B1408&lt;&gt;"",SUBTOTAL(103,$B$8:B1408)-SUBTOTAL(103,$B$9:$B$50)-SUBTOTAL(103,$B$52:$B$345),"")</f>
        <v/>
      </c>
      <c r="B1408" s="88"/>
      <c r="C1408" s="292" t="s">
        <v>1758</v>
      </c>
      <c r="D1408" s="113"/>
      <c r="E1408" s="107"/>
      <c r="F1408" s="107"/>
      <c r="G1408" s="107"/>
      <c r="H1408" s="107"/>
      <c r="I1408" s="107"/>
      <c r="J1408" s="107"/>
      <c r="K1408" s="114"/>
      <c r="L1408" s="114"/>
      <c r="M1408" s="114"/>
      <c r="N1408" s="114"/>
      <c r="O1408" s="114"/>
      <c r="P1408" s="114"/>
      <c r="Q1408" s="114"/>
      <c r="R1408" s="114"/>
      <c r="S1408" s="114"/>
      <c r="T1408" s="114"/>
      <c r="U1408" s="114"/>
      <c r="V1408" s="114"/>
      <c r="W1408" s="641">
        <f t="shared" si="168"/>
        <v>0</v>
      </c>
      <c r="X1408" s="641"/>
      <c r="Y1408" s="641"/>
      <c r="Z1408" s="641"/>
      <c r="AA1408" s="641"/>
      <c r="AB1408" s="641"/>
      <c r="AC1408" s="155"/>
      <c r="AD1408" s="641">
        <f>[4]KQKD!T76</f>
        <v>0</v>
      </c>
      <c r="AE1408" s="641"/>
      <c r="AF1408" s="641"/>
      <c r="AG1408" s="641"/>
      <c r="AH1408" s="641"/>
      <c r="AI1408" s="641"/>
      <c r="AJ1408" s="147" t="str">
        <f t="shared" si="167"/>
        <v/>
      </c>
      <c r="AK1408" s="245">
        <f t="shared" si="167"/>
        <v>0</v>
      </c>
      <c r="AL1408" s="281" t="s">
        <v>1759</v>
      </c>
      <c r="AM1408" s="113"/>
      <c r="AN1408" s="113"/>
      <c r="AO1408" s="107"/>
      <c r="AP1408" s="107"/>
      <c r="AQ1408" s="107"/>
      <c r="AR1408" s="107"/>
      <c r="AS1408" s="107"/>
      <c r="AT1408" s="114"/>
      <c r="AU1408" s="114"/>
      <c r="AV1408" s="114"/>
      <c r="AW1408" s="114"/>
      <c r="AX1408" s="114"/>
      <c r="AY1408" s="114"/>
      <c r="AZ1408" s="114"/>
      <c r="BA1408" s="114"/>
      <c r="BB1408" s="114"/>
      <c r="BC1408" s="114"/>
      <c r="BD1408" s="114"/>
      <c r="BE1408" s="114"/>
      <c r="BF1408" s="676">
        <f t="shared" si="169"/>
        <v>0</v>
      </c>
      <c r="BG1408" s="676"/>
      <c r="BH1408" s="676"/>
      <c r="BI1408" s="676"/>
      <c r="BJ1408" s="676"/>
      <c r="BK1408" s="676"/>
      <c r="BL1408" s="194"/>
      <c r="BM1408" s="676">
        <f t="shared" si="170"/>
        <v>0</v>
      </c>
      <c r="BN1408" s="676"/>
      <c r="BO1408" s="676"/>
      <c r="BP1408" s="676"/>
      <c r="BQ1408" s="676"/>
      <c r="BR1408" s="676"/>
      <c r="BS1408" s="193"/>
      <c r="BT1408" s="155">
        <f>[4]KQKD!K76</f>
        <v>0</v>
      </c>
      <c r="BU1408" s="155">
        <f>[4]KQKD!L76</f>
        <v>0</v>
      </c>
      <c r="BV1408" s="155">
        <f>[4]KQKD!M76</f>
        <v>0</v>
      </c>
      <c r="BW1408" s="155">
        <f>[4]KQKD!O76</f>
        <v>0</v>
      </c>
      <c r="BX1408" s="156"/>
      <c r="BY1408" s="156">
        <f t="shared" si="171"/>
        <v>0</v>
      </c>
      <c r="BZ1408" s="156">
        <f t="shared" si="166"/>
        <v>0</v>
      </c>
      <c r="CA1408" s="156"/>
      <c r="CB1408" s="252"/>
      <c r="CC1408" s="252"/>
      <c r="CD1408" s="252"/>
      <c r="CE1408" s="252"/>
      <c r="CG1408" s="290"/>
      <c r="CH1408" s="290"/>
      <c r="CI1408" s="290"/>
      <c r="CJ1408" s="290"/>
      <c r="CK1408" s="290"/>
      <c r="CL1408" s="290"/>
      <c r="CM1408" s="290"/>
      <c r="CN1408" s="290"/>
      <c r="CO1408" s="290"/>
      <c r="CP1408" s="290"/>
    </row>
    <row r="1409" spans="1:94" s="99" customFormat="1" ht="15" customHeight="1">
      <c r="A1409" s="147" t="str">
        <f>IF(B1409&lt;&gt;"",SUBTOTAL(103,$B$8:B1409)-SUBTOTAL(103,$B$9:$B$50)-SUBTOTAL(103,$B$52:$B$345),"")</f>
        <v/>
      </c>
      <c r="B1409" s="88"/>
      <c r="C1409" s="292" t="s">
        <v>1760</v>
      </c>
      <c r="D1409" s="113"/>
      <c r="E1409" s="107"/>
      <c r="F1409" s="107"/>
      <c r="G1409" s="107"/>
      <c r="H1409" s="107"/>
      <c r="I1409" s="107"/>
      <c r="J1409" s="107"/>
      <c r="K1409" s="114"/>
      <c r="L1409" s="114"/>
      <c r="M1409" s="114"/>
      <c r="N1409" s="114"/>
      <c r="O1409" s="114"/>
      <c r="P1409" s="114"/>
      <c r="Q1409" s="114"/>
      <c r="R1409" s="114"/>
      <c r="S1409" s="114"/>
      <c r="T1409" s="114"/>
      <c r="U1409" s="114"/>
      <c r="V1409" s="114"/>
      <c r="W1409" s="641">
        <f t="shared" si="168"/>
        <v>424474064</v>
      </c>
      <c r="X1409" s="641"/>
      <c r="Y1409" s="641"/>
      <c r="Z1409" s="641"/>
      <c r="AA1409" s="641"/>
      <c r="AB1409" s="641"/>
      <c r="AC1409" s="155"/>
      <c r="AD1409" s="641">
        <f>[4]KQKD!T77</f>
        <v>1074728581</v>
      </c>
      <c r="AE1409" s="641"/>
      <c r="AF1409" s="641"/>
      <c r="AG1409" s="641"/>
      <c r="AH1409" s="641"/>
      <c r="AI1409" s="641"/>
      <c r="AJ1409" s="147" t="str">
        <f t="shared" si="167"/>
        <v/>
      </c>
      <c r="AK1409" s="245">
        <f t="shared" si="167"/>
        <v>0</v>
      </c>
      <c r="AL1409" s="292" t="s">
        <v>1761</v>
      </c>
      <c r="AM1409" s="113"/>
      <c r="AN1409" s="113"/>
      <c r="AO1409" s="107"/>
      <c r="AP1409" s="107"/>
      <c r="AQ1409" s="107"/>
      <c r="AR1409" s="107"/>
      <c r="AS1409" s="107"/>
      <c r="AT1409" s="114"/>
      <c r="AU1409" s="114"/>
      <c r="AV1409" s="114"/>
      <c r="AW1409" s="114"/>
      <c r="AX1409" s="114"/>
      <c r="AY1409" s="114"/>
      <c r="AZ1409" s="114"/>
      <c r="BA1409" s="114"/>
      <c r="BB1409" s="114"/>
      <c r="BC1409" s="114"/>
      <c r="BD1409" s="114"/>
      <c r="BE1409" s="114"/>
      <c r="BF1409" s="676">
        <f t="shared" si="169"/>
        <v>424474064</v>
      </c>
      <c r="BG1409" s="676"/>
      <c r="BH1409" s="676"/>
      <c r="BI1409" s="676"/>
      <c r="BJ1409" s="676"/>
      <c r="BK1409" s="676"/>
      <c r="BL1409" s="194"/>
      <c r="BM1409" s="676">
        <f t="shared" si="170"/>
        <v>1074728581</v>
      </c>
      <c r="BN1409" s="676"/>
      <c r="BO1409" s="676"/>
      <c r="BP1409" s="676"/>
      <c r="BQ1409" s="676"/>
      <c r="BR1409" s="676"/>
      <c r="BS1409" s="193"/>
      <c r="BT1409" s="155">
        <f>[4]KQKD!K77</f>
        <v>606385146</v>
      </c>
      <c r="BU1409" s="155">
        <f>[4]KQKD!L77</f>
        <v>0</v>
      </c>
      <c r="BV1409" s="155">
        <f>[4]KQKD!M77</f>
        <v>0</v>
      </c>
      <c r="BW1409" s="155">
        <f>[4]KQKD!O77</f>
        <v>-181911082</v>
      </c>
      <c r="BX1409" s="156"/>
      <c r="BY1409" s="156">
        <f t="shared" si="171"/>
        <v>1</v>
      </c>
      <c r="BZ1409" s="156">
        <f t="shared" si="166"/>
        <v>0</v>
      </c>
      <c r="CA1409" s="156"/>
      <c r="CB1409" s="252"/>
      <c r="CC1409" s="252"/>
      <c r="CD1409" s="252"/>
      <c r="CE1409" s="252"/>
      <c r="CG1409" s="290"/>
      <c r="CH1409" s="290"/>
      <c r="CI1409" s="290"/>
      <c r="CJ1409" s="290"/>
      <c r="CK1409" s="290"/>
      <c r="CL1409" s="290"/>
      <c r="CM1409" s="290"/>
      <c r="CN1409" s="290"/>
      <c r="CO1409" s="290"/>
      <c r="CP1409" s="290"/>
    </row>
    <row r="1410" spans="1:94" ht="15" customHeight="1">
      <c r="A1410" s="147" t="str">
        <f>IF(B1410&lt;&gt;"",SUBTOTAL(103,$B$8:B1410)-SUBTOTAL(103,$B$9:$B$50)-SUBTOTAL(103,$B$52:$B$345),"")</f>
        <v/>
      </c>
      <c r="C1410" s="262"/>
      <c r="W1410" s="155"/>
      <c r="X1410" s="155"/>
      <c r="Y1410" s="155"/>
      <c r="Z1410" s="155"/>
      <c r="AA1410" s="155"/>
      <c r="AB1410" s="155"/>
      <c r="AC1410" s="155"/>
      <c r="AD1410" s="155"/>
      <c r="AE1410" s="155"/>
      <c r="AF1410" s="155"/>
      <c r="AG1410" s="155"/>
      <c r="AH1410" s="155"/>
      <c r="AI1410" s="155"/>
      <c r="AJ1410" s="147" t="str">
        <f t="shared" si="167"/>
        <v/>
      </c>
      <c r="AK1410" s="245">
        <f t="shared" si="167"/>
        <v>0</v>
      </c>
      <c r="AL1410" s="262"/>
      <c r="BF1410" s="194"/>
      <c r="BG1410" s="194"/>
      <c r="BH1410" s="194"/>
      <c r="BI1410" s="194"/>
      <c r="BJ1410" s="194"/>
      <c r="BK1410" s="194"/>
      <c r="BL1410" s="194"/>
      <c r="BM1410" s="194"/>
      <c r="BN1410" s="194"/>
      <c r="BO1410" s="194"/>
      <c r="BP1410" s="194"/>
      <c r="BQ1410" s="194"/>
      <c r="BR1410" s="194"/>
      <c r="BY1410" s="156">
        <f>BY1411</f>
        <v>1</v>
      </c>
      <c r="BZ1410" s="156">
        <f t="shared" si="166"/>
        <v>0</v>
      </c>
    </row>
    <row r="1411" spans="1:94" s="96" customFormat="1" ht="15" customHeight="1" thickBot="1">
      <c r="A1411" s="147" t="str">
        <f>IF(B1411&lt;&gt;"",SUBTOTAL(103,$B$8:B1411)-SUBTOTAL(103,$B$9:$B$50)-SUBTOTAL(103,$B$52:$B$345),"")</f>
        <v/>
      </c>
      <c r="B1411" s="88"/>
      <c r="C1411" s="270"/>
      <c r="D1411" s="110"/>
      <c r="E1411" s="111"/>
      <c r="F1411" s="111"/>
      <c r="G1411" s="111"/>
      <c r="H1411" s="111"/>
      <c r="I1411" s="111"/>
      <c r="J1411" s="111"/>
      <c r="K1411" s="112"/>
      <c r="L1411" s="112"/>
      <c r="M1411" s="112"/>
      <c r="N1411" s="112"/>
      <c r="O1411" s="112"/>
      <c r="P1411" s="112"/>
      <c r="Q1411" s="112"/>
      <c r="R1411" s="112"/>
      <c r="S1411" s="112"/>
      <c r="T1411" s="112"/>
      <c r="U1411" s="112"/>
      <c r="V1411" s="112"/>
      <c r="W1411" s="653">
        <f>SUBTOTAL(109,W1404:AB1410)</f>
        <v>1008228732</v>
      </c>
      <c r="X1411" s="653"/>
      <c r="Y1411" s="653"/>
      <c r="Z1411" s="653"/>
      <c r="AA1411" s="653"/>
      <c r="AB1411" s="653"/>
      <c r="AC1411" s="252"/>
      <c r="AD1411" s="653">
        <f>SUBTOTAL(109,AD1404:AI1410)</f>
        <v>1679344128</v>
      </c>
      <c r="AE1411" s="653"/>
      <c r="AF1411" s="653"/>
      <c r="AG1411" s="653"/>
      <c r="AH1411" s="653"/>
      <c r="AI1411" s="653"/>
      <c r="AJ1411" s="147" t="str">
        <f t="shared" si="167"/>
        <v/>
      </c>
      <c r="AK1411" s="245">
        <f t="shared" si="167"/>
        <v>0</v>
      </c>
      <c r="AL1411" s="270"/>
      <c r="AM1411" s="110"/>
      <c r="AN1411" s="111"/>
      <c r="AO1411" s="111"/>
      <c r="AP1411" s="111"/>
      <c r="AQ1411" s="111"/>
      <c r="AR1411" s="111"/>
      <c r="AS1411" s="111"/>
      <c r="AT1411" s="112"/>
      <c r="AU1411" s="112"/>
      <c r="AV1411" s="112"/>
      <c r="AW1411" s="112"/>
      <c r="AX1411" s="112"/>
      <c r="AY1411" s="112"/>
      <c r="AZ1411" s="112"/>
      <c r="BA1411" s="112"/>
      <c r="BB1411" s="112"/>
      <c r="BC1411" s="112"/>
      <c r="BD1411" s="112"/>
      <c r="BE1411" s="112"/>
      <c r="BF1411" s="653">
        <f>SUBTOTAL(109,BF1404:BK1410)</f>
        <v>1008228732</v>
      </c>
      <c r="BG1411" s="653"/>
      <c r="BH1411" s="653"/>
      <c r="BI1411" s="653"/>
      <c r="BJ1411" s="653"/>
      <c r="BK1411" s="653"/>
      <c r="BL1411" s="252"/>
      <c r="BM1411" s="653">
        <f>SUBTOTAL(109,BM1404:BR1410)</f>
        <v>1679344128</v>
      </c>
      <c r="BN1411" s="653"/>
      <c r="BO1411" s="653"/>
      <c r="BP1411" s="653"/>
      <c r="BQ1411" s="653"/>
      <c r="BR1411" s="653"/>
      <c r="BS1411" s="271"/>
      <c r="BT1411" s="285">
        <f>SUBTOTAL(109,BT1404:BT1410)</f>
        <v>1190139814</v>
      </c>
      <c r="BU1411" s="285">
        <f>SUBTOTAL(109,BU1404:BU1410)</f>
        <v>0</v>
      </c>
      <c r="BV1411" s="285">
        <f>SUBTOTAL(109,BV1404:BV1410)</f>
        <v>0</v>
      </c>
      <c r="BW1411" s="285">
        <f>SUBTOTAL(109,BW1404:BW1410)</f>
        <v>-181911082</v>
      </c>
      <c r="BX1411" s="156"/>
      <c r="BY1411" s="156">
        <f>IF(SUM(C1411:AI1411)=0,0,1)</f>
        <v>1</v>
      </c>
      <c r="BZ1411" s="156">
        <f t="shared" si="166"/>
        <v>0</v>
      </c>
      <c r="CA1411" s="156"/>
      <c r="CB1411" s="252">
        <f>[4]KQKD!P72+[4]KQKD!P73+[4]KQKD!P74+[4]KQKD!P75+[4]KQKD!P76+[4]KQKD!P77</f>
        <v>1008228732</v>
      </c>
      <c r="CC1411" s="252">
        <f>[4]KQKD!T72+[4]KQKD!T73+[4]KQKD!T74+[4]KQKD!T75+[4]KQKD!T76+[4]KQKD!T77</f>
        <v>1679344128</v>
      </c>
      <c r="CD1411" s="252">
        <f>W1411-CB1411</f>
        <v>0</v>
      </c>
      <c r="CE1411" s="252">
        <f>AD1411-CC1411</f>
        <v>0</v>
      </c>
      <c r="CG1411" s="272"/>
      <c r="CH1411" s="272"/>
      <c r="CI1411" s="272"/>
      <c r="CJ1411" s="272"/>
      <c r="CK1411" s="272"/>
      <c r="CL1411" s="272"/>
      <c r="CM1411" s="272"/>
      <c r="CN1411" s="272"/>
      <c r="CO1411" s="272"/>
      <c r="CP1411" s="272"/>
    </row>
    <row r="1412" spans="1:94" s="96" customFormat="1" ht="15" customHeight="1" thickTop="1">
      <c r="A1412" s="147" t="str">
        <f>IF(B1412&lt;&gt;"",SUBTOTAL(103,$B$8:B1412)-SUBTOTAL(103,$B$9:$B$50)-SUBTOTAL(103,$B$52:$B$345),"")</f>
        <v/>
      </c>
      <c r="B1412" s="88"/>
      <c r="C1412" s="270"/>
      <c r="D1412" s="124"/>
      <c r="E1412" s="111"/>
      <c r="F1412" s="111"/>
      <c r="G1412" s="111"/>
      <c r="H1412" s="111"/>
      <c r="I1412" s="111"/>
      <c r="J1412" s="111"/>
      <c r="K1412" s="126"/>
      <c r="L1412" s="126"/>
      <c r="M1412" s="126"/>
      <c r="N1412" s="126"/>
      <c r="O1412" s="126"/>
      <c r="P1412" s="126"/>
      <c r="Q1412" s="126"/>
      <c r="R1412" s="126"/>
      <c r="S1412" s="126"/>
      <c r="T1412" s="126"/>
      <c r="U1412" s="126"/>
      <c r="V1412" s="126"/>
      <c r="W1412" s="271"/>
      <c r="X1412" s="271"/>
      <c r="Y1412" s="271"/>
      <c r="Z1412" s="271"/>
      <c r="AA1412" s="271"/>
      <c r="AB1412" s="271"/>
      <c r="AC1412" s="271"/>
      <c r="AD1412" s="271"/>
      <c r="AE1412" s="271"/>
      <c r="AF1412" s="271"/>
      <c r="AG1412" s="271"/>
      <c r="AH1412" s="271"/>
      <c r="AI1412" s="271"/>
      <c r="AJ1412" s="147" t="str">
        <f t="shared" si="167"/>
        <v/>
      </c>
      <c r="AK1412" s="245">
        <f t="shared" si="167"/>
        <v>0</v>
      </c>
      <c r="AL1412" s="270"/>
      <c r="AM1412" s="124"/>
      <c r="AN1412" s="124"/>
      <c r="AO1412" s="111"/>
      <c r="AP1412" s="111"/>
      <c r="AQ1412" s="111"/>
      <c r="AR1412" s="111"/>
      <c r="AS1412" s="111"/>
      <c r="AT1412" s="126"/>
      <c r="AU1412" s="126"/>
      <c r="AV1412" s="126"/>
      <c r="AW1412" s="126"/>
      <c r="AX1412" s="126"/>
      <c r="AY1412" s="126"/>
      <c r="AZ1412" s="126"/>
      <c r="BA1412" s="126"/>
      <c r="BB1412" s="126"/>
      <c r="BC1412" s="126"/>
      <c r="BD1412" s="126"/>
      <c r="BE1412" s="126"/>
      <c r="BF1412" s="271"/>
      <c r="BG1412" s="271"/>
      <c r="BH1412" s="271"/>
      <c r="BI1412" s="271"/>
      <c r="BJ1412" s="271"/>
      <c r="BK1412" s="271"/>
      <c r="BL1412" s="271"/>
      <c r="BM1412" s="271"/>
      <c r="BN1412" s="271"/>
      <c r="BO1412" s="271"/>
      <c r="BP1412" s="271"/>
      <c r="BQ1412" s="271"/>
      <c r="BR1412" s="271"/>
      <c r="BS1412" s="271"/>
      <c r="BT1412" s="155"/>
      <c r="BU1412" s="155"/>
      <c r="BV1412" s="155"/>
      <c r="BW1412" s="155"/>
      <c r="BX1412" s="156"/>
      <c r="BY1412" s="156">
        <f>BY1415</f>
        <v>5</v>
      </c>
      <c r="BZ1412" s="156">
        <f t="shared" si="166"/>
        <v>0</v>
      </c>
      <c r="CA1412" s="156"/>
      <c r="CB1412" s="252"/>
      <c r="CC1412" s="252"/>
      <c r="CD1412" s="252"/>
      <c r="CE1412" s="252"/>
      <c r="CG1412" s="272"/>
      <c r="CH1412" s="272"/>
      <c r="CI1412" s="272"/>
      <c r="CJ1412" s="272"/>
      <c r="CK1412" s="272"/>
      <c r="CL1412" s="272"/>
      <c r="CM1412" s="272"/>
      <c r="CN1412" s="272"/>
      <c r="CO1412" s="272"/>
      <c r="CP1412" s="272"/>
    </row>
    <row r="1413" spans="1:94" ht="15" customHeight="1">
      <c r="A1413" s="147">
        <f>IF(B1413&lt;&gt;"",SUBTOTAL(103,$B$8:B1413)-SUBTOTAL(103,$B$9:$B$50)-SUBTOTAL(103,$B$52:$B$345),"")</f>
        <v>32</v>
      </c>
      <c r="B1413" s="88" t="str">
        <f>IF(AND(W1425=0,AD1425=0),"",".")</f>
        <v>.</v>
      </c>
      <c r="C1413" s="261" t="s">
        <v>1762</v>
      </c>
      <c r="D1413" s="108"/>
      <c r="E1413" s="107"/>
      <c r="F1413" s="107"/>
      <c r="G1413" s="107"/>
      <c r="H1413" s="107"/>
      <c r="I1413" s="107"/>
      <c r="J1413" s="107"/>
      <c r="K1413" s="107"/>
      <c r="L1413" s="107"/>
      <c r="M1413" s="107"/>
      <c r="N1413" s="107"/>
      <c r="O1413" s="107"/>
      <c r="P1413" s="107"/>
      <c r="Q1413" s="107"/>
      <c r="R1413" s="107"/>
      <c r="S1413" s="107"/>
      <c r="T1413" s="107"/>
      <c r="U1413" s="107"/>
      <c r="V1413" s="107"/>
      <c r="AJ1413" s="147">
        <f t="shared" si="167"/>
        <v>32</v>
      </c>
      <c r="AK1413" s="245" t="str">
        <f t="shared" si="167"/>
        <v>.</v>
      </c>
      <c r="AL1413" s="261" t="s">
        <v>1763</v>
      </c>
      <c r="AM1413" s="108"/>
      <c r="AN1413" s="108"/>
      <c r="AO1413" s="107"/>
      <c r="AP1413" s="107"/>
      <c r="AQ1413" s="107"/>
      <c r="AR1413" s="107"/>
      <c r="AS1413" s="107"/>
      <c r="AT1413" s="107"/>
      <c r="AU1413" s="107"/>
      <c r="AV1413" s="107"/>
      <c r="AW1413" s="107"/>
      <c r="AX1413" s="107"/>
      <c r="AY1413" s="107"/>
      <c r="AZ1413" s="107"/>
      <c r="BA1413" s="107"/>
      <c r="BB1413" s="107"/>
      <c r="BC1413" s="107"/>
      <c r="BD1413" s="107"/>
      <c r="BE1413" s="107"/>
      <c r="BY1413" s="156">
        <f>BY1415</f>
        <v>5</v>
      </c>
      <c r="BZ1413" s="156">
        <f t="shared" si="166"/>
        <v>0</v>
      </c>
    </row>
    <row r="1414" spans="1:94" ht="27" customHeight="1">
      <c r="A1414" s="278" t="str">
        <f>IF(B1414&lt;&gt;"",SUBTOTAL(103,$B$8:B1414)-SUBTOTAL(103,$B$9:$B$50)-SUBTOTAL(103,$B$52:$B$345),"")</f>
        <v/>
      </c>
      <c r="C1414" s="353"/>
      <c r="D1414" s="107"/>
      <c r="E1414" s="107"/>
      <c r="F1414" s="107"/>
      <c r="G1414" s="107"/>
      <c r="H1414" s="107"/>
      <c r="I1414" s="107"/>
      <c r="J1414" s="107"/>
      <c r="K1414" s="107"/>
      <c r="L1414" s="107"/>
      <c r="M1414" s="107"/>
      <c r="N1414" s="107"/>
      <c r="O1414" s="107"/>
      <c r="P1414" s="107"/>
      <c r="Q1414" s="107"/>
      <c r="R1414" s="107"/>
      <c r="S1414" s="107"/>
      <c r="T1414" s="107"/>
      <c r="U1414" s="107"/>
      <c r="V1414" s="107"/>
      <c r="W1414" s="644" t="str">
        <f>[4]KQKD!$P$9</f>
        <v>6 tháng đầu năm 2016</v>
      </c>
      <c r="X1414" s="649"/>
      <c r="Y1414" s="649"/>
      <c r="Z1414" s="649"/>
      <c r="AA1414" s="649"/>
      <c r="AB1414" s="649"/>
      <c r="AC1414" s="277"/>
      <c r="AD1414" s="644" t="str">
        <f>[4]KQKD!$T$9</f>
        <v>6 tháng đầu năm 2015</v>
      </c>
      <c r="AE1414" s="649"/>
      <c r="AF1414" s="649"/>
      <c r="AG1414" s="649"/>
      <c r="AH1414" s="649"/>
      <c r="AI1414" s="649"/>
      <c r="AJ1414" s="278" t="str">
        <f t="shared" si="167"/>
        <v/>
      </c>
      <c r="AK1414" s="278">
        <f t="shared" si="167"/>
        <v>0</v>
      </c>
      <c r="AM1414" s="107"/>
      <c r="AN1414" s="107"/>
      <c r="AO1414" s="107"/>
      <c r="AP1414" s="107"/>
      <c r="AQ1414" s="107"/>
      <c r="AR1414" s="107"/>
      <c r="AS1414" s="107"/>
      <c r="AT1414" s="107"/>
      <c r="AU1414" s="107"/>
      <c r="AV1414" s="107"/>
      <c r="AW1414" s="107"/>
      <c r="AX1414" s="107"/>
      <c r="AY1414" s="107"/>
      <c r="AZ1414" s="107"/>
      <c r="BA1414" s="107"/>
      <c r="BB1414" s="107"/>
      <c r="BC1414" s="107"/>
      <c r="BD1414" s="107"/>
      <c r="BE1414" s="107"/>
      <c r="BF1414" s="644" t="e">
        <f>#REF!</f>
        <v>#REF!</v>
      </c>
      <c r="BG1414" s="649"/>
      <c r="BH1414" s="649"/>
      <c r="BI1414" s="649"/>
      <c r="BJ1414" s="649"/>
      <c r="BK1414" s="649"/>
      <c r="BL1414" s="277"/>
      <c r="BM1414" s="644" t="e">
        <f>#REF!</f>
        <v>#REF!</v>
      </c>
      <c r="BN1414" s="649"/>
      <c r="BO1414" s="649"/>
      <c r="BP1414" s="649"/>
      <c r="BQ1414" s="649"/>
      <c r="BR1414" s="649"/>
      <c r="BS1414" s="279"/>
      <c r="BT1414" s="280" t="str">
        <f>[4]CDKT!K$9</f>
        <v>Hội sở</v>
      </c>
      <c r="BU1414" s="280" t="str">
        <f>[4]CDKT!L$9</f>
        <v>CN Hà Nội</v>
      </c>
      <c r="BV1414" s="280" t="str">
        <f>[4]CDKT!M$9</f>
        <v>CN Hồ Chí Minh</v>
      </c>
      <c r="BW1414" s="280" t="str">
        <f>[4]CDKT!O$9</f>
        <v>Điều chỉnh</v>
      </c>
      <c r="BY1414" s="156">
        <f>BY1415</f>
        <v>5</v>
      </c>
      <c r="BZ1414" s="156">
        <f t="shared" si="166"/>
        <v>0</v>
      </c>
    </row>
    <row r="1415" spans="1:94" ht="15" customHeight="1">
      <c r="A1415" s="278" t="str">
        <f>IF(B1415&lt;&gt;"",SUBTOTAL(103,$B$8:B1415)-SUBTOTAL(103,$B$9:$B$50)-SUBTOTAL(103,$B$52:$B$345),"")</f>
        <v/>
      </c>
      <c r="C1415" s="353"/>
      <c r="D1415" s="107"/>
      <c r="E1415" s="107"/>
      <c r="F1415" s="107"/>
      <c r="G1415" s="107"/>
      <c r="H1415" s="107"/>
      <c r="I1415" s="107"/>
      <c r="J1415" s="107"/>
      <c r="K1415" s="107"/>
      <c r="L1415" s="107"/>
      <c r="M1415" s="107"/>
      <c r="N1415" s="107"/>
      <c r="O1415" s="107"/>
      <c r="P1415" s="107"/>
      <c r="Q1415" s="107"/>
      <c r="R1415" s="107"/>
      <c r="S1415" s="107"/>
      <c r="T1415" s="107"/>
      <c r="U1415" s="107"/>
      <c r="V1415" s="107"/>
      <c r="W1415" s="627" t="str">
        <f>[4]KQKD!$P$10</f>
        <v>VND</v>
      </c>
      <c r="X1415" s="673"/>
      <c r="Y1415" s="673"/>
      <c r="Z1415" s="673"/>
      <c r="AA1415" s="673"/>
      <c r="AB1415" s="673"/>
      <c r="AC1415" s="277"/>
      <c r="AD1415" s="627" t="str">
        <f>[4]KQKD!$T$10</f>
        <v>VND</v>
      </c>
      <c r="AE1415" s="673"/>
      <c r="AF1415" s="673"/>
      <c r="AG1415" s="673"/>
      <c r="AH1415" s="673"/>
      <c r="AI1415" s="673"/>
      <c r="AJ1415" s="278" t="str">
        <f t="shared" si="167"/>
        <v/>
      </c>
      <c r="AK1415" s="278">
        <f t="shared" si="167"/>
        <v>0</v>
      </c>
      <c r="AM1415" s="107"/>
      <c r="AN1415" s="107"/>
      <c r="AO1415" s="107"/>
      <c r="AP1415" s="107"/>
      <c r="AQ1415" s="107"/>
      <c r="AR1415" s="107"/>
      <c r="AS1415" s="107"/>
      <c r="AT1415" s="107"/>
      <c r="AU1415" s="107"/>
      <c r="AV1415" s="107"/>
      <c r="AW1415" s="107"/>
      <c r="AX1415" s="107"/>
      <c r="AY1415" s="107"/>
      <c r="AZ1415" s="107"/>
      <c r="BA1415" s="107"/>
      <c r="BB1415" s="107"/>
      <c r="BC1415" s="107"/>
      <c r="BD1415" s="107"/>
      <c r="BE1415" s="107"/>
      <c r="BF1415" s="627" t="e">
        <f>#REF!</f>
        <v>#REF!</v>
      </c>
      <c r="BG1415" s="673"/>
      <c r="BH1415" s="673"/>
      <c r="BI1415" s="673"/>
      <c r="BJ1415" s="673"/>
      <c r="BK1415" s="673"/>
      <c r="BL1415" s="277"/>
      <c r="BM1415" s="627" t="e">
        <f>#REF!</f>
        <v>#REF!</v>
      </c>
      <c r="BN1415" s="673"/>
      <c r="BO1415" s="673"/>
      <c r="BP1415" s="673"/>
      <c r="BQ1415" s="673"/>
      <c r="BR1415" s="673"/>
      <c r="BS1415" s="279"/>
      <c r="BT1415" s="155" t="s">
        <v>1133</v>
      </c>
      <c r="BU1415" s="155" t="s">
        <v>1133</v>
      </c>
      <c r="BV1415" s="155" t="s">
        <v>1133</v>
      </c>
      <c r="BW1415" s="155" t="s">
        <v>1133</v>
      </c>
      <c r="BY1415" s="156">
        <f>SUM(BY1416:BY1425)</f>
        <v>5</v>
      </c>
      <c r="BZ1415" s="156">
        <f t="shared" si="166"/>
        <v>0</v>
      </c>
    </row>
    <row r="1416" spans="1:94" s="96" customFormat="1" ht="15" customHeight="1">
      <c r="A1416" s="333" t="str">
        <f>IF(B1416&lt;&gt;"",SUBTOTAL(103,$B$8:B1416)-SUBTOTAL(103,$B$9:$B$50)-SUBTOTAL(103,$B$52:$B$345),"")</f>
        <v/>
      </c>
      <c r="B1416" s="88"/>
      <c r="C1416" s="356" t="s">
        <v>1764</v>
      </c>
      <c r="D1416" s="477"/>
      <c r="E1416" s="111"/>
      <c r="F1416" s="111"/>
      <c r="G1416" s="111"/>
      <c r="H1416" s="111"/>
      <c r="I1416" s="111"/>
      <c r="J1416" s="111"/>
      <c r="K1416" s="112"/>
      <c r="L1416" s="112"/>
      <c r="M1416" s="112"/>
      <c r="N1416" s="112"/>
      <c r="O1416" s="112"/>
      <c r="P1416" s="112"/>
      <c r="Q1416" s="112"/>
      <c r="R1416" s="112"/>
      <c r="S1416" s="112"/>
      <c r="T1416" s="112"/>
      <c r="U1416" s="112"/>
      <c r="W1416" s="703">
        <f>SUBTOTAL(109,W1418:AB1423)</f>
        <v>424474064</v>
      </c>
      <c r="X1416" s="703"/>
      <c r="Y1416" s="703"/>
      <c r="Z1416" s="703"/>
      <c r="AA1416" s="703"/>
      <c r="AB1416" s="703"/>
      <c r="AC1416" s="246"/>
      <c r="AD1416" s="703">
        <f>SUBTOTAL(109,AD1418:AI1423)</f>
        <v>1074728581</v>
      </c>
      <c r="AE1416" s="703"/>
      <c r="AF1416" s="703"/>
      <c r="AG1416" s="703"/>
      <c r="AH1416" s="703"/>
      <c r="AI1416" s="703"/>
      <c r="AJ1416" s="333" t="str">
        <f t="shared" si="167"/>
        <v/>
      </c>
      <c r="AK1416" s="334">
        <f t="shared" si="167"/>
        <v>0</v>
      </c>
      <c r="AL1416" s="356" t="s">
        <v>1765</v>
      </c>
      <c r="AM1416" s="477"/>
      <c r="AN1416" s="477"/>
      <c r="AO1416" s="111"/>
      <c r="AP1416" s="111"/>
      <c r="AQ1416" s="111"/>
      <c r="AR1416" s="111"/>
      <c r="AS1416" s="111"/>
      <c r="AT1416" s="112"/>
      <c r="AU1416" s="112"/>
      <c r="AV1416" s="112"/>
      <c r="AW1416" s="112"/>
      <c r="AX1416" s="112"/>
      <c r="AY1416" s="112"/>
      <c r="AZ1416" s="112"/>
      <c r="BA1416" s="112"/>
      <c r="BB1416" s="112"/>
      <c r="BC1416" s="112"/>
      <c r="BD1416" s="112"/>
      <c r="BF1416" s="695">
        <f t="shared" ref="BF1416:BF1423" si="172">W1416</f>
        <v>424474064</v>
      </c>
      <c r="BG1416" s="695"/>
      <c r="BH1416" s="695"/>
      <c r="BI1416" s="695"/>
      <c r="BJ1416" s="695"/>
      <c r="BK1416" s="695"/>
      <c r="BL1416" s="252"/>
      <c r="BM1416" s="695">
        <f t="shared" ref="BM1416:BM1423" si="173">AD1416</f>
        <v>1074728581</v>
      </c>
      <c r="BN1416" s="695"/>
      <c r="BO1416" s="695"/>
      <c r="BP1416" s="695"/>
      <c r="BQ1416" s="695"/>
      <c r="BR1416" s="695"/>
      <c r="BS1416" s="478"/>
      <c r="BT1416" s="252">
        <f>SUBTOTAL(109,BT1418:BT1423)</f>
        <v>606385146</v>
      </c>
      <c r="BU1416" s="252">
        <f>SUBTOTAL(109,BU1418:BU1423)</f>
        <v>0</v>
      </c>
      <c r="BV1416" s="252">
        <f>SUBTOTAL(109,BV1418:BV1423)</f>
        <v>0</v>
      </c>
      <c r="BW1416" s="252">
        <f>SUBTOTAL(109,BW1418:BW1423)</f>
        <v>-181911082</v>
      </c>
      <c r="BX1416" s="299"/>
      <c r="BY1416" s="299">
        <f t="shared" ref="BY1416:BY1423" si="174">IF(SUM(C1416:AI1416)=0,0,1)</f>
        <v>1</v>
      </c>
      <c r="BZ1416" s="299">
        <f t="shared" si="166"/>
        <v>0</v>
      </c>
      <c r="CA1416" s="299"/>
      <c r="CB1416" s="252"/>
      <c r="CC1416" s="252"/>
      <c r="CD1416" s="252"/>
      <c r="CE1416" s="252"/>
      <c r="CG1416" s="272"/>
      <c r="CH1416" s="272"/>
      <c r="CI1416" s="272"/>
      <c r="CJ1416" s="272"/>
      <c r="CK1416" s="272"/>
      <c r="CL1416" s="272"/>
      <c r="CM1416" s="272"/>
      <c r="CN1416" s="272"/>
      <c r="CO1416" s="272"/>
      <c r="CP1416" s="272"/>
    </row>
    <row r="1417" spans="1:94" s="127" customFormat="1" ht="15" hidden="1" customHeight="1">
      <c r="A1417" s="433" t="str">
        <f>IF(B1417&lt;&gt;"",SUBTOTAL(103,$B$8:B1417)-SUBTOTAL(103,$B$9:$B$50)-SUBTOTAL(103,$B$52:$B$345),"")</f>
        <v/>
      </c>
      <c r="B1417" s="101"/>
      <c r="C1417" s="479" t="s">
        <v>1766</v>
      </c>
      <c r="D1417" s="480"/>
      <c r="E1417" s="125"/>
      <c r="F1417" s="125"/>
      <c r="G1417" s="125"/>
      <c r="H1417" s="125"/>
      <c r="I1417" s="125"/>
      <c r="J1417" s="125"/>
      <c r="K1417" s="126"/>
      <c r="L1417" s="126"/>
      <c r="M1417" s="126"/>
      <c r="N1417" s="126"/>
      <c r="O1417" s="126"/>
      <c r="P1417" s="126"/>
      <c r="Q1417" s="126"/>
      <c r="R1417" s="126"/>
      <c r="S1417" s="126"/>
      <c r="T1417" s="126"/>
      <c r="U1417" s="126"/>
      <c r="V1417" s="104"/>
      <c r="W1417" s="753"/>
      <c r="X1417" s="753"/>
      <c r="Y1417" s="753"/>
      <c r="Z1417" s="753"/>
      <c r="AA1417" s="753"/>
      <c r="AB1417" s="753"/>
      <c r="AC1417" s="376"/>
      <c r="AD1417" s="753"/>
      <c r="AE1417" s="753"/>
      <c r="AF1417" s="753"/>
      <c r="AG1417" s="753"/>
      <c r="AH1417" s="753"/>
      <c r="AI1417" s="753"/>
      <c r="AJ1417" s="433" t="str">
        <f t="shared" si="167"/>
        <v/>
      </c>
      <c r="AK1417" s="435">
        <f t="shared" si="167"/>
        <v>0</v>
      </c>
      <c r="AL1417" s="481" t="s">
        <v>1767</v>
      </c>
      <c r="AM1417" s="480"/>
      <c r="AN1417" s="480"/>
      <c r="AO1417" s="125"/>
      <c r="AP1417" s="125"/>
      <c r="AQ1417" s="125"/>
      <c r="AR1417" s="125"/>
      <c r="AS1417" s="125"/>
      <c r="AT1417" s="126"/>
      <c r="AU1417" s="126"/>
      <c r="AV1417" s="126"/>
      <c r="AW1417" s="126"/>
      <c r="AX1417" s="126"/>
      <c r="AY1417" s="126"/>
      <c r="AZ1417" s="126"/>
      <c r="BA1417" s="126"/>
      <c r="BB1417" s="126"/>
      <c r="BC1417" s="126"/>
      <c r="BD1417" s="126"/>
      <c r="BE1417" s="104"/>
      <c r="BF1417" s="754">
        <f t="shared" si="172"/>
        <v>0</v>
      </c>
      <c r="BG1417" s="754"/>
      <c r="BH1417" s="754"/>
      <c r="BI1417" s="754"/>
      <c r="BJ1417" s="754"/>
      <c r="BK1417" s="754"/>
      <c r="BL1417" s="373"/>
      <c r="BM1417" s="754">
        <f t="shared" si="173"/>
        <v>0</v>
      </c>
      <c r="BN1417" s="754"/>
      <c r="BO1417" s="754"/>
      <c r="BP1417" s="754"/>
      <c r="BQ1417" s="754"/>
      <c r="BR1417" s="754"/>
      <c r="BS1417" s="482"/>
      <c r="BT1417" s="373"/>
      <c r="BU1417" s="373"/>
      <c r="BV1417" s="373"/>
      <c r="BW1417" s="373"/>
      <c r="BX1417" s="483"/>
      <c r="BY1417" s="483">
        <f t="shared" si="174"/>
        <v>0</v>
      </c>
      <c r="BZ1417" s="483">
        <f t="shared" si="166"/>
        <v>0</v>
      </c>
      <c r="CA1417" s="483"/>
      <c r="CB1417" s="373"/>
      <c r="CC1417" s="373"/>
      <c r="CD1417" s="373"/>
      <c r="CE1417" s="373"/>
      <c r="CG1417" s="377"/>
      <c r="CH1417" s="377"/>
      <c r="CI1417" s="377"/>
      <c r="CJ1417" s="377"/>
      <c r="CK1417" s="377"/>
      <c r="CL1417" s="377"/>
      <c r="CM1417" s="377"/>
      <c r="CN1417" s="377"/>
      <c r="CO1417" s="377"/>
      <c r="CP1417" s="377"/>
    </row>
    <row r="1418" spans="1:94" s="99" customFormat="1" ht="15" hidden="1" customHeight="1">
      <c r="A1418" s="147" t="str">
        <f>IF(B1418&lt;&gt;"",SUBTOTAL(103,$B$8:B1418)-SUBTOTAL(103,$B$9:$B$50)-SUBTOTAL(103,$B$52:$B$345),"")</f>
        <v/>
      </c>
      <c r="B1418" s="88"/>
      <c r="C1418" s="484" t="s">
        <v>781</v>
      </c>
      <c r="D1418" s="108" t="s">
        <v>1768</v>
      </c>
      <c r="E1418" s="107"/>
      <c r="F1418" s="107"/>
      <c r="G1418" s="107"/>
      <c r="H1418" s="107"/>
      <c r="I1418" s="107"/>
      <c r="J1418" s="107"/>
      <c r="K1418" s="109"/>
      <c r="L1418" s="109"/>
      <c r="M1418" s="109"/>
      <c r="N1418" s="109"/>
      <c r="O1418" s="109"/>
      <c r="P1418" s="109"/>
      <c r="Q1418" s="109"/>
      <c r="R1418" s="109"/>
      <c r="S1418" s="109"/>
      <c r="T1418" s="109"/>
      <c r="U1418" s="109"/>
      <c r="V1418" s="109"/>
      <c r="W1418" s="676">
        <f t="shared" ref="W1418:W1423" si="175">SUM(BT1418:BW1418)</f>
        <v>0</v>
      </c>
      <c r="X1418" s="676"/>
      <c r="Y1418" s="676"/>
      <c r="Z1418" s="676"/>
      <c r="AA1418" s="676"/>
      <c r="AB1418" s="676"/>
      <c r="AC1418" s="194"/>
      <c r="AD1418" s="676">
        <f>[4]KQKD!T79</f>
        <v>0</v>
      </c>
      <c r="AE1418" s="676"/>
      <c r="AF1418" s="676"/>
      <c r="AG1418" s="676"/>
      <c r="AH1418" s="676"/>
      <c r="AI1418" s="676"/>
      <c r="AJ1418" s="147" t="str">
        <f t="shared" si="167"/>
        <v/>
      </c>
      <c r="AK1418" s="245">
        <f t="shared" si="167"/>
        <v>0</v>
      </c>
      <c r="AL1418" s="282"/>
      <c r="AM1418" s="408"/>
      <c r="AN1418" s="408"/>
      <c r="AO1418" s="314"/>
      <c r="AP1418" s="314"/>
      <c r="AQ1418" s="314"/>
      <c r="AR1418" s="314"/>
      <c r="AS1418" s="314"/>
      <c r="AT1418" s="485"/>
      <c r="AU1418" s="485"/>
      <c r="AV1418" s="485"/>
      <c r="AW1418" s="485"/>
      <c r="AX1418" s="485"/>
      <c r="AY1418" s="485"/>
      <c r="AZ1418" s="485"/>
      <c r="BA1418" s="109"/>
      <c r="BB1418" s="109"/>
      <c r="BC1418" s="109"/>
      <c r="BD1418" s="109"/>
      <c r="BE1418" s="109"/>
      <c r="BF1418" s="641">
        <f t="shared" si="172"/>
        <v>0</v>
      </c>
      <c r="BG1418" s="641"/>
      <c r="BH1418" s="641"/>
      <c r="BI1418" s="641"/>
      <c r="BJ1418" s="641"/>
      <c r="BK1418" s="641"/>
      <c r="BL1418" s="155"/>
      <c r="BM1418" s="641">
        <f t="shared" si="173"/>
        <v>0</v>
      </c>
      <c r="BN1418" s="641"/>
      <c r="BO1418" s="641"/>
      <c r="BP1418" s="641"/>
      <c r="BQ1418" s="641"/>
      <c r="BR1418" s="641"/>
      <c r="BS1418" s="193"/>
      <c r="BT1418" s="155">
        <f>[4]KQKD!K79</f>
        <v>0</v>
      </c>
      <c r="BU1418" s="155">
        <f>[4]KQKD!L79</f>
        <v>0</v>
      </c>
      <c r="BV1418" s="155">
        <f>[4]KQKD!M79</f>
        <v>0</v>
      </c>
      <c r="BW1418" s="155">
        <f>[4]KQKD!O79</f>
        <v>0</v>
      </c>
      <c r="BX1418" s="156"/>
      <c r="BY1418" s="156">
        <f t="shared" si="174"/>
        <v>0</v>
      </c>
      <c r="BZ1418" s="156">
        <f t="shared" si="166"/>
        <v>0</v>
      </c>
      <c r="CA1418" s="156"/>
      <c r="CB1418" s="252"/>
      <c r="CC1418" s="252"/>
      <c r="CD1418" s="252"/>
      <c r="CE1418" s="252"/>
      <c r="CG1418" s="290"/>
      <c r="CH1418" s="290"/>
      <c r="CI1418" s="290"/>
      <c r="CJ1418" s="290"/>
      <c r="CK1418" s="290"/>
      <c r="CL1418" s="290"/>
      <c r="CM1418" s="290"/>
      <c r="CN1418" s="290"/>
      <c r="CO1418" s="290"/>
      <c r="CP1418" s="290"/>
    </row>
    <row r="1419" spans="1:94" s="99" customFormat="1" ht="15" customHeight="1">
      <c r="A1419" s="147" t="str">
        <f>IF(B1419&lt;&gt;"",SUBTOTAL(103,$B$8:B1419)-SUBTOTAL(103,$B$9:$B$50)-SUBTOTAL(103,$B$52:$B$345),"")</f>
        <v/>
      </c>
      <c r="B1419" s="88"/>
      <c r="C1419" s="484" t="s">
        <v>781</v>
      </c>
      <c r="D1419" s="108" t="s">
        <v>1769</v>
      </c>
      <c r="E1419" s="107"/>
      <c r="F1419" s="107"/>
      <c r="G1419" s="107"/>
      <c r="H1419" s="107"/>
      <c r="I1419" s="107"/>
      <c r="J1419" s="107"/>
      <c r="K1419" s="109"/>
      <c r="L1419" s="109"/>
      <c r="M1419" s="109"/>
      <c r="N1419" s="109"/>
      <c r="O1419" s="109"/>
      <c r="P1419" s="109"/>
      <c r="Q1419" s="109"/>
      <c r="R1419" s="109"/>
      <c r="S1419" s="109"/>
      <c r="T1419" s="109"/>
      <c r="U1419" s="109"/>
      <c r="V1419" s="109"/>
      <c r="W1419" s="676">
        <f t="shared" si="175"/>
        <v>606385146</v>
      </c>
      <c r="X1419" s="676"/>
      <c r="Y1419" s="676"/>
      <c r="Z1419" s="676"/>
      <c r="AA1419" s="676"/>
      <c r="AB1419" s="676"/>
      <c r="AC1419" s="194"/>
      <c r="AD1419" s="676">
        <f>[4]KQKD!T78</f>
        <v>1074728581</v>
      </c>
      <c r="AE1419" s="676"/>
      <c r="AF1419" s="676"/>
      <c r="AG1419" s="676"/>
      <c r="AH1419" s="676"/>
      <c r="AI1419" s="676"/>
      <c r="AJ1419" s="147" t="str">
        <f t="shared" si="167"/>
        <v/>
      </c>
      <c r="AK1419" s="245">
        <f t="shared" si="167"/>
        <v>0</v>
      </c>
      <c r="AL1419" s="281" t="s">
        <v>1770</v>
      </c>
      <c r="AM1419" s="108"/>
      <c r="AN1419" s="108"/>
      <c r="AO1419" s="107"/>
      <c r="AP1419" s="107"/>
      <c r="AQ1419" s="107"/>
      <c r="AR1419" s="107"/>
      <c r="AS1419" s="107"/>
      <c r="AT1419" s="109"/>
      <c r="AU1419" s="109"/>
      <c r="AV1419" s="109"/>
      <c r="AW1419" s="109"/>
      <c r="AX1419" s="109"/>
      <c r="AY1419" s="109"/>
      <c r="AZ1419" s="109"/>
      <c r="BA1419" s="109"/>
      <c r="BB1419" s="109"/>
      <c r="BC1419" s="109"/>
      <c r="BD1419" s="109"/>
      <c r="BE1419" s="109"/>
      <c r="BF1419" s="641">
        <f t="shared" si="172"/>
        <v>606385146</v>
      </c>
      <c r="BG1419" s="641"/>
      <c r="BH1419" s="641"/>
      <c r="BI1419" s="641"/>
      <c r="BJ1419" s="641"/>
      <c r="BK1419" s="641"/>
      <c r="BL1419" s="155"/>
      <c r="BM1419" s="641">
        <f t="shared" si="173"/>
        <v>1074728581</v>
      </c>
      <c r="BN1419" s="641"/>
      <c r="BO1419" s="641"/>
      <c r="BP1419" s="641"/>
      <c r="BQ1419" s="641"/>
      <c r="BR1419" s="641"/>
      <c r="BS1419" s="193"/>
      <c r="BT1419" s="155">
        <f>[4]KQKD!K78</f>
        <v>606385146</v>
      </c>
      <c r="BU1419" s="155">
        <f>[4]KQKD!L78</f>
        <v>0</v>
      </c>
      <c r="BV1419" s="155">
        <f>[4]KQKD!M78</f>
        <v>0</v>
      </c>
      <c r="BW1419" s="155">
        <f>[4]KQKD!O78</f>
        <v>0</v>
      </c>
      <c r="BX1419" s="156"/>
      <c r="BY1419" s="156">
        <f t="shared" si="174"/>
        <v>1</v>
      </c>
      <c r="BZ1419" s="156">
        <f t="shared" si="166"/>
        <v>0</v>
      </c>
      <c r="CA1419" s="156"/>
      <c r="CB1419" s="252"/>
      <c r="CC1419" s="252"/>
      <c r="CD1419" s="252"/>
      <c r="CE1419" s="252"/>
      <c r="CG1419" s="290"/>
      <c r="CH1419" s="290"/>
      <c r="CI1419" s="290"/>
      <c r="CJ1419" s="290"/>
      <c r="CK1419" s="290"/>
      <c r="CL1419" s="290"/>
      <c r="CM1419" s="290"/>
      <c r="CN1419" s="290"/>
      <c r="CO1419" s="290"/>
      <c r="CP1419" s="290"/>
    </row>
    <row r="1420" spans="1:94" s="99" customFormat="1" ht="27" hidden="1" customHeight="1">
      <c r="A1420" s="147" t="str">
        <f>IF(B1420&lt;&gt;"",SUBTOTAL(103,$B$8:B1420)-SUBTOTAL(103,$B$9:$B$50)-SUBTOTAL(103,$B$52:$B$345),"")</f>
        <v/>
      </c>
      <c r="B1420" s="88"/>
      <c r="C1420" s="486" t="s">
        <v>781</v>
      </c>
      <c r="D1420" s="751" t="s">
        <v>1771</v>
      </c>
      <c r="E1420" s="751"/>
      <c r="F1420" s="751"/>
      <c r="G1420" s="751"/>
      <c r="H1420" s="751"/>
      <c r="I1420" s="751"/>
      <c r="J1420" s="751"/>
      <c r="K1420" s="751"/>
      <c r="L1420" s="751"/>
      <c r="M1420" s="751"/>
      <c r="N1420" s="751"/>
      <c r="O1420" s="751"/>
      <c r="P1420" s="751"/>
      <c r="Q1420" s="751"/>
      <c r="R1420" s="751"/>
      <c r="S1420" s="751"/>
      <c r="T1420" s="751"/>
      <c r="U1420" s="751"/>
      <c r="V1420" s="109"/>
      <c r="W1420" s="752">
        <f t="shared" si="175"/>
        <v>0</v>
      </c>
      <c r="X1420" s="752"/>
      <c r="Y1420" s="752"/>
      <c r="Z1420" s="752"/>
      <c r="AA1420" s="752"/>
      <c r="AB1420" s="752"/>
      <c r="AC1420" s="237"/>
      <c r="AD1420" s="752">
        <f>[4]KQKD!T80</f>
        <v>0</v>
      </c>
      <c r="AE1420" s="752"/>
      <c r="AF1420" s="752"/>
      <c r="AG1420" s="752"/>
      <c r="AH1420" s="752"/>
      <c r="AI1420" s="752"/>
      <c r="AJ1420" s="147" t="str">
        <f t="shared" si="167"/>
        <v/>
      </c>
      <c r="AK1420" s="245">
        <f t="shared" si="167"/>
        <v>0</v>
      </c>
      <c r="AL1420" s="281" t="s">
        <v>1772</v>
      </c>
      <c r="AM1420" s="108"/>
      <c r="AN1420" s="108"/>
      <c r="AO1420" s="107"/>
      <c r="AP1420" s="107"/>
      <c r="AQ1420" s="107"/>
      <c r="AR1420" s="107"/>
      <c r="AS1420" s="107"/>
      <c r="AT1420" s="109"/>
      <c r="AU1420" s="109"/>
      <c r="AV1420" s="109"/>
      <c r="AW1420" s="109"/>
      <c r="AX1420" s="109"/>
      <c r="AY1420" s="109"/>
      <c r="AZ1420" s="109"/>
      <c r="BA1420" s="109"/>
      <c r="BB1420" s="109"/>
      <c r="BC1420" s="109"/>
      <c r="BD1420" s="109"/>
      <c r="BE1420" s="109"/>
      <c r="BF1420" s="641">
        <f t="shared" si="172"/>
        <v>0</v>
      </c>
      <c r="BG1420" s="641"/>
      <c r="BH1420" s="641"/>
      <c r="BI1420" s="641"/>
      <c r="BJ1420" s="641"/>
      <c r="BK1420" s="641"/>
      <c r="BL1420" s="155"/>
      <c r="BM1420" s="641">
        <f t="shared" si="173"/>
        <v>0</v>
      </c>
      <c r="BN1420" s="641"/>
      <c r="BO1420" s="641"/>
      <c r="BP1420" s="641"/>
      <c r="BQ1420" s="641"/>
      <c r="BR1420" s="641"/>
      <c r="BS1420" s="193"/>
      <c r="BT1420" s="155">
        <f>[4]KQKD!K80</f>
        <v>0</v>
      </c>
      <c r="BU1420" s="155">
        <f>[4]KQKD!L80</f>
        <v>0</v>
      </c>
      <c r="BV1420" s="155">
        <f>[4]KQKD!M80</f>
        <v>0</v>
      </c>
      <c r="BW1420" s="155">
        <f>[4]KQKD!O80</f>
        <v>0</v>
      </c>
      <c r="BX1420" s="156"/>
      <c r="BY1420" s="156">
        <f t="shared" si="174"/>
        <v>0</v>
      </c>
      <c r="BZ1420" s="156">
        <f t="shared" si="166"/>
        <v>0</v>
      </c>
      <c r="CA1420" s="156"/>
      <c r="CB1420" s="252"/>
      <c r="CC1420" s="252"/>
      <c r="CD1420" s="252"/>
      <c r="CE1420" s="252"/>
      <c r="CG1420" s="290"/>
      <c r="CH1420" s="290"/>
      <c r="CI1420" s="290"/>
      <c r="CJ1420" s="290"/>
      <c r="CK1420" s="290"/>
      <c r="CL1420" s="290"/>
      <c r="CM1420" s="290"/>
      <c r="CN1420" s="290"/>
      <c r="CO1420" s="290"/>
      <c r="CP1420" s="290"/>
    </row>
    <row r="1421" spans="1:94" s="99" customFormat="1" ht="15" hidden="1" customHeight="1">
      <c r="A1421" s="147" t="str">
        <f>IF(B1421&lt;&gt;"",SUBTOTAL(103,$B$8:B1421)-SUBTOTAL(103,$B$9:$B$50)-SUBTOTAL(103,$B$52:$B$345),"")</f>
        <v/>
      </c>
      <c r="B1421" s="88"/>
      <c r="C1421" s="484" t="s">
        <v>781</v>
      </c>
      <c r="D1421" s="108" t="s">
        <v>1773</v>
      </c>
      <c r="E1421" s="107"/>
      <c r="F1421" s="107"/>
      <c r="G1421" s="107"/>
      <c r="H1421" s="107"/>
      <c r="I1421" s="107"/>
      <c r="J1421" s="107"/>
      <c r="K1421" s="109"/>
      <c r="L1421" s="109"/>
      <c r="M1421" s="109"/>
      <c r="N1421" s="109"/>
      <c r="O1421" s="109"/>
      <c r="P1421" s="109"/>
      <c r="Q1421" s="109"/>
      <c r="R1421" s="109"/>
      <c r="S1421" s="109"/>
      <c r="T1421" s="109"/>
      <c r="U1421" s="109"/>
      <c r="V1421" s="109"/>
      <c r="W1421" s="676">
        <f t="shared" si="175"/>
        <v>0</v>
      </c>
      <c r="X1421" s="676"/>
      <c r="Y1421" s="676"/>
      <c r="Z1421" s="676"/>
      <c r="AA1421" s="676"/>
      <c r="AB1421" s="676"/>
      <c r="AC1421" s="194"/>
      <c r="AD1421" s="676">
        <v>0</v>
      </c>
      <c r="AE1421" s="676"/>
      <c r="AF1421" s="676"/>
      <c r="AG1421" s="676"/>
      <c r="AH1421" s="676"/>
      <c r="AI1421" s="676"/>
      <c r="AJ1421" s="147" t="str">
        <f t="shared" si="167"/>
        <v/>
      </c>
      <c r="AK1421" s="245">
        <f t="shared" si="167"/>
        <v>0</v>
      </c>
      <c r="AL1421" s="281" t="s">
        <v>1759</v>
      </c>
      <c r="AM1421" s="108"/>
      <c r="AN1421" s="108"/>
      <c r="AO1421" s="107"/>
      <c r="AP1421" s="107"/>
      <c r="AQ1421" s="107"/>
      <c r="AR1421" s="107"/>
      <c r="AS1421" s="107"/>
      <c r="AT1421" s="109"/>
      <c r="AU1421" s="109"/>
      <c r="AV1421" s="109"/>
      <c r="AW1421" s="109"/>
      <c r="AX1421" s="109"/>
      <c r="AY1421" s="109"/>
      <c r="AZ1421" s="109"/>
      <c r="BA1421" s="109"/>
      <c r="BB1421" s="109"/>
      <c r="BC1421" s="109"/>
      <c r="BD1421" s="109"/>
      <c r="BE1421" s="109"/>
      <c r="BF1421" s="641">
        <f t="shared" si="172"/>
        <v>0</v>
      </c>
      <c r="BG1421" s="641"/>
      <c r="BH1421" s="641"/>
      <c r="BI1421" s="641"/>
      <c r="BJ1421" s="641"/>
      <c r="BK1421" s="641"/>
      <c r="BL1421" s="155"/>
      <c r="BM1421" s="641">
        <f t="shared" si="173"/>
        <v>0</v>
      </c>
      <c r="BN1421" s="641"/>
      <c r="BO1421" s="641"/>
      <c r="BP1421" s="641"/>
      <c r="BQ1421" s="641"/>
      <c r="BR1421" s="641"/>
      <c r="BS1421" s="193"/>
      <c r="BT1421" s="155">
        <v>0</v>
      </c>
      <c r="BU1421" s="155">
        <v>0</v>
      </c>
      <c r="BV1421" s="155">
        <v>0</v>
      </c>
      <c r="BW1421" s="155">
        <v>0</v>
      </c>
      <c r="BX1421" s="156"/>
      <c r="BY1421" s="156">
        <f t="shared" si="174"/>
        <v>0</v>
      </c>
      <c r="BZ1421" s="156">
        <f t="shared" si="166"/>
        <v>0</v>
      </c>
      <c r="CA1421" s="156"/>
      <c r="CB1421" s="252"/>
      <c r="CC1421" s="252"/>
      <c r="CD1421" s="252"/>
      <c r="CE1421" s="252"/>
      <c r="CG1421" s="290"/>
      <c r="CH1421" s="290"/>
      <c r="CI1421" s="290"/>
      <c r="CJ1421" s="290"/>
      <c r="CK1421" s="290"/>
      <c r="CL1421" s="290"/>
      <c r="CM1421" s="290"/>
      <c r="CN1421" s="290"/>
      <c r="CO1421" s="290"/>
      <c r="CP1421" s="290"/>
    </row>
    <row r="1422" spans="1:94" s="99" customFormat="1" ht="27" customHeight="1">
      <c r="A1422" s="147" t="str">
        <f>IF(B1422&lt;&gt;"",SUBTOTAL(103,$B$8:B1422)-SUBTOTAL(103,$B$9:$B$50)-SUBTOTAL(103,$B$52:$B$345),"")</f>
        <v/>
      </c>
      <c r="B1422" s="88"/>
      <c r="C1422" s="486" t="s">
        <v>781</v>
      </c>
      <c r="D1422" s="751" t="s">
        <v>1774</v>
      </c>
      <c r="E1422" s="751"/>
      <c r="F1422" s="751"/>
      <c r="G1422" s="751"/>
      <c r="H1422" s="751"/>
      <c r="I1422" s="751"/>
      <c r="J1422" s="751"/>
      <c r="K1422" s="751"/>
      <c r="L1422" s="751"/>
      <c r="M1422" s="751"/>
      <c r="N1422" s="751"/>
      <c r="O1422" s="751"/>
      <c r="P1422" s="751"/>
      <c r="Q1422" s="751"/>
      <c r="R1422" s="751"/>
      <c r="S1422" s="751"/>
      <c r="T1422" s="751"/>
      <c r="U1422" s="751"/>
      <c r="V1422" s="109"/>
      <c r="W1422" s="752">
        <f t="shared" si="175"/>
        <v>-181911082</v>
      </c>
      <c r="X1422" s="752"/>
      <c r="Y1422" s="752"/>
      <c r="Z1422" s="752"/>
      <c r="AA1422" s="752"/>
      <c r="AB1422" s="752"/>
      <c r="AC1422" s="237"/>
      <c r="AD1422" s="752">
        <f>[4]KQKD!T81</f>
        <v>0</v>
      </c>
      <c r="AE1422" s="752"/>
      <c r="AF1422" s="752"/>
      <c r="AG1422" s="752"/>
      <c r="AH1422" s="752"/>
      <c r="AI1422" s="752"/>
      <c r="AJ1422" s="147" t="str">
        <f>A1422</f>
        <v/>
      </c>
      <c r="AK1422" s="245">
        <f>B1422</f>
        <v>0</v>
      </c>
      <c r="AL1422" s="282"/>
      <c r="AM1422" s="408"/>
      <c r="AN1422" s="408"/>
      <c r="AO1422" s="314"/>
      <c r="AP1422" s="314"/>
      <c r="AQ1422" s="314"/>
      <c r="AR1422" s="314"/>
      <c r="AS1422" s="314"/>
      <c r="AT1422" s="485"/>
      <c r="AU1422" s="485"/>
      <c r="AV1422" s="485"/>
      <c r="AW1422" s="485"/>
      <c r="AX1422" s="485"/>
      <c r="AY1422" s="485"/>
      <c r="AZ1422" s="485"/>
      <c r="BA1422" s="109"/>
      <c r="BB1422" s="109"/>
      <c r="BC1422" s="109"/>
      <c r="BD1422" s="109"/>
      <c r="BE1422" s="109"/>
      <c r="BF1422" s="641">
        <f>W1422</f>
        <v>-181911082</v>
      </c>
      <c r="BG1422" s="641"/>
      <c r="BH1422" s="641"/>
      <c r="BI1422" s="641"/>
      <c r="BJ1422" s="641"/>
      <c r="BK1422" s="641"/>
      <c r="BL1422" s="155"/>
      <c r="BM1422" s="641">
        <f>AD1422</f>
        <v>0</v>
      </c>
      <c r="BN1422" s="641"/>
      <c r="BO1422" s="641"/>
      <c r="BP1422" s="641"/>
      <c r="BQ1422" s="641"/>
      <c r="BR1422" s="641"/>
      <c r="BS1422" s="193"/>
      <c r="BT1422" s="155">
        <f>[4]KQKD!K81</f>
        <v>0</v>
      </c>
      <c r="BU1422" s="155">
        <f>[4]KQKD!L81</f>
        <v>0</v>
      </c>
      <c r="BV1422" s="155">
        <f>[4]KQKD!M81</f>
        <v>0</v>
      </c>
      <c r="BW1422" s="155">
        <f>[4]KQKD!O81</f>
        <v>-181911082</v>
      </c>
      <c r="BX1422" s="156"/>
      <c r="BY1422" s="156">
        <f>IF(SUM(C1422:AI1422)=0,0,1)</f>
        <v>1</v>
      </c>
      <c r="BZ1422" s="156">
        <f>IF(ISNONTEXT(C1422:D1422),0,SUM(C1422:AI1422)-SUM(AL1422:BR1422))</f>
        <v>0</v>
      </c>
      <c r="CA1422" s="156"/>
      <c r="CB1422" s="252"/>
      <c r="CC1422" s="252"/>
      <c r="CD1422" s="252"/>
      <c r="CE1422" s="252"/>
      <c r="CG1422" s="290"/>
      <c r="CH1422" s="290"/>
      <c r="CI1422" s="290"/>
      <c r="CJ1422" s="290"/>
      <c r="CK1422" s="290"/>
      <c r="CL1422" s="290"/>
      <c r="CM1422" s="290"/>
      <c r="CN1422" s="290"/>
      <c r="CO1422" s="290"/>
      <c r="CP1422" s="290"/>
    </row>
    <row r="1423" spans="1:94" s="99" customFormat="1" ht="15" hidden="1" customHeight="1">
      <c r="A1423" s="147" t="str">
        <f>IF(B1423&lt;&gt;"",SUBTOTAL(103,$B$8:B1423)-SUBTOTAL(103,$B$9:$B$50)-SUBTOTAL(103,$B$52:$B$345),"")</f>
        <v/>
      </c>
      <c r="B1423" s="88"/>
      <c r="C1423" s="484" t="s">
        <v>781</v>
      </c>
      <c r="D1423" s="108" t="s">
        <v>837</v>
      </c>
      <c r="E1423" s="107"/>
      <c r="F1423" s="107"/>
      <c r="G1423" s="107"/>
      <c r="H1423" s="107"/>
      <c r="I1423" s="107"/>
      <c r="J1423" s="107"/>
      <c r="K1423" s="109"/>
      <c r="L1423" s="109"/>
      <c r="M1423" s="109"/>
      <c r="N1423" s="109"/>
      <c r="O1423" s="109"/>
      <c r="P1423" s="109"/>
      <c r="Q1423" s="109"/>
      <c r="R1423" s="109"/>
      <c r="S1423" s="109"/>
      <c r="T1423" s="109"/>
      <c r="U1423" s="109"/>
      <c r="V1423" s="109"/>
      <c r="W1423" s="676">
        <f t="shared" si="175"/>
        <v>0</v>
      </c>
      <c r="X1423" s="676"/>
      <c r="Y1423" s="676"/>
      <c r="Z1423" s="676"/>
      <c r="AA1423" s="676"/>
      <c r="AB1423" s="676"/>
      <c r="AC1423" s="194"/>
      <c r="AD1423" s="676">
        <v>0</v>
      </c>
      <c r="AE1423" s="676"/>
      <c r="AF1423" s="676"/>
      <c r="AG1423" s="676"/>
      <c r="AH1423" s="676"/>
      <c r="AI1423" s="676"/>
      <c r="AJ1423" s="147" t="str">
        <f t="shared" si="167"/>
        <v/>
      </c>
      <c r="AK1423" s="245">
        <f t="shared" si="167"/>
        <v>0</v>
      </c>
      <c r="AL1423" s="282"/>
      <c r="AM1423" s="408"/>
      <c r="AN1423" s="408"/>
      <c r="AO1423" s="314"/>
      <c r="AP1423" s="314"/>
      <c r="AQ1423" s="314"/>
      <c r="AR1423" s="314"/>
      <c r="AS1423" s="314"/>
      <c r="AT1423" s="485"/>
      <c r="AU1423" s="485"/>
      <c r="AV1423" s="485"/>
      <c r="AW1423" s="485"/>
      <c r="AX1423" s="485"/>
      <c r="AY1423" s="485"/>
      <c r="AZ1423" s="485"/>
      <c r="BA1423" s="109"/>
      <c r="BB1423" s="109"/>
      <c r="BC1423" s="109"/>
      <c r="BD1423" s="109"/>
      <c r="BE1423" s="109"/>
      <c r="BF1423" s="641">
        <f t="shared" si="172"/>
        <v>0</v>
      </c>
      <c r="BG1423" s="641"/>
      <c r="BH1423" s="641"/>
      <c r="BI1423" s="641"/>
      <c r="BJ1423" s="641"/>
      <c r="BK1423" s="641"/>
      <c r="BL1423" s="155"/>
      <c r="BM1423" s="641">
        <f t="shared" si="173"/>
        <v>0</v>
      </c>
      <c r="BN1423" s="641"/>
      <c r="BO1423" s="641"/>
      <c r="BP1423" s="641"/>
      <c r="BQ1423" s="641"/>
      <c r="BR1423" s="641"/>
      <c r="BS1423" s="193"/>
      <c r="BT1423" s="155">
        <v>0</v>
      </c>
      <c r="BU1423" s="155">
        <v>0</v>
      </c>
      <c r="BV1423" s="155">
        <v>0</v>
      </c>
      <c r="BW1423" s="155">
        <v>0</v>
      </c>
      <c r="BX1423" s="156"/>
      <c r="BY1423" s="156">
        <f t="shared" si="174"/>
        <v>0</v>
      </c>
      <c r="BZ1423" s="156">
        <f t="shared" si="166"/>
        <v>0</v>
      </c>
      <c r="CA1423" s="156"/>
      <c r="CB1423" s="252"/>
      <c r="CC1423" s="252"/>
      <c r="CD1423" s="252"/>
      <c r="CE1423" s="252"/>
      <c r="CG1423" s="290"/>
      <c r="CH1423" s="290"/>
      <c r="CI1423" s="290"/>
      <c r="CJ1423" s="290"/>
      <c r="CK1423" s="290"/>
      <c r="CL1423" s="290"/>
      <c r="CM1423" s="290"/>
      <c r="CN1423" s="290"/>
      <c r="CO1423" s="290"/>
      <c r="CP1423" s="290"/>
    </row>
    <row r="1424" spans="1:94" ht="15" customHeight="1">
      <c r="A1424" s="147" t="str">
        <f>IF(B1424&lt;&gt;"",SUBTOTAL(103,$B$8:B1424)-SUBTOTAL(103,$B$9:$B$50)-SUBTOTAL(103,$B$52:$B$345),"")</f>
        <v/>
      </c>
      <c r="C1424" s="270"/>
      <c r="D1424" s="107"/>
      <c r="E1424" s="107"/>
      <c r="F1424" s="107"/>
      <c r="G1424" s="107"/>
      <c r="H1424" s="107"/>
      <c r="I1424" s="107"/>
      <c r="J1424" s="107"/>
      <c r="K1424" s="107"/>
      <c r="L1424" s="107"/>
      <c r="M1424" s="107"/>
      <c r="N1424" s="107"/>
      <c r="O1424" s="107"/>
      <c r="P1424" s="107"/>
      <c r="Q1424" s="107"/>
      <c r="R1424" s="107"/>
      <c r="S1424" s="107"/>
      <c r="T1424" s="107"/>
      <c r="U1424" s="107"/>
      <c r="V1424" s="107"/>
      <c r="W1424" s="194"/>
      <c r="X1424" s="194"/>
      <c r="Y1424" s="194"/>
      <c r="Z1424" s="194"/>
      <c r="AA1424" s="194"/>
      <c r="AB1424" s="194"/>
      <c r="AC1424" s="194"/>
      <c r="AD1424" s="194"/>
      <c r="AE1424" s="194"/>
      <c r="AF1424" s="194"/>
      <c r="AG1424" s="194"/>
      <c r="AH1424" s="194"/>
      <c r="AI1424" s="194"/>
      <c r="AJ1424" s="147" t="str">
        <f t="shared" si="167"/>
        <v/>
      </c>
      <c r="AK1424" s="245">
        <f t="shared" si="167"/>
        <v>0</v>
      </c>
      <c r="AL1424" s="281"/>
      <c r="AM1424" s="107"/>
      <c r="AN1424" s="107"/>
      <c r="AO1424" s="107"/>
      <c r="AP1424" s="107"/>
      <c r="AQ1424" s="107"/>
      <c r="AR1424" s="107"/>
      <c r="AS1424" s="107"/>
      <c r="AT1424" s="107"/>
      <c r="AU1424" s="107"/>
      <c r="AV1424" s="107"/>
      <c r="AW1424" s="107"/>
      <c r="AX1424" s="107"/>
      <c r="AY1424" s="107"/>
      <c r="AZ1424" s="107"/>
      <c r="BA1424" s="107"/>
      <c r="BB1424" s="107"/>
      <c r="BC1424" s="107"/>
      <c r="BD1424" s="107"/>
      <c r="BE1424" s="107"/>
      <c r="BF1424" s="155"/>
      <c r="BG1424" s="155"/>
      <c r="BH1424" s="155"/>
      <c r="BI1424" s="155"/>
      <c r="BJ1424" s="155"/>
      <c r="BK1424" s="155"/>
      <c r="BL1424" s="155"/>
      <c r="BM1424" s="155"/>
      <c r="BN1424" s="155"/>
      <c r="BO1424" s="155"/>
      <c r="BP1424" s="155"/>
      <c r="BQ1424" s="155"/>
      <c r="BR1424" s="155"/>
      <c r="BY1424" s="156">
        <f>BY1425</f>
        <v>1</v>
      </c>
      <c r="BZ1424" s="156">
        <f t="shared" si="166"/>
        <v>0</v>
      </c>
    </row>
    <row r="1425" spans="1:94" s="96" customFormat="1" ht="15" customHeight="1" thickBot="1">
      <c r="A1425" s="147" t="str">
        <f>IF(B1425&lt;&gt;"",SUBTOTAL(103,$B$8:B1425)-SUBTOTAL(103,$B$9:$B$50)-SUBTOTAL(103,$B$52:$B$345),"")</f>
        <v/>
      </c>
      <c r="B1425" s="88"/>
      <c r="C1425" s="270"/>
      <c r="D1425" s="110"/>
      <c r="E1425" s="111"/>
      <c r="F1425" s="111"/>
      <c r="G1425" s="111"/>
      <c r="H1425" s="111"/>
      <c r="I1425" s="111"/>
      <c r="J1425" s="111"/>
      <c r="K1425" s="112"/>
      <c r="L1425" s="112"/>
      <c r="M1425" s="112"/>
      <c r="N1425" s="112"/>
      <c r="O1425" s="112"/>
      <c r="P1425" s="112"/>
      <c r="Q1425" s="112"/>
      <c r="R1425" s="112"/>
      <c r="S1425" s="112"/>
      <c r="T1425" s="112"/>
      <c r="U1425" s="112"/>
      <c r="V1425" s="112"/>
      <c r="W1425" s="653">
        <f>SUBTOTAL(109,W1416:AB1424)</f>
        <v>424474064</v>
      </c>
      <c r="X1425" s="653"/>
      <c r="Y1425" s="653"/>
      <c r="Z1425" s="653"/>
      <c r="AA1425" s="653"/>
      <c r="AB1425" s="653"/>
      <c r="AC1425" s="252"/>
      <c r="AD1425" s="653">
        <f>SUBTOTAL(109,AD1416:AI1424)</f>
        <v>1074728581</v>
      </c>
      <c r="AE1425" s="653"/>
      <c r="AF1425" s="653"/>
      <c r="AG1425" s="653"/>
      <c r="AH1425" s="653"/>
      <c r="AI1425" s="653"/>
      <c r="AJ1425" s="147" t="str">
        <f t="shared" si="167"/>
        <v/>
      </c>
      <c r="AK1425" s="245">
        <f t="shared" si="167"/>
        <v>0</v>
      </c>
      <c r="AL1425" s="270"/>
      <c r="AM1425" s="110"/>
      <c r="AN1425" s="111"/>
      <c r="AO1425" s="111"/>
      <c r="AP1425" s="111"/>
      <c r="AQ1425" s="111"/>
      <c r="AR1425" s="111"/>
      <c r="AS1425" s="111"/>
      <c r="AT1425" s="112"/>
      <c r="AU1425" s="112"/>
      <c r="AV1425" s="112"/>
      <c r="AW1425" s="112"/>
      <c r="AX1425" s="112"/>
      <c r="AY1425" s="112"/>
      <c r="AZ1425" s="112"/>
      <c r="BA1425" s="112"/>
      <c r="BB1425" s="112"/>
      <c r="BC1425" s="112"/>
      <c r="BD1425" s="112"/>
      <c r="BE1425" s="112"/>
      <c r="BF1425" s="653">
        <f>SUBTOTAL(109,BF1416:BK1424)</f>
        <v>848948128</v>
      </c>
      <c r="BG1425" s="653"/>
      <c r="BH1425" s="653"/>
      <c r="BI1425" s="653"/>
      <c r="BJ1425" s="653"/>
      <c r="BK1425" s="653"/>
      <c r="BL1425" s="252"/>
      <c r="BM1425" s="653">
        <f>SUBTOTAL(109,BM1416:BR1424)</f>
        <v>2149457162</v>
      </c>
      <c r="BN1425" s="653"/>
      <c r="BO1425" s="653"/>
      <c r="BP1425" s="653"/>
      <c r="BQ1425" s="653"/>
      <c r="BR1425" s="653"/>
      <c r="BS1425" s="271"/>
      <c r="BT1425" s="285">
        <f>SUBTOTAL(109,BT1416:BT1424)</f>
        <v>606385146</v>
      </c>
      <c r="BU1425" s="285">
        <f>SUBTOTAL(109,BU1416:BU1424)</f>
        <v>0</v>
      </c>
      <c r="BV1425" s="285">
        <f>SUBTOTAL(109,BV1416:BV1424)</f>
        <v>0</v>
      </c>
      <c r="BW1425" s="285">
        <f>SUBTOTAL(109,BW1416:BW1424)</f>
        <v>-181911082</v>
      </c>
      <c r="BX1425" s="156"/>
      <c r="BY1425" s="156">
        <f>IF(SUM(C1425:AI1425)=0,0,1)</f>
        <v>1</v>
      </c>
      <c r="BZ1425" s="156">
        <f t="shared" si="166"/>
        <v>0</v>
      </c>
      <c r="CA1425" s="156"/>
      <c r="CB1425" s="252">
        <f>[4]KQKD!P77</f>
        <v>424474064</v>
      </c>
      <c r="CC1425" s="252">
        <f>[4]KQKD!T77</f>
        <v>1074728581</v>
      </c>
      <c r="CD1425" s="252">
        <f>W1425-CB1425</f>
        <v>0</v>
      </c>
      <c r="CE1425" s="252">
        <f>AD1425-CC1425</f>
        <v>0</v>
      </c>
      <c r="CG1425" s="272"/>
      <c r="CH1425" s="272"/>
      <c r="CI1425" s="272"/>
      <c r="CJ1425" s="272"/>
      <c r="CK1425" s="272"/>
      <c r="CL1425" s="272"/>
      <c r="CM1425" s="272"/>
      <c r="CN1425" s="272"/>
      <c r="CO1425" s="272"/>
      <c r="CP1425" s="272"/>
    </row>
    <row r="1426" spans="1:94" s="96" customFormat="1" ht="15" customHeight="1" thickTop="1">
      <c r="A1426" s="147" t="str">
        <f>IF(B1426&lt;&gt;"",SUBTOTAL(103,$B$8:B1426)-SUBTOTAL(103,$B$9:$B$50)-SUBTOTAL(103,$B$52:$B$345),"")</f>
        <v/>
      </c>
      <c r="B1426" s="88"/>
      <c r="C1426" s="270"/>
      <c r="D1426" s="124"/>
      <c r="E1426" s="111"/>
      <c r="F1426" s="111"/>
      <c r="G1426" s="111"/>
      <c r="H1426" s="111"/>
      <c r="I1426" s="111"/>
      <c r="J1426" s="111"/>
      <c r="K1426" s="126"/>
      <c r="L1426" s="126"/>
      <c r="M1426" s="126"/>
      <c r="N1426" s="126"/>
      <c r="O1426" s="126"/>
      <c r="P1426" s="126"/>
      <c r="Q1426" s="126"/>
      <c r="R1426" s="126"/>
      <c r="S1426" s="126"/>
      <c r="T1426" s="126"/>
      <c r="U1426" s="126"/>
      <c r="V1426" s="126"/>
      <c r="W1426" s="271"/>
      <c r="X1426" s="271"/>
      <c r="Y1426" s="271"/>
      <c r="Z1426" s="271"/>
      <c r="AA1426" s="271"/>
      <c r="AB1426" s="271"/>
      <c r="AC1426" s="271"/>
      <c r="AD1426" s="271"/>
      <c r="AE1426" s="271"/>
      <c r="AF1426" s="271"/>
      <c r="AG1426" s="271"/>
      <c r="AH1426" s="271"/>
      <c r="AI1426" s="271"/>
      <c r="AJ1426" s="147" t="str">
        <f t="shared" si="167"/>
        <v/>
      </c>
      <c r="AK1426" s="245">
        <f t="shared" si="167"/>
        <v>0</v>
      </c>
      <c r="AL1426" s="270"/>
      <c r="AM1426" s="124"/>
      <c r="AN1426" s="124"/>
      <c r="AO1426" s="111"/>
      <c r="AP1426" s="111"/>
      <c r="AQ1426" s="111"/>
      <c r="AR1426" s="111"/>
      <c r="AS1426" s="111"/>
      <c r="AT1426" s="126"/>
      <c r="AU1426" s="126"/>
      <c r="AV1426" s="126"/>
      <c r="AW1426" s="126"/>
      <c r="AX1426" s="126"/>
      <c r="AY1426" s="126"/>
      <c r="AZ1426" s="126"/>
      <c r="BA1426" s="126"/>
      <c r="BB1426" s="126"/>
      <c r="BC1426" s="126"/>
      <c r="BD1426" s="126"/>
      <c r="BE1426" s="126"/>
      <c r="BF1426" s="271"/>
      <c r="BG1426" s="271"/>
      <c r="BH1426" s="271"/>
      <c r="BI1426" s="271"/>
      <c r="BJ1426" s="271"/>
      <c r="BK1426" s="271"/>
      <c r="BL1426" s="271"/>
      <c r="BM1426" s="271"/>
      <c r="BN1426" s="271"/>
      <c r="BO1426" s="271"/>
      <c r="BP1426" s="271"/>
      <c r="BQ1426" s="271"/>
      <c r="BR1426" s="271"/>
      <c r="BS1426" s="271"/>
      <c r="BT1426" s="155">
        <f>BT1425-[4]KQKD!K77</f>
        <v>0</v>
      </c>
      <c r="BU1426" s="155">
        <f>BU1425-[4]KQKD!L77</f>
        <v>0</v>
      </c>
      <c r="BV1426" s="155">
        <f>BV1425-[4]KQKD!M77</f>
        <v>0</v>
      </c>
      <c r="BW1426" s="155">
        <f>BW1425-[4]KQKD!O77</f>
        <v>0</v>
      </c>
      <c r="BX1426" s="156"/>
      <c r="BY1426" s="156">
        <f>BY1429</f>
        <v>3</v>
      </c>
      <c r="BZ1426" s="156">
        <f t="shared" si="166"/>
        <v>0</v>
      </c>
      <c r="CA1426" s="156"/>
      <c r="CB1426" s="252"/>
      <c r="CC1426" s="252"/>
      <c r="CD1426" s="252"/>
      <c r="CE1426" s="252"/>
      <c r="CG1426" s="272"/>
      <c r="CH1426" s="272"/>
      <c r="CI1426" s="272"/>
      <c r="CJ1426" s="272"/>
      <c r="CK1426" s="272"/>
      <c r="CL1426" s="272"/>
      <c r="CM1426" s="272"/>
      <c r="CN1426" s="272"/>
      <c r="CO1426" s="272"/>
      <c r="CP1426" s="272"/>
    </row>
    <row r="1427" spans="1:94" ht="15" customHeight="1">
      <c r="A1427" s="147">
        <f>IF(B1427&lt;&gt;"",SUBTOTAL(103,$B$8:B1427)-SUBTOTAL(103,$B$9:$B$50)-SUBTOTAL(103,$B$52:$B$345),"")</f>
        <v>33</v>
      </c>
      <c r="B1427" s="88" t="str">
        <f>IF(AND(W1439=0,AD1439=0),"",".")</f>
        <v>.</v>
      </c>
      <c r="C1427" s="261" t="s">
        <v>1775</v>
      </c>
      <c r="D1427" s="108"/>
      <c r="E1427" s="107"/>
      <c r="F1427" s="107"/>
      <c r="G1427" s="107"/>
      <c r="H1427" s="107"/>
      <c r="I1427" s="107"/>
      <c r="J1427" s="107"/>
      <c r="K1427" s="107"/>
      <c r="L1427" s="107"/>
      <c r="M1427" s="107"/>
      <c r="N1427" s="107"/>
      <c r="O1427" s="107"/>
      <c r="P1427" s="107"/>
      <c r="Q1427" s="107"/>
      <c r="R1427" s="107"/>
      <c r="S1427" s="107"/>
      <c r="T1427" s="107"/>
      <c r="U1427" s="107"/>
      <c r="V1427" s="107"/>
      <c r="AJ1427" s="147">
        <f t="shared" si="167"/>
        <v>33</v>
      </c>
      <c r="AK1427" s="245" t="str">
        <f t="shared" si="167"/>
        <v>.</v>
      </c>
      <c r="AL1427" s="261" t="s">
        <v>1763</v>
      </c>
      <c r="AM1427" s="108"/>
      <c r="AN1427" s="108"/>
      <c r="AO1427" s="107"/>
      <c r="AP1427" s="107"/>
      <c r="AQ1427" s="107"/>
      <c r="AR1427" s="107"/>
      <c r="AS1427" s="107"/>
      <c r="AT1427" s="107"/>
      <c r="AU1427" s="107"/>
      <c r="AV1427" s="107"/>
      <c r="AW1427" s="107"/>
      <c r="AX1427" s="107"/>
      <c r="AY1427" s="107"/>
      <c r="AZ1427" s="107"/>
      <c r="BA1427" s="107"/>
      <c r="BB1427" s="107"/>
      <c r="BC1427" s="107"/>
      <c r="BD1427" s="107"/>
      <c r="BE1427" s="107"/>
      <c r="BY1427" s="156">
        <f>BY1429</f>
        <v>3</v>
      </c>
      <c r="BZ1427" s="156">
        <f t="shared" si="166"/>
        <v>0</v>
      </c>
    </row>
    <row r="1428" spans="1:94" ht="27" customHeight="1">
      <c r="A1428" s="278" t="str">
        <f>IF(B1428&lt;&gt;"",SUBTOTAL(103,$B$8:B1428)-SUBTOTAL(103,$B$9:$B$50)-SUBTOTAL(103,$B$52:$B$345),"")</f>
        <v/>
      </c>
      <c r="C1428" s="353"/>
      <c r="D1428" s="107"/>
      <c r="E1428" s="107"/>
      <c r="F1428" s="107"/>
      <c r="G1428" s="107"/>
      <c r="H1428" s="107"/>
      <c r="I1428" s="107"/>
      <c r="J1428" s="107"/>
      <c r="K1428" s="107"/>
      <c r="L1428" s="107"/>
      <c r="M1428" s="107"/>
      <c r="N1428" s="107"/>
      <c r="O1428" s="107"/>
      <c r="P1428" s="107"/>
      <c r="Q1428" s="107"/>
      <c r="R1428" s="107"/>
      <c r="S1428" s="107"/>
      <c r="T1428" s="107"/>
      <c r="U1428" s="107"/>
      <c r="V1428" s="107"/>
      <c r="W1428" s="644" t="str">
        <f>[4]KQKD!$P$9</f>
        <v>6 tháng đầu năm 2016</v>
      </c>
      <c r="X1428" s="649"/>
      <c r="Y1428" s="649"/>
      <c r="Z1428" s="649"/>
      <c r="AA1428" s="649"/>
      <c r="AB1428" s="649"/>
      <c r="AC1428" s="277"/>
      <c r="AD1428" s="644" t="str">
        <f>[4]KQKD!$T$9</f>
        <v>6 tháng đầu năm 2015</v>
      </c>
      <c r="AE1428" s="649"/>
      <c r="AF1428" s="649"/>
      <c r="AG1428" s="649"/>
      <c r="AH1428" s="649"/>
      <c r="AI1428" s="649"/>
      <c r="AJ1428" s="278" t="str">
        <f t="shared" si="167"/>
        <v/>
      </c>
      <c r="AK1428" s="278">
        <f t="shared" si="167"/>
        <v>0</v>
      </c>
      <c r="AM1428" s="107"/>
      <c r="AN1428" s="107"/>
      <c r="AO1428" s="107"/>
      <c r="AP1428" s="107"/>
      <c r="AQ1428" s="107"/>
      <c r="AR1428" s="107"/>
      <c r="AS1428" s="107"/>
      <c r="AT1428" s="107"/>
      <c r="AU1428" s="107"/>
      <c r="AV1428" s="107"/>
      <c r="AW1428" s="107"/>
      <c r="AX1428" s="107"/>
      <c r="AY1428" s="107"/>
      <c r="AZ1428" s="107"/>
      <c r="BA1428" s="107"/>
      <c r="BB1428" s="107"/>
      <c r="BC1428" s="107"/>
      <c r="BD1428" s="107"/>
      <c r="BE1428" s="107"/>
      <c r="BF1428" s="644" t="e">
        <f>#REF!</f>
        <v>#REF!</v>
      </c>
      <c r="BG1428" s="649"/>
      <c r="BH1428" s="649"/>
      <c r="BI1428" s="649"/>
      <c r="BJ1428" s="649"/>
      <c r="BK1428" s="649"/>
      <c r="BL1428" s="277"/>
      <c r="BM1428" s="644" t="e">
        <f>#REF!</f>
        <v>#REF!</v>
      </c>
      <c r="BN1428" s="649"/>
      <c r="BO1428" s="649"/>
      <c r="BP1428" s="649"/>
      <c r="BQ1428" s="649"/>
      <c r="BR1428" s="649"/>
      <c r="BS1428" s="279"/>
      <c r="BT1428" s="280" t="str">
        <f>[4]CDKT!K$9</f>
        <v>Hội sở</v>
      </c>
      <c r="BU1428" s="280" t="str">
        <f>[4]CDKT!L$9</f>
        <v>CN Hà Nội</v>
      </c>
      <c r="BV1428" s="280" t="str">
        <f>[4]CDKT!M$9</f>
        <v>CN Hồ Chí Minh</v>
      </c>
      <c r="BW1428" s="280" t="str">
        <f>[4]CDKT!O$9</f>
        <v>Điều chỉnh</v>
      </c>
      <c r="BY1428" s="156">
        <f>BY1429</f>
        <v>3</v>
      </c>
      <c r="BZ1428" s="156">
        <f t="shared" si="166"/>
        <v>0</v>
      </c>
    </row>
    <row r="1429" spans="1:94" ht="15" customHeight="1">
      <c r="A1429" s="278" t="str">
        <f>IF(B1429&lt;&gt;"",SUBTOTAL(103,$B$8:B1429)-SUBTOTAL(103,$B$9:$B$50)-SUBTOTAL(103,$B$52:$B$345),"")</f>
        <v/>
      </c>
      <c r="C1429" s="353"/>
      <c r="D1429" s="107"/>
      <c r="E1429" s="107"/>
      <c r="F1429" s="107"/>
      <c r="G1429" s="107"/>
      <c r="H1429" s="107"/>
      <c r="I1429" s="107"/>
      <c r="J1429" s="107"/>
      <c r="K1429" s="107"/>
      <c r="L1429" s="107"/>
      <c r="M1429" s="107"/>
      <c r="N1429" s="107"/>
      <c r="O1429" s="107"/>
      <c r="P1429" s="107"/>
      <c r="Q1429" s="107"/>
      <c r="R1429" s="107"/>
      <c r="S1429" s="107"/>
      <c r="T1429" s="107"/>
      <c r="U1429" s="107"/>
      <c r="V1429" s="107"/>
      <c r="W1429" s="627" t="str">
        <f>[4]KQKD!$P$10</f>
        <v>VND</v>
      </c>
      <c r="X1429" s="673"/>
      <c r="Y1429" s="673"/>
      <c r="Z1429" s="673"/>
      <c r="AA1429" s="673"/>
      <c r="AB1429" s="673"/>
      <c r="AC1429" s="277"/>
      <c r="AD1429" s="627" t="str">
        <f>[4]KQKD!$T$10</f>
        <v>VND</v>
      </c>
      <c r="AE1429" s="673"/>
      <c r="AF1429" s="673"/>
      <c r="AG1429" s="673"/>
      <c r="AH1429" s="673"/>
      <c r="AI1429" s="673"/>
      <c r="AJ1429" s="278" t="str">
        <f t="shared" si="167"/>
        <v/>
      </c>
      <c r="AK1429" s="278">
        <f t="shared" si="167"/>
        <v>0</v>
      </c>
      <c r="AM1429" s="107"/>
      <c r="AN1429" s="107"/>
      <c r="AO1429" s="107"/>
      <c r="AP1429" s="107"/>
      <c r="AQ1429" s="107"/>
      <c r="AR1429" s="107"/>
      <c r="AS1429" s="107"/>
      <c r="AT1429" s="107"/>
      <c r="AU1429" s="107"/>
      <c r="AV1429" s="107"/>
      <c r="AW1429" s="107"/>
      <c r="AX1429" s="107"/>
      <c r="AY1429" s="107"/>
      <c r="AZ1429" s="107"/>
      <c r="BA1429" s="107"/>
      <c r="BB1429" s="107"/>
      <c r="BC1429" s="107"/>
      <c r="BD1429" s="107"/>
      <c r="BE1429" s="107"/>
      <c r="BF1429" s="627" t="e">
        <f>#REF!</f>
        <v>#REF!</v>
      </c>
      <c r="BG1429" s="673"/>
      <c r="BH1429" s="673"/>
      <c r="BI1429" s="673"/>
      <c r="BJ1429" s="673"/>
      <c r="BK1429" s="673"/>
      <c r="BL1429" s="277"/>
      <c r="BM1429" s="627" t="e">
        <f>#REF!</f>
        <v>#REF!</v>
      </c>
      <c r="BN1429" s="673"/>
      <c r="BO1429" s="673"/>
      <c r="BP1429" s="673"/>
      <c r="BQ1429" s="673"/>
      <c r="BR1429" s="673"/>
      <c r="BS1429" s="279"/>
      <c r="BT1429" s="155" t="s">
        <v>1133</v>
      </c>
      <c r="BU1429" s="155" t="s">
        <v>1133</v>
      </c>
      <c r="BV1429" s="155" t="s">
        <v>1133</v>
      </c>
      <c r="BW1429" s="155" t="s">
        <v>1133</v>
      </c>
      <c r="BY1429" s="156">
        <f>SUM(BY1430:BY1439)</f>
        <v>3</v>
      </c>
      <c r="BZ1429" s="156">
        <f t="shared" si="166"/>
        <v>0</v>
      </c>
    </row>
    <row r="1430" spans="1:94" ht="15" hidden="1" customHeight="1">
      <c r="A1430" s="327" t="str">
        <f>IF(B1430&lt;&gt;"",SUBTOTAL(103,$B$8:B1430)-SUBTOTAL(103,$B$9:$B$50)-SUBTOTAL(103,$B$52:$B$345),"")</f>
        <v/>
      </c>
      <c r="B1430" s="90"/>
      <c r="C1430" s="281" t="s">
        <v>1776</v>
      </c>
      <c r="D1430" s="130"/>
      <c r="E1430" s="107"/>
      <c r="F1430" s="107"/>
      <c r="G1430" s="107"/>
      <c r="H1430" s="107"/>
      <c r="I1430" s="107"/>
      <c r="J1430" s="107"/>
      <c r="K1430" s="109"/>
      <c r="L1430" s="109"/>
      <c r="M1430" s="109"/>
      <c r="N1430" s="109"/>
      <c r="O1430" s="109"/>
      <c r="P1430" s="109"/>
      <c r="Q1430" s="109"/>
      <c r="R1430" s="109"/>
      <c r="S1430" s="109"/>
      <c r="T1430" s="109"/>
      <c r="U1430" s="109"/>
      <c r="W1430" s="676">
        <f>SUBTOTAL(109,W1431:AB1432)</f>
        <v>0</v>
      </c>
      <c r="X1430" s="676"/>
      <c r="Y1430" s="676"/>
      <c r="Z1430" s="676"/>
      <c r="AA1430" s="676"/>
      <c r="AB1430" s="676"/>
      <c r="AC1430" s="194"/>
      <c r="AD1430" s="676">
        <f>SUBTOTAL(109,AD1431:AI1432)</f>
        <v>0</v>
      </c>
      <c r="AE1430" s="676"/>
      <c r="AF1430" s="676"/>
      <c r="AG1430" s="676"/>
      <c r="AH1430" s="676"/>
      <c r="AI1430" s="676"/>
      <c r="AJ1430" s="327" t="str">
        <f t="shared" si="167"/>
        <v/>
      </c>
      <c r="AK1430" s="149">
        <f t="shared" si="167"/>
        <v>0</v>
      </c>
      <c r="AL1430" s="281" t="s">
        <v>1765</v>
      </c>
      <c r="AM1430" s="130"/>
      <c r="AN1430" s="130"/>
      <c r="AO1430" s="107"/>
      <c r="AP1430" s="107"/>
      <c r="AQ1430" s="107"/>
      <c r="AR1430" s="107"/>
      <c r="AS1430" s="107"/>
      <c r="AT1430" s="109"/>
      <c r="AU1430" s="109"/>
      <c r="AV1430" s="109"/>
      <c r="AW1430" s="109"/>
      <c r="AX1430" s="109"/>
      <c r="AY1430" s="109"/>
      <c r="AZ1430" s="109"/>
      <c r="BA1430" s="109"/>
      <c r="BB1430" s="109"/>
      <c r="BC1430" s="109"/>
      <c r="BD1430" s="109"/>
      <c r="BF1430" s="641">
        <f t="shared" ref="BF1430:BF1437" si="176">W1430</f>
        <v>0</v>
      </c>
      <c r="BG1430" s="641"/>
      <c r="BH1430" s="641"/>
      <c r="BI1430" s="641"/>
      <c r="BJ1430" s="641"/>
      <c r="BK1430" s="641"/>
      <c r="BL1430" s="155"/>
      <c r="BM1430" s="641">
        <f t="shared" ref="BM1430:BM1437" si="177">AD1430</f>
        <v>0</v>
      </c>
      <c r="BN1430" s="641"/>
      <c r="BO1430" s="641"/>
      <c r="BP1430" s="641"/>
      <c r="BQ1430" s="641"/>
      <c r="BR1430" s="641"/>
      <c r="BS1430" s="213"/>
      <c r="BT1430" s="155">
        <f>SUBTOTAL(109,BT1431:BT1432)</f>
        <v>0</v>
      </c>
      <c r="BU1430" s="155">
        <f>SUBTOTAL(109,BU1431:BU1432)</f>
        <v>0</v>
      </c>
      <c r="BV1430" s="155">
        <f>SUBTOTAL(109,BV1431:BV1432)</f>
        <v>0</v>
      </c>
      <c r="BW1430" s="155">
        <f>SUBTOTAL(109,BW1431:BW1432)</f>
        <v>0</v>
      </c>
      <c r="BY1430" s="156">
        <f t="shared" ref="BY1430:BY1437" si="178">IF(SUM(C1430:AI1430)=0,0,1)</f>
        <v>0</v>
      </c>
      <c r="BZ1430" s="156">
        <f t="shared" si="166"/>
        <v>0</v>
      </c>
      <c r="CB1430" s="155"/>
      <c r="CC1430" s="155"/>
      <c r="CD1430" s="155"/>
      <c r="CE1430" s="155"/>
    </row>
    <row r="1431" spans="1:94" s="103" customFormat="1" ht="15" hidden="1" customHeight="1">
      <c r="A1431" s="433" t="str">
        <f>IF(B1431&lt;&gt;"",SUBTOTAL(103,$B$8:B1431)-SUBTOTAL(103,$B$9:$B$50)-SUBTOTAL(103,$B$52:$B$345),"")</f>
        <v/>
      </c>
      <c r="B1431" s="101"/>
      <c r="C1431" s="487" t="s">
        <v>781</v>
      </c>
      <c r="D1431" s="113" t="s">
        <v>1777</v>
      </c>
      <c r="E1431" s="122"/>
      <c r="F1431" s="122"/>
      <c r="G1431" s="122"/>
      <c r="H1431" s="122"/>
      <c r="I1431" s="122"/>
      <c r="J1431" s="122"/>
      <c r="K1431" s="114"/>
      <c r="L1431" s="114"/>
      <c r="M1431" s="114"/>
      <c r="N1431" s="114"/>
      <c r="O1431" s="114"/>
      <c r="P1431" s="114"/>
      <c r="Q1431" s="114"/>
      <c r="R1431" s="114"/>
      <c r="S1431" s="114"/>
      <c r="T1431" s="114"/>
      <c r="U1431" s="114"/>
      <c r="V1431" s="114"/>
      <c r="W1431" s="735">
        <f t="shared" ref="W1431:W1437" si="179">SUM(BT1431:BW1431)</f>
        <v>0</v>
      </c>
      <c r="X1431" s="735"/>
      <c r="Y1431" s="735"/>
      <c r="Z1431" s="735"/>
      <c r="AA1431" s="735"/>
      <c r="AB1431" s="735"/>
      <c r="AC1431" s="368"/>
      <c r="AD1431" s="735">
        <f>[4]KQKD!T89</f>
        <v>0</v>
      </c>
      <c r="AE1431" s="735"/>
      <c r="AF1431" s="735"/>
      <c r="AG1431" s="735"/>
      <c r="AH1431" s="735"/>
      <c r="AI1431" s="735"/>
      <c r="AJ1431" s="433" t="str">
        <f t="shared" si="167"/>
        <v/>
      </c>
      <c r="AK1431" s="435">
        <f t="shared" si="167"/>
        <v>0</v>
      </c>
      <c r="AL1431" s="488"/>
      <c r="AM1431" s="489"/>
      <c r="AN1431" s="489"/>
      <c r="AO1431" s="490"/>
      <c r="AP1431" s="490"/>
      <c r="AQ1431" s="490"/>
      <c r="AR1431" s="490"/>
      <c r="AS1431" s="490"/>
      <c r="AT1431" s="491"/>
      <c r="AU1431" s="491"/>
      <c r="AV1431" s="491"/>
      <c r="AW1431" s="491"/>
      <c r="AX1431" s="491"/>
      <c r="AY1431" s="491"/>
      <c r="AZ1431" s="491"/>
      <c r="BA1431" s="114"/>
      <c r="BB1431" s="114"/>
      <c r="BC1431" s="114"/>
      <c r="BD1431" s="114"/>
      <c r="BE1431" s="114"/>
      <c r="BF1431" s="739">
        <f t="shared" si="176"/>
        <v>0</v>
      </c>
      <c r="BG1431" s="739"/>
      <c r="BH1431" s="739"/>
      <c r="BI1431" s="739"/>
      <c r="BJ1431" s="739"/>
      <c r="BK1431" s="739"/>
      <c r="BL1431" s="295"/>
      <c r="BM1431" s="739">
        <f t="shared" si="177"/>
        <v>0</v>
      </c>
      <c r="BN1431" s="739"/>
      <c r="BO1431" s="739"/>
      <c r="BP1431" s="739"/>
      <c r="BQ1431" s="739"/>
      <c r="BR1431" s="739"/>
      <c r="BS1431" s="190"/>
      <c r="BT1431" s="295">
        <f>[4]KQKD!K89</f>
        <v>0</v>
      </c>
      <c r="BU1431" s="295">
        <f>[4]KQKD!L89</f>
        <v>0</v>
      </c>
      <c r="BV1431" s="295">
        <f>[4]KQKD!M89</f>
        <v>0</v>
      </c>
      <c r="BW1431" s="295">
        <f>[4]KQKD!O89</f>
        <v>0</v>
      </c>
      <c r="BX1431" s="446"/>
      <c r="BY1431" s="446">
        <f t="shared" si="178"/>
        <v>0</v>
      </c>
      <c r="BZ1431" s="446">
        <f t="shared" si="166"/>
        <v>0</v>
      </c>
      <c r="CA1431" s="446"/>
      <c r="CB1431" s="373"/>
      <c r="CC1431" s="373"/>
      <c r="CD1431" s="373"/>
      <c r="CE1431" s="373"/>
      <c r="CG1431" s="443"/>
      <c r="CH1431" s="443"/>
      <c r="CI1431" s="443"/>
      <c r="CJ1431" s="443"/>
      <c r="CK1431" s="443"/>
      <c r="CL1431" s="443"/>
      <c r="CM1431" s="443"/>
      <c r="CN1431" s="443"/>
      <c r="CO1431" s="443"/>
      <c r="CP1431" s="443"/>
    </row>
    <row r="1432" spans="1:94" s="103" customFormat="1" ht="15" hidden="1" customHeight="1">
      <c r="A1432" s="433" t="str">
        <f>IF(B1432&lt;&gt;"",SUBTOTAL(103,$B$8:B1432)-SUBTOTAL(103,$B$9:$B$50)-SUBTOTAL(103,$B$52:$B$345),"")</f>
        <v/>
      </c>
      <c r="B1432" s="101"/>
      <c r="C1432" s="487" t="s">
        <v>781</v>
      </c>
      <c r="D1432" s="113" t="s">
        <v>1778</v>
      </c>
      <c r="E1432" s="122"/>
      <c r="F1432" s="122"/>
      <c r="G1432" s="122"/>
      <c r="H1432" s="122"/>
      <c r="I1432" s="122"/>
      <c r="J1432" s="122"/>
      <c r="K1432" s="114"/>
      <c r="L1432" s="114"/>
      <c r="M1432" s="114"/>
      <c r="N1432" s="114"/>
      <c r="O1432" s="114"/>
      <c r="P1432" s="114"/>
      <c r="Q1432" s="114"/>
      <c r="R1432" s="114"/>
      <c r="S1432" s="114"/>
      <c r="T1432" s="114"/>
      <c r="U1432" s="114"/>
      <c r="V1432" s="114"/>
      <c r="W1432" s="735">
        <f t="shared" si="179"/>
        <v>0</v>
      </c>
      <c r="X1432" s="735"/>
      <c r="Y1432" s="735"/>
      <c r="Z1432" s="735"/>
      <c r="AA1432" s="735"/>
      <c r="AB1432" s="735"/>
      <c r="AC1432" s="368"/>
      <c r="AD1432" s="735">
        <f>[4]KQKD!T90</f>
        <v>0</v>
      </c>
      <c r="AE1432" s="735"/>
      <c r="AF1432" s="735"/>
      <c r="AG1432" s="735"/>
      <c r="AH1432" s="735"/>
      <c r="AI1432" s="735"/>
      <c r="AJ1432" s="433" t="str">
        <f t="shared" si="167"/>
        <v/>
      </c>
      <c r="AK1432" s="435">
        <f t="shared" si="167"/>
        <v>0</v>
      </c>
      <c r="AL1432" s="492" t="s">
        <v>1770</v>
      </c>
      <c r="AM1432" s="113"/>
      <c r="AN1432" s="113"/>
      <c r="AO1432" s="122"/>
      <c r="AP1432" s="122"/>
      <c r="AQ1432" s="122"/>
      <c r="AR1432" s="122"/>
      <c r="AS1432" s="122"/>
      <c r="AT1432" s="114"/>
      <c r="AU1432" s="114"/>
      <c r="AV1432" s="114"/>
      <c r="AW1432" s="114"/>
      <c r="AX1432" s="114"/>
      <c r="AY1432" s="114"/>
      <c r="AZ1432" s="114"/>
      <c r="BA1432" s="114"/>
      <c r="BB1432" s="114"/>
      <c r="BC1432" s="114"/>
      <c r="BD1432" s="114"/>
      <c r="BE1432" s="114"/>
      <c r="BF1432" s="739">
        <f t="shared" si="176"/>
        <v>0</v>
      </c>
      <c r="BG1432" s="739"/>
      <c r="BH1432" s="739"/>
      <c r="BI1432" s="739"/>
      <c r="BJ1432" s="739"/>
      <c r="BK1432" s="739"/>
      <c r="BL1432" s="295"/>
      <c r="BM1432" s="739">
        <f t="shared" si="177"/>
        <v>0</v>
      </c>
      <c r="BN1432" s="739"/>
      <c r="BO1432" s="739"/>
      <c r="BP1432" s="739"/>
      <c r="BQ1432" s="739"/>
      <c r="BR1432" s="739"/>
      <c r="BS1432" s="190"/>
      <c r="BT1432" s="295">
        <f>[4]KQKD!K90</f>
        <v>0</v>
      </c>
      <c r="BU1432" s="295">
        <f>[4]KQKD!L90</f>
        <v>0</v>
      </c>
      <c r="BV1432" s="295">
        <f>[4]KQKD!M90</f>
        <v>0</v>
      </c>
      <c r="BW1432" s="295">
        <f>[4]KQKD!O90</f>
        <v>0</v>
      </c>
      <c r="BX1432" s="446"/>
      <c r="BY1432" s="446">
        <f t="shared" si="178"/>
        <v>0</v>
      </c>
      <c r="BZ1432" s="446">
        <f t="shared" si="166"/>
        <v>0</v>
      </c>
      <c r="CA1432" s="446"/>
      <c r="CB1432" s="373"/>
      <c r="CC1432" s="373"/>
      <c r="CD1432" s="373"/>
      <c r="CE1432" s="373"/>
      <c r="CG1432" s="443"/>
      <c r="CH1432" s="443"/>
      <c r="CI1432" s="443"/>
      <c r="CJ1432" s="443"/>
      <c r="CK1432" s="443"/>
      <c r="CL1432" s="443"/>
      <c r="CM1432" s="443"/>
      <c r="CN1432" s="443"/>
      <c r="CO1432" s="443"/>
      <c r="CP1432" s="443"/>
    </row>
    <row r="1433" spans="1:94" s="99" customFormat="1" ht="27" hidden="1" customHeight="1">
      <c r="A1433" s="147" t="str">
        <f>IF(B1433&lt;&gt;"",SUBTOTAL(103,$B$8:B1433)-SUBTOTAL(103,$B$9:$B$50)-SUBTOTAL(103,$B$52:$B$345),"")</f>
        <v/>
      </c>
      <c r="B1433" s="88"/>
      <c r="C1433" s="755" t="str">
        <f>[4]KQKD!E94</f>
        <v>Lãi bán, thanh lý các khoản đầu tư vào công ty con, liên kết, liên doanh</v>
      </c>
      <c r="D1433" s="756"/>
      <c r="E1433" s="756"/>
      <c r="F1433" s="756"/>
      <c r="G1433" s="756"/>
      <c r="H1433" s="756"/>
      <c r="I1433" s="756"/>
      <c r="J1433" s="756"/>
      <c r="K1433" s="756"/>
      <c r="L1433" s="756"/>
      <c r="M1433" s="756"/>
      <c r="N1433" s="756"/>
      <c r="O1433" s="756"/>
      <c r="P1433" s="756"/>
      <c r="Q1433" s="756"/>
      <c r="R1433" s="756"/>
      <c r="S1433" s="756"/>
      <c r="T1433" s="756"/>
      <c r="U1433" s="756"/>
      <c r="V1433" s="756"/>
      <c r="W1433" s="752">
        <f>SUM(BT1433:BW1433)</f>
        <v>0</v>
      </c>
      <c r="X1433" s="752"/>
      <c r="Y1433" s="752"/>
      <c r="Z1433" s="752"/>
      <c r="AA1433" s="752"/>
      <c r="AB1433" s="752"/>
      <c r="AC1433" s="237"/>
      <c r="AD1433" s="752">
        <f>[4]KQKD!T94</f>
        <v>0</v>
      </c>
      <c r="AE1433" s="752"/>
      <c r="AF1433" s="752"/>
      <c r="AG1433" s="752"/>
      <c r="AH1433" s="752"/>
      <c r="AI1433" s="752"/>
      <c r="AJ1433" s="147" t="str">
        <f>A1433</f>
        <v/>
      </c>
      <c r="AK1433" s="245">
        <f>B1433</f>
        <v>0</v>
      </c>
      <c r="AL1433" s="281" t="s">
        <v>1772</v>
      </c>
      <c r="AM1433" s="108"/>
      <c r="AN1433" s="108"/>
      <c r="AO1433" s="107"/>
      <c r="AP1433" s="107"/>
      <c r="AQ1433" s="107"/>
      <c r="AR1433" s="107"/>
      <c r="AS1433" s="107"/>
      <c r="AT1433" s="109"/>
      <c r="AU1433" s="109"/>
      <c r="AV1433" s="109"/>
      <c r="AW1433" s="109"/>
      <c r="AX1433" s="109"/>
      <c r="AY1433" s="109"/>
      <c r="AZ1433" s="109"/>
      <c r="BA1433" s="109"/>
      <c r="BB1433" s="109"/>
      <c r="BC1433" s="109"/>
      <c r="BD1433" s="109"/>
      <c r="BE1433" s="109"/>
      <c r="BF1433" s="641">
        <f>W1433</f>
        <v>0</v>
      </c>
      <c r="BG1433" s="641"/>
      <c r="BH1433" s="641"/>
      <c r="BI1433" s="641"/>
      <c r="BJ1433" s="641"/>
      <c r="BK1433" s="641"/>
      <c r="BL1433" s="155"/>
      <c r="BM1433" s="641">
        <f>AD1433</f>
        <v>0</v>
      </c>
      <c r="BN1433" s="641"/>
      <c r="BO1433" s="641"/>
      <c r="BP1433" s="641"/>
      <c r="BQ1433" s="641"/>
      <c r="BR1433" s="641"/>
      <c r="BS1433" s="193"/>
      <c r="BT1433" s="155">
        <f>[4]KQKD!K94</f>
        <v>0</v>
      </c>
      <c r="BU1433" s="155">
        <f>[4]KQKD!L94</f>
        <v>0</v>
      </c>
      <c r="BV1433" s="155">
        <f>[4]KQKD!M94</f>
        <v>0</v>
      </c>
      <c r="BW1433" s="155">
        <f>[4]KQKD!O94</f>
        <v>0</v>
      </c>
      <c r="BX1433" s="156"/>
      <c r="BY1433" s="156">
        <f>IF(SUM(C1433:AI1433)=0,0,1)</f>
        <v>0</v>
      </c>
      <c r="BZ1433" s="156">
        <f t="shared" si="166"/>
        <v>0</v>
      </c>
      <c r="CA1433" s="156"/>
      <c r="CB1433" s="252"/>
      <c r="CC1433" s="252"/>
      <c r="CD1433" s="252"/>
      <c r="CE1433" s="252"/>
      <c r="CG1433" s="290"/>
      <c r="CH1433" s="290"/>
      <c r="CI1433" s="290"/>
      <c r="CJ1433" s="290"/>
      <c r="CK1433" s="290"/>
      <c r="CL1433" s="290"/>
      <c r="CM1433" s="290"/>
      <c r="CN1433" s="290"/>
      <c r="CO1433" s="290"/>
      <c r="CP1433" s="290"/>
    </row>
    <row r="1434" spans="1:94" s="99" customFormat="1" ht="27" hidden="1" customHeight="1">
      <c r="A1434" s="147" t="str">
        <f>IF(B1434&lt;&gt;"",SUBTOTAL(103,$B$8:B1434)-SUBTOTAL(103,$B$9:$B$50)-SUBTOTAL(103,$B$52:$B$345),"")</f>
        <v/>
      </c>
      <c r="B1434" s="88"/>
      <c r="C1434" s="755" t="s">
        <v>1779</v>
      </c>
      <c r="D1434" s="755"/>
      <c r="E1434" s="755"/>
      <c r="F1434" s="755"/>
      <c r="G1434" s="755"/>
      <c r="H1434" s="755"/>
      <c r="I1434" s="755"/>
      <c r="J1434" s="755"/>
      <c r="K1434" s="755"/>
      <c r="L1434" s="755"/>
      <c r="M1434" s="755"/>
      <c r="N1434" s="755"/>
      <c r="O1434" s="755"/>
      <c r="P1434" s="755"/>
      <c r="Q1434" s="755"/>
      <c r="R1434" s="755"/>
      <c r="S1434" s="755"/>
      <c r="T1434" s="755"/>
      <c r="U1434" s="755"/>
      <c r="V1434" s="755"/>
      <c r="W1434" s="752">
        <f t="shared" si="179"/>
        <v>0</v>
      </c>
      <c r="X1434" s="752"/>
      <c r="Y1434" s="752"/>
      <c r="Z1434" s="752"/>
      <c r="AA1434" s="752"/>
      <c r="AB1434" s="752"/>
      <c r="AC1434" s="237"/>
      <c r="AD1434" s="752">
        <v>0</v>
      </c>
      <c r="AE1434" s="752"/>
      <c r="AF1434" s="752"/>
      <c r="AG1434" s="752"/>
      <c r="AH1434" s="752"/>
      <c r="AI1434" s="752"/>
      <c r="AJ1434" s="147" t="str">
        <f t="shared" si="167"/>
        <v/>
      </c>
      <c r="AK1434" s="245">
        <f t="shared" si="167"/>
        <v>0</v>
      </c>
      <c r="AL1434" s="281" t="s">
        <v>1772</v>
      </c>
      <c r="AM1434" s="108"/>
      <c r="AN1434" s="108"/>
      <c r="AO1434" s="107"/>
      <c r="AP1434" s="107"/>
      <c r="AQ1434" s="107"/>
      <c r="AR1434" s="107"/>
      <c r="AS1434" s="107"/>
      <c r="AT1434" s="109"/>
      <c r="AU1434" s="109"/>
      <c r="AV1434" s="109"/>
      <c r="AW1434" s="109"/>
      <c r="AX1434" s="109"/>
      <c r="AY1434" s="109"/>
      <c r="AZ1434" s="109"/>
      <c r="BA1434" s="109"/>
      <c r="BB1434" s="109"/>
      <c r="BC1434" s="109"/>
      <c r="BD1434" s="109"/>
      <c r="BE1434" s="109"/>
      <c r="BF1434" s="641">
        <f t="shared" si="176"/>
        <v>0</v>
      </c>
      <c r="BG1434" s="641"/>
      <c r="BH1434" s="641"/>
      <c r="BI1434" s="641"/>
      <c r="BJ1434" s="641"/>
      <c r="BK1434" s="641"/>
      <c r="BL1434" s="155"/>
      <c r="BM1434" s="641">
        <f t="shared" si="177"/>
        <v>0</v>
      </c>
      <c r="BN1434" s="641"/>
      <c r="BO1434" s="641"/>
      <c r="BP1434" s="641"/>
      <c r="BQ1434" s="641"/>
      <c r="BR1434" s="641"/>
      <c r="BS1434" s="193"/>
      <c r="BT1434" s="155">
        <v>0</v>
      </c>
      <c r="BU1434" s="155">
        <v>0</v>
      </c>
      <c r="BV1434" s="155">
        <v>0</v>
      </c>
      <c r="BW1434" s="155">
        <v>0</v>
      </c>
      <c r="BX1434" s="156"/>
      <c r="BY1434" s="156">
        <f t="shared" si="178"/>
        <v>0</v>
      </c>
      <c r="BZ1434" s="156">
        <f t="shared" si="166"/>
        <v>0</v>
      </c>
      <c r="CA1434" s="156"/>
      <c r="CB1434" s="252"/>
      <c r="CC1434" s="252"/>
      <c r="CD1434" s="252"/>
      <c r="CE1434" s="252"/>
      <c r="CG1434" s="290"/>
      <c r="CH1434" s="290"/>
      <c r="CI1434" s="290"/>
      <c r="CJ1434" s="290"/>
      <c r="CK1434" s="290"/>
      <c r="CL1434" s="290"/>
      <c r="CM1434" s="290"/>
      <c r="CN1434" s="290"/>
      <c r="CO1434" s="290"/>
      <c r="CP1434" s="290"/>
    </row>
    <row r="1435" spans="1:94" s="99" customFormat="1" ht="15" hidden="1" customHeight="1">
      <c r="A1435" s="147" t="str">
        <f>IF(B1435&lt;&gt;"",SUBTOTAL(103,$B$8:B1435)-SUBTOTAL(103,$B$9:$B$50)-SUBTOTAL(103,$B$52:$B$345),"")</f>
        <v/>
      </c>
      <c r="B1435" s="88"/>
      <c r="C1435" s="484" t="s">
        <v>1780</v>
      </c>
      <c r="D1435" s="108"/>
      <c r="E1435" s="107"/>
      <c r="F1435" s="107"/>
      <c r="G1435" s="107"/>
      <c r="H1435" s="107"/>
      <c r="I1435" s="107"/>
      <c r="J1435" s="107"/>
      <c r="K1435" s="109"/>
      <c r="L1435" s="109"/>
      <c r="M1435" s="109"/>
      <c r="N1435" s="109"/>
      <c r="O1435" s="109"/>
      <c r="P1435" s="109"/>
      <c r="Q1435" s="109"/>
      <c r="R1435" s="109"/>
      <c r="S1435" s="109"/>
      <c r="T1435" s="109"/>
      <c r="U1435" s="109"/>
      <c r="V1435" s="109"/>
      <c r="W1435" s="676">
        <f t="shared" si="179"/>
        <v>0</v>
      </c>
      <c r="X1435" s="676"/>
      <c r="Y1435" s="676"/>
      <c r="Z1435" s="676"/>
      <c r="AA1435" s="676"/>
      <c r="AB1435" s="676"/>
      <c r="AC1435" s="194"/>
      <c r="AD1435" s="676">
        <v>0</v>
      </c>
      <c r="AE1435" s="676"/>
      <c r="AF1435" s="676"/>
      <c r="AG1435" s="676"/>
      <c r="AH1435" s="676"/>
      <c r="AI1435" s="676"/>
      <c r="AJ1435" s="147" t="str">
        <f t="shared" si="167"/>
        <v/>
      </c>
      <c r="AK1435" s="245">
        <f t="shared" si="167"/>
        <v>0</v>
      </c>
      <c r="AL1435" s="281" t="s">
        <v>1759</v>
      </c>
      <c r="AM1435" s="108"/>
      <c r="AN1435" s="108"/>
      <c r="AO1435" s="107"/>
      <c r="AP1435" s="107"/>
      <c r="AQ1435" s="107"/>
      <c r="AR1435" s="107"/>
      <c r="AS1435" s="107"/>
      <c r="AT1435" s="109"/>
      <c r="AU1435" s="109"/>
      <c r="AV1435" s="109"/>
      <c r="AW1435" s="109"/>
      <c r="AX1435" s="109"/>
      <c r="AY1435" s="109"/>
      <c r="AZ1435" s="109"/>
      <c r="BA1435" s="109"/>
      <c r="BB1435" s="109"/>
      <c r="BC1435" s="109"/>
      <c r="BD1435" s="109"/>
      <c r="BE1435" s="109"/>
      <c r="BF1435" s="641">
        <f t="shared" si="176"/>
        <v>0</v>
      </c>
      <c r="BG1435" s="641"/>
      <c r="BH1435" s="641"/>
      <c r="BI1435" s="641"/>
      <c r="BJ1435" s="641"/>
      <c r="BK1435" s="641"/>
      <c r="BL1435" s="155"/>
      <c r="BM1435" s="641">
        <f t="shared" si="177"/>
        <v>0</v>
      </c>
      <c r="BN1435" s="641"/>
      <c r="BO1435" s="641"/>
      <c r="BP1435" s="641"/>
      <c r="BQ1435" s="641"/>
      <c r="BR1435" s="641"/>
      <c r="BS1435" s="193"/>
      <c r="BT1435" s="155">
        <v>0</v>
      </c>
      <c r="BU1435" s="155">
        <v>0</v>
      </c>
      <c r="BV1435" s="155">
        <v>0</v>
      </c>
      <c r="BW1435" s="155">
        <v>0</v>
      </c>
      <c r="BX1435" s="156"/>
      <c r="BY1435" s="156">
        <f t="shared" si="178"/>
        <v>0</v>
      </c>
      <c r="BZ1435" s="156">
        <f t="shared" si="166"/>
        <v>0</v>
      </c>
      <c r="CA1435" s="156"/>
      <c r="CB1435" s="252"/>
      <c r="CC1435" s="252"/>
      <c r="CD1435" s="252"/>
      <c r="CE1435" s="252"/>
      <c r="CG1435" s="290"/>
      <c r="CH1435" s="290"/>
      <c r="CI1435" s="290"/>
      <c r="CJ1435" s="290"/>
      <c r="CK1435" s="290"/>
      <c r="CL1435" s="290"/>
      <c r="CM1435" s="290"/>
      <c r="CN1435" s="290"/>
      <c r="CO1435" s="290"/>
      <c r="CP1435" s="290"/>
    </row>
    <row r="1436" spans="1:94" s="99" customFormat="1" ht="15" customHeight="1">
      <c r="A1436" s="147" t="str">
        <f>IF(B1436&lt;&gt;"",SUBTOTAL(103,$B$8:B1436)-SUBTOTAL(103,$B$9:$B$50)-SUBTOTAL(103,$B$52:$B$345),"")</f>
        <v/>
      </c>
      <c r="B1436" s="88"/>
      <c r="C1436" s="484" t="s">
        <v>1781</v>
      </c>
      <c r="D1436" s="108"/>
      <c r="E1436" s="107"/>
      <c r="F1436" s="107"/>
      <c r="G1436" s="107"/>
      <c r="H1436" s="107"/>
      <c r="I1436" s="107"/>
      <c r="J1436" s="107"/>
      <c r="K1436" s="109"/>
      <c r="L1436" s="109"/>
      <c r="M1436" s="109"/>
      <c r="N1436" s="109"/>
      <c r="O1436" s="109"/>
      <c r="P1436" s="109"/>
      <c r="Q1436" s="109"/>
      <c r="R1436" s="109"/>
      <c r="S1436" s="109"/>
      <c r="T1436" s="109"/>
      <c r="U1436" s="109"/>
      <c r="V1436" s="109"/>
      <c r="W1436" s="676">
        <f>SUM(BT1436:BW1436)</f>
        <v>314009646</v>
      </c>
      <c r="X1436" s="676"/>
      <c r="Y1436" s="676"/>
      <c r="Z1436" s="676"/>
      <c r="AA1436" s="676"/>
      <c r="AB1436" s="676"/>
      <c r="AC1436" s="194"/>
      <c r="AD1436" s="676">
        <f>391776951</f>
        <v>391776951</v>
      </c>
      <c r="AE1436" s="676"/>
      <c r="AF1436" s="676"/>
      <c r="AG1436" s="676"/>
      <c r="AH1436" s="676"/>
      <c r="AI1436" s="676"/>
      <c r="AJ1436" s="147" t="str">
        <f>A1436</f>
        <v/>
      </c>
      <c r="AK1436" s="245">
        <f>B1436</f>
        <v>0</v>
      </c>
      <c r="AL1436" s="282"/>
      <c r="AM1436" s="408"/>
      <c r="AN1436" s="408"/>
      <c r="AO1436" s="314"/>
      <c r="AP1436" s="314"/>
      <c r="AQ1436" s="314"/>
      <c r="AR1436" s="314"/>
      <c r="AS1436" s="314"/>
      <c r="AT1436" s="485"/>
      <c r="AU1436" s="485"/>
      <c r="AV1436" s="485"/>
      <c r="AW1436" s="485"/>
      <c r="AX1436" s="485"/>
      <c r="AY1436" s="485"/>
      <c r="AZ1436" s="485"/>
      <c r="BA1436" s="109"/>
      <c r="BB1436" s="109"/>
      <c r="BC1436" s="109"/>
      <c r="BD1436" s="109"/>
      <c r="BE1436" s="109"/>
      <c r="BF1436" s="641">
        <f>W1436</f>
        <v>314009646</v>
      </c>
      <c r="BG1436" s="641"/>
      <c r="BH1436" s="641"/>
      <c r="BI1436" s="641"/>
      <c r="BJ1436" s="641"/>
      <c r="BK1436" s="641"/>
      <c r="BL1436" s="155"/>
      <c r="BM1436" s="641">
        <f>AD1436</f>
        <v>391776951</v>
      </c>
      <c r="BN1436" s="641"/>
      <c r="BO1436" s="641"/>
      <c r="BP1436" s="641"/>
      <c r="BQ1436" s="641"/>
      <c r="BR1436" s="641"/>
      <c r="BS1436" s="193"/>
      <c r="BT1436" s="155">
        <v>314009646</v>
      </c>
      <c r="BU1436" s="155">
        <v>0</v>
      </c>
      <c r="BV1436" s="155">
        <v>0</v>
      </c>
      <c r="BW1436" s="155">
        <v>0</v>
      </c>
      <c r="BX1436" s="156"/>
      <c r="BY1436" s="156">
        <f>IF(SUM(C1436:AI1436)=0,0,1)</f>
        <v>1</v>
      </c>
      <c r="BZ1436" s="156">
        <f>IF(ISNONTEXT(C1436:D1436),0,SUM(C1436:AI1436)-SUM(AL1436:BR1436))</f>
        <v>0</v>
      </c>
      <c r="CA1436" s="156"/>
      <c r="CB1436" s="252"/>
      <c r="CC1436" s="252"/>
      <c r="CD1436" s="252"/>
      <c r="CE1436" s="252"/>
      <c r="CG1436" s="290"/>
      <c r="CH1436" s="290"/>
      <c r="CI1436" s="290"/>
      <c r="CJ1436" s="290"/>
      <c r="CK1436" s="290"/>
      <c r="CL1436" s="290"/>
      <c r="CM1436" s="290"/>
      <c r="CN1436" s="290"/>
      <c r="CO1436" s="290"/>
      <c r="CP1436" s="290"/>
    </row>
    <row r="1437" spans="1:94" s="99" customFormat="1" ht="15" hidden="1" customHeight="1">
      <c r="A1437" s="147" t="str">
        <f>IF(B1437&lt;&gt;"",SUBTOTAL(103,$B$8:B1437)-SUBTOTAL(103,$B$9:$B$50)-SUBTOTAL(103,$B$52:$B$345),"")</f>
        <v/>
      </c>
      <c r="B1437" s="88"/>
      <c r="C1437" s="484" t="s">
        <v>1782</v>
      </c>
      <c r="D1437" s="108"/>
      <c r="E1437" s="107"/>
      <c r="F1437" s="107"/>
      <c r="G1437" s="107"/>
      <c r="H1437" s="107"/>
      <c r="I1437" s="107"/>
      <c r="J1437" s="107"/>
      <c r="K1437" s="109"/>
      <c r="L1437" s="109"/>
      <c r="M1437" s="109"/>
      <c r="N1437" s="109"/>
      <c r="O1437" s="109"/>
      <c r="P1437" s="109"/>
      <c r="Q1437" s="109"/>
      <c r="R1437" s="109"/>
      <c r="S1437" s="109"/>
      <c r="T1437" s="109"/>
      <c r="U1437" s="109"/>
      <c r="V1437" s="109"/>
      <c r="W1437" s="676">
        <f t="shared" si="179"/>
        <v>0</v>
      </c>
      <c r="X1437" s="676"/>
      <c r="Y1437" s="676"/>
      <c r="Z1437" s="676"/>
      <c r="AA1437" s="676"/>
      <c r="AB1437" s="676"/>
      <c r="AC1437" s="194"/>
      <c r="AD1437" s="676">
        <v>0</v>
      </c>
      <c r="AE1437" s="676"/>
      <c r="AF1437" s="676"/>
      <c r="AG1437" s="676"/>
      <c r="AH1437" s="676"/>
      <c r="AI1437" s="676"/>
      <c r="AJ1437" s="147" t="str">
        <f t="shared" si="167"/>
        <v/>
      </c>
      <c r="AK1437" s="245">
        <f t="shared" si="167"/>
        <v>0</v>
      </c>
      <c r="AL1437" s="282"/>
      <c r="AM1437" s="408"/>
      <c r="AN1437" s="408"/>
      <c r="AO1437" s="314"/>
      <c r="AP1437" s="314"/>
      <c r="AQ1437" s="314"/>
      <c r="AR1437" s="314"/>
      <c r="AS1437" s="314"/>
      <c r="AT1437" s="485"/>
      <c r="AU1437" s="485"/>
      <c r="AV1437" s="485"/>
      <c r="AW1437" s="485"/>
      <c r="AX1437" s="485"/>
      <c r="AY1437" s="485"/>
      <c r="AZ1437" s="485"/>
      <c r="BA1437" s="109"/>
      <c r="BB1437" s="109"/>
      <c r="BC1437" s="109"/>
      <c r="BD1437" s="109"/>
      <c r="BE1437" s="109"/>
      <c r="BF1437" s="641">
        <f t="shared" si="176"/>
        <v>0</v>
      </c>
      <c r="BG1437" s="641"/>
      <c r="BH1437" s="641"/>
      <c r="BI1437" s="641"/>
      <c r="BJ1437" s="641"/>
      <c r="BK1437" s="641"/>
      <c r="BL1437" s="155"/>
      <c r="BM1437" s="641">
        <f t="shared" si="177"/>
        <v>0</v>
      </c>
      <c r="BN1437" s="641"/>
      <c r="BO1437" s="641"/>
      <c r="BP1437" s="641"/>
      <c r="BQ1437" s="641"/>
      <c r="BR1437" s="641"/>
      <c r="BS1437" s="193"/>
      <c r="BT1437" s="155">
        <v>0</v>
      </c>
      <c r="BU1437" s="155">
        <v>0</v>
      </c>
      <c r="BV1437" s="155">
        <v>0</v>
      </c>
      <c r="BW1437" s="155">
        <v>0</v>
      </c>
      <c r="BX1437" s="156"/>
      <c r="BY1437" s="156">
        <f t="shared" si="178"/>
        <v>0</v>
      </c>
      <c r="BZ1437" s="156">
        <f t="shared" si="166"/>
        <v>0</v>
      </c>
      <c r="CA1437" s="156"/>
      <c r="CB1437" s="252"/>
      <c r="CC1437" s="252"/>
      <c r="CD1437" s="252"/>
      <c r="CE1437" s="252"/>
      <c r="CG1437" s="290"/>
      <c r="CH1437" s="290"/>
      <c r="CI1437" s="290"/>
      <c r="CJ1437" s="290"/>
      <c r="CK1437" s="290"/>
      <c r="CL1437" s="290"/>
      <c r="CM1437" s="290"/>
      <c r="CN1437" s="290"/>
      <c r="CO1437" s="290"/>
      <c r="CP1437" s="290"/>
    </row>
    <row r="1438" spans="1:94" ht="15" customHeight="1">
      <c r="A1438" s="147" t="str">
        <f>IF(B1438&lt;&gt;"",SUBTOTAL(103,$B$8:B1438)-SUBTOTAL(103,$B$9:$B$50)-SUBTOTAL(103,$B$52:$B$345),"")</f>
        <v/>
      </c>
      <c r="C1438" s="270"/>
      <c r="D1438" s="107"/>
      <c r="E1438" s="107"/>
      <c r="F1438" s="107"/>
      <c r="G1438" s="107"/>
      <c r="H1438" s="107"/>
      <c r="I1438" s="107"/>
      <c r="J1438" s="107"/>
      <c r="K1438" s="107"/>
      <c r="L1438" s="107"/>
      <c r="M1438" s="107"/>
      <c r="N1438" s="107"/>
      <c r="O1438" s="107"/>
      <c r="P1438" s="107"/>
      <c r="Q1438" s="107"/>
      <c r="R1438" s="107"/>
      <c r="S1438" s="107"/>
      <c r="T1438" s="107"/>
      <c r="U1438" s="107"/>
      <c r="V1438" s="107"/>
      <c r="W1438" s="194"/>
      <c r="X1438" s="194"/>
      <c r="Y1438" s="194"/>
      <c r="Z1438" s="194"/>
      <c r="AA1438" s="194"/>
      <c r="AB1438" s="194"/>
      <c r="AC1438" s="194"/>
      <c r="AD1438" s="194"/>
      <c r="AE1438" s="194"/>
      <c r="AF1438" s="194"/>
      <c r="AG1438" s="194"/>
      <c r="AH1438" s="194"/>
      <c r="AI1438" s="194"/>
      <c r="AJ1438" s="147" t="str">
        <f t="shared" si="167"/>
        <v/>
      </c>
      <c r="AK1438" s="245">
        <f t="shared" si="167"/>
        <v>0</v>
      </c>
      <c r="AL1438" s="281"/>
      <c r="AM1438" s="107"/>
      <c r="AN1438" s="107"/>
      <c r="AO1438" s="107"/>
      <c r="AP1438" s="107"/>
      <c r="AQ1438" s="107"/>
      <c r="AR1438" s="107"/>
      <c r="AS1438" s="107"/>
      <c r="AT1438" s="107"/>
      <c r="AU1438" s="107"/>
      <c r="AV1438" s="107"/>
      <c r="AW1438" s="107"/>
      <c r="AX1438" s="107"/>
      <c r="AY1438" s="107"/>
      <c r="AZ1438" s="107"/>
      <c r="BA1438" s="107"/>
      <c r="BB1438" s="107"/>
      <c r="BC1438" s="107"/>
      <c r="BD1438" s="107"/>
      <c r="BE1438" s="107"/>
      <c r="BF1438" s="155"/>
      <c r="BG1438" s="155"/>
      <c r="BH1438" s="155"/>
      <c r="BI1438" s="155"/>
      <c r="BJ1438" s="155"/>
      <c r="BK1438" s="155"/>
      <c r="BL1438" s="155"/>
      <c r="BM1438" s="155"/>
      <c r="BN1438" s="155"/>
      <c r="BO1438" s="155"/>
      <c r="BP1438" s="155"/>
      <c r="BQ1438" s="155"/>
      <c r="BR1438" s="155"/>
      <c r="BY1438" s="156">
        <f>BY1439</f>
        <v>1</v>
      </c>
      <c r="BZ1438" s="156">
        <f t="shared" si="166"/>
        <v>0</v>
      </c>
    </row>
    <row r="1439" spans="1:94" s="96" customFormat="1" ht="15" customHeight="1" thickBot="1">
      <c r="A1439" s="147" t="str">
        <f>IF(B1439&lt;&gt;"",SUBTOTAL(103,$B$8:B1439)-SUBTOTAL(103,$B$9:$B$50)-SUBTOTAL(103,$B$52:$B$345),"")</f>
        <v/>
      </c>
      <c r="B1439" s="88"/>
      <c r="C1439" s="270"/>
      <c r="D1439" s="110"/>
      <c r="E1439" s="111"/>
      <c r="F1439" s="111"/>
      <c r="G1439" s="111"/>
      <c r="H1439" s="111"/>
      <c r="I1439" s="111"/>
      <c r="J1439" s="111"/>
      <c r="K1439" s="112"/>
      <c r="L1439" s="112"/>
      <c r="M1439" s="112"/>
      <c r="N1439" s="112"/>
      <c r="O1439" s="112"/>
      <c r="P1439" s="112"/>
      <c r="Q1439" s="112"/>
      <c r="R1439" s="112"/>
      <c r="S1439" s="112"/>
      <c r="T1439" s="112"/>
      <c r="U1439" s="112"/>
      <c r="V1439" s="112"/>
      <c r="W1439" s="653">
        <f>SUBTOTAL(109,W1430:AB1438)</f>
        <v>314009646</v>
      </c>
      <c r="X1439" s="653"/>
      <c r="Y1439" s="653"/>
      <c r="Z1439" s="653"/>
      <c r="AA1439" s="653"/>
      <c r="AB1439" s="653"/>
      <c r="AC1439" s="252"/>
      <c r="AD1439" s="653">
        <f>SUBTOTAL(109,AD1430:AI1438)</f>
        <v>391776951</v>
      </c>
      <c r="AE1439" s="653"/>
      <c r="AF1439" s="653"/>
      <c r="AG1439" s="653"/>
      <c r="AH1439" s="653"/>
      <c r="AI1439" s="653"/>
      <c r="AJ1439" s="147" t="str">
        <f t="shared" si="167"/>
        <v/>
      </c>
      <c r="AK1439" s="245">
        <f t="shared" si="167"/>
        <v>0</v>
      </c>
      <c r="AL1439" s="270"/>
      <c r="AM1439" s="110"/>
      <c r="AN1439" s="111"/>
      <c r="AO1439" s="111"/>
      <c r="AP1439" s="111"/>
      <c r="AQ1439" s="111"/>
      <c r="AR1439" s="111"/>
      <c r="AS1439" s="111"/>
      <c r="AT1439" s="112"/>
      <c r="AU1439" s="112"/>
      <c r="AV1439" s="112"/>
      <c r="AW1439" s="112"/>
      <c r="AX1439" s="112"/>
      <c r="AY1439" s="112"/>
      <c r="AZ1439" s="112"/>
      <c r="BA1439" s="112"/>
      <c r="BB1439" s="112"/>
      <c r="BC1439" s="112"/>
      <c r="BD1439" s="112"/>
      <c r="BE1439" s="112"/>
      <c r="BF1439" s="653">
        <f>SUBTOTAL(109,BF1430:BK1438)</f>
        <v>314009646</v>
      </c>
      <c r="BG1439" s="653"/>
      <c r="BH1439" s="653"/>
      <c r="BI1439" s="653"/>
      <c r="BJ1439" s="653"/>
      <c r="BK1439" s="653"/>
      <c r="BL1439" s="252"/>
      <c r="BM1439" s="653">
        <f>SUBTOTAL(109,BM1430:BR1438)</f>
        <v>391776951</v>
      </c>
      <c r="BN1439" s="653"/>
      <c r="BO1439" s="653"/>
      <c r="BP1439" s="653"/>
      <c r="BQ1439" s="653"/>
      <c r="BR1439" s="653"/>
      <c r="BS1439" s="271"/>
      <c r="BT1439" s="285">
        <f>SUBTOTAL(109,BT1430:BT1438)</f>
        <v>314009646</v>
      </c>
      <c r="BU1439" s="285">
        <f>SUBTOTAL(109,BU1430:BU1438)</f>
        <v>0</v>
      </c>
      <c r="BV1439" s="285">
        <f>SUBTOTAL(109,BV1430:BV1438)</f>
        <v>0</v>
      </c>
      <c r="BW1439" s="285">
        <f>SUBTOTAL(109,BW1430:BW1438)</f>
        <v>0</v>
      </c>
      <c r="BX1439" s="156"/>
      <c r="BY1439" s="156">
        <f>IF(SUM(C1439:AI1439)=0,0,1)</f>
        <v>1</v>
      </c>
      <c r="BZ1439" s="156">
        <f t="shared" si="166"/>
        <v>0</v>
      </c>
      <c r="CA1439" s="156"/>
      <c r="CB1439" s="252">
        <f>[4]KQKD!P97</f>
        <v>314009646</v>
      </c>
      <c r="CC1439" s="252">
        <f>[4]KQKD!T97</f>
        <v>391776951</v>
      </c>
      <c r="CD1439" s="252">
        <f>W1439-CB1439</f>
        <v>0</v>
      </c>
      <c r="CE1439" s="252">
        <f>AD1439-CC1439</f>
        <v>0</v>
      </c>
      <c r="CG1439" s="272"/>
      <c r="CH1439" s="272"/>
      <c r="CI1439" s="272"/>
      <c r="CJ1439" s="272"/>
      <c r="CK1439" s="272"/>
      <c r="CL1439" s="272"/>
      <c r="CM1439" s="272"/>
      <c r="CN1439" s="272"/>
      <c r="CO1439" s="272"/>
      <c r="CP1439" s="272"/>
    </row>
    <row r="1440" spans="1:94" s="96" customFormat="1" ht="15" hidden="1" customHeight="1" thickTop="1">
      <c r="A1440" s="147" t="str">
        <f>IF(B1440&lt;&gt;"",SUBTOTAL(103,$B$8:B1440)-SUBTOTAL(103,$B$9:$B$50)-SUBTOTAL(103,$B$52:$B$345),"")</f>
        <v/>
      </c>
      <c r="B1440" s="88"/>
      <c r="C1440" s="270"/>
      <c r="D1440" s="124"/>
      <c r="E1440" s="111"/>
      <c r="F1440" s="111"/>
      <c r="G1440" s="111"/>
      <c r="H1440" s="111"/>
      <c r="I1440" s="111"/>
      <c r="J1440" s="111"/>
      <c r="K1440" s="126"/>
      <c r="L1440" s="126"/>
      <c r="M1440" s="126"/>
      <c r="N1440" s="126"/>
      <c r="O1440" s="126"/>
      <c r="P1440" s="126"/>
      <c r="Q1440" s="126"/>
      <c r="R1440" s="126"/>
      <c r="S1440" s="126"/>
      <c r="T1440" s="126"/>
      <c r="U1440" s="126"/>
      <c r="V1440" s="126"/>
      <c r="W1440" s="271"/>
      <c r="X1440" s="271"/>
      <c r="Y1440" s="271"/>
      <c r="Z1440" s="271"/>
      <c r="AA1440" s="271"/>
      <c r="AB1440" s="271"/>
      <c r="AC1440" s="271"/>
      <c r="AD1440" s="271"/>
      <c r="AE1440" s="271"/>
      <c r="AF1440" s="271"/>
      <c r="AG1440" s="271"/>
      <c r="AH1440" s="271"/>
      <c r="AI1440" s="271"/>
      <c r="AJ1440" s="147" t="str">
        <f t="shared" si="167"/>
        <v/>
      </c>
      <c r="AK1440" s="245">
        <f t="shared" si="167"/>
        <v>0</v>
      </c>
      <c r="AL1440" s="270"/>
      <c r="AM1440" s="124"/>
      <c r="AN1440" s="124"/>
      <c r="AO1440" s="111"/>
      <c r="AP1440" s="111"/>
      <c r="AQ1440" s="111"/>
      <c r="AR1440" s="111"/>
      <c r="AS1440" s="111"/>
      <c r="AT1440" s="126"/>
      <c r="AU1440" s="126"/>
      <c r="AV1440" s="126"/>
      <c r="AW1440" s="126"/>
      <c r="AX1440" s="126"/>
      <c r="AY1440" s="126"/>
      <c r="AZ1440" s="126"/>
      <c r="BA1440" s="126"/>
      <c r="BB1440" s="126"/>
      <c r="BC1440" s="126"/>
      <c r="BD1440" s="126"/>
      <c r="BE1440" s="126"/>
      <c r="BF1440" s="271"/>
      <c r="BG1440" s="271"/>
      <c r="BH1440" s="271"/>
      <c r="BI1440" s="271"/>
      <c r="BJ1440" s="271"/>
      <c r="BK1440" s="271"/>
      <c r="BL1440" s="271"/>
      <c r="BM1440" s="271"/>
      <c r="BN1440" s="271"/>
      <c r="BO1440" s="271"/>
      <c r="BP1440" s="271"/>
      <c r="BQ1440" s="271"/>
      <c r="BR1440" s="271"/>
      <c r="BS1440" s="271"/>
      <c r="BT1440" s="155">
        <f>BT1439-[4]KQKD!K97</f>
        <v>0</v>
      </c>
      <c r="BU1440" s="155">
        <f>BU1439-[4]KQKD!L97</f>
        <v>0</v>
      </c>
      <c r="BV1440" s="155">
        <f>BV1439-[4]KQKD!M97</f>
        <v>0</v>
      </c>
      <c r="BW1440" s="155">
        <f>BW1439-[4]KQKD!O97</f>
        <v>0</v>
      </c>
      <c r="BX1440" s="156"/>
      <c r="BY1440" s="156">
        <f>BY1443</f>
        <v>0</v>
      </c>
      <c r="BZ1440" s="156">
        <f t="shared" si="166"/>
        <v>0</v>
      </c>
      <c r="CA1440" s="156"/>
      <c r="CB1440" s="252"/>
      <c r="CC1440" s="252"/>
      <c r="CD1440" s="252"/>
      <c r="CE1440" s="252"/>
      <c r="CG1440" s="272"/>
      <c r="CH1440" s="272"/>
      <c r="CI1440" s="272"/>
      <c r="CJ1440" s="272"/>
      <c r="CK1440" s="272"/>
      <c r="CL1440" s="272"/>
      <c r="CM1440" s="272"/>
      <c r="CN1440" s="272"/>
      <c r="CO1440" s="272"/>
      <c r="CP1440" s="272"/>
    </row>
    <row r="1441" spans="1:94" ht="15" hidden="1" customHeight="1">
      <c r="A1441" s="147" t="str">
        <f>IF(B1441&lt;&gt;"",SUBTOTAL(103,$B$8:B1441)-SUBTOTAL(103,$B$9:$B$50)-SUBTOTAL(103,$B$52:$B$345),"")</f>
        <v/>
      </c>
      <c r="B1441" s="88" t="str">
        <f>IF(AND(W1452=0,AD1452=0),"",".")</f>
        <v/>
      </c>
      <c r="C1441" s="261" t="s">
        <v>1783</v>
      </c>
      <c r="D1441" s="107"/>
      <c r="E1441" s="107"/>
      <c r="F1441" s="107"/>
      <c r="G1441" s="107"/>
      <c r="H1441" s="107"/>
      <c r="I1441" s="107"/>
      <c r="J1441" s="107"/>
      <c r="K1441" s="107"/>
      <c r="L1441" s="107"/>
      <c r="M1441" s="107"/>
      <c r="N1441" s="107"/>
      <c r="O1441" s="107"/>
      <c r="P1441" s="107"/>
      <c r="Q1441" s="107"/>
      <c r="R1441" s="107"/>
      <c r="S1441" s="107"/>
      <c r="T1441" s="107"/>
      <c r="U1441" s="107"/>
      <c r="V1441" s="107"/>
      <c r="AJ1441" s="147" t="str">
        <f t="shared" si="167"/>
        <v/>
      </c>
      <c r="AK1441" s="245" t="str">
        <f t="shared" si="167"/>
        <v/>
      </c>
      <c r="AL1441" s="261" t="s">
        <v>1749</v>
      </c>
      <c r="AM1441" s="107"/>
      <c r="AN1441" s="107"/>
      <c r="AO1441" s="107"/>
      <c r="AP1441" s="107"/>
      <c r="AQ1441" s="107"/>
      <c r="AR1441" s="107"/>
      <c r="AS1441" s="107"/>
      <c r="AT1441" s="107"/>
      <c r="AU1441" s="107"/>
      <c r="AV1441" s="107"/>
      <c r="AW1441" s="107"/>
      <c r="AX1441" s="107"/>
      <c r="AY1441" s="107"/>
      <c r="AZ1441" s="107"/>
      <c r="BA1441" s="107"/>
      <c r="BB1441" s="107"/>
      <c r="BC1441" s="107"/>
      <c r="BD1441" s="107"/>
      <c r="BE1441" s="107"/>
      <c r="BY1441" s="156">
        <f>BY1443</f>
        <v>0</v>
      </c>
      <c r="BZ1441" s="156">
        <f t="shared" si="166"/>
        <v>0</v>
      </c>
    </row>
    <row r="1442" spans="1:94" ht="27" hidden="1" customHeight="1">
      <c r="A1442" s="278" t="str">
        <f>IF(B1442&lt;&gt;"",SUBTOTAL(103,$B$8:B1442)-SUBTOTAL(103,$B$9:$B$50)-SUBTOTAL(103,$B$52:$B$345),"")</f>
        <v/>
      </c>
      <c r="C1442" s="353"/>
      <c r="D1442" s="107"/>
      <c r="E1442" s="107"/>
      <c r="F1442" s="107"/>
      <c r="G1442" s="107"/>
      <c r="H1442" s="107"/>
      <c r="I1442" s="107"/>
      <c r="J1442" s="107"/>
      <c r="K1442" s="107"/>
      <c r="L1442" s="107"/>
      <c r="M1442" s="107"/>
      <c r="N1442" s="107"/>
      <c r="O1442" s="107"/>
      <c r="P1442" s="107"/>
      <c r="Q1442" s="107"/>
      <c r="R1442" s="107"/>
      <c r="S1442" s="107"/>
      <c r="T1442" s="107"/>
      <c r="U1442" s="107"/>
      <c r="V1442" s="107"/>
      <c r="W1442" s="644" t="str">
        <f>[4]KQKD!$P$9</f>
        <v>6 tháng đầu năm 2016</v>
      </c>
      <c r="X1442" s="649"/>
      <c r="Y1442" s="649"/>
      <c r="Z1442" s="649"/>
      <c r="AA1442" s="649"/>
      <c r="AB1442" s="649"/>
      <c r="AC1442" s="277"/>
      <c r="AD1442" s="644" t="str">
        <f>[4]KQKD!$T$9</f>
        <v>6 tháng đầu năm 2015</v>
      </c>
      <c r="AE1442" s="649"/>
      <c r="AF1442" s="649"/>
      <c r="AG1442" s="649"/>
      <c r="AH1442" s="649"/>
      <c r="AI1442" s="649"/>
      <c r="AJ1442" s="278" t="str">
        <f t="shared" si="167"/>
        <v/>
      </c>
      <c r="AK1442" s="278">
        <f t="shared" si="167"/>
        <v>0</v>
      </c>
      <c r="AM1442" s="107"/>
      <c r="AN1442" s="107"/>
      <c r="AO1442" s="107"/>
      <c r="AP1442" s="107"/>
      <c r="AQ1442" s="107"/>
      <c r="AR1442" s="107"/>
      <c r="AS1442" s="107"/>
      <c r="AT1442" s="107"/>
      <c r="AU1442" s="107"/>
      <c r="AV1442" s="107"/>
      <c r="AW1442" s="107"/>
      <c r="AX1442" s="107"/>
      <c r="AY1442" s="107"/>
      <c r="AZ1442" s="107"/>
      <c r="BA1442" s="107"/>
      <c r="BB1442" s="107"/>
      <c r="BC1442" s="107"/>
      <c r="BD1442" s="107"/>
      <c r="BE1442" s="107"/>
      <c r="BF1442" s="644" t="e">
        <f>#REF!</f>
        <v>#REF!</v>
      </c>
      <c r="BG1442" s="649"/>
      <c r="BH1442" s="649"/>
      <c r="BI1442" s="649"/>
      <c r="BJ1442" s="649"/>
      <c r="BK1442" s="649"/>
      <c r="BL1442" s="277"/>
      <c r="BM1442" s="644" t="e">
        <f>#REF!</f>
        <v>#REF!</v>
      </c>
      <c r="BN1442" s="649"/>
      <c r="BO1442" s="649"/>
      <c r="BP1442" s="649"/>
      <c r="BQ1442" s="649"/>
      <c r="BR1442" s="649"/>
      <c r="BS1442" s="279"/>
      <c r="BT1442" s="280" t="str">
        <f>[4]CDKT!K$9</f>
        <v>Hội sở</v>
      </c>
      <c r="BU1442" s="280" t="str">
        <f>[4]CDKT!L$9</f>
        <v>CN Hà Nội</v>
      </c>
      <c r="BV1442" s="280" t="str">
        <f>[4]CDKT!M$9</f>
        <v>CN Hồ Chí Minh</v>
      </c>
      <c r="BW1442" s="280" t="str">
        <f>[4]CDKT!O$9</f>
        <v>Điều chỉnh</v>
      </c>
      <c r="BY1442" s="156">
        <f>BY1443</f>
        <v>0</v>
      </c>
      <c r="BZ1442" s="156">
        <f t="shared" si="166"/>
        <v>0</v>
      </c>
    </row>
    <row r="1443" spans="1:94" ht="15" hidden="1" customHeight="1">
      <c r="A1443" s="278" t="str">
        <f>IF(B1443&lt;&gt;"",SUBTOTAL(103,$B$8:B1443)-SUBTOTAL(103,$B$9:$B$50)-SUBTOTAL(103,$B$52:$B$345),"")</f>
        <v/>
      </c>
      <c r="C1443" s="353"/>
      <c r="D1443" s="107"/>
      <c r="E1443" s="107"/>
      <c r="F1443" s="107"/>
      <c r="G1443" s="107"/>
      <c r="H1443" s="107"/>
      <c r="I1443" s="107"/>
      <c r="J1443" s="107"/>
      <c r="K1443" s="107"/>
      <c r="L1443" s="107"/>
      <c r="M1443" s="107"/>
      <c r="N1443" s="107"/>
      <c r="O1443" s="107"/>
      <c r="P1443" s="107"/>
      <c r="Q1443" s="107"/>
      <c r="R1443" s="107"/>
      <c r="S1443" s="107"/>
      <c r="T1443" s="107"/>
      <c r="U1443" s="107"/>
      <c r="V1443" s="107"/>
      <c r="W1443" s="627" t="str">
        <f>[4]KQKD!$P$10</f>
        <v>VND</v>
      </c>
      <c r="X1443" s="673"/>
      <c r="Y1443" s="673"/>
      <c r="Z1443" s="673"/>
      <c r="AA1443" s="673"/>
      <c r="AB1443" s="673"/>
      <c r="AC1443" s="277"/>
      <c r="AD1443" s="627" t="str">
        <f>[4]KQKD!$T$10</f>
        <v>VND</v>
      </c>
      <c r="AE1443" s="673"/>
      <c r="AF1443" s="673"/>
      <c r="AG1443" s="673"/>
      <c r="AH1443" s="673"/>
      <c r="AI1443" s="673"/>
      <c r="AJ1443" s="278" t="str">
        <f t="shared" si="167"/>
        <v/>
      </c>
      <c r="AK1443" s="278">
        <f t="shared" si="167"/>
        <v>0</v>
      </c>
      <c r="AM1443" s="107"/>
      <c r="AN1443" s="107"/>
      <c r="AO1443" s="107"/>
      <c r="AP1443" s="107"/>
      <c r="AQ1443" s="107"/>
      <c r="AR1443" s="107"/>
      <c r="AS1443" s="107"/>
      <c r="AT1443" s="107"/>
      <c r="AU1443" s="107"/>
      <c r="AV1443" s="107"/>
      <c r="AW1443" s="107"/>
      <c r="AX1443" s="107"/>
      <c r="AY1443" s="107"/>
      <c r="AZ1443" s="107"/>
      <c r="BA1443" s="107"/>
      <c r="BB1443" s="107"/>
      <c r="BC1443" s="107"/>
      <c r="BD1443" s="107"/>
      <c r="BE1443" s="107"/>
      <c r="BF1443" s="627" t="e">
        <f>#REF!</f>
        <v>#REF!</v>
      </c>
      <c r="BG1443" s="673"/>
      <c r="BH1443" s="673"/>
      <c r="BI1443" s="673"/>
      <c r="BJ1443" s="673"/>
      <c r="BK1443" s="673"/>
      <c r="BL1443" s="277"/>
      <c r="BM1443" s="627" t="e">
        <f>#REF!</f>
        <v>#REF!</v>
      </c>
      <c r="BN1443" s="673"/>
      <c r="BO1443" s="673"/>
      <c r="BP1443" s="673"/>
      <c r="BQ1443" s="673"/>
      <c r="BR1443" s="673"/>
      <c r="BS1443" s="279"/>
      <c r="BT1443" s="155" t="s">
        <v>1133</v>
      </c>
      <c r="BU1443" s="155" t="s">
        <v>1133</v>
      </c>
      <c r="BV1443" s="155" t="s">
        <v>1133</v>
      </c>
      <c r="BW1443" s="155" t="s">
        <v>1133</v>
      </c>
      <c r="BY1443" s="156">
        <f>SUM(BY1444:BY1452)</f>
        <v>0</v>
      </c>
      <c r="BZ1443" s="156">
        <f t="shared" si="166"/>
        <v>0</v>
      </c>
    </row>
    <row r="1444" spans="1:94" s="99" customFormat="1" ht="15" hidden="1" customHeight="1">
      <c r="A1444" s="147" t="str">
        <f>IF(B1444&lt;&gt;"",SUBTOTAL(103,$B$8:B1444)-SUBTOTAL(103,$B$9:$B$50)-SUBTOTAL(103,$B$52:$B$345),"")</f>
        <v/>
      </c>
      <c r="B1444" s="88"/>
      <c r="C1444" s="292" t="s">
        <v>1784</v>
      </c>
      <c r="D1444" s="113"/>
      <c r="E1444" s="107"/>
      <c r="F1444" s="107"/>
      <c r="G1444" s="107"/>
      <c r="H1444" s="107"/>
      <c r="I1444" s="107"/>
      <c r="J1444" s="107"/>
      <c r="K1444" s="114"/>
      <c r="L1444" s="114"/>
      <c r="M1444" s="114"/>
      <c r="N1444" s="114"/>
      <c r="O1444" s="114"/>
      <c r="P1444" s="114"/>
      <c r="Q1444" s="114"/>
      <c r="R1444" s="114"/>
      <c r="S1444" s="114"/>
      <c r="T1444" s="114"/>
      <c r="U1444" s="114"/>
      <c r="V1444" s="114"/>
      <c r="W1444" s="641">
        <f>SUBTOTAL(109,W1445:AB1446)</f>
        <v>0</v>
      </c>
      <c r="X1444" s="641"/>
      <c r="Y1444" s="641"/>
      <c r="Z1444" s="641"/>
      <c r="AA1444" s="641"/>
      <c r="AB1444" s="641"/>
      <c r="AC1444" s="155"/>
      <c r="AD1444" s="641">
        <f>SUBTOTAL(109,AD1445:AI1446)</f>
        <v>0</v>
      </c>
      <c r="AE1444" s="641"/>
      <c r="AF1444" s="641"/>
      <c r="AG1444" s="641"/>
      <c r="AH1444" s="641"/>
      <c r="AI1444" s="641"/>
      <c r="AJ1444" s="147" t="str">
        <f t="shared" si="167"/>
        <v/>
      </c>
      <c r="AK1444" s="245">
        <f t="shared" si="167"/>
        <v>0</v>
      </c>
      <c r="AL1444" s="292" t="s">
        <v>1751</v>
      </c>
      <c r="AM1444" s="113"/>
      <c r="AN1444" s="113"/>
      <c r="AO1444" s="107"/>
      <c r="AP1444" s="107"/>
      <c r="AQ1444" s="107"/>
      <c r="AR1444" s="107"/>
      <c r="AS1444" s="107"/>
      <c r="AT1444" s="114"/>
      <c r="AU1444" s="114"/>
      <c r="AV1444" s="114"/>
      <c r="AW1444" s="114"/>
      <c r="AX1444" s="114"/>
      <c r="AY1444" s="114"/>
      <c r="AZ1444" s="114"/>
      <c r="BA1444" s="114"/>
      <c r="BB1444" s="114"/>
      <c r="BC1444" s="114"/>
      <c r="BD1444" s="114"/>
      <c r="BE1444" s="114"/>
      <c r="BF1444" s="676">
        <f t="shared" ref="BF1444:BF1450" si="180">W1444</f>
        <v>0</v>
      </c>
      <c r="BG1444" s="676"/>
      <c r="BH1444" s="676"/>
      <c r="BI1444" s="676"/>
      <c r="BJ1444" s="676"/>
      <c r="BK1444" s="676"/>
      <c r="BL1444" s="194"/>
      <c r="BM1444" s="676">
        <f t="shared" ref="BM1444:BM1450" si="181">AD1444</f>
        <v>0</v>
      </c>
      <c r="BN1444" s="676"/>
      <c r="BO1444" s="676"/>
      <c r="BP1444" s="676"/>
      <c r="BQ1444" s="676"/>
      <c r="BR1444" s="676"/>
      <c r="BS1444" s="193"/>
      <c r="BT1444" s="155">
        <f>SUBTOTAL(109,BT1445:BT1446)</f>
        <v>0</v>
      </c>
      <c r="BU1444" s="155">
        <f>SUBTOTAL(109,BU1445:BU1446)</f>
        <v>0</v>
      </c>
      <c r="BV1444" s="155">
        <f>SUBTOTAL(109,BV1445:BV1446)</f>
        <v>0</v>
      </c>
      <c r="BW1444" s="155">
        <f>SUBTOTAL(109,BW1445:BW1446)</f>
        <v>0</v>
      </c>
      <c r="BX1444" s="156"/>
      <c r="BY1444" s="156">
        <f t="shared" ref="BY1444:BY1450" si="182">IF(SUM(C1444:AI1444)=0,0,1)</f>
        <v>0</v>
      </c>
      <c r="BZ1444" s="156">
        <f t="shared" ref="BZ1444:BZ1507" si="183">IF(ISNONTEXT(C1444:D1444),0,SUM(C1444:AI1444)-SUM(AL1444:BR1444))</f>
        <v>0</v>
      </c>
      <c r="CA1444" s="156"/>
      <c r="CB1444" s="252"/>
      <c r="CC1444" s="252"/>
      <c r="CD1444" s="252"/>
      <c r="CE1444" s="252"/>
      <c r="CG1444" s="290"/>
      <c r="CH1444" s="290"/>
      <c r="CI1444" s="290"/>
      <c r="CJ1444" s="290"/>
      <c r="CK1444" s="290"/>
      <c r="CL1444" s="290"/>
      <c r="CM1444" s="290"/>
      <c r="CN1444" s="290"/>
      <c r="CO1444" s="290"/>
      <c r="CP1444" s="290"/>
    </row>
    <row r="1445" spans="1:94" s="99" customFormat="1" ht="15" hidden="1" customHeight="1">
      <c r="A1445" s="147" t="str">
        <f>IF(B1445&lt;&gt;"",SUBTOTAL(103,$B$8:B1445)-SUBTOTAL(103,$B$9:$B$50)-SUBTOTAL(103,$B$52:$B$345),"")</f>
        <v/>
      </c>
      <c r="B1445" s="88"/>
      <c r="C1445" s="484" t="s">
        <v>781</v>
      </c>
      <c r="D1445" s="113" t="s">
        <v>1785</v>
      </c>
      <c r="E1445" s="107"/>
      <c r="F1445" s="107"/>
      <c r="G1445" s="107"/>
      <c r="H1445" s="107"/>
      <c r="I1445" s="107"/>
      <c r="J1445" s="107"/>
      <c r="K1445" s="114"/>
      <c r="L1445" s="114"/>
      <c r="M1445" s="114"/>
      <c r="N1445" s="114"/>
      <c r="O1445" s="114"/>
      <c r="P1445" s="114"/>
      <c r="Q1445" s="114"/>
      <c r="R1445" s="114"/>
      <c r="S1445" s="114"/>
      <c r="T1445" s="114"/>
      <c r="U1445" s="114"/>
      <c r="V1445" s="114"/>
      <c r="W1445" s="641">
        <f t="shared" ref="W1445:W1450" si="184">SUM(BT1445:BW1445)</f>
        <v>0</v>
      </c>
      <c r="X1445" s="641"/>
      <c r="Y1445" s="641"/>
      <c r="Z1445" s="641"/>
      <c r="AA1445" s="641"/>
      <c r="AB1445" s="641"/>
      <c r="AC1445" s="155"/>
      <c r="AD1445" s="641">
        <f>[4]KQKD!P102</f>
        <v>0</v>
      </c>
      <c r="AE1445" s="641"/>
      <c r="AF1445" s="641"/>
      <c r="AG1445" s="641"/>
      <c r="AH1445" s="641"/>
      <c r="AI1445" s="641"/>
      <c r="AJ1445" s="147" t="str">
        <f t="shared" si="167"/>
        <v/>
      </c>
      <c r="AK1445" s="245">
        <f t="shared" si="167"/>
        <v>0</v>
      </c>
      <c r="AL1445" s="292" t="s">
        <v>1753</v>
      </c>
      <c r="AM1445" s="113"/>
      <c r="AN1445" s="113"/>
      <c r="AO1445" s="107"/>
      <c r="AP1445" s="107"/>
      <c r="AQ1445" s="107"/>
      <c r="AR1445" s="107"/>
      <c r="AS1445" s="107"/>
      <c r="AT1445" s="114"/>
      <c r="AU1445" s="114"/>
      <c r="AV1445" s="114"/>
      <c r="AW1445" s="114"/>
      <c r="AX1445" s="114"/>
      <c r="AY1445" s="114"/>
      <c r="AZ1445" s="114"/>
      <c r="BA1445" s="114"/>
      <c r="BB1445" s="114"/>
      <c r="BC1445" s="114"/>
      <c r="BD1445" s="114"/>
      <c r="BE1445" s="114"/>
      <c r="BF1445" s="676">
        <f t="shared" si="180"/>
        <v>0</v>
      </c>
      <c r="BG1445" s="676"/>
      <c r="BH1445" s="676"/>
      <c r="BI1445" s="676"/>
      <c r="BJ1445" s="676"/>
      <c r="BK1445" s="676"/>
      <c r="BL1445" s="194"/>
      <c r="BM1445" s="676">
        <f t="shared" si="181"/>
        <v>0</v>
      </c>
      <c r="BN1445" s="676"/>
      <c r="BO1445" s="676"/>
      <c r="BP1445" s="676"/>
      <c r="BQ1445" s="676"/>
      <c r="BR1445" s="676"/>
      <c r="BS1445" s="193"/>
      <c r="BT1445" s="155">
        <f>[4]KQKD!K102</f>
        <v>0</v>
      </c>
      <c r="BU1445" s="155">
        <f>[4]KQKD!L102</f>
        <v>0</v>
      </c>
      <c r="BV1445" s="155">
        <f>[4]KQKD!M102</f>
        <v>0</v>
      </c>
      <c r="BW1445" s="155">
        <f>[4]KQKD!O102</f>
        <v>0</v>
      </c>
      <c r="BX1445" s="156"/>
      <c r="BY1445" s="156">
        <f t="shared" si="182"/>
        <v>0</v>
      </c>
      <c r="BZ1445" s="156">
        <f t="shared" si="183"/>
        <v>0</v>
      </c>
      <c r="CA1445" s="156"/>
      <c r="CB1445" s="252"/>
      <c r="CC1445" s="252"/>
      <c r="CD1445" s="252"/>
      <c r="CE1445" s="252"/>
      <c r="CG1445" s="290"/>
      <c r="CH1445" s="290"/>
      <c r="CI1445" s="290"/>
      <c r="CJ1445" s="290"/>
      <c r="CK1445" s="290"/>
      <c r="CL1445" s="290"/>
      <c r="CM1445" s="290"/>
      <c r="CN1445" s="290"/>
      <c r="CO1445" s="290"/>
      <c r="CP1445" s="290"/>
    </row>
    <row r="1446" spans="1:94" s="99" customFormat="1" ht="15" hidden="1" customHeight="1">
      <c r="A1446" s="147" t="str">
        <f>IF(B1446&lt;&gt;"",SUBTOTAL(103,$B$8:B1446)-SUBTOTAL(103,$B$9:$B$50)-SUBTOTAL(103,$B$52:$B$345),"")</f>
        <v/>
      </c>
      <c r="B1446" s="88"/>
      <c r="C1446" s="484" t="s">
        <v>781</v>
      </c>
      <c r="D1446" s="113" t="s">
        <v>1786</v>
      </c>
      <c r="E1446" s="107"/>
      <c r="F1446" s="107"/>
      <c r="G1446" s="107"/>
      <c r="H1446" s="107"/>
      <c r="I1446" s="107"/>
      <c r="J1446" s="107"/>
      <c r="K1446" s="114"/>
      <c r="L1446" s="114"/>
      <c r="M1446" s="114"/>
      <c r="N1446" s="114"/>
      <c r="O1446" s="114"/>
      <c r="P1446" s="114"/>
      <c r="Q1446" s="114"/>
      <c r="R1446" s="114"/>
      <c r="S1446" s="114"/>
      <c r="T1446" s="114"/>
      <c r="U1446" s="114"/>
      <c r="V1446" s="114"/>
      <c r="W1446" s="641">
        <f t="shared" si="184"/>
        <v>0</v>
      </c>
      <c r="X1446" s="641"/>
      <c r="Y1446" s="641"/>
      <c r="Z1446" s="641"/>
      <c r="AA1446" s="641"/>
      <c r="AB1446" s="641"/>
      <c r="AC1446" s="155"/>
      <c r="AD1446" s="641">
        <f>[4]KQKD!T103</f>
        <v>0</v>
      </c>
      <c r="AE1446" s="641"/>
      <c r="AF1446" s="641"/>
      <c r="AG1446" s="641"/>
      <c r="AH1446" s="641"/>
      <c r="AI1446" s="641"/>
      <c r="AJ1446" s="147" t="str">
        <f t="shared" si="167"/>
        <v/>
      </c>
      <c r="AK1446" s="245">
        <f t="shared" si="167"/>
        <v>0</v>
      </c>
      <c r="AL1446" s="292" t="s">
        <v>1755</v>
      </c>
      <c r="AM1446" s="113"/>
      <c r="AN1446" s="113"/>
      <c r="AO1446" s="107"/>
      <c r="AP1446" s="107"/>
      <c r="AQ1446" s="107"/>
      <c r="AR1446" s="107"/>
      <c r="AS1446" s="107"/>
      <c r="AT1446" s="114"/>
      <c r="AU1446" s="114"/>
      <c r="AV1446" s="114"/>
      <c r="AW1446" s="114"/>
      <c r="AX1446" s="114"/>
      <c r="AY1446" s="114"/>
      <c r="AZ1446" s="114"/>
      <c r="BA1446" s="114"/>
      <c r="BB1446" s="114"/>
      <c r="BC1446" s="114"/>
      <c r="BD1446" s="114"/>
      <c r="BE1446" s="114"/>
      <c r="BF1446" s="676">
        <f t="shared" si="180"/>
        <v>0</v>
      </c>
      <c r="BG1446" s="676"/>
      <c r="BH1446" s="676"/>
      <c r="BI1446" s="676"/>
      <c r="BJ1446" s="676"/>
      <c r="BK1446" s="676"/>
      <c r="BL1446" s="194"/>
      <c r="BM1446" s="676">
        <f t="shared" si="181"/>
        <v>0</v>
      </c>
      <c r="BN1446" s="676"/>
      <c r="BO1446" s="676"/>
      <c r="BP1446" s="676"/>
      <c r="BQ1446" s="676"/>
      <c r="BR1446" s="676"/>
      <c r="BS1446" s="193"/>
      <c r="BT1446" s="155">
        <f>[4]KQKD!K103</f>
        <v>0</v>
      </c>
      <c r="BU1446" s="155">
        <f>[4]KQKD!L103</f>
        <v>0</v>
      </c>
      <c r="BV1446" s="155">
        <f>[4]KQKD!M103</f>
        <v>0</v>
      </c>
      <c r="BW1446" s="155">
        <f>[4]KQKD!O103</f>
        <v>0</v>
      </c>
      <c r="BX1446" s="156"/>
      <c r="BY1446" s="156">
        <f t="shared" si="182"/>
        <v>0</v>
      </c>
      <c r="BZ1446" s="156">
        <f t="shared" si="183"/>
        <v>0</v>
      </c>
      <c r="CA1446" s="156"/>
      <c r="CB1446" s="252"/>
      <c r="CC1446" s="252"/>
      <c r="CD1446" s="252"/>
      <c r="CE1446" s="252"/>
      <c r="CG1446" s="290"/>
      <c r="CH1446" s="290"/>
      <c r="CI1446" s="290"/>
      <c r="CJ1446" s="290"/>
      <c r="CK1446" s="290"/>
      <c r="CL1446" s="290"/>
      <c r="CM1446" s="290"/>
      <c r="CN1446" s="290"/>
      <c r="CO1446" s="290"/>
      <c r="CP1446" s="290"/>
    </row>
    <row r="1447" spans="1:94" s="99" customFormat="1" ht="15" hidden="1" customHeight="1">
      <c r="A1447" s="147" t="str">
        <f>IF(B1447&lt;&gt;"",SUBTOTAL(103,$B$8:B1447)-SUBTOTAL(103,$B$9:$B$50)-SUBTOTAL(103,$B$52:$B$345),"")</f>
        <v/>
      </c>
      <c r="B1447" s="88"/>
      <c r="C1447" s="292" t="s">
        <v>1787</v>
      </c>
      <c r="D1447" s="113"/>
      <c r="E1447" s="107"/>
      <c r="F1447" s="107"/>
      <c r="G1447" s="107"/>
      <c r="H1447" s="107"/>
      <c r="I1447" s="107"/>
      <c r="J1447" s="107"/>
      <c r="K1447" s="114"/>
      <c r="L1447" s="114"/>
      <c r="M1447" s="114"/>
      <c r="N1447" s="114"/>
      <c r="O1447" s="114"/>
      <c r="P1447" s="114"/>
      <c r="Q1447" s="114"/>
      <c r="R1447" s="114"/>
      <c r="S1447" s="114"/>
      <c r="T1447" s="114"/>
      <c r="U1447" s="114"/>
      <c r="V1447" s="114"/>
      <c r="W1447" s="641">
        <f t="shared" si="184"/>
        <v>0</v>
      </c>
      <c r="X1447" s="641"/>
      <c r="Y1447" s="641"/>
      <c r="Z1447" s="641"/>
      <c r="AA1447" s="641"/>
      <c r="AB1447" s="641"/>
      <c r="AC1447" s="155"/>
      <c r="AD1447" s="641">
        <f>[4]KQKD!T104</f>
        <v>0</v>
      </c>
      <c r="AE1447" s="641"/>
      <c r="AF1447" s="641"/>
      <c r="AG1447" s="641"/>
      <c r="AH1447" s="641"/>
      <c r="AI1447" s="641"/>
      <c r="AJ1447" s="147" t="str">
        <f t="shared" si="167"/>
        <v/>
      </c>
      <c r="AK1447" s="245">
        <f t="shared" si="167"/>
        <v>0</v>
      </c>
      <c r="AL1447" s="292" t="s">
        <v>1757</v>
      </c>
      <c r="AM1447" s="113"/>
      <c r="AN1447" s="113"/>
      <c r="AO1447" s="107"/>
      <c r="AP1447" s="107"/>
      <c r="AQ1447" s="107"/>
      <c r="AR1447" s="107"/>
      <c r="AS1447" s="107"/>
      <c r="AT1447" s="114"/>
      <c r="AU1447" s="114"/>
      <c r="AV1447" s="114"/>
      <c r="AW1447" s="114"/>
      <c r="AX1447" s="114"/>
      <c r="AY1447" s="114"/>
      <c r="AZ1447" s="114"/>
      <c r="BA1447" s="114"/>
      <c r="BB1447" s="114"/>
      <c r="BC1447" s="114"/>
      <c r="BD1447" s="114"/>
      <c r="BE1447" s="114"/>
      <c r="BF1447" s="676">
        <f t="shared" si="180"/>
        <v>0</v>
      </c>
      <c r="BG1447" s="676"/>
      <c r="BH1447" s="676"/>
      <c r="BI1447" s="676"/>
      <c r="BJ1447" s="676"/>
      <c r="BK1447" s="676"/>
      <c r="BL1447" s="194"/>
      <c r="BM1447" s="676">
        <f t="shared" si="181"/>
        <v>0</v>
      </c>
      <c r="BN1447" s="676"/>
      <c r="BO1447" s="676"/>
      <c r="BP1447" s="676"/>
      <c r="BQ1447" s="676"/>
      <c r="BR1447" s="676"/>
      <c r="BS1447" s="193"/>
      <c r="BT1447" s="155">
        <f>[4]KQKD!K104</f>
        <v>0</v>
      </c>
      <c r="BU1447" s="155">
        <f>[4]KQKD!L104</f>
        <v>0</v>
      </c>
      <c r="BV1447" s="155">
        <f>[4]KQKD!M104</f>
        <v>0</v>
      </c>
      <c r="BW1447" s="155">
        <f>[4]KQKD!O104</f>
        <v>0</v>
      </c>
      <c r="BX1447" s="156"/>
      <c r="BY1447" s="156">
        <f t="shared" si="182"/>
        <v>0</v>
      </c>
      <c r="BZ1447" s="156">
        <f t="shared" si="183"/>
        <v>0</v>
      </c>
      <c r="CA1447" s="156"/>
      <c r="CB1447" s="252"/>
      <c r="CC1447" s="252"/>
      <c r="CD1447" s="252"/>
      <c r="CE1447" s="252"/>
      <c r="CG1447" s="290"/>
      <c r="CH1447" s="290"/>
      <c r="CI1447" s="290"/>
      <c r="CJ1447" s="290"/>
      <c r="CK1447" s="290"/>
      <c r="CL1447" s="290"/>
      <c r="CM1447" s="290"/>
      <c r="CN1447" s="290"/>
      <c r="CO1447" s="290"/>
      <c r="CP1447" s="290"/>
    </row>
    <row r="1448" spans="1:94" s="99" customFormat="1" ht="27" hidden="1" customHeight="1">
      <c r="A1448" s="147" t="str">
        <f>IF(B1448&lt;&gt;"",SUBTOTAL(103,$B$8:B1448)-SUBTOTAL(103,$B$9:$B$50)-SUBTOTAL(103,$B$52:$B$345),"")</f>
        <v/>
      </c>
      <c r="B1448" s="88"/>
      <c r="C1448" s="755" t="s">
        <v>1788</v>
      </c>
      <c r="D1448" s="755"/>
      <c r="E1448" s="755"/>
      <c r="F1448" s="755"/>
      <c r="G1448" s="755"/>
      <c r="H1448" s="755"/>
      <c r="I1448" s="755"/>
      <c r="J1448" s="755"/>
      <c r="K1448" s="755"/>
      <c r="L1448" s="755"/>
      <c r="M1448" s="755"/>
      <c r="N1448" s="755"/>
      <c r="O1448" s="755"/>
      <c r="P1448" s="755"/>
      <c r="Q1448" s="755"/>
      <c r="R1448" s="755"/>
      <c r="S1448" s="755"/>
      <c r="T1448" s="755"/>
      <c r="U1448" s="755"/>
      <c r="V1448" s="755"/>
      <c r="W1448" s="641">
        <f t="shared" si="184"/>
        <v>0</v>
      </c>
      <c r="X1448" s="641"/>
      <c r="Y1448" s="641"/>
      <c r="Z1448" s="641"/>
      <c r="AA1448" s="641"/>
      <c r="AB1448" s="641"/>
      <c r="AC1448" s="155"/>
      <c r="AD1448" s="641">
        <f>[4]KQKD!T105</f>
        <v>0</v>
      </c>
      <c r="AE1448" s="641"/>
      <c r="AF1448" s="641"/>
      <c r="AG1448" s="641"/>
      <c r="AH1448" s="641"/>
      <c r="AI1448" s="641"/>
      <c r="AJ1448" s="147" t="str">
        <f t="shared" si="167"/>
        <v/>
      </c>
      <c r="AK1448" s="245">
        <f t="shared" si="167"/>
        <v>0</v>
      </c>
      <c r="AL1448" s="281" t="s">
        <v>1759</v>
      </c>
      <c r="AM1448" s="113"/>
      <c r="AN1448" s="113"/>
      <c r="AO1448" s="107"/>
      <c r="AP1448" s="107"/>
      <c r="AQ1448" s="107"/>
      <c r="AR1448" s="107"/>
      <c r="AS1448" s="107"/>
      <c r="AT1448" s="114"/>
      <c r="AU1448" s="114"/>
      <c r="AV1448" s="114"/>
      <c r="AW1448" s="114"/>
      <c r="AX1448" s="114"/>
      <c r="AY1448" s="114"/>
      <c r="AZ1448" s="114"/>
      <c r="BA1448" s="114"/>
      <c r="BB1448" s="114"/>
      <c r="BC1448" s="114"/>
      <c r="BD1448" s="114"/>
      <c r="BE1448" s="114"/>
      <c r="BF1448" s="676">
        <f t="shared" si="180"/>
        <v>0</v>
      </c>
      <c r="BG1448" s="676"/>
      <c r="BH1448" s="676"/>
      <c r="BI1448" s="676"/>
      <c r="BJ1448" s="676"/>
      <c r="BK1448" s="676"/>
      <c r="BL1448" s="194"/>
      <c r="BM1448" s="676">
        <f t="shared" si="181"/>
        <v>0</v>
      </c>
      <c r="BN1448" s="676"/>
      <c r="BO1448" s="676"/>
      <c r="BP1448" s="676"/>
      <c r="BQ1448" s="676"/>
      <c r="BR1448" s="676"/>
      <c r="BS1448" s="193"/>
      <c r="BT1448" s="155">
        <f>[4]KQKD!K105</f>
        <v>0</v>
      </c>
      <c r="BU1448" s="155">
        <f>[4]KQKD!L105</f>
        <v>0</v>
      </c>
      <c r="BV1448" s="155">
        <f>[4]KQKD!M105</f>
        <v>0</v>
      </c>
      <c r="BW1448" s="155">
        <f>[4]KQKD!O105</f>
        <v>0</v>
      </c>
      <c r="BX1448" s="156"/>
      <c r="BY1448" s="156">
        <f t="shared" si="182"/>
        <v>0</v>
      </c>
      <c r="BZ1448" s="156">
        <f t="shared" si="183"/>
        <v>0</v>
      </c>
      <c r="CA1448" s="156"/>
      <c r="CB1448" s="252"/>
      <c r="CC1448" s="252"/>
      <c r="CD1448" s="252"/>
      <c r="CE1448" s="252"/>
      <c r="CG1448" s="290"/>
      <c r="CH1448" s="290"/>
      <c r="CI1448" s="290"/>
      <c r="CJ1448" s="290"/>
      <c r="CK1448" s="290"/>
      <c r="CL1448" s="290"/>
      <c r="CM1448" s="290"/>
      <c r="CN1448" s="290"/>
      <c r="CO1448" s="290"/>
      <c r="CP1448" s="290"/>
    </row>
    <row r="1449" spans="1:94" s="99" customFormat="1" ht="15" hidden="1" customHeight="1">
      <c r="A1449" s="147" t="str">
        <f>IF(B1449&lt;&gt;"",SUBTOTAL(103,$B$8:B1449)-SUBTOTAL(103,$B$9:$B$50)-SUBTOTAL(103,$B$52:$B$345),"")</f>
        <v/>
      </c>
      <c r="B1449" s="88"/>
      <c r="C1449" s="292" t="str">
        <f>[4]KQKD!E106</f>
        <v>Chi phí dự phòng suy giảm giá trị các khoản đầu tư tài chính dài hạn</v>
      </c>
      <c r="D1449" s="113"/>
      <c r="E1449" s="107"/>
      <c r="F1449" s="107"/>
      <c r="G1449" s="107"/>
      <c r="H1449" s="107"/>
      <c r="I1449" s="107"/>
      <c r="J1449" s="107"/>
      <c r="K1449" s="114"/>
      <c r="L1449" s="114"/>
      <c r="M1449" s="114"/>
      <c r="N1449" s="114"/>
      <c r="O1449" s="114"/>
      <c r="P1449" s="114"/>
      <c r="Q1449" s="114"/>
      <c r="R1449" s="114"/>
      <c r="S1449" s="114"/>
      <c r="T1449" s="114"/>
      <c r="U1449" s="114"/>
      <c r="V1449" s="114"/>
      <c r="W1449" s="641">
        <f t="shared" si="184"/>
        <v>0</v>
      </c>
      <c r="X1449" s="641"/>
      <c r="Y1449" s="641"/>
      <c r="Z1449" s="641"/>
      <c r="AA1449" s="641"/>
      <c r="AB1449" s="641"/>
      <c r="AC1449" s="155"/>
      <c r="AD1449" s="641">
        <f>[4]KQKD!T106</f>
        <v>0</v>
      </c>
      <c r="AE1449" s="641"/>
      <c r="AF1449" s="641"/>
      <c r="AG1449" s="641"/>
      <c r="AH1449" s="641"/>
      <c r="AI1449" s="641"/>
      <c r="AJ1449" s="147" t="str">
        <f>A1449</f>
        <v/>
      </c>
      <c r="AK1449" s="245">
        <f>B1449</f>
        <v>0</v>
      </c>
      <c r="AL1449" s="292" t="s">
        <v>1789</v>
      </c>
      <c r="AM1449" s="113"/>
      <c r="AN1449" s="113"/>
      <c r="AO1449" s="107"/>
      <c r="AP1449" s="107"/>
      <c r="AQ1449" s="107"/>
      <c r="AR1449" s="107"/>
      <c r="AS1449" s="107"/>
      <c r="AT1449" s="114"/>
      <c r="AU1449" s="114"/>
      <c r="AV1449" s="114"/>
      <c r="AW1449" s="114"/>
      <c r="AX1449" s="114"/>
      <c r="AY1449" s="114"/>
      <c r="AZ1449" s="114"/>
      <c r="BA1449" s="114"/>
      <c r="BB1449" s="114"/>
      <c r="BC1449" s="114"/>
      <c r="BD1449" s="114"/>
      <c r="BE1449" s="114"/>
      <c r="BF1449" s="676">
        <f>W1449</f>
        <v>0</v>
      </c>
      <c r="BG1449" s="676"/>
      <c r="BH1449" s="676"/>
      <c r="BI1449" s="676"/>
      <c r="BJ1449" s="676"/>
      <c r="BK1449" s="676"/>
      <c r="BL1449" s="194"/>
      <c r="BM1449" s="676">
        <f>AD1449</f>
        <v>0</v>
      </c>
      <c r="BN1449" s="676"/>
      <c r="BO1449" s="676"/>
      <c r="BP1449" s="676"/>
      <c r="BQ1449" s="676"/>
      <c r="BR1449" s="676"/>
      <c r="BS1449" s="193"/>
      <c r="BT1449" s="155">
        <f>[4]KQKD!K106</f>
        <v>0</v>
      </c>
      <c r="BU1449" s="155">
        <f>[4]KQKD!L106</f>
        <v>0</v>
      </c>
      <c r="BV1449" s="155">
        <f>[4]KQKD!M106</f>
        <v>0</v>
      </c>
      <c r="BW1449" s="155">
        <f>[4]KQKD!O106</f>
        <v>0</v>
      </c>
      <c r="BX1449" s="156"/>
      <c r="BY1449" s="156">
        <f>IF(SUM(C1449:AI1449)=0,0,1)</f>
        <v>0</v>
      </c>
      <c r="BZ1449" s="156">
        <f>IF(ISNONTEXT(C1449:D1449),0,SUM(C1449:AI1449)-SUM(AL1449:BR1449))</f>
        <v>0</v>
      </c>
      <c r="CA1449" s="156"/>
      <c r="CB1449" s="252"/>
      <c r="CC1449" s="252"/>
      <c r="CD1449" s="252"/>
      <c r="CE1449" s="252"/>
      <c r="CG1449" s="290"/>
      <c r="CH1449" s="290"/>
      <c r="CI1449" s="290"/>
      <c r="CJ1449" s="290"/>
      <c r="CK1449" s="290"/>
      <c r="CL1449" s="290"/>
      <c r="CM1449" s="290"/>
      <c r="CN1449" s="290"/>
      <c r="CO1449" s="290"/>
      <c r="CP1449" s="290"/>
    </row>
    <row r="1450" spans="1:94" s="99" customFormat="1" ht="15" hidden="1" customHeight="1">
      <c r="A1450" s="147" t="str">
        <f>IF(B1450&lt;&gt;"",SUBTOTAL(103,$B$8:B1450)-SUBTOTAL(103,$B$9:$B$50)-SUBTOTAL(103,$B$52:$B$345),"")</f>
        <v/>
      </c>
      <c r="B1450" s="88"/>
      <c r="C1450" s="292" t="s">
        <v>1790</v>
      </c>
      <c r="D1450" s="113"/>
      <c r="E1450" s="107"/>
      <c r="F1450" s="107"/>
      <c r="G1450" s="107"/>
      <c r="H1450" s="107"/>
      <c r="I1450" s="107"/>
      <c r="J1450" s="107"/>
      <c r="K1450" s="114"/>
      <c r="L1450" s="114"/>
      <c r="M1450" s="114"/>
      <c r="N1450" s="114"/>
      <c r="O1450" s="114"/>
      <c r="P1450" s="114"/>
      <c r="Q1450" s="114"/>
      <c r="R1450" s="114"/>
      <c r="S1450" s="114"/>
      <c r="T1450" s="114"/>
      <c r="U1450" s="114"/>
      <c r="V1450" s="114"/>
      <c r="W1450" s="641">
        <f t="shared" si="184"/>
        <v>0</v>
      </c>
      <c r="X1450" s="641"/>
      <c r="Y1450" s="641"/>
      <c r="Z1450" s="641"/>
      <c r="AA1450" s="641"/>
      <c r="AB1450" s="641"/>
      <c r="AC1450" s="155"/>
      <c r="AD1450" s="641">
        <f>[4]KQKD!T107</f>
        <v>0</v>
      </c>
      <c r="AE1450" s="641"/>
      <c r="AF1450" s="641"/>
      <c r="AG1450" s="641"/>
      <c r="AH1450" s="641"/>
      <c r="AI1450" s="641"/>
      <c r="AJ1450" s="147" t="str">
        <f t="shared" si="167"/>
        <v/>
      </c>
      <c r="AK1450" s="245">
        <f t="shared" si="167"/>
        <v>0</v>
      </c>
      <c r="AL1450" s="292" t="s">
        <v>1789</v>
      </c>
      <c r="AM1450" s="113"/>
      <c r="AN1450" s="113"/>
      <c r="AO1450" s="107"/>
      <c r="AP1450" s="107"/>
      <c r="AQ1450" s="107"/>
      <c r="AR1450" s="107"/>
      <c r="AS1450" s="107"/>
      <c r="AT1450" s="114"/>
      <c r="AU1450" s="114"/>
      <c r="AV1450" s="114"/>
      <c r="AW1450" s="114"/>
      <c r="AX1450" s="114"/>
      <c r="AY1450" s="114"/>
      <c r="AZ1450" s="114"/>
      <c r="BA1450" s="114"/>
      <c r="BB1450" s="114"/>
      <c r="BC1450" s="114"/>
      <c r="BD1450" s="114"/>
      <c r="BE1450" s="114"/>
      <c r="BF1450" s="676">
        <f t="shared" si="180"/>
        <v>0</v>
      </c>
      <c r="BG1450" s="676"/>
      <c r="BH1450" s="676"/>
      <c r="BI1450" s="676"/>
      <c r="BJ1450" s="676"/>
      <c r="BK1450" s="676"/>
      <c r="BL1450" s="194"/>
      <c r="BM1450" s="676">
        <f t="shared" si="181"/>
        <v>0</v>
      </c>
      <c r="BN1450" s="676"/>
      <c r="BO1450" s="676"/>
      <c r="BP1450" s="676"/>
      <c r="BQ1450" s="676"/>
      <c r="BR1450" s="676"/>
      <c r="BS1450" s="193"/>
      <c r="BT1450" s="155">
        <f>[4]KQKD!K107</f>
        <v>0</v>
      </c>
      <c r="BU1450" s="155">
        <f>[4]KQKD!L107</f>
        <v>0</v>
      </c>
      <c r="BV1450" s="155">
        <f>[4]KQKD!M107</f>
        <v>0</v>
      </c>
      <c r="BW1450" s="155">
        <f>[4]KQKD!O107</f>
        <v>0</v>
      </c>
      <c r="BX1450" s="156"/>
      <c r="BY1450" s="156">
        <f t="shared" si="182"/>
        <v>0</v>
      </c>
      <c r="BZ1450" s="156">
        <f t="shared" si="183"/>
        <v>0</v>
      </c>
      <c r="CA1450" s="156"/>
      <c r="CB1450" s="252"/>
      <c r="CC1450" s="252"/>
      <c r="CD1450" s="252"/>
      <c r="CE1450" s="252"/>
      <c r="CG1450" s="290"/>
      <c r="CH1450" s="290"/>
      <c r="CI1450" s="290"/>
      <c r="CJ1450" s="290"/>
      <c r="CK1450" s="290"/>
      <c r="CL1450" s="290"/>
      <c r="CM1450" s="290"/>
      <c r="CN1450" s="290"/>
      <c r="CO1450" s="290"/>
      <c r="CP1450" s="290"/>
    </row>
    <row r="1451" spans="1:94" ht="15" hidden="1" customHeight="1">
      <c r="A1451" s="147" t="str">
        <f>IF(B1451&lt;&gt;"",SUBTOTAL(103,$B$8:B1451)-SUBTOTAL(103,$B$9:$B$50)-SUBTOTAL(103,$B$52:$B$345),"")</f>
        <v/>
      </c>
      <c r="C1451" s="262"/>
      <c r="W1451" s="155"/>
      <c r="X1451" s="155"/>
      <c r="Y1451" s="155"/>
      <c r="Z1451" s="155"/>
      <c r="AA1451" s="155"/>
      <c r="AB1451" s="155"/>
      <c r="AC1451" s="155"/>
      <c r="AD1451" s="155"/>
      <c r="AE1451" s="155"/>
      <c r="AF1451" s="155"/>
      <c r="AG1451" s="155"/>
      <c r="AH1451" s="155"/>
      <c r="AI1451" s="155"/>
      <c r="AJ1451" s="147" t="str">
        <f t="shared" si="167"/>
        <v/>
      </c>
      <c r="AK1451" s="245">
        <f t="shared" si="167"/>
        <v>0</v>
      </c>
      <c r="AL1451" s="262"/>
      <c r="BF1451" s="194"/>
      <c r="BG1451" s="194"/>
      <c r="BH1451" s="194"/>
      <c r="BI1451" s="194"/>
      <c r="BJ1451" s="194"/>
      <c r="BK1451" s="194"/>
      <c r="BL1451" s="194"/>
      <c r="BM1451" s="194"/>
      <c r="BN1451" s="194"/>
      <c r="BO1451" s="194"/>
      <c r="BP1451" s="194"/>
      <c r="BQ1451" s="194"/>
      <c r="BR1451" s="194"/>
      <c r="BY1451" s="156">
        <f>BY1452</f>
        <v>0</v>
      </c>
      <c r="BZ1451" s="156">
        <f t="shared" si="183"/>
        <v>0</v>
      </c>
    </row>
    <row r="1452" spans="1:94" s="96" customFormat="1" ht="15" hidden="1" customHeight="1" thickBot="1">
      <c r="A1452" s="147" t="str">
        <f>IF(B1452&lt;&gt;"",SUBTOTAL(103,$B$8:B1452)-SUBTOTAL(103,$B$9:$B$50)-SUBTOTAL(103,$B$52:$B$345),"")</f>
        <v/>
      </c>
      <c r="B1452" s="88"/>
      <c r="C1452" s="270"/>
      <c r="D1452" s="110"/>
      <c r="E1452" s="111"/>
      <c r="F1452" s="111"/>
      <c r="G1452" s="111"/>
      <c r="H1452" s="111"/>
      <c r="I1452" s="111"/>
      <c r="J1452" s="111"/>
      <c r="K1452" s="112"/>
      <c r="L1452" s="112"/>
      <c r="M1452" s="112"/>
      <c r="N1452" s="112"/>
      <c r="O1452" s="112"/>
      <c r="P1452" s="112"/>
      <c r="Q1452" s="112"/>
      <c r="R1452" s="112"/>
      <c r="S1452" s="112"/>
      <c r="T1452" s="112"/>
      <c r="U1452" s="112"/>
      <c r="V1452" s="112"/>
      <c r="W1452" s="653">
        <f>SUBTOTAL(109,W1444:AB1451)</f>
        <v>0</v>
      </c>
      <c r="X1452" s="653"/>
      <c r="Y1452" s="653"/>
      <c r="Z1452" s="653"/>
      <c r="AA1452" s="653"/>
      <c r="AB1452" s="653"/>
      <c r="AC1452" s="252"/>
      <c r="AD1452" s="653">
        <f>SUBTOTAL(109,AD1444:AI1451)</f>
        <v>0</v>
      </c>
      <c r="AE1452" s="653"/>
      <c r="AF1452" s="653"/>
      <c r="AG1452" s="653"/>
      <c r="AH1452" s="653"/>
      <c r="AI1452" s="653"/>
      <c r="AJ1452" s="147" t="str">
        <f t="shared" si="167"/>
        <v/>
      </c>
      <c r="AK1452" s="245">
        <f t="shared" si="167"/>
        <v>0</v>
      </c>
      <c r="AL1452" s="270"/>
      <c r="AM1452" s="110"/>
      <c r="AN1452" s="111"/>
      <c r="AO1452" s="111"/>
      <c r="AP1452" s="111"/>
      <c r="AQ1452" s="111"/>
      <c r="AR1452" s="111"/>
      <c r="AS1452" s="111"/>
      <c r="AT1452" s="112"/>
      <c r="AU1452" s="112"/>
      <c r="AV1452" s="112"/>
      <c r="AW1452" s="112"/>
      <c r="AX1452" s="112"/>
      <c r="AY1452" s="112"/>
      <c r="AZ1452" s="112"/>
      <c r="BA1452" s="112"/>
      <c r="BB1452" s="112"/>
      <c r="BC1452" s="112"/>
      <c r="BD1452" s="112"/>
      <c r="BE1452" s="112"/>
      <c r="BF1452" s="653">
        <f>SUBTOTAL(109,BF1444:BK1451)</f>
        <v>0</v>
      </c>
      <c r="BG1452" s="653"/>
      <c r="BH1452" s="653"/>
      <c r="BI1452" s="653"/>
      <c r="BJ1452" s="653"/>
      <c r="BK1452" s="653"/>
      <c r="BL1452" s="252"/>
      <c r="BM1452" s="653">
        <f>SUBTOTAL(109,BM1444:BR1451)</f>
        <v>0</v>
      </c>
      <c r="BN1452" s="653"/>
      <c r="BO1452" s="653"/>
      <c r="BP1452" s="653"/>
      <c r="BQ1452" s="653"/>
      <c r="BR1452" s="653"/>
      <c r="BS1452" s="271"/>
      <c r="BT1452" s="285">
        <f>SUBTOTAL(109,BT1444:BT1451)</f>
        <v>0</v>
      </c>
      <c r="BU1452" s="285">
        <f>SUBTOTAL(109,BU1444:BU1451)</f>
        <v>0</v>
      </c>
      <c r="BV1452" s="285">
        <f>SUBTOTAL(109,BV1444:BV1451)</f>
        <v>0</v>
      </c>
      <c r="BW1452" s="285">
        <f>SUBTOTAL(109,BW1444:BW1451)</f>
        <v>0</v>
      </c>
      <c r="BX1452" s="156"/>
      <c r="BY1452" s="156">
        <f>IF(SUM(C1452:AI1452)=0,0,1)</f>
        <v>0</v>
      </c>
      <c r="BZ1452" s="156">
        <f t="shared" si="183"/>
        <v>0</v>
      </c>
      <c r="CA1452" s="156"/>
      <c r="CB1452" s="252">
        <f>[4]KQKD!P109</f>
        <v>0</v>
      </c>
      <c r="CC1452" s="252">
        <f>[4]KQKD!T109</f>
        <v>0</v>
      </c>
      <c r="CD1452" s="252">
        <f>W1452-CB1452</f>
        <v>0</v>
      </c>
      <c r="CE1452" s="252">
        <f>AD1452-CC1452</f>
        <v>0</v>
      </c>
      <c r="CG1452" s="272"/>
      <c r="CH1452" s="272"/>
      <c r="CI1452" s="272"/>
      <c r="CJ1452" s="272"/>
      <c r="CK1452" s="272"/>
      <c r="CL1452" s="272"/>
      <c r="CM1452" s="272"/>
      <c r="CN1452" s="272"/>
      <c r="CO1452" s="272"/>
      <c r="CP1452" s="272"/>
    </row>
    <row r="1453" spans="1:94" s="96" customFormat="1" ht="15" hidden="1" customHeight="1" thickTop="1">
      <c r="A1453" s="147" t="str">
        <f>IF(B1453&lt;&gt;"",SUBTOTAL(103,$B$8:B1453)-SUBTOTAL(103,$B$9:$B$50)-SUBTOTAL(103,$B$52:$B$345),"")</f>
        <v/>
      </c>
      <c r="B1453" s="88"/>
      <c r="C1453" s="270"/>
      <c r="D1453" s="124"/>
      <c r="E1453" s="111"/>
      <c r="F1453" s="111"/>
      <c r="G1453" s="111"/>
      <c r="H1453" s="111"/>
      <c r="I1453" s="111"/>
      <c r="J1453" s="111"/>
      <c r="K1453" s="126"/>
      <c r="L1453" s="126"/>
      <c r="M1453" s="126"/>
      <c r="N1453" s="126"/>
      <c r="O1453" s="126"/>
      <c r="P1453" s="126"/>
      <c r="Q1453" s="126"/>
      <c r="R1453" s="126"/>
      <c r="S1453" s="126"/>
      <c r="T1453" s="126"/>
      <c r="U1453" s="126"/>
      <c r="V1453" s="126"/>
      <c r="W1453" s="271"/>
      <c r="X1453" s="271"/>
      <c r="Y1453" s="271"/>
      <c r="Z1453" s="271"/>
      <c r="AA1453" s="271"/>
      <c r="AB1453" s="271"/>
      <c r="AC1453" s="271"/>
      <c r="AD1453" s="271"/>
      <c r="AE1453" s="271"/>
      <c r="AF1453" s="271"/>
      <c r="AG1453" s="271"/>
      <c r="AH1453" s="271"/>
      <c r="AI1453" s="271"/>
      <c r="AJ1453" s="147" t="str">
        <f t="shared" si="167"/>
        <v/>
      </c>
      <c r="AK1453" s="245">
        <f t="shared" si="167"/>
        <v>0</v>
      </c>
      <c r="AL1453" s="270"/>
      <c r="AM1453" s="124"/>
      <c r="AN1453" s="124"/>
      <c r="AO1453" s="111"/>
      <c r="AP1453" s="111"/>
      <c r="AQ1453" s="111"/>
      <c r="AR1453" s="111"/>
      <c r="AS1453" s="111"/>
      <c r="AT1453" s="126"/>
      <c r="AU1453" s="126"/>
      <c r="AV1453" s="126"/>
      <c r="AW1453" s="126"/>
      <c r="AX1453" s="126"/>
      <c r="AY1453" s="126"/>
      <c r="AZ1453" s="126"/>
      <c r="BA1453" s="126"/>
      <c r="BB1453" s="126"/>
      <c r="BC1453" s="126"/>
      <c r="BD1453" s="126"/>
      <c r="BE1453" s="126"/>
      <c r="BF1453" s="271"/>
      <c r="BG1453" s="271"/>
      <c r="BH1453" s="271"/>
      <c r="BI1453" s="271"/>
      <c r="BJ1453" s="271"/>
      <c r="BK1453" s="271"/>
      <c r="BL1453" s="271"/>
      <c r="BM1453" s="271"/>
      <c r="BN1453" s="271"/>
      <c r="BO1453" s="271"/>
      <c r="BP1453" s="271"/>
      <c r="BQ1453" s="271"/>
      <c r="BR1453" s="271"/>
      <c r="BS1453" s="271"/>
      <c r="BT1453" s="155">
        <f>BT1452-[4]KQKD!K109</f>
        <v>0</v>
      </c>
      <c r="BU1453" s="155">
        <f>BU1452-[4]KQKD!L109</f>
        <v>0</v>
      </c>
      <c r="BV1453" s="155">
        <f>BV1452-[4]KQKD!M109</f>
        <v>0</v>
      </c>
      <c r="BW1453" s="155">
        <f>BW1452-[4]KQKD!O109</f>
        <v>0</v>
      </c>
      <c r="BX1453" s="156"/>
      <c r="BY1453" s="156">
        <f>BY1456</f>
        <v>0</v>
      </c>
      <c r="BZ1453" s="156">
        <f t="shared" si="183"/>
        <v>0</v>
      </c>
      <c r="CA1453" s="156"/>
      <c r="CB1453" s="252"/>
      <c r="CC1453" s="252"/>
      <c r="CD1453" s="252"/>
      <c r="CE1453" s="252"/>
      <c r="CG1453" s="272"/>
      <c r="CH1453" s="272"/>
      <c r="CI1453" s="272"/>
      <c r="CJ1453" s="272"/>
      <c r="CK1453" s="272"/>
      <c r="CL1453" s="272"/>
      <c r="CM1453" s="272"/>
      <c r="CN1453" s="272"/>
      <c r="CO1453" s="272"/>
      <c r="CP1453" s="272"/>
    </row>
    <row r="1454" spans="1:94" ht="15" hidden="1" customHeight="1">
      <c r="A1454" s="147" t="str">
        <f>IF(B1454&lt;&gt;"",SUBTOTAL(103,$B$8:B1454)-SUBTOTAL(103,$B$9:$B$50)-SUBTOTAL(103,$B$52:$B$345),"")</f>
        <v/>
      </c>
      <c r="B1454" s="88" t="str">
        <f>IF(AND(W1465=0,AD1465=0),"",".")</f>
        <v/>
      </c>
      <c r="C1454" s="261" t="s">
        <v>1791</v>
      </c>
      <c r="D1454" s="107"/>
      <c r="E1454" s="107"/>
      <c r="F1454" s="107"/>
      <c r="G1454" s="107"/>
      <c r="H1454" s="107"/>
      <c r="I1454" s="107"/>
      <c r="J1454" s="107"/>
      <c r="K1454" s="107"/>
      <c r="L1454" s="107"/>
      <c r="M1454" s="107"/>
      <c r="N1454" s="107"/>
      <c r="O1454" s="107"/>
      <c r="P1454" s="107"/>
      <c r="Q1454" s="107"/>
      <c r="R1454" s="107"/>
      <c r="S1454" s="107"/>
      <c r="T1454" s="107"/>
      <c r="U1454" s="107"/>
      <c r="V1454" s="107"/>
      <c r="AJ1454" s="147" t="str">
        <f t="shared" si="167"/>
        <v/>
      </c>
      <c r="AK1454" s="245" t="str">
        <f t="shared" si="167"/>
        <v/>
      </c>
      <c r="AL1454" s="261" t="s">
        <v>1749</v>
      </c>
      <c r="AM1454" s="107"/>
      <c r="AN1454" s="107"/>
      <c r="AO1454" s="107"/>
      <c r="AP1454" s="107"/>
      <c r="AQ1454" s="107"/>
      <c r="AR1454" s="107"/>
      <c r="AS1454" s="107"/>
      <c r="AT1454" s="107"/>
      <c r="AU1454" s="107"/>
      <c r="AV1454" s="107"/>
      <c r="AW1454" s="107"/>
      <c r="AX1454" s="107"/>
      <c r="AY1454" s="107"/>
      <c r="AZ1454" s="107"/>
      <c r="BA1454" s="107"/>
      <c r="BB1454" s="107"/>
      <c r="BC1454" s="107"/>
      <c r="BD1454" s="107"/>
      <c r="BE1454" s="107"/>
      <c r="BY1454" s="156">
        <f>BY1456</f>
        <v>0</v>
      </c>
      <c r="BZ1454" s="156">
        <f t="shared" si="183"/>
        <v>0</v>
      </c>
    </row>
    <row r="1455" spans="1:94" ht="27" hidden="1" customHeight="1">
      <c r="A1455" s="278" t="str">
        <f>IF(B1455&lt;&gt;"",SUBTOTAL(103,$B$8:B1455)-SUBTOTAL(103,$B$9:$B$50)-SUBTOTAL(103,$B$52:$B$345),"")</f>
        <v/>
      </c>
      <c r="C1455" s="353"/>
      <c r="D1455" s="107"/>
      <c r="E1455" s="107"/>
      <c r="F1455" s="107"/>
      <c r="G1455" s="107"/>
      <c r="H1455" s="107"/>
      <c r="I1455" s="107"/>
      <c r="J1455" s="107"/>
      <c r="K1455" s="107"/>
      <c r="L1455" s="107"/>
      <c r="M1455" s="107"/>
      <c r="N1455" s="107"/>
      <c r="O1455" s="107"/>
      <c r="P1455" s="107"/>
      <c r="Q1455" s="107"/>
      <c r="R1455" s="107"/>
      <c r="S1455" s="107"/>
      <c r="T1455" s="107"/>
      <c r="U1455" s="107"/>
      <c r="V1455" s="107"/>
      <c r="W1455" s="644" t="str">
        <f>[4]KQKD!$P$9</f>
        <v>6 tháng đầu năm 2016</v>
      </c>
      <c r="X1455" s="649"/>
      <c r="Y1455" s="649"/>
      <c r="Z1455" s="649"/>
      <c r="AA1455" s="649"/>
      <c r="AB1455" s="649"/>
      <c r="AC1455" s="277"/>
      <c r="AD1455" s="644" t="str">
        <f>[4]KQKD!$T$9</f>
        <v>6 tháng đầu năm 2015</v>
      </c>
      <c r="AE1455" s="649"/>
      <c r="AF1455" s="649"/>
      <c r="AG1455" s="649"/>
      <c r="AH1455" s="649"/>
      <c r="AI1455" s="649"/>
      <c r="AJ1455" s="278" t="str">
        <f t="shared" si="167"/>
        <v/>
      </c>
      <c r="AK1455" s="278">
        <f t="shared" si="167"/>
        <v>0</v>
      </c>
      <c r="AM1455" s="107"/>
      <c r="AN1455" s="107"/>
      <c r="AO1455" s="107"/>
      <c r="AP1455" s="107"/>
      <c r="AQ1455" s="107"/>
      <c r="AR1455" s="107"/>
      <c r="AS1455" s="107"/>
      <c r="AT1455" s="107"/>
      <c r="AU1455" s="107"/>
      <c r="AV1455" s="107"/>
      <c r="AW1455" s="107"/>
      <c r="AX1455" s="107"/>
      <c r="AY1455" s="107"/>
      <c r="AZ1455" s="107"/>
      <c r="BA1455" s="107"/>
      <c r="BB1455" s="107"/>
      <c r="BC1455" s="107"/>
      <c r="BD1455" s="107"/>
      <c r="BE1455" s="107"/>
      <c r="BF1455" s="644" t="e">
        <f>#REF!</f>
        <v>#REF!</v>
      </c>
      <c r="BG1455" s="649"/>
      <c r="BH1455" s="649"/>
      <c r="BI1455" s="649"/>
      <c r="BJ1455" s="649"/>
      <c r="BK1455" s="649"/>
      <c r="BL1455" s="277"/>
      <c r="BM1455" s="644" t="e">
        <f>#REF!</f>
        <v>#REF!</v>
      </c>
      <c r="BN1455" s="649"/>
      <c r="BO1455" s="649"/>
      <c r="BP1455" s="649"/>
      <c r="BQ1455" s="649"/>
      <c r="BR1455" s="649"/>
      <c r="BS1455" s="279"/>
      <c r="BT1455" s="280" t="str">
        <f>[4]CDKT!K$9</f>
        <v>Hội sở</v>
      </c>
      <c r="BU1455" s="280" t="str">
        <f>[4]CDKT!L$9</f>
        <v>CN Hà Nội</v>
      </c>
      <c r="BV1455" s="280" t="str">
        <f>[4]CDKT!M$9</f>
        <v>CN Hồ Chí Minh</v>
      </c>
      <c r="BW1455" s="280" t="str">
        <f>[4]CDKT!O$9</f>
        <v>Điều chỉnh</v>
      </c>
      <c r="BY1455" s="156">
        <f>BY1456</f>
        <v>0</v>
      </c>
      <c r="BZ1455" s="156">
        <f t="shared" si="183"/>
        <v>0</v>
      </c>
    </row>
    <row r="1456" spans="1:94" ht="15" hidden="1" customHeight="1">
      <c r="A1456" s="278" t="str">
        <f>IF(B1456&lt;&gt;"",SUBTOTAL(103,$B$8:B1456)-SUBTOTAL(103,$B$9:$B$50)-SUBTOTAL(103,$B$52:$B$345),"")</f>
        <v/>
      </c>
      <c r="C1456" s="353"/>
      <c r="D1456" s="107"/>
      <c r="E1456" s="107"/>
      <c r="F1456" s="107"/>
      <c r="G1456" s="107"/>
      <c r="H1456" s="107"/>
      <c r="I1456" s="107"/>
      <c r="J1456" s="107"/>
      <c r="K1456" s="107"/>
      <c r="L1456" s="107"/>
      <c r="M1456" s="107"/>
      <c r="N1456" s="107"/>
      <c r="O1456" s="107"/>
      <c r="P1456" s="107"/>
      <c r="Q1456" s="107"/>
      <c r="R1456" s="107"/>
      <c r="S1456" s="107"/>
      <c r="T1456" s="107"/>
      <c r="U1456" s="107"/>
      <c r="V1456" s="107"/>
      <c r="W1456" s="627" t="str">
        <f>[4]KQKD!$P$10</f>
        <v>VND</v>
      </c>
      <c r="X1456" s="673"/>
      <c r="Y1456" s="673"/>
      <c r="Z1456" s="673"/>
      <c r="AA1456" s="673"/>
      <c r="AB1456" s="673"/>
      <c r="AC1456" s="277"/>
      <c r="AD1456" s="627" t="str">
        <f>[4]KQKD!$T$10</f>
        <v>VND</v>
      </c>
      <c r="AE1456" s="673"/>
      <c r="AF1456" s="673"/>
      <c r="AG1456" s="673"/>
      <c r="AH1456" s="673"/>
      <c r="AI1456" s="673"/>
      <c r="AJ1456" s="278" t="str">
        <f t="shared" si="167"/>
        <v/>
      </c>
      <c r="AK1456" s="278">
        <f t="shared" si="167"/>
        <v>0</v>
      </c>
      <c r="AM1456" s="107"/>
      <c r="AN1456" s="107"/>
      <c r="AO1456" s="107"/>
      <c r="AP1456" s="107"/>
      <c r="AQ1456" s="107"/>
      <c r="AR1456" s="107"/>
      <c r="AS1456" s="107"/>
      <c r="AT1456" s="107"/>
      <c r="AU1456" s="107"/>
      <c r="AV1456" s="107"/>
      <c r="AW1456" s="107"/>
      <c r="AX1456" s="107"/>
      <c r="AY1456" s="107"/>
      <c r="AZ1456" s="107"/>
      <c r="BA1456" s="107"/>
      <c r="BB1456" s="107"/>
      <c r="BC1456" s="107"/>
      <c r="BD1456" s="107"/>
      <c r="BE1456" s="107"/>
      <c r="BF1456" s="627" t="e">
        <f>#REF!</f>
        <v>#REF!</v>
      </c>
      <c r="BG1456" s="673"/>
      <c r="BH1456" s="673"/>
      <c r="BI1456" s="673"/>
      <c r="BJ1456" s="673"/>
      <c r="BK1456" s="673"/>
      <c r="BL1456" s="277"/>
      <c r="BM1456" s="627" t="e">
        <f>#REF!</f>
        <v>#REF!</v>
      </c>
      <c r="BN1456" s="673"/>
      <c r="BO1456" s="673"/>
      <c r="BP1456" s="673"/>
      <c r="BQ1456" s="673"/>
      <c r="BR1456" s="673"/>
      <c r="BS1456" s="279"/>
      <c r="BT1456" s="155" t="s">
        <v>1133</v>
      </c>
      <c r="BU1456" s="155" t="s">
        <v>1133</v>
      </c>
      <c r="BV1456" s="155" t="s">
        <v>1133</v>
      </c>
      <c r="BW1456" s="155" t="s">
        <v>1133</v>
      </c>
      <c r="BY1456" s="156">
        <f>SUM(BY1457:BY1465)</f>
        <v>0</v>
      </c>
      <c r="BZ1456" s="156">
        <f t="shared" si="183"/>
        <v>0</v>
      </c>
    </row>
    <row r="1457" spans="1:94" s="99" customFormat="1" ht="15" hidden="1" customHeight="1">
      <c r="A1457" s="147" t="str">
        <f>IF(B1457&lt;&gt;"",SUBTOTAL(103,$B$8:B1457)-SUBTOTAL(103,$B$9:$B$50)-SUBTOTAL(103,$B$52:$B$345),"")</f>
        <v/>
      </c>
      <c r="B1457" s="88"/>
      <c r="C1457" s="292" t="s">
        <v>838</v>
      </c>
      <c r="D1457" s="113"/>
      <c r="E1457" s="107"/>
      <c r="F1457" s="107"/>
      <c r="G1457" s="107"/>
      <c r="H1457" s="107"/>
      <c r="I1457" s="107"/>
      <c r="J1457" s="107"/>
      <c r="K1457" s="114"/>
      <c r="L1457" s="114"/>
      <c r="M1457" s="114"/>
      <c r="N1457" s="114"/>
      <c r="O1457" s="114"/>
      <c r="P1457" s="114"/>
      <c r="Q1457" s="114"/>
      <c r="R1457" s="114"/>
      <c r="S1457" s="114"/>
      <c r="T1457" s="114"/>
      <c r="U1457" s="114"/>
      <c r="V1457" s="114"/>
      <c r="W1457" s="641">
        <f t="shared" ref="W1457:W1463" si="185">SUM(BT1457:BW1457)</f>
        <v>0</v>
      </c>
      <c r="X1457" s="641"/>
      <c r="Y1457" s="641"/>
      <c r="Z1457" s="641"/>
      <c r="AA1457" s="641"/>
      <c r="AB1457" s="641"/>
      <c r="AC1457" s="155"/>
      <c r="AD1457" s="641">
        <v>0</v>
      </c>
      <c r="AE1457" s="641"/>
      <c r="AF1457" s="641"/>
      <c r="AG1457" s="641"/>
      <c r="AH1457" s="641"/>
      <c r="AI1457" s="641"/>
      <c r="AJ1457" s="147" t="str">
        <f t="shared" si="167"/>
        <v/>
      </c>
      <c r="AK1457" s="245">
        <f t="shared" si="167"/>
        <v>0</v>
      </c>
      <c r="AL1457" s="292" t="s">
        <v>1751</v>
      </c>
      <c r="AM1457" s="113"/>
      <c r="AN1457" s="113"/>
      <c r="AO1457" s="107"/>
      <c r="AP1457" s="107"/>
      <c r="AQ1457" s="107"/>
      <c r="AR1457" s="107"/>
      <c r="AS1457" s="107"/>
      <c r="AT1457" s="114"/>
      <c r="AU1457" s="114"/>
      <c r="AV1457" s="114"/>
      <c r="AW1457" s="114"/>
      <c r="AX1457" s="114"/>
      <c r="AY1457" s="114"/>
      <c r="AZ1457" s="114"/>
      <c r="BA1457" s="114"/>
      <c r="BB1457" s="114"/>
      <c r="BC1457" s="114"/>
      <c r="BD1457" s="114"/>
      <c r="BE1457" s="114"/>
      <c r="BF1457" s="676">
        <f t="shared" ref="BF1457:BF1463" si="186">W1457</f>
        <v>0</v>
      </c>
      <c r="BG1457" s="676"/>
      <c r="BH1457" s="676"/>
      <c r="BI1457" s="676"/>
      <c r="BJ1457" s="676"/>
      <c r="BK1457" s="676"/>
      <c r="BL1457" s="194"/>
      <c r="BM1457" s="676">
        <f t="shared" ref="BM1457:BM1463" si="187">AD1457</f>
        <v>0</v>
      </c>
      <c r="BN1457" s="676"/>
      <c r="BO1457" s="676"/>
      <c r="BP1457" s="676"/>
      <c r="BQ1457" s="676"/>
      <c r="BR1457" s="676"/>
      <c r="BS1457" s="193"/>
      <c r="BT1457" s="155">
        <v>0</v>
      </c>
      <c r="BU1457" s="155">
        <v>0</v>
      </c>
      <c r="BV1457" s="155">
        <v>0</v>
      </c>
      <c r="BW1457" s="155">
        <v>0</v>
      </c>
      <c r="BX1457" s="156"/>
      <c r="BY1457" s="156">
        <f t="shared" ref="BY1457:BY1463" si="188">IF(SUM(C1457:AI1457)=0,0,1)</f>
        <v>0</v>
      </c>
      <c r="BZ1457" s="156">
        <f t="shared" si="183"/>
        <v>0</v>
      </c>
      <c r="CA1457" s="156"/>
      <c r="CB1457" s="252"/>
      <c r="CC1457" s="252"/>
      <c r="CD1457" s="252"/>
      <c r="CE1457" s="252"/>
      <c r="CG1457" s="290"/>
      <c r="CH1457" s="290"/>
      <c r="CI1457" s="290"/>
      <c r="CJ1457" s="290"/>
      <c r="CK1457" s="290"/>
      <c r="CL1457" s="290"/>
      <c r="CM1457" s="290"/>
      <c r="CN1457" s="290"/>
      <c r="CO1457" s="290"/>
      <c r="CP1457" s="290"/>
    </row>
    <row r="1458" spans="1:94" s="99" customFormat="1" ht="15" hidden="1" customHeight="1">
      <c r="A1458" s="147" t="str">
        <f>IF(B1458&lt;&gt;"",SUBTOTAL(103,$B$8:B1458)-SUBTOTAL(103,$B$9:$B$50)-SUBTOTAL(103,$B$52:$B$345),"")</f>
        <v/>
      </c>
      <c r="B1458" s="88"/>
      <c r="C1458" s="292" t="s">
        <v>1792</v>
      </c>
      <c r="D1458" s="113"/>
      <c r="E1458" s="107"/>
      <c r="F1458" s="107"/>
      <c r="G1458" s="107"/>
      <c r="H1458" s="107"/>
      <c r="I1458" s="107"/>
      <c r="J1458" s="107"/>
      <c r="K1458" s="114"/>
      <c r="L1458" s="114"/>
      <c r="M1458" s="114"/>
      <c r="N1458" s="114"/>
      <c r="O1458" s="114"/>
      <c r="P1458" s="114"/>
      <c r="Q1458" s="114"/>
      <c r="R1458" s="114"/>
      <c r="S1458" s="114"/>
      <c r="T1458" s="114"/>
      <c r="U1458" s="114"/>
      <c r="V1458" s="114"/>
      <c r="W1458" s="641">
        <f t="shared" si="185"/>
        <v>0</v>
      </c>
      <c r="X1458" s="641"/>
      <c r="Y1458" s="641"/>
      <c r="Z1458" s="641"/>
      <c r="AA1458" s="641"/>
      <c r="AB1458" s="641"/>
      <c r="AC1458" s="155"/>
      <c r="AD1458" s="641">
        <v>0</v>
      </c>
      <c r="AE1458" s="641"/>
      <c r="AF1458" s="641"/>
      <c r="AG1458" s="641"/>
      <c r="AH1458" s="641"/>
      <c r="AI1458" s="641"/>
      <c r="AJ1458" s="147" t="str">
        <f t="shared" si="167"/>
        <v/>
      </c>
      <c r="AK1458" s="245">
        <f t="shared" si="167"/>
        <v>0</v>
      </c>
      <c r="AL1458" s="292" t="s">
        <v>1753</v>
      </c>
      <c r="AM1458" s="113"/>
      <c r="AN1458" s="113"/>
      <c r="AO1458" s="107"/>
      <c r="AP1458" s="107"/>
      <c r="AQ1458" s="107"/>
      <c r="AR1458" s="107"/>
      <c r="AS1458" s="107"/>
      <c r="AT1458" s="114"/>
      <c r="AU1458" s="114"/>
      <c r="AV1458" s="114"/>
      <c r="AW1458" s="114"/>
      <c r="AX1458" s="114"/>
      <c r="AY1458" s="114"/>
      <c r="AZ1458" s="114"/>
      <c r="BA1458" s="114"/>
      <c r="BB1458" s="114"/>
      <c r="BC1458" s="114"/>
      <c r="BD1458" s="114"/>
      <c r="BE1458" s="114"/>
      <c r="BF1458" s="676">
        <f t="shared" si="186"/>
        <v>0</v>
      </c>
      <c r="BG1458" s="676"/>
      <c r="BH1458" s="676"/>
      <c r="BI1458" s="676"/>
      <c r="BJ1458" s="676"/>
      <c r="BK1458" s="676"/>
      <c r="BL1458" s="194"/>
      <c r="BM1458" s="676">
        <f t="shared" si="187"/>
        <v>0</v>
      </c>
      <c r="BN1458" s="676"/>
      <c r="BO1458" s="676"/>
      <c r="BP1458" s="676"/>
      <c r="BQ1458" s="676"/>
      <c r="BR1458" s="676"/>
      <c r="BS1458" s="193"/>
      <c r="BT1458" s="155">
        <v>0</v>
      </c>
      <c r="BU1458" s="155">
        <v>0</v>
      </c>
      <c r="BV1458" s="155">
        <v>0</v>
      </c>
      <c r="BW1458" s="155">
        <v>0</v>
      </c>
      <c r="BX1458" s="156"/>
      <c r="BY1458" s="156">
        <f t="shared" si="188"/>
        <v>0</v>
      </c>
      <c r="BZ1458" s="156">
        <f t="shared" si="183"/>
        <v>0</v>
      </c>
      <c r="CA1458" s="156"/>
      <c r="CB1458" s="252"/>
      <c r="CC1458" s="252"/>
      <c r="CD1458" s="252"/>
      <c r="CE1458" s="252"/>
      <c r="CG1458" s="290"/>
      <c r="CH1458" s="290"/>
      <c r="CI1458" s="290"/>
      <c r="CJ1458" s="290"/>
      <c r="CK1458" s="290"/>
      <c r="CL1458" s="290"/>
      <c r="CM1458" s="290"/>
      <c r="CN1458" s="290"/>
      <c r="CO1458" s="290"/>
      <c r="CP1458" s="290"/>
    </row>
    <row r="1459" spans="1:94" s="99" customFormat="1" ht="15" hidden="1" customHeight="1">
      <c r="A1459" s="147" t="str">
        <f>IF(B1459&lt;&gt;"",SUBTOTAL(103,$B$8:B1459)-SUBTOTAL(103,$B$9:$B$50)-SUBTOTAL(103,$B$52:$B$345),"")</f>
        <v/>
      </c>
      <c r="B1459" s="88"/>
      <c r="C1459" s="292" t="s">
        <v>1793</v>
      </c>
      <c r="D1459" s="113"/>
      <c r="E1459" s="107"/>
      <c r="F1459" s="107"/>
      <c r="G1459" s="107"/>
      <c r="H1459" s="107"/>
      <c r="I1459" s="107"/>
      <c r="J1459" s="107"/>
      <c r="K1459" s="114"/>
      <c r="L1459" s="114"/>
      <c r="M1459" s="114"/>
      <c r="N1459" s="114"/>
      <c r="O1459" s="114"/>
      <c r="P1459" s="114"/>
      <c r="Q1459" s="114"/>
      <c r="R1459" s="114"/>
      <c r="S1459" s="114"/>
      <c r="T1459" s="114"/>
      <c r="U1459" s="114"/>
      <c r="V1459" s="114"/>
      <c r="W1459" s="641">
        <f t="shared" si="185"/>
        <v>0</v>
      </c>
      <c r="X1459" s="641"/>
      <c r="Y1459" s="641"/>
      <c r="Z1459" s="641"/>
      <c r="AA1459" s="641"/>
      <c r="AB1459" s="641"/>
      <c r="AC1459" s="155"/>
      <c r="AD1459" s="641">
        <v>0</v>
      </c>
      <c r="AE1459" s="641"/>
      <c r="AF1459" s="641"/>
      <c r="AG1459" s="641"/>
      <c r="AH1459" s="641"/>
      <c r="AI1459" s="641"/>
      <c r="AJ1459" s="147" t="str">
        <f t="shared" si="167"/>
        <v/>
      </c>
      <c r="AK1459" s="245">
        <f t="shared" si="167"/>
        <v>0</v>
      </c>
      <c r="AL1459" s="292" t="s">
        <v>1755</v>
      </c>
      <c r="AM1459" s="113"/>
      <c r="AN1459" s="113"/>
      <c r="AO1459" s="107"/>
      <c r="AP1459" s="107"/>
      <c r="AQ1459" s="107"/>
      <c r="AR1459" s="107"/>
      <c r="AS1459" s="107"/>
      <c r="AT1459" s="114"/>
      <c r="AU1459" s="114"/>
      <c r="AV1459" s="114"/>
      <c r="AW1459" s="114"/>
      <c r="AX1459" s="114"/>
      <c r="AY1459" s="114"/>
      <c r="AZ1459" s="114"/>
      <c r="BA1459" s="114"/>
      <c r="BB1459" s="114"/>
      <c r="BC1459" s="114"/>
      <c r="BD1459" s="114"/>
      <c r="BE1459" s="114"/>
      <c r="BF1459" s="676">
        <f t="shared" si="186"/>
        <v>0</v>
      </c>
      <c r="BG1459" s="676"/>
      <c r="BH1459" s="676"/>
      <c r="BI1459" s="676"/>
      <c r="BJ1459" s="676"/>
      <c r="BK1459" s="676"/>
      <c r="BL1459" s="194"/>
      <c r="BM1459" s="676">
        <f t="shared" si="187"/>
        <v>0</v>
      </c>
      <c r="BN1459" s="676"/>
      <c r="BO1459" s="676"/>
      <c r="BP1459" s="676"/>
      <c r="BQ1459" s="676"/>
      <c r="BR1459" s="676"/>
      <c r="BS1459" s="193"/>
      <c r="BT1459" s="155">
        <v>0</v>
      </c>
      <c r="BU1459" s="155">
        <v>0</v>
      </c>
      <c r="BV1459" s="155">
        <v>0</v>
      </c>
      <c r="BW1459" s="155">
        <v>0</v>
      </c>
      <c r="BX1459" s="156"/>
      <c r="BY1459" s="156">
        <f t="shared" si="188"/>
        <v>0</v>
      </c>
      <c r="BZ1459" s="156">
        <f t="shared" si="183"/>
        <v>0</v>
      </c>
      <c r="CA1459" s="156"/>
      <c r="CB1459" s="252"/>
      <c r="CC1459" s="252"/>
      <c r="CD1459" s="252"/>
      <c r="CE1459" s="252"/>
      <c r="CG1459" s="290"/>
      <c r="CH1459" s="290"/>
      <c r="CI1459" s="290"/>
      <c r="CJ1459" s="290"/>
      <c r="CK1459" s="290"/>
      <c r="CL1459" s="290"/>
      <c r="CM1459" s="290"/>
      <c r="CN1459" s="290"/>
      <c r="CO1459" s="290"/>
      <c r="CP1459" s="290"/>
    </row>
    <row r="1460" spans="1:94" s="99" customFormat="1" ht="15" hidden="1" customHeight="1">
      <c r="A1460" s="147" t="str">
        <f>IF(B1460&lt;&gt;"",SUBTOTAL(103,$B$8:B1460)-SUBTOTAL(103,$B$9:$B$50)-SUBTOTAL(103,$B$52:$B$345),"")</f>
        <v/>
      </c>
      <c r="B1460" s="88"/>
      <c r="C1460" s="292" t="s">
        <v>1794</v>
      </c>
      <c r="D1460" s="113"/>
      <c r="E1460" s="107"/>
      <c r="F1460" s="107"/>
      <c r="G1460" s="107"/>
      <c r="H1460" s="107"/>
      <c r="I1460" s="107"/>
      <c r="J1460" s="107"/>
      <c r="K1460" s="114"/>
      <c r="L1460" s="114"/>
      <c r="M1460" s="114"/>
      <c r="N1460" s="114"/>
      <c r="O1460" s="114"/>
      <c r="P1460" s="114"/>
      <c r="Q1460" s="114"/>
      <c r="R1460" s="114"/>
      <c r="S1460" s="114"/>
      <c r="T1460" s="114"/>
      <c r="U1460" s="114"/>
      <c r="V1460" s="114"/>
      <c r="W1460" s="641">
        <f t="shared" si="185"/>
        <v>0</v>
      </c>
      <c r="X1460" s="641"/>
      <c r="Y1460" s="641"/>
      <c r="Z1460" s="641"/>
      <c r="AA1460" s="641"/>
      <c r="AB1460" s="641"/>
      <c r="AC1460" s="155"/>
      <c r="AD1460" s="641">
        <v>0</v>
      </c>
      <c r="AE1460" s="641"/>
      <c r="AF1460" s="641"/>
      <c r="AG1460" s="641"/>
      <c r="AH1460" s="641"/>
      <c r="AI1460" s="641"/>
      <c r="AJ1460" s="147" t="str">
        <f t="shared" si="167"/>
        <v/>
      </c>
      <c r="AK1460" s="245">
        <f t="shared" si="167"/>
        <v>0</v>
      </c>
      <c r="AL1460" s="292" t="s">
        <v>1757</v>
      </c>
      <c r="AM1460" s="113"/>
      <c r="AN1460" s="113"/>
      <c r="AO1460" s="107"/>
      <c r="AP1460" s="107"/>
      <c r="AQ1460" s="107"/>
      <c r="AR1460" s="107"/>
      <c r="AS1460" s="107"/>
      <c r="AT1460" s="114"/>
      <c r="AU1460" s="114"/>
      <c r="AV1460" s="114"/>
      <c r="AW1460" s="114"/>
      <c r="AX1460" s="114"/>
      <c r="AY1460" s="114"/>
      <c r="AZ1460" s="114"/>
      <c r="BA1460" s="114"/>
      <c r="BB1460" s="114"/>
      <c r="BC1460" s="114"/>
      <c r="BD1460" s="114"/>
      <c r="BE1460" s="114"/>
      <c r="BF1460" s="676">
        <f t="shared" si="186"/>
        <v>0</v>
      </c>
      <c r="BG1460" s="676"/>
      <c r="BH1460" s="676"/>
      <c r="BI1460" s="676"/>
      <c r="BJ1460" s="676"/>
      <c r="BK1460" s="676"/>
      <c r="BL1460" s="194"/>
      <c r="BM1460" s="676">
        <f t="shared" si="187"/>
        <v>0</v>
      </c>
      <c r="BN1460" s="676"/>
      <c r="BO1460" s="676"/>
      <c r="BP1460" s="676"/>
      <c r="BQ1460" s="676"/>
      <c r="BR1460" s="676"/>
      <c r="BS1460" s="193"/>
      <c r="BT1460" s="155">
        <v>0</v>
      </c>
      <c r="BU1460" s="155">
        <v>0</v>
      </c>
      <c r="BV1460" s="155">
        <v>0</v>
      </c>
      <c r="BW1460" s="155">
        <v>0</v>
      </c>
      <c r="BX1460" s="156"/>
      <c r="BY1460" s="156">
        <f t="shared" si="188"/>
        <v>0</v>
      </c>
      <c r="BZ1460" s="156">
        <f t="shared" si="183"/>
        <v>0</v>
      </c>
      <c r="CA1460" s="156"/>
      <c r="CB1460" s="252"/>
      <c r="CC1460" s="252"/>
      <c r="CD1460" s="252"/>
      <c r="CE1460" s="252"/>
      <c r="CG1460" s="290"/>
      <c r="CH1460" s="290"/>
      <c r="CI1460" s="290"/>
      <c r="CJ1460" s="290"/>
      <c r="CK1460" s="290"/>
      <c r="CL1460" s="290"/>
      <c r="CM1460" s="290"/>
      <c r="CN1460" s="290"/>
      <c r="CO1460" s="290"/>
      <c r="CP1460" s="290"/>
    </row>
    <row r="1461" spans="1:94" s="99" customFormat="1" ht="15" hidden="1" customHeight="1">
      <c r="A1461" s="147" t="str">
        <f>IF(B1461&lt;&gt;"",SUBTOTAL(103,$B$8:B1461)-SUBTOTAL(103,$B$9:$B$50)-SUBTOTAL(103,$B$52:$B$345),"")</f>
        <v/>
      </c>
      <c r="B1461" s="88"/>
      <c r="C1461" s="292" t="s">
        <v>1795</v>
      </c>
      <c r="D1461" s="113"/>
      <c r="E1461" s="107"/>
      <c r="F1461" s="107"/>
      <c r="G1461" s="107"/>
      <c r="H1461" s="107"/>
      <c r="I1461" s="107"/>
      <c r="J1461" s="107"/>
      <c r="K1461" s="114"/>
      <c r="L1461" s="114"/>
      <c r="M1461" s="114"/>
      <c r="N1461" s="114"/>
      <c r="O1461" s="114"/>
      <c r="P1461" s="114"/>
      <c r="Q1461" s="114"/>
      <c r="R1461" s="114"/>
      <c r="S1461" s="114"/>
      <c r="T1461" s="114"/>
      <c r="U1461" s="114"/>
      <c r="V1461" s="114"/>
      <c r="W1461" s="641">
        <f t="shared" si="185"/>
        <v>0</v>
      </c>
      <c r="X1461" s="641"/>
      <c r="Y1461" s="641"/>
      <c r="Z1461" s="641"/>
      <c r="AA1461" s="641"/>
      <c r="AB1461" s="641"/>
      <c r="AC1461" s="155"/>
      <c r="AD1461" s="641">
        <v>0</v>
      </c>
      <c r="AE1461" s="641"/>
      <c r="AF1461" s="641"/>
      <c r="AG1461" s="641"/>
      <c r="AH1461" s="641"/>
      <c r="AI1461" s="641"/>
      <c r="AJ1461" s="147" t="str">
        <f t="shared" si="167"/>
        <v/>
      </c>
      <c r="AK1461" s="245">
        <f t="shared" si="167"/>
        <v>0</v>
      </c>
      <c r="AL1461" s="281" t="s">
        <v>1759</v>
      </c>
      <c r="AM1461" s="113"/>
      <c r="AN1461" s="113"/>
      <c r="AO1461" s="107"/>
      <c r="AP1461" s="107"/>
      <c r="AQ1461" s="107"/>
      <c r="AR1461" s="107"/>
      <c r="AS1461" s="107"/>
      <c r="AT1461" s="114"/>
      <c r="AU1461" s="114"/>
      <c r="AV1461" s="114"/>
      <c r="AW1461" s="114"/>
      <c r="AX1461" s="114"/>
      <c r="AY1461" s="114"/>
      <c r="AZ1461" s="114"/>
      <c r="BA1461" s="114"/>
      <c r="BB1461" s="114"/>
      <c r="BC1461" s="114"/>
      <c r="BD1461" s="114"/>
      <c r="BE1461" s="114"/>
      <c r="BF1461" s="676">
        <f t="shared" si="186"/>
        <v>0</v>
      </c>
      <c r="BG1461" s="676"/>
      <c r="BH1461" s="676"/>
      <c r="BI1461" s="676"/>
      <c r="BJ1461" s="676"/>
      <c r="BK1461" s="676"/>
      <c r="BL1461" s="194"/>
      <c r="BM1461" s="676">
        <f t="shared" si="187"/>
        <v>0</v>
      </c>
      <c r="BN1461" s="676"/>
      <c r="BO1461" s="676"/>
      <c r="BP1461" s="676"/>
      <c r="BQ1461" s="676"/>
      <c r="BR1461" s="676"/>
      <c r="BS1461" s="193"/>
      <c r="BT1461" s="155">
        <v>0</v>
      </c>
      <c r="BU1461" s="155">
        <v>0</v>
      </c>
      <c r="BV1461" s="155">
        <v>0</v>
      </c>
      <c r="BW1461" s="155">
        <v>0</v>
      </c>
      <c r="BX1461" s="156"/>
      <c r="BY1461" s="156">
        <f t="shared" si="188"/>
        <v>0</v>
      </c>
      <c r="BZ1461" s="156">
        <f t="shared" si="183"/>
        <v>0</v>
      </c>
      <c r="CA1461" s="156"/>
      <c r="CB1461" s="252"/>
      <c r="CC1461" s="252"/>
      <c r="CD1461" s="252"/>
      <c r="CE1461" s="252"/>
      <c r="CG1461" s="290"/>
      <c r="CH1461" s="290"/>
      <c r="CI1461" s="290"/>
      <c r="CJ1461" s="290"/>
      <c r="CK1461" s="290"/>
      <c r="CL1461" s="290"/>
      <c r="CM1461" s="290"/>
      <c r="CN1461" s="290"/>
      <c r="CO1461" s="290"/>
      <c r="CP1461" s="290"/>
    </row>
    <row r="1462" spans="1:94" s="99" customFormat="1" ht="15" hidden="1" customHeight="1">
      <c r="A1462" s="147" t="str">
        <f>IF(B1462&lt;&gt;"",SUBTOTAL(103,$B$8:B1462)-SUBTOTAL(103,$B$9:$B$50)-SUBTOTAL(103,$B$52:$B$345),"")</f>
        <v/>
      </c>
      <c r="B1462" s="88"/>
      <c r="C1462" s="292" t="s">
        <v>839</v>
      </c>
      <c r="D1462" s="113"/>
      <c r="E1462" s="107"/>
      <c r="F1462" s="107"/>
      <c r="G1462" s="107"/>
      <c r="H1462" s="107"/>
      <c r="I1462" s="107"/>
      <c r="J1462" s="107"/>
      <c r="K1462" s="114"/>
      <c r="L1462" s="114"/>
      <c r="M1462" s="114"/>
      <c r="N1462" s="114"/>
      <c r="O1462" s="114"/>
      <c r="P1462" s="114"/>
      <c r="Q1462" s="114"/>
      <c r="R1462" s="114"/>
      <c r="S1462" s="114"/>
      <c r="T1462" s="114"/>
      <c r="U1462" s="114"/>
      <c r="V1462" s="114"/>
      <c r="W1462" s="641">
        <f t="shared" si="185"/>
        <v>0</v>
      </c>
      <c r="X1462" s="641"/>
      <c r="Y1462" s="641"/>
      <c r="Z1462" s="641"/>
      <c r="AA1462" s="641"/>
      <c r="AB1462" s="641"/>
      <c r="AC1462" s="155"/>
      <c r="AD1462" s="641">
        <v>0</v>
      </c>
      <c r="AE1462" s="641"/>
      <c r="AF1462" s="641"/>
      <c r="AG1462" s="641"/>
      <c r="AH1462" s="641"/>
      <c r="AI1462" s="641"/>
      <c r="AJ1462" s="147" t="str">
        <f t="shared" si="167"/>
        <v/>
      </c>
      <c r="AK1462" s="245">
        <f t="shared" si="167"/>
        <v>0</v>
      </c>
      <c r="AL1462" s="292" t="s">
        <v>1789</v>
      </c>
      <c r="AM1462" s="113"/>
      <c r="AN1462" s="113"/>
      <c r="AO1462" s="107"/>
      <c r="AP1462" s="107"/>
      <c r="AQ1462" s="107"/>
      <c r="AR1462" s="107"/>
      <c r="AS1462" s="107"/>
      <c r="AT1462" s="114"/>
      <c r="AU1462" s="114"/>
      <c r="AV1462" s="114"/>
      <c r="AW1462" s="114"/>
      <c r="AX1462" s="114"/>
      <c r="AY1462" s="114"/>
      <c r="AZ1462" s="114"/>
      <c r="BA1462" s="114"/>
      <c r="BB1462" s="114"/>
      <c r="BC1462" s="114"/>
      <c r="BD1462" s="114"/>
      <c r="BE1462" s="114"/>
      <c r="BF1462" s="676">
        <f t="shared" si="186"/>
        <v>0</v>
      </c>
      <c r="BG1462" s="676"/>
      <c r="BH1462" s="676"/>
      <c r="BI1462" s="676"/>
      <c r="BJ1462" s="676"/>
      <c r="BK1462" s="676"/>
      <c r="BL1462" s="194"/>
      <c r="BM1462" s="676">
        <f t="shared" si="187"/>
        <v>0</v>
      </c>
      <c r="BN1462" s="676"/>
      <c r="BO1462" s="676"/>
      <c r="BP1462" s="676"/>
      <c r="BQ1462" s="676"/>
      <c r="BR1462" s="676"/>
      <c r="BS1462" s="193"/>
      <c r="BT1462" s="155">
        <v>0</v>
      </c>
      <c r="BU1462" s="155">
        <v>0</v>
      </c>
      <c r="BV1462" s="155">
        <v>0</v>
      </c>
      <c r="BW1462" s="155">
        <v>0</v>
      </c>
      <c r="BX1462" s="156"/>
      <c r="BY1462" s="156">
        <f t="shared" si="188"/>
        <v>0</v>
      </c>
      <c r="BZ1462" s="156">
        <f t="shared" si="183"/>
        <v>0</v>
      </c>
      <c r="CA1462" s="156"/>
      <c r="CB1462" s="252"/>
      <c r="CC1462" s="252"/>
      <c r="CD1462" s="252"/>
      <c r="CE1462" s="252"/>
      <c r="CG1462" s="290"/>
      <c r="CH1462" s="290"/>
      <c r="CI1462" s="290"/>
      <c r="CJ1462" s="290"/>
      <c r="CK1462" s="290"/>
      <c r="CL1462" s="290"/>
      <c r="CM1462" s="290"/>
      <c r="CN1462" s="290"/>
      <c r="CO1462" s="290"/>
      <c r="CP1462" s="290"/>
    </row>
    <row r="1463" spans="1:94" s="99" customFormat="1" ht="15" hidden="1" customHeight="1">
      <c r="A1463" s="147" t="str">
        <f>IF(B1463&lt;&gt;"",SUBTOTAL(103,$B$8:B1463)-SUBTOTAL(103,$B$9:$B$50)-SUBTOTAL(103,$B$52:$B$345),"")</f>
        <v/>
      </c>
      <c r="B1463" s="88"/>
      <c r="C1463" s="292" t="s">
        <v>837</v>
      </c>
      <c r="D1463" s="113"/>
      <c r="E1463" s="107"/>
      <c r="F1463" s="107"/>
      <c r="G1463" s="107"/>
      <c r="H1463" s="107"/>
      <c r="I1463" s="107"/>
      <c r="J1463" s="107"/>
      <c r="K1463" s="114"/>
      <c r="L1463" s="114"/>
      <c r="M1463" s="114"/>
      <c r="N1463" s="114"/>
      <c r="O1463" s="114"/>
      <c r="P1463" s="114"/>
      <c r="Q1463" s="114"/>
      <c r="R1463" s="114"/>
      <c r="S1463" s="114"/>
      <c r="T1463" s="114"/>
      <c r="U1463" s="114"/>
      <c r="V1463" s="114"/>
      <c r="W1463" s="641">
        <f t="shared" si="185"/>
        <v>0</v>
      </c>
      <c r="X1463" s="641"/>
      <c r="Y1463" s="641"/>
      <c r="Z1463" s="641"/>
      <c r="AA1463" s="641"/>
      <c r="AB1463" s="641"/>
      <c r="AC1463" s="155"/>
      <c r="AD1463" s="641">
        <v>0</v>
      </c>
      <c r="AE1463" s="641"/>
      <c r="AF1463" s="641"/>
      <c r="AG1463" s="641"/>
      <c r="AH1463" s="641"/>
      <c r="AI1463" s="641"/>
      <c r="AJ1463" s="147" t="str">
        <f t="shared" si="167"/>
        <v/>
      </c>
      <c r="AK1463" s="245">
        <f t="shared" si="167"/>
        <v>0</v>
      </c>
      <c r="AL1463" s="292" t="s">
        <v>1761</v>
      </c>
      <c r="AM1463" s="113"/>
      <c r="AN1463" s="113"/>
      <c r="AO1463" s="107"/>
      <c r="AP1463" s="107"/>
      <c r="AQ1463" s="107"/>
      <c r="AR1463" s="107"/>
      <c r="AS1463" s="107"/>
      <c r="AT1463" s="114"/>
      <c r="AU1463" s="114"/>
      <c r="AV1463" s="114"/>
      <c r="AW1463" s="114"/>
      <c r="AX1463" s="114"/>
      <c r="AY1463" s="114"/>
      <c r="AZ1463" s="114"/>
      <c r="BA1463" s="114"/>
      <c r="BB1463" s="114"/>
      <c r="BC1463" s="114"/>
      <c r="BD1463" s="114"/>
      <c r="BE1463" s="114"/>
      <c r="BF1463" s="676">
        <f t="shared" si="186"/>
        <v>0</v>
      </c>
      <c r="BG1463" s="676"/>
      <c r="BH1463" s="676"/>
      <c r="BI1463" s="676"/>
      <c r="BJ1463" s="676"/>
      <c r="BK1463" s="676"/>
      <c r="BL1463" s="194"/>
      <c r="BM1463" s="676">
        <f t="shared" si="187"/>
        <v>0</v>
      </c>
      <c r="BN1463" s="676"/>
      <c r="BO1463" s="676"/>
      <c r="BP1463" s="676"/>
      <c r="BQ1463" s="676"/>
      <c r="BR1463" s="676"/>
      <c r="BS1463" s="193"/>
      <c r="BT1463" s="155">
        <v>0</v>
      </c>
      <c r="BU1463" s="155">
        <v>0</v>
      </c>
      <c r="BV1463" s="155">
        <v>0</v>
      </c>
      <c r="BW1463" s="155">
        <v>0</v>
      </c>
      <c r="BX1463" s="156"/>
      <c r="BY1463" s="156">
        <f t="shared" si="188"/>
        <v>0</v>
      </c>
      <c r="BZ1463" s="156">
        <f t="shared" si="183"/>
        <v>0</v>
      </c>
      <c r="CA1463" s="156"/>
      <c r="CB1463" s="252"/>
      <c r="CC1463" s="252"/>
      <c r="CD1463" s="252"/>
      <c r="CE1463" s="252"/>
      <c r="CG1463" s="290"/>
      <c r="CH1463" s="290"/>
      <c r="CI1463" s="290"/>
      <c r="CJ1463" s="290"/>
      <c r="CK1463" s="290"/>
      <c r="CL1463" s="290"/>
      <c r="CM1463" s="290"/>
      <c r="CN1463" s="290"/>
      <c r="CO1463" s="290"/>
      <c r="CP1463" s="290"/>
    </row>
    <row r="1464" spans="1:94" ht="15" hidden="1" customHeight="1">
      <c r="A1464" s="147" t="str">
        <f>IF(B1464&lt;&gt;"",SUBTOTAL(103,$B$8:B1464)-SUBTOTAL(103,$B$9:$B$50)-SUBTOTAL(103,$B$52:$B$345),"")</f>
        <v/>
      </c>
      <c r="C1464" s="262"/>
      <c r="W1464" s="155"/>
      <c r="X1464" s="155"/>
      <c r="Y1464" s="155"/>
      <c r="Z1464" s="155"/>
      <c r="AA1464" s="155"/>
      <c r="AB1464" s="155"/>
      <c r="AC1464" s="155"/>
      <c r="AD1464" s="155"/>
      <c r="AE1464" s="155"/>
      <c r="AF1464" s="155"/>
      <c r="AG1464" s="155"/>
      <c r="AH1464" s="155"/>
      <c r="AI1464" s="155"/>
      <c r="AJ1464" s="147" t="str">
        <f t="shared" si="167"/>
        <v/>
      </c>
      <c r="AK1464" s="245">
        <f t="shared" si="167"/>
        <v>0</v>
      </c>
      <c r="AL1464" s="262"/>
      <c r="BF1464" s="194"/>
      <c r="BG1464" s="194"/>
      <c r="BH1464" s="194"/>
      <c r="BI1464" s="194"/>
      <c r="BJ1464" s="194"/>
      <c r="BK1464" s="194"/>
      <c r="BL1464" s="194"/>
      <c r="BM1464" s="194"/>
      <c r="BN1464" s="194"/>
      <c r="BO1464" s="194"/>
      <c r="BP1464" s="194"/>
      <c r="BQ1464" s="194"/>
      <c r="BR1464" s="194"/>
      <c r="BY1464" s="156">
        <f>BY1465</f>
        <v>0</v>
      </c>
      <c r="BZ1464" s="156">
        <f t="shared" si="183"/>
        <v>0</v>
      </c>
    </row>
    <row r="1465" spans="1:94" s="96" customFormat="1" ht="15" hidden="1" customHeight="1" thickBot="1">
      <c r="A1465" s="147" t="str">
        <f>IF(B1465&lt;&gt;"",SUBTOTAL(103,$B$8:B1465)-SUBTOTAL(103,$B$9:$B$50)-SUBTOTAL(103,$B$52:$B$345),"")</f>
        <v/>
      </c>
      <c r="B1465" s="88"/>
      <c r="C1465" s="270"/>
      <c r="D1465" s="110"/>
      <c r="E1465" s="111"/>
      <c r="F1465" s="111"/>
      <c r="G1465" s="111"/>
      <c r="H1465" s="111"/>
      <c r="I1465" s="111"/>
      <c r="J1465" s="111"/>
      <c r="K1465" s="112"/>
      <c r="L1465" s="112"/>
      <c r="M1465" s="112"/>
      <c r="N1465" s="112"/>
      <c r="O1465" s="112"/>
      <c r="P1465" s="112"/>
      <c r="Q1465" s="112"/>
      <c r="R1465" s="112"/>
      <c r="S1465" s="112"/>
      <c r="T1465" s="112"/>
      <c r="U1465" s="112"/>
      <c r="V1465" s="112"/>
      <c r="W1465" s="653">
        <f>SUBTOTAL(109,W1457:AB1464)</f>
        <v>0</v>
      </c>
      <c r="X1465" s="653"/>
      <c r="Y1465" s="653"/>
      <c r="Z1465" s="653"/>
      <c r="AA1465" s="653"/>
      <c r="AB1465" s="653"/>
      <c r="AC1465" s="252"/>
      <c r="AD1465" s="653">
        <f>SUBTOTAL(109,AD1457:AI1464)</f>
        <v>0</v>
      </c>
      <c r="AE1465" s="653"/>
      <c r="AF1465" s="653"/>
      <c r="AG1465" s="653"/>
      <c r="AH1465" s="653"/>
      <c r="AI1465" s="653"/>
      <c r="AJ1465" s="147" t="str">
        <f t="shared" si="167"/>
        <v/>
      </c>
      <c r="AK1465" s="245">
        <f t="shared" si="167"/>
        <v>0</v>
      </c>
      <c r="AL1465" s="270"/>
      <c r="AM1465" s="110"/>
      <c r="AN1465" s="111"/>
      <c r="AO1465" s="111"/>
      <c r="AP1465" s="111"/>
      <c r="AQ1465" s="111"/>
      <c r="AR1465" s="111"/>
      <c r="AS1465" s="111"/>
      <c r="AT1465" s="112"/>
      <c r="AU1465" s="112"/>
      <c r="AV1465" s="112"/>
      <c r="AW1465" s="112"/>
      <c r="AX1465" s="112"/>
      <c r="AY1465" s="112"/>
      <c r="AZ1465" s="112"/>
      <c r="BA1465" s="112"/>
      <c r="BB1465" s="112"/>
      <c r="BC1465" s="112"/>
      <c r="BD1465" s="112"/>
      <c r="BE1465" s="112"/>
      <c r="BF1465" s="653">
        <f>SUBTOTAL(109,BF1457:BK1464)</f>
        <v>0</v>
      </c>
      <c r="BG1465" s="653"/>
      <c r="BH1465" s="653"/>
      <c r="BI1465" s="653"/>
      <c r="BJ1465" s="653"/>
      <c r="BK1465" s="653"/>
      <c r="BL1465" s="252"/>
      <c r="BM1465" s="653">
        <f>SUBTOTAL(109,BM1457:BR1464)</f>
        <v>0</v>
      </c>
      <c r="BN1465" s="653"/>
      <c r="BO1465" s="653"/>
      <c r="BP1465" s="653"/>
      <c r="BQ1465" s="653"/>
      <c r="BR1465" s="653"/>
      <c r="BS1465" s="271"/>
      <c r="BT1465" s="285">
        <f>SUBTOTAL(109,BT1457:BT1464)</f>
        <v>0</v>
      </c>
      <c r="BU1465" s="285">
        <f>SUBTOTAL(109,BU1457:BU1464)</f>
        <v>0</v>
      </c>
      <c r="BV1465" s="285">
        <f>SUBTOTAL(109,BV1457:BV1464)</f>
        <v>0</v>
      </c>
      <c r="BW1465" s="285">
        <f>SUBTOTAL(109,BW1457:BW1464)</f>
        <v>0</v>
      </c>
      <c r="BX1465" s="156"/>
      <c r="BY1465" s="156">
        <f>IF(SUM(C1465:AI1465)=0,0,1)</f>
        <v>0</v>
      </c>
      <c r="BZ1465" s="156">
        <f t="shared" si="183"/>
        <v>0</v>
      </c>
      <c r="CA1465" s="156"/>
      <c r="CB1465" s="252">
        <f>[4]KQKD!P111</f>
        <v>0</v>
      </c>
      <c r="CC1465" s="252">
        <f>[4]KQKD!T111</f>
        <v>0</v>
      </c>
      <c r="CD1465" s="252">
        <f>W1465-CB1465</f>
        <v>0</v>
      </c>
      <c r="CE1465" s="252">
        <f>AD1465-CC1465</f>
        <v>0</v>
      </c>
      <c r="CG1465" s="272"/>
      <c r="CH1465" s="272"/>
      <c r="CI1465" s="272"/>
      <c r="CJ1465" s="272"/>
      <c r="CK1465" s="272"/>
      <c r="CL1465" s="272"/>
      <c r="CM1465" s="272"/>
      <c r="CN1465" s="272"/>
      <c r="CO1465" s="272"/>
      <c r="CP1465" s="272"/>
    </row>
    <row r="1466" spans="1:94" s="96" customFormat="1" ht="15" customHeight="1" thickTop="1">
      <c r="A1466" s="147" t="str">
        <f>IF(B1466&lt;&gt;"",SUBTOTAL(103,$B$8:B1466)-SUBTOTAL(103,$B$9:$B$50)-SUBTOTAL(103,$B$52:$B$345),"")</f>
        <v/>
      </c>
      <c r="B1466" s="88"/>
      <c r="C1466" s="270"/>
      <c r="D1466" s="124"/>
      <c r="E1466" s="111"/>
      <c r="F1466" s="111"/>
      <c r="G1466" s="111"/>
      <c r="H1466" s="111"/>
      <c r="I1466" s="111"/>
      <c r="J1466" s="111"/>
      <c r="K1466" s="126"/>
      <c r="L1466" s="126"/>
      <c r="M1466" s="126"/>
      <c r="N1466" s="126"/>
      <c r="O1466" s="126"/>
      <c r="P1466" s="126"/>
      <c r="Q1466" s="126"/>
      <c r="R1466" s="126"/>
      <c r="S1466" s="126"/>
      <c r="T1466" s="126"/>
      <c r="U1466" s="126"/>
      <c r="V1466" s="126"/>
      <c r="W1466" s="271"/>
      <c r="X1466" s="271"/>
      <c r="Y1466" s="271"/>
      <c r="Z1466" s="271"/>
      <c r="AA1466" s="271"/>
      <c r="AB1466" s="271"/>
      <c r="AC1466" s="271"/>
      <c r="AD1466" s="271"/>
      <c r="AE1466" s="271"/>
      <c r="AF1466" s="271"/>
      <c r="AG1466" s="271"/>
      <c r="AH1466" s="271"/>
      <c r="AI1466" s="271"/>
      <c r="AJ1466" s="147" t="str">
        <f t="shared" si="167"/>
        <v/>
      </c>
      <c r="AK1466" s="245">
        <f t="shared" si="167"/>
        <v>0</v>
      </c>
      <c r="AL1466" s="270"/>
      <c r="AM1466" s="124"/>
      <c r="AN1466" s="124"/>
      <c r="AO1466" s="111"/>
      <c r="AP1466" s="111"/>
      <c r="AQ1466" s="111"/>
      <c r="AR1466" s="111"/>
      <c r="AS1466" s="111"/>
      <c r="AT1466" s="126"/>
      <c r="AU1466" s="126"/>
      <c r="AV1466" s="126"/>
      <c r="AW1466" s="126"/>
      <c r="AX1466" s="126"/>
      <c r="AY1466" s="126"/>
      <c r="AZ1466" s="126"/>
      <c r="BA1466" s="126"/>
      <c r="BB1466" s="126"/>
      <c r="BC1466" s="126"/>
      <c r="BD1466" s="126"/>
      <c r="BE1466" s="126"/>
      <c r="BF1466" s="271"/>
      <c r="BG1466" s="271"/>
      <c r="BH1466" s="271"/>
      <c r="BI1466" s="271"/>
      <c r="BJ1466" s="271"/>
      <c r="BK1466" s="271"/>
      <c r="BL1466" s="271"/>
      <c r="BM1466" s="271"/>
      <c r="BN1466" s="271"/>
      <c r="BO1466" s="271"/>
      <c r="BP1466" s="271"/>
      <c r="BQ1466" s="271"/>
      <c r="BR1466" s="271"/>
      <c r="BS1466" s="271"/>
      <c r="BT1466" s="155">
        <f>BT1465-[4]KQKD!K111</f>
        <v>0</v>
      </c>
      <c r="BU1466" s="155">
        <f>BU1465-[4]KQKD!L111</f>
        <v>0</v>
      </c>
      <c r="BV1466" s="155">
        <f>BV1465-[4]KQKD!M111</f>
        <v>0</v>
      </c>
      <c r="BW1466" s="155">
        <f>BW1465-[4]KQKD!O111</f>
        <v>0</v>
      </c>
      <c r="BX1466" s="156"/>
      <c r="BY1466" s="156">
        <f>BY1469</f>
        <v>8</v>
      </c>
      <c r="BZ1466" s="156">
        <f t="shared" si="183"/>
        <v>0</v>
      </c>
      <c r="CA1466" s="156"/>
      <c r="CB1466" s="252"/>
      <c r="CC1466" s="252"/>
      <c r="CD1466" s="252"/>
      <c r="CE1466" s="252"/>
      <c r="CG1466" s="272"/>
      <c r="CH1466" s="272"/>
      <c r="CI1466" s="272"/>
      <c r="CJ1466" s="272"/>
      <c r="CK1466" s="272"/>
      <c r="CL1466" s="272"/>
      <c r="CM1466" s="272"/>
      <c r="CN1466" s="272"/>
      <c r="CO1466" s="272"/>
      <c r="CP1466" s="272"/>
    </row>
    <row r="1467" spans="1:94" ht="15" customHeight="1">
      <c r="A1467" s="147">
        <f>IF(B1467&lt;&gt;"",SUBTOTAL(103,$B$8:B1467)-SUBTOTAL(103,$B$9:$B$50)-SUBTOTAL(103,$B$52:$B$345),"")</f>
        <v>34</v>
      </c>
      <c r="B1467" s="88" t="str">
        <f>IF(AND(W1481=0,AD1481=0),"",".")</f>
        <v>.</v>
      </c>
      <c r="C1467" s="261" t="s">
        <v>1796</v>
      </c>
      <c r="D1467" s="107"/>
      <c r="E1467" s="107"/>
      <c r="F1467" s="107"/>
      <c r="G1467" s="107"/>
      <c r="H1467" s="107"/>
      <c r="I1467" s="107"/>
      <c r="J1467" s="107"/>
      <c r="K1467" s="107"/>
      <c r="L1467" s="107"/>
      <c r="M1467" s="107"/>
      <c r="N1467" s="107"/>
      <c r="O1467" s="107"/>
      <c r="P1467" s="107"/>
      <c r="Q1467" s="107"/>
      <c r="R1467" s="107"/>
      <c r="S1467" s="107"/>
      <c r="T1467" s="107"/>
      <c r="U1467" s="107"/>
      <c r="V1467" s="107"/>
      <c r="AJ1467" s="147">
        <f t="shared" si="167"/>
        <v>34</v>
      </c>
      <c r="AK1467" s="245" t="str">
        <f t="shared" si="167"/>
        <v>.</v>
      </c>
      <c r="AL1467" s="261" t="s">
        <v>1749</v>
      </c>
      <c r="AM1467" s="107"/>
      <c r="AN1467" s="107"/>
      <c r="AO1467" s="107"/>
      <c r="AP1467" s="107"/>
      <c r="AQ1467" s="107"/>
      <c r="AR1467" s="107"/>
      <c r="AS1467" s="107"/>
      <c r="AT1467" s="107"/>
      <c r="AU1467" s="107"/>
      <c r="AV1467" s="107"/>
      <c r="AW1467" s="107"/>
      <c r="AX1467" s="107"/>
      <c r="AY1467" s="107"/>
      <c r="AZ1467" s="107"/>
      <c r="BA1467" s="107"/>
      <c r="BB1467" s="107"/>
      <c r="BC1467" s="107"/>
      <c r="BD1467" s="107"/>
      <c r="BE1467" s="107"/>
      <c r="BY1467" s="156">
        <f>BY1469</f>
        <v>8</v>
      </c>
      <c r="BZ1467" s="156">
        <f t="shared" si="183"/>
        <v>0</v>
      </c>
    </row>
    <row r="1468" spans="1:94" ht="27" customHeight="1">
      <c r="A1468" s="278" t="str">
        <f>IF(B1468&lt;&gt;"",SUBTOTAL(103,$B$8:B1468)-SUBTOTAL(103,$B$9:$B$50)-SUBTOTAL(103,$B$52:$B$345),"")</f>
        <v/>
      </c>
      <c r="C1468" s="353"/>
      <c r="D1468" s="107"/>
      <c r="E1468" s="107"/>
      <c r="F1468" s="107"/>
      <c r="G1468" s="107"/>
      <c r="H1468" s="107"/>
      <c r="I1468" s="107"/>
      <c r="J1468" s="107"/>
      <c r="K1468" s="107"/>
      <c r="L1468" s="107"/>
      <c r="M1468" s="107"/>
      <c r="N1468" s="107"/>
      <c r="O1468" s="107"/>
      <c r="P1468" s="107"/>
      <c r="Q1468" s="107"/>
      <c r="R1468" s="107"/>
      <c r="S1468" s="107"/>
      <c r="T1468" s="107"/>
      <c r="U1468" s="107"/>
      <c r="V1468" s="107"/>
      <c r="W1468" s="644" t="str">
        <f>[4]KQKD!$P$9</f>
        <v>6 tháng đầu năm 2016</v>
      </c>
      <c r="X1468" s="649"/>
      <c r="Y1468" s="649"/>
      <c r="Z1468" s="649"/>
      <c r="AA1468" s="649"/>
      <c r="AB1468" s="649"/>
      <c r="AC1468" s="277"/>
      <c r="AD1468" s="644" t="str">
        <f>[4]KQKD!$T$9</f>
        <v>6 tháng đầu năm 2015</v>
      </c>
      <c r="AE1468" s="649"/>
      <c r="AF1468" s="649"/>
      <c r="AG1468" s="649"/>
      <c r="AH1468" s="649"/>
      <c r="AI1468" s="649"/>
      <c r="AJ1468" s="278" t="str">
        <f t="shared" si="167"/>
        <v/>
      </c>
      <c r="AK1468" s="278">
        <f t="shared" si="167"/>
        <v>0</v>
      </c>
      <c r="AM1468" s="107"/>
      <c r="AN1468" s="107"/>
      <c r="AO1468" s="107"/>
      <c r="AP1468" s="107"/>
      <c r="AQ1468" s="107"/>
      <c r="AR1468" s="107"/>
      <c r="AS1468" s="107"/>
      <c r="AT1468" s="107"/>
      <c r="AU1468" s="107"/>
      <c r="AV1468" s="107"/>
      <c r="AW1468" s="107"/>
      <c r="AX1468" s="107"/>
      <c r="AY1468" s="107"/>
      <c r="AZ1468" s="107"/>
      <c r="BA1468" s="107"/>
      <c r="BB1468" s="107"/>
      <c r="BC1468" s="107"/>
      <c r="BD1468" s="107"/>
      <c r="BE1468" s="107"/>
      <c r="BF1468" s="644" t="e">
        <f>#REF!</f>
        <v>#REF!</v>
      </c>
      <c r="BG1468" s="649"/>
      <c r="BH1468" s="649"/>
      <c r="BI1468" s="649"/>
      <c r="BJ1468" s="649"/>
      <c r="BK1468" s="649"/>
      <c r="BL1468" s="277"/>
      <c r="BM1468" s="644" t="e">
        <f>#REF!</f>
        <v>#REF!</v>
      </c>
      <c r="BN1468" s="649"/>
      <c r="BO1468" s="649"/>
      <c r="BP1468" s="649"/>
      <c r="BQ1468" s="649"/>
      <c r="BR1468" s="649"/>
      <c r="BS1468" s="279"/>
      <c r="BT1468" s="280" t="str">
        <f>[4]CDKT!K$9</f>
        <v>Hội sở</v>
      </c>
      <c r="BU1468" s="280" t="str">
        <f>[4]CDKT!L$9</f>
        <v>CN Hà Nội</v>
      </c>
      <c r="BV1468" s="280" t="str">
        <f>[4]CDKT!M$9</f>
        <v>CN Hồ Chí Minh</v>
      </c>
      <c r="BW1468" s="280" t="str">
        <f>[4]CDKT!O$9</f>
        <v>Điều chỉnh</v>
      </c>
      <c r="BY1468" s="156">
        <f>BY1469</f>
        <v>8</v>
      </c>
      <c r="BZ1468" s="156">
        <f t="shared" si="183"/>
        <v>0</v>
      </c>
    </row>
    <row r="1469" spans="1:94" ht="15" customHeight="1">
      <c r="A1469" s="278" t="str">
        <f>IF(B1469&lt;&gt;"",SUBTOTAL(103,$B$8:B1469)-SUBTOTAL(103,$B$9:$B$50)-SUBTOTAL(103,$B$52:$B$345),"")</f>
        <v/>
      </c>
      <c r="C1469" s="353"/>
      <c r="D1469" s="107"/>
      <c r="E1469" s="107"/>
      <c r="F1469" s="107"/>
      <c r="G1469" s="107"/>
      <c r="H1469" s="107"/>
      <c r="I1469" s="107"/>
      <c r="J1469" s="107"/>
      <c r="K1469" s="107"/>
      <c r="L1469" s="107"/>
      <c r="M1469" s="107"/>
      <c r="N1469" s="107"/>
      <c r="O1469" s="107"/>
      <c r="P1469" s="107"/>
      <c r="Q1469" s="107"/>
      <c r="R1469" s="107"/>
      <c r="S1469" s="107"/>
      <c r="T1469" s="107"/>
      <c r="U1469" s="107"/>
      <c r="V1469" s="107"/>
      <c r="W1469" s="627" t="str">
        <f>[4]KQKD!$P$10</f>
        <v>VND</v>
      </c>
      <c r="X1469" s="673"/>
      <c r="Y1469" s="673"/>
      <c r="Z1469" s="673"/>
      <c r="AA1469" s="673"/>
      <c r="AB1469" s="673"/>
      <c r="AC1469" s="277"/>
      <c r="AD1469" s="627" t="str">
        <f>[4]KQKD!$T$10</f>
        <v>VND</v>
      </c>
      <c r="AE1469" s="673"/>
      <c r="AF1469" s="673"/>
      <c r="AG1469" s="673"/>
      <c r="AH1469" s="673"/>
      <c r="AI1469" s="673"/>
      <c r="AJ1469" s="278" t="str">
        <f t="shared" si="167"/>
        <v/>
      </c>
      <c r="AK1469" s="278">
        <f t="shared" si="167"/>
        <v>0</v>
      </c>
      <c r="AM1469" s="107"/>
      <c r="AN1469" s="107"/>
      <c r="AO1469" s="107"/>
      <c r="AP1469" s="107"/>
      <c r="AQ1469" s="107"/>
      <c r="AR1469" s="107"/>
      <c r="AS1469" s="107"/>
      <c r="AT1469" s="107"/>
      <c r="AU1469" s="107"/>
      <c r="AV1469" s="107"/>
      <c r="AW1469" s="107"/>
      <c r="AX1469" s="107"/>
      <c r="AY1469" s="107"/>
      <c r="AZ1469" s="107"/>
      <c r="BA1469" s="107"/>
      <c r="BB1469" s="107"/>
      <c r="BC1469" s="107"/>
      <c r="BD1469" s="107"/>
      <c r="BE1469" s="107"/>
      <c r="BF1469" s="627" t="e">
        <f>#REF!</f>
        <v>#REF!</v>
      </c>
      <c r="BG1469" s="673"/>
      <c r="BH1469" s="673"/>
      <c r="BI1469" s="673"/>
      <c r="BJ1469" s="673"/>
      <c r="BK1469" s="673"/>
      <c r="BL1469" s="277"/>
      <c r="BM1469" s="627" t="e">
        <f>#REF!</f>
        <v>#REF!</v>
      </c>
      <c r="BN1469" s="673"/>
      <c r="BO1469" s="673"/>
      <c r="BP1469" s="673"/>
      <c r="BQ1469" s="673"/>
      <c r="BR1469" s="673"/>
      <c r="BS1469" s="279"/>
      <c r="BT1469" s="155" t="s">
        <v>1133</v>
      </c>
      <c r="BU1469" s="155" t="s">
        <v>1133</v>
      </c>
      <c r="BV1469" s="155" t="s">
        <v>1133</v>
      </c>
      <c r="BW1469" s="155" t="s">
        <v>1133</v>
      </c>
      <c r="BY1469" s="156">
        <f>SUM(BY1470:BY1481)</f>
        <v>8</v>
      </c>
      <c r="BZ1469" s="156">
        <f t="shared" si="183"/>
        <v>0</v>
      </c>
    </row>
    <row r="1470" spans="1:94" s="99" customFormat="1" ht="15" customHeight="1">
      <c r="A1470" s="147" t="str">
        <f>IF(B1470&lt;&gt;"",SUBTOTAL(103,$B$8:B1470)-SUBTOTAL(103,$B$9:$B$50)-SUBTOTAL(103,$B$52:$B$345),"")</f>
        <v/>
      </c>
      <c r="B1470" s="88"/>
      <c r="C1470" s="292" t="s">
        <v>1797</v>
      </c>
      <c r="D1470" s="113"/>
      <c r="E1470" s="107"/>
      <c r="F1470" s="107"/>
      <c r="G1470" s="107"/>
      <c r="H1470" s="107"/>
      <c r="I1470" s="107"/>
      <c r="J1470" s="107"/>
      <c r="K1470" s="114"/>
      <c r="L1470" s="114"/>
      <c r="M1470" s="114"/>
      <c r="N1470" s="114"/>
      <c r="O1470" s="114"/>
      <c r="P1470" s="114"/>
      <c r="Q1470" s="114"/>
      <c r="R1470" s="114"/>
      <c r="S1470" s="114"/>
      <c r="T1470" s="114"/>
      <c r="U1470" s="114"/>
      <c r="V1470" s="114"/>
      <c r="W1470" s="641">
        <f t="shared" ref="W1470:W1478" si="189">SUM(BT1470:BW1470)</f>
        <v>1239712920</v>
      </c>
      <c r="X1470" s="641"/>
      <c r="Y1470" s="641"/>
      <c r="Z1470" s="641"/>
      <c r="AA1470" s="641"/>
      <c r="AB1470" s="641"/>
      <c r="AC1470" s="155"/>
      <c r="AD1470" s="641">
        <v>1099840000</v>
      </c>
      <c r="AE1470" s="641"/>
      <c r="AF1470" s="641"/>
      <c r="AG1470" s="641"/>
      <c r="AH1470" s="641"/>
      <c r="AI1470" s="641"/>
      <c r="AJ1470" s="147" t="str">
        <f t="shared" si="167"/>
        <v/>
      </c>
      <c r="AK1470" s="245">
        <f t="shared" si="167"/>
        <v>0</v>
      </c>
      <c r="AL1470" s="292" t="s">
        <v>1751</v>
      </c>
      <c r="AM1470" s="113"/>
      <c r="AN1470" s="113"/>
      <c r="AO1470" s="107"/>
      <c r="AP1470" s="107"/>
      <c r="AQ1470" s="107"/>
      <c r="AR1470" s="107"/>
      <c r="AS1470" s="107"/>
      <c r="AT1470" s="114"/>
      <c r="AU1470" s="114"/>
      <c r="AV1470" s="114"/>
      <c r="AW1470" s="114"/>
      <c r="AX1470" s="114"/>
      <c r="AY1470" s="114"/>
      <c r="AZ1470" s="114"/>
      <c r="BA1470" s="114"/>
      <c r="BB1470" s="114"/>
      <c r="BC1470" s="114"/>
      <c r="BD1470" s="114"/>
      <c r="BE1470" s="114"/>
      <c r="BF1470" s="676">
        <f t="shared" ref="BF1470:BF1479" si="190">W1470</f>
        <v>1239712920</v>
      </c>
      <c r="BG1470" s="676"/>
      <c r="BH1470" s="676"/>
      <c r="BI1470" s="676"/>
      <c r="BJ1470" s="676"/>
      <c r="BK1470" s="676"/>
      <c r="BL1470" s="194"/>
      <c r="BM1470" s="676">
        <f t="shared" ref="BM1470:BM1479" si="191">AD1470</f>
        <v>1099840000</v>
      </c>
      <c r="BN1470" s="676"/>
      <c r="BO1470" s="676"/>
      <c r="BP1470" s="676"/>
      <c r="BQ1470" s="676"/>
      <c r="BR1470" s="676"/>
      <c r="BS1470" s="193"/>
      <c r="BT1470" s="155">
        <v>1235234000</v>
      </c>
      <c r="BU1470" s="155">
        <v>0</v>
      </c>
      <c r="BV1470" s="155">
        <v>0</v>
      </c>
      <c r="BW1470" s="155">
        <f>[4]ButtoanDC!G36</f>
        <v>4478920</v>
      </c>
      <c r="BX1470" s="156"/>
      <c r="BY1470" s="156">
        <f t="shared" ref="BY1470:BY1478" si="192">IF(SUM(C1470:AI1470)=0,0,1)</f>
        <v>1</v>
      </c>
      <c r="BZ1470" s="156">
        <f t="shared" si="183"/>
        <v>0</v>
      </c>
      <c r="CA1470" s="156"/>
      <c r="CB1470" s="252"/>
      <c r="CC1470" s="252"/>
      <c r="CD1470" s="252"/>
      <c r="CE1470" s="252"/>
      <c r="CG1470" s="290"/>
      <c r="CH1470" s="290"/>
      <c r="CI1470" s="290"/>
      <c r="CJ1470" s="290"/>
      <c r="CK1470" s="290"/>
      <c r="CL1470" s="290"/>
      <c r="CM1470" s="290"/>
      <c r="CN1470" s="290"/>
      <c r="CO1470" s="290"/>
      <c r="CP1470" s="290"/>
    </row>
    <row r="1471" spans="1:94" s="99" customFormat="1" ht="15" customHeight="1">
      <c r="A1471" s="147" t="str">
        <f>IF(B1471&lt;&gt;"",SUBTOTAL(103,$B$8:B1471)-SUBTOTAL(103,$B$9:$B$50)-SUBTOTAL(103,$B$52:$B$345),"")</f>
        <v/>
      </c>
      <c r="B1471" s="88"/>
      <c r="C1471" s="292" t="s">
        <v>1792</v>
      </c>
      <c r="D1471" s="113"/>
      <c r="E1471" s="107"/>
      <c r="F1471" s="107"/>
      <c r="G1471" s="107"/>
      <c r="H1471" s="107"/>
      <c r="I1471" s="107"/>
      <c r="J1471" s="107"/>
      <c r="K1471" s="114"/>
      <c r="L1471" s="114"/>
      <c r="M1471" s="114"/>
      <c r="N1471" s="114"/>
      <c r="O1471" s="114"/>
      <c r="P1471" s="114"/>
      <c r="Q1471" s="114"/>
      <c r="R1471" s="114"/>
      <c r="S1471" s="114"/>
      <c r="T1471" s="114"/>
      <c r="U1471" s="114"/>
      <c r="V1471" s="114"/>
      <c r="W1471" s="641">
        <f t="shared" si="189"/>
        <v>117638274</v>
      </c>
      <c r="X1471" s="641"/>
      <c r="Y1471" s="641"/>
      <c r="Z1471" s="641"/>
      <c r="AA1471" s="641"/>
      <c r="AB1471" s="641"/>
      <c r="AC1471" s="155"/>
      <c r="AD1471" s="641">
        <v>105979734</v>
      </c>
      <c r="AE1471" s="641"/>
      <c r="AF1471" s="641"/>
      <c r="AG1471" s="641"/>
      <c r="AH1471" s="641"/>
      <c r="AI1471" s="641"/>
      <c r="AJ1471" s="147" t="str">
        <f t="shared" si="167"/>
        <v/>
      </c>
      <c r="AK1471" s="245">
        <f t="shared" si="167"/>
        <v>0</v>
      </c>
      <c r="AL1471" s="292" t="s">
        <v>1753</v>
      </c>
      <c r="AM1471" s="113"/>
      <c r="AN1471" s="113"/>
      <c r="AO1471" s="107"/>
      <c r="AP1471" s="107"/>
      <c r="AQ1471" s="107"/>
      <c r="AR1471" s="107"/>
      <c r="AS1471" s="107"/>
      <c r="AT1471" s="114"/>
      <c r="AU1471" s="114"/>
      <c r="AV1471" s="114"/>
      <c r="AW1471" s="114"/>
      <c r="AX1471" s="114"/>
      <c r="AY1471" s="114"/>
      <c r="AZ1471" s="114"/>
      <c r="BA1471" s="114"/>
      <c r="BB1471" s="114"/>
      <c r="BC1471" s="114"/>
      <c r="BD1471" s="114"/>
      <c r="BE1471" s="114"/>
      <c r="BF1471" s="676">
        <f t="shared" si="190"/>
        <v>117638274</v>
      </c>
      <c r="BG1471" s="676"/>
      <c r="BH1471" s="676"/>
      <c r="BI1471" s="676"/>
      <c r="BJ1471" s="676"/>
      <c r="BK1471" s="676"/>
      <c r="BL1471" s="194"/>
      <c r="BM1471" s="676">
        <f t="shared" si="191"/>
        <v>105979734</v>
      </c>
      <c r="BN1471" s="676"/>
      <c r="BO1471" s="676"/>
      <c r="BP1471" s="676"/>
      <c r="BQ1471" s="676"/>
      <c r="BR1471" s="676"/>
      <c r="BS1471" s="193"/>
      <c r="BT1471" s="155">
        <v>117638274</v>
      </c>
      <c r="BU1471" s="155">
        <v>0</v>
      </c>
      <c r="BV1471" s="155">
        <v>0</v>
      </c>
      <c r="BW1471" s="155">
        <v>0</v>
      </c>
      <c r="BX1471" s="156"/>
      <c r="BY1471" s="156">
        <f t="shared" si="192"/>
        <v>1</v>
      </c>
      <c r="BZ1471" s="156">
        <f t="shared" si="183"/>
        <v>0</v>
      </c>
      <c r="CA1471" s="156"/>
      <c r="CB1471" s="252"/>
      <c r="CC1471" s="252"/>
      <c r="CD1471" s="252"/>
      <c r="CE1471" s="252"/>
      <c r="CG1471" s="290"/>
      <c r="CH1471" s="290"/>
      <c r="CI1471" s="290"/>
      <c r="CJ1471" s="290"/>
      <c r="CK1471" s="290"/>
      <c r="CL1471" s="290"/>
      <c r="CM1471" s="290"/>
      <c r="CN1471" s="290"/>
      <c r="CO1471" s="290"/>
      <c r="CP1471" s="290"/>
    </row>
    <row r="1472" spans="1:94" s="99" customFormat="1" ht="15" hidden="1" customHeight="1">
      <c r="A1472" s="147" t="str">
        <f>IF(B1472&lt;&gt;"",SUBTOTAL(103,$B$8:B1472)-SUBTOTAL(103,$B$9:$B$50)-SUBTOTAL(103,$B$52:$B$345),"")</f>
        <v/>
      </c>
      <c r="B1472" s="88"/>
      <c r="C1472" s="292" t="s">
        <v>1798</v>
      </c>
      <c r="D1472" s="113"/>
      <c r="E1472" s="107"/>
      <c r="F1472" s="107"/>
      <c r="G1472" s="107"/>
      <c r="H1472" s="107"/>
      <c r="I1472" s="107"/>
      <c r="J1472" s="107"/>
      <c r="K1472" s="114"/>
      <c r="L1472" s="114"/>
      <c r="M1472" s="114"/>
      <c r="N1472" s="114"/>
      <c r="O1472" s="114"/>
      <c r="P1472" s="114"/>
      <c r="Q1472" s="114"/>
      <c r="R1472" s="114"/>
      <c r="S1472" s="114"/>
      <c r="T1472" s="114"/>
      <c r="U1472" s="114"/>
      <c r="V1472" s="114"/>
      <c r="W1472" s="641">
        <f t="shared" si="189"/>
        <v>0</v>
      </c>
      <c r="X1472" s="641"/>
      <c r="Y1472" s="641"/>
      <c r="Z1472" s="641"/>
      <c r="AA1472" s="641"/>
      <c r="AB1472" s="641"/>
      <c r="AC1472" s="155"/>
      <c r="AD1472" s="641">
        <v>0</v>
      </c>
      <c r="AE1472" s="641"/>
      <c r="AF1472" s="641"/>
      <c r="AG1472" s="641"/>
      <c r="AH1472" s="641"/>
      <c r="AI1472" s="641"/>
      <c r="AJ1472" s="147" t="str">
        <f t="shared" si="167"/>
        <v/>
      </c>
      <c r="AK1472" s="245">
        <f t="shared" si="167"/>
        <v>0</v>
      </c>
      <c r="AL1472" s="292" t="s">
        <v>1755</v>
      </c>
      <c r="AM1472" s="113"/>
      <c r="AN1472" s="113"/>
      <c r="AO1472" s="107"/>
      <c r="AP1472" s="107"/>
      <c r="AQ1472" s="107"/>
      <c r="AR1472" s="107"/>
      <c r="AS1472" s="107"/>
      <c r="AT1472" s="114"/>
      <c r="AU1472" s="114"/>
      <c r="AV1472" s="114"/>
      <c r="AW1472" s="114"/>
      <c r="AX1472" s="114"/>
      <c r="AY1472" s="114"/>
      <c r="AZ1472" s="114"/>
      <c r="BA1472" s="114"/>
      <c r="BB1472" s="114"/>
      <c r="BC1472" s="114"/>
      <c r="BD1472" s="114"/>
      <c r="BE1472" s="114"/>
      <c r="BF1472" s="676">
        <f t="shared" si="190"/>
        <v>0</v>
      </c>
      <c r="BG1472" s="676"/>
      <c r="BH1472" s="676"/>
      <c r="BI1472" s="676"/>
      <c r="BJ1472" s="676"/>
      <c r="BK1472" s="676"/>
      <c r="BL1472" s="194"/>
      <c r="BM1472" s="676">
        <f t="shared" si="191"/>
        <v>0</v>
      </c>
      <c r="BN1472" s="676"/>
      <c r="BO1472" s="676"/>
      <c r="BP1472" s="676"/>
      <c r="BQ1472" s="676"/>
      <c r="BR1472" s="676"/>
      <c r="BS1472" s="193"/>
      <c r="BT1472" s="155">
        <v>0</v>
      </c>
      <c r="BU1472" s="155">
        <v>0</v>
      </c>
      <c r="BV1472" s="155">
        <v>0</v>
      </c>
      <c r="BW1472" s="155">
        <v>0</v>
      </c>
      <c r="BX1472" s="156"/>
      <c r="BY1472" s="156">
        <f t="shared" si="192"/>
        <v>0</v>
      </c>
      <c r="BZ1472" s="156">
        <f t="shared" si="183"/>
        <v>0</v>
      </c>
      <c r="CA1472" s="156"/>
      <c r="CB1472" s="252"/>
      <c r="CC1472" s="252"/>
      <c r="CD1472" s="252"/>
      <c r="CE1472" s="252"/>
      <c r="CG1472" s="290"/>
      <c r="CH1472" s="290"/>
      <c r="CI1472" s="290"/>
      <c r="CJ1472" s="290"/>
      <c r="CK1472" s="290"/>
      <c r="CL1472" s="290"/>
      <c r="CM1472" s="290"/>
      <c r="CN1472" s="290"/>
      <c r="CO1472" s="290"/>
      <c r="CP1472" s="290"/>
    </row>
    <row r="1473" spans="1:94" s="99" customFormat="1" ht="15" hidden="1" customHeight="1">
      <c r="A1473" s="147" t="str">
        <f>IF(B1473&lt;&gt;"",SUBTOTAL(103,$B$8:B1473)-SUBTOTAL(103,$B$9:$B$50)-SUBTOTAL(103,$B$52:$B$345),"")</f>
        <v/>
      </c>
      <c r="B1473" s="88"/>
      <c r="C1473" s="292" t="s">
        <v>1793</v>
      </c>
      <c r="D1473" s="113"/>
      <c r="E1473" s="107"/>
      <c r="F1473" s="107"/>
      <c r="G1473" s="107"/>
      <c r="H1473" s="107"/>
      <c r="I1473" s="107"/>
      <c r="J1473" s="107"/>
      <c r="K1473" s="114"/>
      <c r="L1473" s="114"/>
      <c r="M1473" s="114"/>
      <c r="N1473" s="114"/>
      <c r="O1473" s="114"/>
      <c r="P1473" s="114"/>
      <c r="Q1473" s="114"/>
      <c r="R1473" s="114"/>
      <c r="S1473" s="114"/>
      <c r="T1473" s="114"/>
      <c r="U1473" s="114"/>
      <c r="V1473" s="114"/>
      <c r="W1473" s="641">
        <f t="shared" si="189"/>
        <v>0</v>
      </c>
      <c r="X1473" s="641"/>
      <c r="Y1473" s="641"/>
      <c r="Z1473" s="641"/>
      <c r="AA1473" s="641"/>
      <c r="AB1473" s="641"/>
      <c r="AC1473" s="155"/>
      <c r="AD1473" s="641">
        <v>0</v>
      </c>
      <c r="AE1473" s="641"/>
      <c r="AF1473" s="641"/>
      <c r="AG1473" s="641"/>
      <c r="AH1473" s="641"/>
      <c r="AI1473" s="641"/>
      <c r="AJ1473" s="147" t="str">
        <f t="shared" si="167"/>
        <v/>
      </c>
      <c r="AK1473" s="245">
        <f t="shared" si="167"/>
        <v>0</v>
      </c>
      <c r="AL1473" s="292" t="s">
        <v>1757</v>
      </c>
      <c r="AM1473" s="113"/>
      <c r="AN1473" s="113"/>
      <c r="AO1473" s="107"/>
      <c r="AP1473" s="107"/>
      <c r="AQ1473" s="107"/>
      <c r="AR1473" s="107"/>
      <c r="AS1473" s="107"/>
      <c r="AT1473" s="114"/>
      <c r="AU1473" s="114"/>
      <c r="AV1473" s="114"/>
      <c r="AW1473" s="114"/>
      <c r="AX1473" s="114"/>
      <c r="AY1473" s="114"/>
      <c r="AZ1473" s="114"/>
      <c r="BA1473" s="114"/>
      <c r="BB1473" s="114"/>
      <c r="BC1473" s="114"/>
      <c r="BD1473" s="114"/>
      <c r="BE1473" s="114"/>
      <c r="BF1473" s="676">
        <f t="shared" si="190"/>
        <v>0</v>
      </c>
      <c r="BG1473" s="676"/>
      <c r="BH1473" s="676"/>
      <c r="BI1473" s="676"/>
      <c r="BJ1473" s="676"/>
      <c r="BK1473" s="676"/>
      <c r="BL1473" s="194"/>
      <c r="BM1473" s="676">
        <f t="shared" si="191"/>
        <v>0</v>
      </c>
      <c r="BN1473" s="676"/>
      <c r="BO1473" s="676"/>
      <c r="BP1473" s="676"/>
      <c r="BQ1473" s="676"/>
      <c r="BR1473" s="676"/>
      <c r="BS1473" s="193"/>
      <c r="BT1473" s="155">
        <v>0</v>
      </c>
      <c r="BU1473" s="155">
        <v>0</v>
      </c>
      <c r="BV1473" s="155">
        <v>0</v>
      </c>
      <c r="BW1473" s="155">
        <v>0</v>
      </c>
      <c r="BX1473" s="156"/>
      <c r="BY1473" s="156">
        <f t="shared" si="192"/>
        <v>0</v>
      </c>
      <c r="BZ1473" s="156">
        <f t="shared" si="183"/>
        <v>0</v>
      </c>
      <c r="CA1473" s="156"/>
      <c r="CB1473" s="252"/>
      <c r="CC1473" s="252"/>
      <c r="CD1473" s="252"/>
      <c r="CE1473" s="252"/>
      <c r="CG1473" s="290"/>
      <c r="CH1473" s="290"/>
      <c r="CI1473" s="290"/>
      <c r="CJ1473" s="290"/>
      <c r="CK1473" s="290"/>
      <c r="CL1473" s="290"/>
      <c r="CM1473" s="290"/>
      <c r="CN1473" s="290"/>
      <c r="CO1473" s="290"/>
      <c r="CP1473" s="290"/>
    </row>
    <row r="1474" spans="1:94" s="99" customFormat="1" ht="15" hidden="1" customHeight="1">
      <c r="A1474" s="147" t="str">
        <f>IF(B1474&lt;&gt;"",SUBTOTAL(103,$B$8:B1474)-SUBTOTAL(103,$B$9:$B$50)-SUBTOTAL(103,$B$52:$B$345),"")</f>
        <v/>
      </c>
      <c r="B1474" s="88"/>
      <c r="C1474" s="292" t="s">
        <v>1794</v>
      </c>
      <c r="D1474" s="113"/>
      <c r="E1474" s="107"/>
      <c r="F1474" s="107"/>
      <c r="G1474" s="107"/>
      <c r="H1474" s="107"/>
      <c r="I1474" s="107"/>
      <c r="J1474" s="107"/>
      <c r="K1474" s="114"/>
      <c r="L1474" s="114"/>
      <c r="M1474" s="114"/>
      <c r="N1474" s="114"/>
      <c r="O1474" s="114"/>
      <c r="P1474" s="114"/>
      <c r="Q1474" s="114"/>
      <c r="R1474" s="114"/>
      <c r="S1474" s="114"/>
      <c r="T1474" s="114"/>
      <c r="U1474" s="114"/>
      <c r="V1474" s="114"/>
      <c r="W1474" s="641">
        <f t="shared" si="189"/>
        <v>0</v>
      </c>
      <c r="X1474" s="641"/>
      <c r="Y1474" s="641"/>
      <c r="Z1474" s="641"/>
      <c r="AA1474" s="641"/>
      <c r="AB1474" s="641"/>
      <c r="AC1474" s="155"/>
      <c r="AD1474" s="641">
        <v>0</v>
      </c>
      <c r="AE1474" s="641"/>
      <c r="AF1474" s="641"/>
      <c r="AG1474" s="641"/>
      <c r="AH1474" s="641"/>
      <c r="AI1474" s="641"/>
      <c r="AJ1474" s="147" t="str">
        <f t="shared" si="167"/>
        <v/>
      </c>
      <c r="AK1474" s="245">
        <f t="shared" si="167"/>
        <v>0</v>
      </c>
      <c r="AL1474" s="281" t="s">
        <v>1759</v>
      </c>
      <c r="AM1474" s="113"/>
      <c r="AN1474" s="113"/>
      <c r="AO1474" s="107"/>
      <c r="AP1474" s="107"/>
      <c r="AQ1474" s="107"/>
      <c r="AR1474" s="107"/>
      <c r="AS1474" s="107"/>
      <c r="AT1474" s="114"/>
      <c r="AU1474" s="114"/>
      <c r="AV1474" s="114"/>
      <c r="AW1474" s="114"/>
      <c r="AX1474" s="114"/>
      <c r="AY1474" s="114"/>
      <c r="AZ1474" s="114"/>
      <c r="BA1474" s="114"/>
      <c r="BB1474" s="114"/>
      <c r="BC1474" s="114"/>
      <c r="BD1474" s="114"/>
      <c r="BE1474" s="114"/>
      <c r="BF1474" s="676">
        <f t="shared" si="190"/>
        <v>0</v>
      </c>
      <c r="BG1474" s="676"/>
      <c r="BH1474" s="676"/>
      <c r="BI1474" s="676"/>
      <c r="BJ1474" s="676"/>
      <c r="BK1474" s="676"/>
      <c r="BL1474" s="194"/>
      <c r="BM1474" s="676">
        <f t="shared" si="191"/>
        <v>0</v>
      </c>
      <c r="BN1474" s="676"/>
      <c r="BO1474" s="676"/>
      <c r="BP1474" s="676"/>
      <c r="BQ1474" s="676"/>
      <c r="BR1474" s="676"/>
      <c r="BS1474" s="193"/>
      <c r="BT1474" s="155">
        <v>0</v>
      </c>
      <c r="BU1474" s="155">
        <v>0</v>
      </c>
      <c r="BV1474" s="155">
        <v>0</v>
      </c>
      <c r="BW1474" s="155">
        <v>0</v>
      </c>
      <c r="BX1474" s="156"/>
      <c r="BY1474" s="156">
        <f t="shared" si="192"/>
        <v>0</v>
      </c>
      <c r="BZ1474" s="156">
        <f t="shared" si="183"/>
        <v>0</v>
      </c>
      <c r="CA1474" s="156"/>
      <c r="CB1474" s="252"/>
      <c r="CC1474" s="252"/>
      <c r="CD1474" s="252"/>
      <c r="CE1474" s="252"/>
      <c r="CG1474" s="290"/>
      <c r="CH1474" s="290"/>
      <c r="CI1474" s="290"/>
      <c r="CJ1474" s="290"/>
      <c r="CK1474" s="290"/>
      <c r="CL1474" s="290"/>
      <c r="CM1474" s="290"/>
      <c r="CN1474" s="290"/>
      <c r="CO1474" s="290"/>
      <c r="CP1474" s="290"/>
    </row>
    <row r="1475" spans="1:94" s="99" customFormat="1" ht="15" customHeight="1">
      <c r="A1475" s="147" t="str">
        <f>IF(B1475&lt;&gt;"",SUBTOTAL(103,$B$8:B1475)-SUBTOTAL(103,$B$9:$B$50)-SUBTOTAL(103,$B$52:$B$345),"")</f>
        <v/>
      </c>
      <c r="B1475" s="88"/>
      <c r="C1475" s="292" t="s">
        <v>1799</v>
      </c>
      <c r="D1475" s="113"/>
      <c r="E1475" s="107"/>
      <c r="F1475" s="107"/>
      <c r="G1475" s="107"/>
      <c r="H1475" s="107"/>
      <c r="I1475" s="107"/>
      <c r="J1475" s="107"/>
      <c r="K1475" s="114"/>
      <c r="L1475" s="114"/>
      <c r="M1475" s="114"/>
      <c r="N1475" s="114"/>
      <c r="O1475" s="114"/>
      <c r="P1475" s="114"/>
      <c r="Q1475" s="114"/>
      <c r="R1475" s="114"/>
      <c r="S1475" s="114"/>
      <c r="T1475" s="114"/>
      <c r="U1475" s="114"/>
      <c r="V1475" s="114"/>
      <c r="W1475" s="641">
        <f t="shared" si="189"/>
        <v>419906280</v>
      </c>
      <c r="X1475" s="641"/>
      <c r="Y1475" s="641"/>
      <c r="Z1475" s="641"/>
      <c r="AA1475" s="641"/>
      <c r="AB1475" s="641"/>
      <c r="AC1475" s="155"/>
      <c r="AD1475" s="641">
        <v>539475028</v>
      </c>
      <c r="AE1475" s="641"/>
      <c r="AF1475" s="641"/>
      <c r="AG1475" s="641"/>
      <c r="AH1475" s="641"/>
      <c r="AI1475" s="641"/>
      <c r="AJ1475" s="147" t="str">
        <f t="shared" si="167"/>
        <v/>
      </c>
      <c r="AK1475" s="245">
        <f t="shared" si="167"/>
        <v>0</v>
      </c>
      <c r="AL1475" s="292" t="s">
        <v>1789</v>
      </c>
      <c r="AM1475" s="113"/>
      <c r="AN1475" s="113"/>
      <c r="AO1475" s="107"/>
      <c r="AP1475" s="107"/>
      <c r="AQ1475" s="107"/>
      <c r="AR1475" s="107"/>
      <c r="AS1475" s="107"/>
      <c r="AT1475" s="114"/>
      <c r="AU1475" s="114"/>
      <c r="AV1475" s="114"/>
      <c r="AW1475" s="114"/>
      <c r="AX1475" s="114"/>
      <c r="AY1475" s="114"/>
      <c r="AZ1475" s="114"/>
      <c r="BA1475" s="114"/>
      <c r="BB1475" s="114"/>
      <c r="BC1475" s="114"/>
      <c r="BD1475" s="114"/>
      <c r="BE1475" s="114"/>
      <c r="BF1475" s="676">
        <f t="shared" si="190"/>
        <v>419906280</v>
      </c>
      <c r="BG1475" s="676"/>
      <c r="BH1475" s="676"/>
      <c r="BI1475" s="676"/>
      <c r="BJ1475" s="676"/>
      <c r="BK1475" s="676"/>
      <c r="BL1475" s="194"/>
      <c r="BM1475" s="676">
        <f t="shared" si="191"/>
        <v>539475028</v>
      </c>
      <c r="BN1475" s="676"/>
      <c r="BO1475" s="676"/>
      <c r="BP1475" s="676"/>
      <c r="BQ1475" s="676"/>
      <c r="BR1475" s="676"/>
      <c r="BS1475" s="193"/>
      <c r="BT1475" s="155">
        <v>410060814</v>
      </c>
      <c r="BU1475" s="155">
        <v>0</v>
      </c>
      <c r="BV1475" s="155">
        <v>0</v>
      </c>
      <c r="BW1475" s="155">
        <f>[4]ButtoanDC!G34</f>
        <v>9845466</v>
      </c>
      <c r="BX1475" s="156"/>
      <c r="BY1475" s="156">
        <f t="shared" si="192"/>
        <v>1</v>
      </c>
      <c r="BZ1475" s="156">
        <f t="shared" si="183"/>
        <v>0</v>
      </c>
      <c r="CA1475" s="156"/>
      <c r="CB1475" s="252"/>
      <c r="CC1475" s="252"/>
      <c r="CD1475" s="252"/>
      <c r="CE1475" s="252"/>
      <c r="CG1475" s="290"/>
      <c r="CH1475" s="290"/>
      <c r="CI1475" s="290"/>
      <c r="CJ1475" s="290"/>
      <c r="CK1475" s="290"/>
      <c r="CL1475" s="290"/>
      <c r="CM1475" s="290"/>
      <c r="CN1475" s="290"/>
      <c r="CO1475" s="290"/>
      <c r="CP1475" s="290"/>
    </row>
    <row r="1476" spans="1:94" s="99" customFormat="1" ht="15" customHeight="1">
      <c r="A1476" s="147" t="str">
        <f>IF(B1476&lt;&gt;"",SUBTOTAL(103,$B$8:B1476)-SUBTOTAL(103,$B$9:$B$50)-SUBTOTAL(103,$B$52:$B$345),"")</f>
        <v/>
      </c>
      <c r="B1476" s="88"/>
      <c r="C1476" s="292" t="s">
        <v>1800</v>
      </c>
      <c r="D1476" s="113"/>
      <c r="E1476" s="107"/>
      <c r="F1476" s="107"/>
      <c r="G1476" s="107"/>
      <c r="H1476" s="107"/>
      <c r="I1476" s="107"/>
      <c r="J1476" s="107"/>
      <c r="K1476" s="114"/>
      <c r="L1476" s="114"/>
      <c r="M1476" s="114"/>
      <c r="N1476" s="114"/>
      <c r="O1476" s="114"/>
      <c r="P1476" s="114"/>
      <c r="Q1476" s="114"/>
      <c r="R1476" s="114"/>
      <c r="S1476" s="114"/>
      <c r="T1476" s="114"/>
      <c r="U1476" s="114"/>
      <c r="V1476" s="114"/>
      <c r="W1476" s="641">
        <f>SUM(BT1476:BW1476)</f>
        <v>3000000</v>
      </c>
      <c r="X1476" s="641"/>
      <c r="Y1476" s="641"/>
      <c r="Z1476" s="641"/>
      <c r="AA1476" s="641"/>
      <c r="AB1476" s="641"/>
      <c r="AC1476" s="155"/>
      <c r="AD1476" s="641">
        <v>3000000</v>
      </c>
      <c r="AE1476" s="641"/>
      <c r="AF1476" s="641"/>
      <c r="AG1476" s="641"/>
      <c r="AH1476" s="641"/>
      <c r="AI1476" s="641"/>
      <c r="AJ1476" s="147" t="str">
        <f>A1476</f>
        <v/>
      </c>
      <c r="AK1476" s="245">
        <f>B1476</f>
        <v>0</v>
      </c>
      <c r="AL1476" s="292" t="s">
        <v>1761</v>
      </c>
      <c r="AM1476" s="113"/>
      <c r="AN1476" s="113"/>
      <c r="AO1476" s="107"/>
      <c r="AP1476" s="107"/>
      <c r="AQ1476" s="107"/>
      <c r="AR1476" s="107"/>
      <c r="AS1476" s="107"/>
      <c r="AT1476" s="114"/>
      <c r="AU1476" s="114"/>
      <c r="AV1476" s="114"/>
      <c r="AW1476" s="114"/>
      <c r="AX1476" s="114"/>
      <c r="AY1476" s="114"/>
      <c r="AZ1476" s="114"/>
      <c r="BA1476" s="114"/>
      <c r="BB1476" s="114"/>
      <c r="BC1476" s="114"/>
      <c r="BD1476" s="114"/>
      <c r="BE1476" s="114"/>
      <c r="BF1476" s="676">
        <f t="shared" si="190"/>
        <v>3000000</v>
      </c>
      <c r="BG1476" s="676"/>
      <c r="BH1476" s="676"/>
      <c r="BI1476" s="676"/>
      <c r="BJ1476" s="676"/>
      <c r="BK1476" s="676"/>
      <c r="BL1476" s="194"/>
      <c r="BM1476" s="676">
        <f t="shared" si="191"/>
        <v>3000000</v>
      </c>
      <c r="BN1476" s="676"/>
      <c r="BO1476" s="676"/>
      <c r="BP1476" s="676"/>
      <c r="BQ1476" s="676"/>
      <c r="BR1476" s="676"/>
      <c r="BS1476" s="193"/>
      <c r="BT1476" s="155">
        <v>3000000</v>
      </c>
      <c r="BU1476" s="155">
        <v>0</v>
      </c>
      <c r="BV1476" s="155">
        <v>0</v>
      </c>
      <c r="BW1476" s="155">
        <v>0</v>
      </c>
      <c r="BX1476" s="156"/>
      <c r="BY1476" s="156">
        <f>IF(SUM(C1476:AI1476)=0,0,1)</f>
        <v>1</v>
      </c>
      <c r="BZ1476" s="156">
        <f>IF(ISNONTEXT(C1476:D1476),0,SUM(C1476:AI1476)-SUM(AL1476:BR1476))</f>
        <v>0</v>
      </c>
      <c r="CA1476" s="156"/>
      <c r="CB1476" s="252"/>
      <c r="CC1476" s="252"/>
      <c r="CD1476" s="252"/>
      <c r="CE1476" s="252"/>
      <c r="CG1476" s="290"/>
      <c r="CH1476" s="290"/>
      <c r="CI1476" s="290"/>
      <c r="CJ1476" s="290"/>
      <c r="CK1476" s="290"/>
      <c r="CL1476" s="290"/>
      <c r="CM1476" s="290"/>
      <c r="CN1476" s="290"/>
      <c r="CO1476" s="290"/>
      <c r="CP1476" s="290"/>
    </row>
    <row r="1477" spans="1:94" s="99" customFormat="1" ht="15" hidden="1" customHeight="1">
      <c r="A1477" s="147" t="str">
        <f>IF(B1477&lt;&gt;"",SUBTOTAL(103,$B$8:B1477)-SUBTOTAL(103,$B$9:$B$50)-SUBTOTAL(103,$B$52:$B$345),"")</f>
        <v/>
      </c>
      <c r="B1477" s="88"/>
      <c r="C1477" s="292" t="s">
        <v>1801</v>
      </c>
      <c r="D1477" s="113"/>
      <c r="E1477" s="107"/>
      <c r="F1477" s="107"/>
      <c r="G1477" s="107"/>
      <c r="H1477" s="107"/>
      <c r="I1477" s="107"/>
      <c r="J1477" s="107"/>
      <c r="K1477" s="114"/>
      <c r="L1477" s="114"/>
      <c r="M1477" s="114"/>
      <c r="N1477" s="114"/>
      <c r="O1477" s="114"/>
      <c r="P1477" s="114"/>
      <c r="Q1477" s="114"/>
      <c r="R1477" s="114"/>
      <c r="S1477" s="114"/>
      <c r="T1477" s="114"/>
      <c r="U1477" s="114"/>
      <c r="V1477" s="114"/>
      <c r="W1477" s="641">
        <f>SUM(BT1477:BW1477)</f>
        <v>0</v>
      </c>
      <c r="X1477" s="641"/>
      <c r="Y1477" s="641"/>
      <c r="Z1477" s="641"/>
      <c r="AA1477" s="641"/>
      <c r="AB1477" s="641"/>
      <c r="AC1477" s="155"/>
      <c r="AD1477" s="641">
        <v>0</v>
      </c>
      <c r="AE1477" s="641"/>
      <c r="AF1477" s="641"/>
      <c r="AG1477" s="641"/>
      <c r="AH1477" s="641"/>
      <c r="AI1477" s="641"/>
      <c r="AJ1477" s="147" t="str">
        <f>A1477</f>
        <v/>
      </c>
      <c r="AK1477" s="245">
        <f>B1477</f>
        <v>0</v>
      </c>
      <c r="AL1477" s="292" t="s">
        <v>1761</v>
      </c>
      <c r="AM1477" s="113"/>
      <c r="AN1477" s="113"/>
      <c r="AO1477" s="107"/>
      <c r="AP1477" s="107"/>
      <c r="AQ1477" s="107"/>
      <c r="AR1477" s="107"/>
      <c r="AS1477" s="107"/>
      <c r="AT1477" s="114"/>
      <c r="AU1477" s="114"/>
      <c r="AV1477" s="114"/>
      <c r="AW1477" s="114"/>
      <c r="AX1477" s="114"/>
      <c r="AY1477" s="114"/>
      <c r="AZ1477" s="114"/>
      <c r="BA1477" s="114"/>
      <c r="BB1477" s="114"/>
      <c r="BC1477" s="114"/>
      <c r="BD1477" s="114"/>
      <c r="BE1477" s="114"/>
      <c r="BF1477" s="676">
        <f t="shared" si="190"/>
        <v>0</v>
      </c>
      <c r="BG1477" s="676"/>
      <c r="BH1477" s="676"/>
      <c r="BI1477" s="676"/>
      <c r="BJ1477" s="676"/>
      <c r="BK1477" s="676"/>
      <c r="BL1477" s="194"/>
      <c r="BM1477" s="676">
        <f t="shared" si="191"/>
        <v>0</v>
      </c>
      <c r="BN1477" s="676"/>
      <c r="BO1477" s="676"/>
      <c r="BP1477" s="676"/>
      <c r="BQ1477" s="676"/>
      <c r="BR1477" s="676"/>
      <c r="BS1477" s="193"/>
      <c r="BT1477" s="155">
        <v>-163245844</v>
      </c>
      <c r="BU1477" s="155">
        <v>0</v>
      </c>
      <c r="BV1477" s="155">
        <v>0</v>
      </c>
      <c r="BW1477" s="155">
        <f>[4]ButtoanDC!G23</f>
        <v>163245844</v>
      </c>
      <c r="BX1477" s="156"/>
      <c r="BY1477" s="156">
        <f>IF(SUM(C1477:AI1477)=0,0,1)</f>
        <v>0</v>
      </c>
      <c r="BZ1477" s="156">
        <f>IF(ISNONTEXT(C1477:D1477),0,SUM(C1477:AI1477)-SUM(AL1477:BR1477))</f>
        <v>0</v>
      </c>
      <c r="CA1477" s="156"/>
      <c r="CB1477" s="252"/>
      <c r="CC1477" s="252"/>
      <c r="CD1477" s="252"/>
      <c r="CE1477" s="252"/>
      <c r="CG1477" s="290"/>
      <c r="CH1477" s="290"/>
      <c r="CI1477" s="290"/>
      <c r="CJ1477" s="290"/>
      <c r="CK1477" s="290"/>
      <c r="CL1477" s="290"/>
      <c r="CM1477" s="290"/>
      <c r="CN1477" s="290"/>
      <c r="CO1477" s="290"/>
      <c r="CP1477" s="290"/>
    </row>
    <row r="1478" spans="1:94" s="99" customFormat="1" ht="15" customHeight="1">
      <c r="A1478" s="147" t="str">
        <f>IF(B1478&lt;&gt;"",SUBTOTAL(103,$B$8:B1478)-SUBTOTAL(103,$B$9:$B$50)-SUBTOTAL(103,$B$52:$B$345),"")</f>
        <v/>
      </c>
      <c r="B1478" s="88"/>
      <c r="C1478" s="292" t="s">
        <v>839</v>
      </c>
      <c r="D1478" s="113"/>
      <c r="E1478" s="107"/>
      <c r="F1478" s="107"/>
      <c r="G1478" s="107"/>
      <c r="H1478" s="107"/>
      <c r="I1478" s="107"/>
      <c r="J1478" s="107"/>
      <c r="K1478" s="114"/>
      <c r="L1478" s="114"/>
      <c r="M1478" s="114"/>
      <c r="N1478" s="114"/>
      <c r="O1478" s="114"/>
      <c r="P1478" s="114"/>
      <c r="Q1478" s="114"/>
      <c r="R1478" s="114"/>
      <c r="S1478" s="114"/>
      <c r="T1478" s="114"/>
      <c r="U1478" s="114"/>
      <c r="V1478" s="114"/>
      <c r="W1478" s="641">
        <f t="shared" si="189"/>
        <v>761652928</v>
      </c>
      <c r="X1478" s="641"/>
      <c r="Y1478" s="641"/>
      <c r="Z1478" s="641"/>
      <c r="AA1478" s="641"/>
      <c r="AB1478" s="641"/>
      <c r="AC1478" s="155"/>
      <c r="AD1478" s="641">
        <v>815301980</v>
      </c>
      <c r="AE1478" s="641"/>
      <c r="AF1478" s="641"/>
      <c r="AG1478" s="641"/>
      <c r="AH1478" s="641"/>
      <c r="AI1478" s="641"/>
      <c r="AJ1478" s="147" t="str">
        <f t="shared" si="167"/>
        <v/>
      </c>
      <c r="AK1478" s="245">
        <f t="shared" si="167"/>
        <v>0</v>
      </c>
      <c r="AL1478" s="292" t="s">
        <v>1761</v>
      </c>
      <c r="AM1478" s="113"/>
      <c r="AN1478" s="113"/>
      <c r="AO1478" s="107"/>
      <c r="AP1478" s="107"/>
      <c r="AQ1478" s="107"/>
      <c r="AR1478" s="107"/>
      <c r="AS1478" s="107"/>
      <c r="AT1478" s="114"/>
      <c r="AU1478" s="114"/>
      <c r="AV1478" s="114"/>
      <c r="AW1478" s="114"/>
      <c r="AX1478" s="114"/>
      <c r="AY1478" s="114"/>
      <c r="AZ1478" s="114"/>
      <c r="BA1478" s="114"/>
      <c r="BB1478" s="114"/>
      <c r="BC1478" s="114"/>
      <c r="BD1478" s="114"/>
      <c r="BE1478" s="114"/>
      <c r="BF1478" s="676">
        <f t="shared" si="190"/>
        <v>761652928</v>
      </c>
      <c r="BG1478" s="676"/>
      <c r="BH1478" s="676"/>
      <c r="BI1478" s="676"/>
      <c r="BJ1478" s="676"/>
      <c r="BK1478" s="676"/>
      <c r="BL1478" s="194"/>
      <c r="BM1478" s="676">
        <f t="shared" si="191"/>
        <v>815301980</v>
      </c>
      <c r="BN1478" s="676"/>
      <c r="BO1478" s="676"/>
      <c r="BP1478" s="676"/>
      <c r="BQ1478" s="676"/>
      <c r="BR1478" s="676"/>
      <c r="BS1478" s="193"/>
      <c r="BT1478" s="155">
        <v>761652928</v>
      </c>
      <c r="BU1478" s="155">
        <v>0</v>
      </c>
      <c r="BV1478" s="155">
        <v>0</v>
      </c>
      <c r="BW1478" s="155">
        <v>0</v>
      </c>
      <c r="BX1478" s="156"/>
      <c r="BY1478" s="156">
        <f t="shared" si="192"/>
        <v>1</v>
      </c>
      <c r="BZ1478" s="156">
        <f t="shared" si="183"/>
        <v>0</v>
      </c>
      <c r="CA1478" s="156"/>
      <c r="CB1478" s="252"/>
      <c r="CC1478" s="252"/>
      <c r="CD1478" s="252"/>
      <c r="CE1478" s="252"/>
      <c r="CG1478" s="290"/>
      <c r="CH1478" s="290"/>
      <c r="CI1478" s="290"/>
      <c r="CJ1478" s="290"/>
      <c r="CK1478" s="290"/>
      <c r="CL1478" s="290"/>
      <c r="CM1478" s="290"/>
      <c r="CN1478" s="290"/>
      <c r="CO1478" s="290"/>
      <c r="CP1478" s="290"/>
    </row>
    <row r="1479" spans="1:94" s="99" customFormat="1" ht="15" customHeight="1">
      <c r="A1479" s="147" t="str">
        <f>IF(B1479&lt;&gt;"",SUBTOTAL(103,$B$8:B1479)-SUBTOTAL(103,$B$9:$B$50)-SUBTOTAL(103,$B$52:$B$345),"")</f>
        <v/>
      </c>
      <c r="B1479" s="88"/>
      <c r="C1479" s="292" t="s">
        <v>837</v>
      </c>
      <c r="D1479" s="113"/>
      <c r="E1479" s="107"/>
      <c r="F1479" s="107"/>
      <c r="G1479" s="107"/>
      <c r="H1479" s="107"/>
      <c r="I1479" s="107"/>
      <c r="J1479" s="107"/>
      <c r="K1479" s="114"/>
      <c r="L1479" s="114"/>
      <c r="M1479" s="114"/>
      <c r="N1479" s="114"/>
      <c r="O1479" s="114"/>
      <c r="P1479" s="114"/>
      <c r="Q1479" s="114"/>
      <c r="R1479" s="114"/>
      <c r="S1479" s="114"/>
      <c r="T1479" s="114"/>
      <c r="U1479" s="114"/>
      <c r="V1479" s="114"/>
      <c r="W1479" s="641">
        <f>SUM(BT1479:BW1479)</f>
        <v>212065132</v>
      </c>
      <c r="X1479" s="641"/>
      <c r="Y1479" s="641"/>
      <c r="Z1479" s="641"/>
      <c r="AA1479" s="641"/>
      <c r="AB1479" s="641"/>
      <c r="AC1479" s="155"/>
      <c r="AD1479" s="641">
        <v>209909967</v>
      </c>
      <c r="AE1479" s="641"/>
      <c r="AF1479" s="641"/>
      <c r="AG1479" s="641"/>
      <c r="AH1479" s="641"/>
      <c r="AI1479" s="641"/>
      <c r="AJ1479" s="147" t="str">
        <f>A1479</f>
        <v/>
      </c>
      <c r="AK1479" s="245">
        <f>B1479</f>
        <v>0</v>
      </c>
      <c r="AL1479" s="292" t="s">
        <v>1761</v>
      </c>
      <c r="AM1479" s="113"/>
      <c r="AN1479" s="113"/>
      <c r="AO1479" s="107"/>
      <c r="AP1479" s="107"/>
      <c r="AQ1479" s="107"/>
      <c r="AR1479" s="107"/>
      <c r="AS1479" s="107"/>
      <c r="AT1479" s="114"/>
      <c r="AU1479" s="114"/>
      <c r="AV1479" s="114"/>
      <c r="AW1479" s="114"/>
      <c r="AX1479" s="114"/>
      <c r="AY1479" s="114"/>
      <c r="AZ1479" s="114"/>
      <c r="BA1479" s="114"/>
      <c r="BB1479" s="114"/>
      <c r="BC1479" s="114"/>
      <c r="BD1479" s="114"/>
      <c r="BE1479" s="114"/>
      <c r="BF1479" s="676">
        <f t="shared" si="190"/>
        <v>212065132</v>
      </c>
      <c r="BG1479" s="676"/>
      <c r="BH1479" s="676"/>
      <c r="BI1479" s="676"/>
      <c r="BJ1479" s="676"/>
      <c r="BK1479" s="676"/>
      <c r="BL1479" s="194"/>
      <c r="BM1479" s="676">
        <f t="shared" si="191"/>
        <v>209909967</v>
      </c>
      <c r="BN1479" s="676"/>
      <c r="BO1479" s="676"/>
      <c r="BP1479" s="676"/>
      <c r="BQ1479" s="676"/>
      <c r="BR1479" s="676"/>
      <c r="BS1479" s="193"/>
      <c r="BT1479" s="155">
        <v>212065132</v>
      </c>
      <c r="BU1479" s="155">
        <v>0</v>
      </c>
      <c r="BV1479" s="155">
        <v>0</v>
      </c>
      <c r="BW1479" s="155">
        <v>0</v>
      </c>
      <c r="BX1479" s="156"/>
      <c r="BY1479" s="156">
        <f>IF(SUM(C1479:AI1479)=0,0,1)</f>
        <v>1</v>
      </c>
      <c r="BZ1479" s="156">
        <f>IF(ISNONTEXT(C1479:D1479),0,SUM(C1479:AI1479)-SUM(AL1479:BR1479))</f>
        <v>0</v>
      </c>
      <c r="CA1479" s="156"/>
      <c r="CB1479" s="252"/>
      <c r="CC1479" s="252"/>
      <c r="CD1479" s="252"/>
      <c r="CE1479" s="252"/>
      <c r="CG1479" s="290"/>
      <c r="CH1479" s="290"/>
      <c r="CI1479" s="290"/>
      <c r="CJ1479" s="290"/>
      <c r="CK1479" s="290"/>
      <c r="CL1479" s="290"/>
      <c r="CM1479" s="290"/>
      <c r="CN1479" s="290"/>
      <c r="CO1479" s="290"/>
      <c r="CP1479" s="290"/>
    </row>
    <row r="1480" spans="1:94" ht="8.15" customHeight="1">
      <c r="A1480" s="147" t="str">
        <f>IF(B1480&lt;&gt;"",SUBTOTAL(103,$B$8:B1480)-SUBTOTAL(103,$B$9:$B$50)-SUBTOTAL(103,$B$52:$B$345),"")</f>
        <v/>
      </c>
      <c r="C1480" s="262"/>
      <c r="W1480" s="155"/>
      <c r="X1480" s="155"/>
      <c r="Y1480" s="155"/>
      <c r="Z1480" s="155"/>
      <c r="AA1480" s="155"/>
      <c r="AB1480" s="155"/>
      <c r="AC1480" s="155"/>
      <c r="AD1480" s="155"/>
      <c r="AE1480" s="155"/>
      <c r="AF1480" s="155"/>
      <c r="AG1480" s="155"/>
      <c r="AH1480" s="155"/>
      <c r="AI1480" s="155"/>
      <c r="AJ1480" s="147" t="str">
        <f t="shared" si="167"/>
        <v/>
      </c>
      <c r="AK1480" s="245">
        <f t="shared" si="167"/>
        <v>0</v>
      </c>
      <c r="AL1480" s="262"/>
      <c r="BF1480" s="194"/>
      <c r="BG1480" s="194"/>
      <c r="BH1480" s="194"/>
      <c r="BI1480" s="194"/>
      <c r="BJ1480" s="194"/>
      <c r="BK1480" s="194"/>
      <c r="BL1480" s="194"/>
      <c r="BM1480" s="194"/>
      <c r="BN1480" s="194"/>
      <c r="BO1480" s="194"/>
      <c r="BP1480" s="194"/>
      <c r="BQ1480" s="194"/>
      <c r="BR1480" s="194"/>
      <c r="BY1480" s="156">
        <f>BY1481</f>
        <v>1</v>
      </c>
      <c r="BZ1480" s="156">
        <f t="shared" si="183"/>
        <v>0</v>
      </c>
    </row>
    <row r="1481" spans="1:94" s="96" customFormat="1" ht="15" customHeight="1" thickBot="1">
      <c r="A1481" s="147" t="str">
        <f>IF(B1481&lt;&gt;"",SUBTOTAL(103,$B$8:B1481)-SUBTOTAL(103,$B$9:$B$50)-SUBTOTAL(103,$B$52:$B$345),"")</f>
        <v/>
      </c>
      <c r="B1481" s="88"/>
      <c r="C1481" s="270"/>
      <c r="D1481" s="110"/>
      <c r="E1481" s="111"/>
      <c r="F1481" s="111"/>
      <c r="G1481" s="111"/>
      <c r="H1481" s="111"/>
      <c r="I1481" s="111"/>
      <c r="J1481" s="111"/>
      <c r="K1481" s="112"/>
      <c r="L1481" s="112"/>
      <c r="M1481" s="112"/>
      <c r="N1481" s="112"/>
      <c r="O1481" s="112"/>
      <c r="P1481" s="112"/>
      <c r="Q1481" s="112"/>
      <c r="R1481" s="112"/>
      <c r="S1481" s="112"/>
      <c r="T1481" s="112"/>
      <c r="U1481" s="112"/>
      <c r="V1481" s="112"/>
      <c r="W1481" s="653">
        <f>SUBTOTAL(109,W1470:AB1480)</f>
        <v>2753975534</v>
      </c>
      <c r="X1481" s="653"/>
      <c r="Y1481" s="653"/>
      <c r="Z1481" s="653"/>
      <c r="AA1481" s="653"/>
      <c r="AB1481" s="653"/>
      <c r="AC1481" s="252"/>
      <c r="AD1481" s="653">
        <f>SUBTOTAL(109,AD1470:AI1480)</f>
        <v>2773506709</v>
      </c>
      <c r="AE1481" s="653"/>
      <c r="AF1481" s="653"/>
      <c r="AG1481" s="653"/>
      <c r="AH1481" s="653"/>
      <c r="AI1481" s="653"/>
      <c r="AJ1481" s="147" t="str">
        <f t="shared" si="167"/>
        <v/>
      </c>
      <c r="AK1481" s="245">
        <f t="shared" si="167"/>
        <v>0</v>
      </c>
      <c r="AL1481" s="270"/>
      <c r="AM1481" s="110"/>
      <c r="AN1481" s="111"/>
      <c r="AO1481" s="111"/>
      <c r="AP1481" s="111"/>
      <c r="AQ1481" s="111"/>
      <c r="AR1481" s="111"/>
      <c r="AS1481" s="111"/>
      <c r="AT1481" s="112"/>
      <c r="AU1481" s="112"/>
      <c r="AV1481" s="112"/>
      <c r="AW1481" s="112"/>
      <c r="AX1481" s="112"/>
      <c r="AY1481" s="112"/>
      <c r="AZ1481" s="112"/>
      <c r="BA1481" s="112"/>
      <c r="BB1481" s="112"/>
      <c r="BC1481" s="112"/>
      <c r="BD1481" s="112"/>
      <c r="BE1481" s="112"/>
      <c r="BF1481" s="653">
        <f>SUBTOTAL(109,BF1470:BK1480)</f>
        <v>2753975534</v>
      </c>
      <c r="BG1481" s="653"/>
      <c r="BH1481" s="653"/>
      <c r="BI1481" s="653"/>
      <c r="BJ1481" s="653"/>
      <c r="BK1481" s="653"/>
      <c r="BL1481" s="252"/>
      <c r="BM1481" s="653">
        <f>SUBTOTAL(109,BM1470:BR1480)</f>
        <v>2773506709</v>
      </c>
      <c r="BN1481" s="653"/>
      <c r="BO1481" s="653"/>
      <c r="BP1481" s="653"/>
      <c r="BQ1481" s="653"/>
      <c r="BR1481" s="653"/>
      <c r="BS1481" s="271"/>
      <c r="BT1481" s="285">
        <f>SUBTOTAL(109,BT1470:BT1480)</f>
        <v>2739651148</v>
      </c>
      <c r="BU1481" s="285">
        <f>SUBTOTAL(109,BU1470:BU1480)</f>
        <v>0</v>
      </c>
      <c r="BV1481" s="285">
        <f>SUBTOTAL(109,BV1470:BV1480)</f>
        <v>0</v>
      </c>
      <c r="BW1481" s="285">
        <f>SUBTOTAL(109,BW1470:BW1480)</f>
        <v>14324386</v>
      </c>
      <c r="BX1481" s="156"/>
      <c r="BY1481" s="156">
        <f>IF(SUM(C1481:AI1481)=0,0,1)</f>
        <v>1</v>
      </c>
      <c r="BZ1481" s="156">
        <f t="shared" si="183"/>
        <v>0</v>
      </c>
      <c r="CA1481" s="156"/>
      <c r="CB1481" s="252">
        <f>[4]KQKD!P113</f>
        <v>2753975534</v>
      </c>
      <c r="CC1481" s="252">
        <f>[4]KQKD!T113</f>
        <v>2773506709</v>
      </c>
      <c r="CD1481" s="252">
        <f>W1481-CB1481</f>
        <v>0</v>
      </c>
      <c r="CE1481" s="252">
        <f>AD1481-CC1481</f>
        <v>0</v>
      </c>
      <c r="CG1481" s="272"/>
      <c r="CH1481" s="272"/>
      <c r="CI1481" s="272"/>
      <c r="CJ1481" s="272"/>
      <c r="CK1481" s="272"/>
      <c r="CL1481" s="272"/>
      <c r="CM1481" s="272"/>
      <c r="CN1481" s="272"/>
      <c r="CO1481" s="272"/>
      <c r="CP1481" s="272"/>
    </row>
    <row r="1482" spans="1:94" s="96" customFormat="1" ht="15" hidden="1" customHeight="1" thickTop="1">
      <c r="A1482" s="147" t="str">
        <f>IF(B1482&lt;&gt;"",SUBTOTAL(103,$B$8:B1482)-SUBTOTAL(103,$B$9:$B$50)-SUBTOTAL(103,$B$52:$B$345),"")</f>
        <v/>
      </c>
      <c r="B1482" s="88"/>
      <c r="C1482" s="270"/>
      <c r="D1482" s="124"/>
      <c r="E1482" s="111"/>
      <c r="F1482" s="111"/>
      <c r="G1482" s="111"/>
      <c r="H1482" s="111"/>
      <c r="I1482" s="111"/>
      <c r="J1482" s="111"/>
      <c r="K1482" s="126"/>
      <c r="L1482" s="126"/>
      <c r="M1482" s="126"/>
      <c r="N1482" s="126"/>
      <c r="O1482" s="126"/>
      <c r="P1482" s="126"/>
      <c r="Q1482" s="126"/>
      <c r="R1482" s="126"/>
      <c r="S1482" s="126"/>
      <c r="T1482" s="126"/>
      <c r="U1482" s="126"/>
      <c r="V1482" s="126"/>
      <c r="W1482" s="271"/>
      <c r="X1482" s="271"/>
      <c r="Y1482" s="271"/>
      <c r="Z1482" s="271"/>
      <c r="AA1482" s="271"/>
      <c r="AB1482" s="271"/>
      <c r="AC1482" s="271"/>
      <c r="AD1482" s="271"/>
      <c r="AE1482" s="271"/>
      <c r="AF1482" s="271"/>
      <c r="AG1482" s="271"/>
      <c r="AH1482" s="271"/>
      <c r="AI1482" s="271"/>
      <c r="AJ1482" s="147" t="str">
        <f t="shared" si="167"/>
        <v/>
      </c>
      <c r="AK1482" s="245">
        <f t="shared" si="167"/>
        <v>0</v>
      </c>
      <c r="AL1482" s="270"/>
      <c r="AM1482" s="124"/>
      <c r="AN1482" s="124"/>
      <c r="AO1482" s="111"/>
      <c r="AP1482" s="111"/>
      <c r="AQ1482" s="111"/>
      <c r="AR1482" s="111"/>
      <c r="AS1482" s="111"/>
      <c r="AT1482" s="126"/>
      <c r="AU1482" s="126"/>
      <c r="AV1482" s="126"/>
      <c r="AW1482" s="126"/>
      <c r="AX1482" s="126"/>
      <c r="AY1482" s="126"/>
      <c r="AZ1482" s="126"/>
      <c r="BA1482" s="126"/>
      <c r="BB1482" s="126"/>
      <c r="BC1482" s="126"/>
      <c r="BD1482" s="126"/>
      <c r="BE1482" s="126"/>
      <c r="BF1482" s="271"/>
      <c r="BG1482" s="271"/>
      <c r="BH1482" s="271"/>
      <c r="BI1482" s="271"/>
      <c r="BJ1482" s="271"/>
      <c r="BK1482" s="271"/>
      <c r="BL1482" s="271"/>
      <c r="BM1482" s="271"/>
      <c r="BN1482" s="271"/>
      <c r="BO1482" s="271"/>
      <c r="BP1482" s="271"/>
      <c r="BQ1482" s="271"/>
      <c r="BR1482" s="271"/>
      <c r="BS1482" s="271"/>
      <c r="BT1482" s="155">
        <f>BT1481-[4]KQKD!K113</f>
        <v>163245844</v>
      </c>
      <c r="BU1482" s="155">
        <f>BU1481-[4]KQKD!L113</f>
        <v>0</v>
      </c>
      <c r="BV1482" s="155">
        <f>BV1481-[4]KQKD!M113</f>
        <v>0</v>
      </c>
      <c r="BW1482" s="155">
        <f>BW1481-[4]KQKD!O113</f>
        <v>-163245844</v>
      </c>
      <c r="BX1482" s="156"/>
      <c r="BY1482" s="156">
        <f>BY1485</f>
        <v>0</v>
      </c>
      <c r="BZ1482" s="156">
        <f t="shared" si="183"/>
        <v>0</v>
      </c>
      <c r="CA1482" s="156"/>
      <c r="CB1482" s="252"/>
      <c r="CC1482" s="252"/>
      <c r="CD1482" s="252"/>
      <c r="CE1482" s="252"/>
      <c r="CG1482" s="272"/>
      <c r="CH1482" s="272"/>
      <c r="CI1482" s="272"/>
      <c r="CJ1482" s="272"/>
      <c r="CK1482" s="272"/>
      <c r="CL1482" s="272"/>
      <c r="CM1482" s="272"/>
      <c r="CN1482" s="272"/>
      <c r="CO1482" s="272"/>
      <c r="CP1482" s="272"/>
    </row>
    <row r="1483" spans="1:94" ht="15" hidden="1" customHeight="1">
      <c r="A1483" s="147" t="str">
        <f>IF(B1483&lt;&gt;"",SUBTOTAL(103,$B$8:B1483)-SUBTOTAL(103,$B$9:$B$50)-SUBTOTAL(103,$B$52:$B$345),"")</f>
        <v/>
      </c>
      <c r="B1483" s="88" t="str">
        <f>IF(AND(W1490=0,AD1490=0),"",".")</f>
        <v/>
      </c>
      <c r="C1483" s="261" t="s">
        <v>1802</v>
      </c>
      <c r="D1483" s="107"/>
      <c r="E1483" s="107"/>
      <c r="F1483" s="107"/>
      <c r="G1483" s="107"/>
      <c r="H1483" s="107"/>
      <c r="I1483" s="107"/>
      <c r="J1483" s="107"/>
      <c r="K1483" s="107"/>
      <c r="L1483" s="107"/>
      <c r="M1483" s="107"/>
      <c r="N1483" s="107"/>
      <c r="O1483" s="107"/>
      <c r="P1483" s="107"/>
      <c r="Q1483" s="107"/>
      <c r="R1483" s="107"/>
      <c r="S1483" s="107"/>
      <c r="T1483" s="107"/>
      <c r="U1483" s="107"/>
      <c r="V1483" s="107"/>
      <c r="AJ1483" s="147" t="str">
        <f t="shared" si="167"/>
        <v/>
      </c>
      <c r="AK1483" s="245" t="str">
        <f t="shared" si="167"/>
        <v/>
      </c>
      <c r="AL1483" s="261" t="s">
        <v>1749</v>
      </c>
      <c r="AM1483" s="107"/>
      <c r="AN1483" s="107"/>
      <c r="AO1483" s="107"/>
      <c r="AP1483" s="107"/>
      <c r="AQ1483" s="107"/>
      <c r="AR1483" s="107"/>
      <c r="AS1483" s="107"/>
      <c r="AT1483" s="107"/>
      <c r="AU1483" s="107"/>
      <c r="AV1483" s="107"/>
      <c r="AW1483" s="107"/>
      <c r="AX1483" s="107"/>
      <c r="AY1483" s="107"/>
      <c r="AZ1483" s="107"/>
      <c r="BA1483" s="107"/>
      <c r="BB1483" s="107"/>
      <c r="BC1483" s="107"/>
      <c r="BD1483" s="107"/>
      <c r="BE1483" s="107"/>
      <c r="BY1483" s="156">
        <f>BY1485</f>
        <v>0</v>
      </c>
      <c r="BZ1483" s="156">
        <f t="shared" si="183"/>
        <v>0</v>
      </c>
    </row>
    <row r="1484" spans="1:94" ht="27" hidden="1" customHeight="1">
      <c r="A1484" s="278" t="str">
        <f>IF(B1484&lt;&gt;"",SUBTOTAL(103,$B$8:B1484)-SUBTOTAL(103,$B$9:$B$50)-SUBTOTAL(103,$B$52:$B$345),"")</f>
        <v/>
      </c>
      <c r="C1484" s="353"/>
      <c r="D1484" s="107"/>
      <c r="E1484" s="107"/>
      <c r="F1484" s="107"/>
      <c r="G1484" s="107"/>
      <c r="H1484" s="107"/>
      <c r="I1484" s="107"/>
      <c r="J1484" s="107"/>
      <c r="K1484" s="107"/>
      <c r="L1484" s="107"/>
      <c r="M1484" s="107"/>
      <c r="N1484" s="107"/>
      <c r="O1484" s="107"/>
      <c r="P1484" s="107"/>
      <c r="Q1484" s="107"/>
      <c r="R1484" s="107"/>
      <c r="S1484" s="107"/>
      <c r="T1484" s="107"/>
      <c r="U1484" s="107"/>
      <c r="V1484" s="107"/>
      <c r="W1484" s="644" t="str">
        <f>[4]KQKD!$P$9</f>
        <v>6 tháng đầu năm 2016</v>
      </c>
      <c r="X1484" s="649"/>
      <c r="Y1484" s="649"/>
      <c r="Z1484" s="649"/>
      <c r="AA1484" s="649"/>
      <c r="AB1484" s="649"/>
      <c r="AC1484" s="277"/>
      <c r="AD1484" s="644" t="str">
        <f>[4]KQKD!$T$9</f>
        <v>6 tháng đầu năm 2015</v>
      </c>
      <c r="AE1484" s="649"/>
      <c r="AF1484" s="649"/>
      <c r="AG1484" s="649"/>
      <c r="AH1484" s="649"/>
      <c r="AI1484" s="649"/>
      <c r="AJ1484" s="278" t="str">
        <f t="shared" si="167"/>
        <v/>
      </c>
      <c r="AK1484" s="278">
        <f t="shared" si="167"/>
        <v>0</v>
      </c>
      <c r="AM1484" s="107"/>
      <c r="AN1484" s="107"/>
      <c r="AO1484" s="107"/>
      <c r="AP1484" s="107"/>
      <c r="AQ1484" s="107"/>
      <c r="AR1484" s="107"/>
      <c r="AS1484" s="107"/>
      <c r="AT1484" s="107"/>
      <c r="AU1484" s="107"/>
      <c r="AV1484" s="107"/>
      <c r="AW1484" s="107"/>
      <c r="AX1484" s="107"/>
      <c r="AY1484" s="107"/>
      <c r="AZ1484" s="107"/>
      <c r="BA1484" s="107"/>
      <c r="BB1484" s="107"/>
      <c r="BC1484" s="107"/>
      <c r="BD1484" s="107"/>
      <c r="BE1484" s="107"/>
      <c r="BF1484" s="644" t="e">
        <f>#REF!</f>
        <v>#REF!</v>
      </c>
      <c r="BG1484" s="649"/>
      <c r="BH1484" s="649"/>
      <c r="BI1484" s="649"/>
      <c r="BJ1484" s="649"/>
      <c r="BK1484" s="649"/>
      <c r="BL1484" s="277"/>
      <c r="BM1484" s="644" t="e">
        <f>#REF!</f>
        <v>#REF!</v>
      </c>
      <c r="BN1484" s="649"/>
      <c r="BO1484" s="649"/>
      <c r="BP1484" s="649"/>
      <c r="BQ1484" s="649"/>
      <c r="BR1484" s="649"/>
      <c r="BS1484" s="279"/>
      <c r="BT1484" s="280" t="str">
        <f>[4]CDKT!K$9</f>
        <v>Hội sở</v>
      </c>
      <c r="BU1484" s="280" t="str">
        <f>[4]CDKT!L$9</f>
        <v>CN Hà Nội</v>
      </c>
      <c r="BV1484" s="280" t="str">
        <f>[4]CDKT!M$9</f>
        <v>CN Hồ Chí Minh</v>
      </c>
      <c r="BW1484" s="280" t="str">
        <f>[4]CDKT!O$9</f>
        <v>Điều chỉnh</v>
      </c>
      <c r="BY1484" s="156">
        <f>BY1485</f>
        <v>0</v>
      </c>
      <c r="BZ1484" s="156">
        <f t="shared" si="183"/>
        <v>0</v>
      </c>
    </row>
    <row r="1485" spans="1:94" ht="15" hidden="1" customHeight="1">
      <c r="A1485" s="278" t="str">
        <f>IF(B1485&lt;&gt;"",SUBTOTAL(103,$B$8:B1485)-SUBTOTAL(103,$B$9:$B$50)-SUBTOTAL(103,$B$52:$B$345),"")</f>
        <v/>
      </c>
      <c r="C1485" s="353"/>
      <c r="D1485" s="107"/>
      <c r="E1485" s="107"/>
      <c r="F1485" s="107"/>
      <c r="G1485" s="107"/>
      <c r="H1485" s="107"/>
      <c r="I1485" s="107"/>
      <c r="J1485" s="107"/>
      <c r="K1485" s="107"/>
      <c r="L1485" s="107"/>
      <c r="M1485" s="107"/>
      <c r="N1485" s="107"/>
      <c r="O1485" s="107"/>
      <c r="P1485" s="107"/>
      <c r="Q1485" s="107"/>
      <c r="R1485" s="107"/>
      <c r="S1485" s="107"/>
      <c r="T1485" s="107"/>
      <c r="U1485" s="107"/>
      <c r="V1485" s="107"/>
      <c r="W1485" s="627" t="str">
        <f>[4]KQKD!$P$10</f>
        <v>VND</v>
      </c>
      <c r="X1485" s="673"/>
      <c r="Y1485" s="673"/>
      <c r="Z1485" s="673"/>
      <c r="AA1485" s="673"/>
      <c r="AB1485" s="673"/>
      <c r="AC1485" s="277"/>
      <c r="AD1485" s="627" t="str">
        <f>[4]KQKD!$T$10</f>
        <v>VND</v>
      </c>
      <c r="AE1485" s="673"/>
      <c r="AF1485" s="673"/>
      <c r="AG1485" s="673"/>
      <c r="AH1485" s="673"/>
      <c r="AI1485" s="673"/>
      <c r="AJ1485" s="278" t="str">
        <f t="shared" si="167"/>
        <v/>
      </c>
      <c r="AK1485" s="278">
        <f t="shared" si="167"/>
        <v>0</v>
      </c>
      <c r="AM1485" s="107"/>
      <c r="AN1485" s="107"/>
      <c r="AO1485" s="107"/>
      <c r="AP1485" s="107"/>
      <c r="AQ1485" s="107"/>
      <c r="AR1485" s="107"/>
      <c r="AS1485" s="107"/>
      <c r="AT1485" s="107"/>
      <c r="AU1485" s="107"/>
      <c r="AV1485" s="107"/>
      <c r="AW1485" s="107"/>
      <c r="AX1485" s="107"/>
      <c r="AY1485" s="107"/>
      <c r="AZ1485" s="107"/>
      <c r="BA1485" s="107"/>
      <c r="BB1485" s="107"/>
      <c r="BC1485" s="107"/>
      <c r="BD1485" s="107"/>
      <c r="BE1485" s="107"/>
      <c r="BF1485" s="627" t="e">
        <f>#REF!</f>
        <v>#REF!</v>
      </c>
      <c r="BG1485" s="673"/>
      <c r="BH1485" s="673"/>
      <c r="BI1485" s="673"/>
      <c r="BJ1485" s="673"/>
      <c r="BK1485" s="673"/>
      <c r="BL1485" s="277"/>
      <c r="BM1485" s="627" t="e">
        <f>#REF!</f>
        <v>#REF!</v>
      </c>
      <c r="BN1485" s="673"/>
      <c r="BO1485" s="673"/>
      <c r="BP1485" s="673"/>
      <c r="BQ1485" s="673"/>
      <c r="BR1485" s="673"/>
      <c r="BS1485" s="279"/>
      <c r="BT1485" s="155" t="s">
        <v>1133</v>
      </c>
      <c r="BU1485" s="155" t="s">
        <v>1133</v>
      </c>
      <c r="BV1485" s="155" t="s">
        <v>1133</v>
      </c>
      <c r="BW1485" s="155" t="s">
        <v>1133</v>
      </c>
      <c r="BY1485" s="156">
        <f>SUM(BY1486:BY1490)</f>
        <v>0</v>
      </c>
      <c r="BZ1485" s="156">
        <f t="shared" si="183"/>
        <v>0</v>
      </c>
    </row>
    <row r="1486" spans="1:94" s="99" customFormat="1" ht="15" hidden="1" customHeight="1">
      <c r="A1486" s="147" t="str">
        <f>IF(B1486&lt;&gt;"",SUBTOTAL(103,$B$8:B1486)-SUBTOTAL(103,$B$9:$B$50)-SUBTOTAL(103,$B$52:$B$345),"")</f>
        <v/>
      </c>
      <c r="B1486" s="88"/>
      <c r="C1486" s="292" t="s">
        <v>1803</v>
      </c>
      <c r="D1486" s="113"/>
      <c r="E1486" s="107"/>
      <c r="F1486" s="107"/>
      <c r="G1486" s="107"/>
      <c r="H1486" s="107"/>
      <c r="I1486" s="107"/>
      <c r="J1486" s="107"/>
      <c r="K1486" s="114"/>
      <c r="L1486" s="114"/>
      <c r="M1486" s="114"/>
      <c r="N1486" s="114"/>
      <c r="O1486" s="114"/>
      <c r="P1486" s="114"/>
      <c r="Q1486" s="114"/>
      <c r="R1486" s="114"/>
      <c r="S1486" s="114"/>
      <c r="T1486" s="114"/>
      <c r="U1486" s="114"/>
      <c r="V1486" s="114"/>
      <c r="W1486" s="641">
        <f>SUM(BT1486:BW1486)</f>
        <v>0</v>
      </c>
      <c r="X1486" s="641"/>
      <c r="Y1486" s="641"/>
      <c r="Z1486" s="641"/>
      <c r="AA1486" s="641"/>
      <c r="AB1486" s="641"/>
      <c r="AC1486" s="155"/>
      <c r="AD1486" s="641">
        <v>0</v>
      </c>
      <c r="AE1486" s="641"/>
      <c r="AF1486" s="641"/>
      <c r="AG1486" s="641"/>
      <c r="AH1486" s="641"/>
      <c r="AI1486" s="641"/>
      <c r="AJ1486" s="147" t="str">
        <f t="shared" si="167"/>
        <v/>
      </c>
      <c r="AK1486" s="245">
        <f t="shared" si="167"/>
        <v>0</v>
      </c>
      <c r="AL1486" s="292" t="s">
        <v>1751</v>
      </c>
      <c r="AM1486" s="113"/>
      <c r="AN1486" s="113"/>
      <c r="AO1486" s="107"/>
      <c r="AP1486" s="107"/>
      <c r="AQ1486" s="107"/>
      <c r="AR1486" s="107"/>
      <c r="AS1486" s="107"/>
      <c r="AT1486" s="114"/>
      <c r="AU1486" s="114"/>
      <c r="AV1486" s="114"/>
      <c r="AW1486" s="114"/>
      <c r="AX1486" s="114"/>
      <c r="AY1486" s="114"/>
      <c r="AZ1486" s="114"/>
      <c r="BA1486" s="114"/>
      <c r="BB1486" s="114"/>
      <c r="BC1486" s="114"/>
      <c r="BD1486" s="114"/>
      <c r="BE1486" s="114"/>
      <c r="BF1486" s="676">
        <f>W1486</f>
        <v>0</v>
      </c>
      <c r="BG1486" s="676"/>
      <c r="BH1486" s="676"/>
      <c r="BI1486" s="676"/>
      <c r="BJ1486" s="676"/>
      <c r="BK1486" s="676"/>
      <c r="BL1486" s="194"/>
      <c r="BM1486" s="676">
        <f>AD1486</f>
        <v>0</v>
      </c>
      <c r="BN1486" s="676"/>
      <c r="BO1486" s="676"/>
      <c r="BP1486" s="676"/>
      <c r="BQ1486" s="676"/>
      <c r="BR1486" s="676"/>
      <c r="BS1486" s="193"/>
      <c r="BT1486" s="155">
        <v>0</v>
      </c>
      <c r="BU1486" s="155">
        <v>0</v>
      </c>
      <c r="BV1486" s="155">
        <v>0</v>
      </c>
      <c r="BW1486" s="155">
        <v>0</v>
      </c>
      <c r="BX1486" s="156"/>
      <c r="BY1486" s="156">
        <f>IF(SUM(C1486:AI1486)=0,0,1)</f>
        <v>0</v>
      </c>
      <c r="BZ1486" s="156">
        <f t="shared" si="183"/>
        <v>0</v>
      </c>
      <c r="CA1486" s="156"/>
      <c r="CB1486" s="252"/>
      <c r="CC1486" s="252"/>
      <c r="CD1486" s="252"/>
      <c r="CE1486" s="252"/>
      <c r="CG1486" s="290"/>
      <c r="CH1486" s="290"/>
      <c r="CI1486" s="290"/>
      <c r="CJ1486" s="290"/>
      <c r="CK1486" s="290"/>
      <c r="CL1486" s="290"/>
      <c r="CM1486" s="290"/>
      <c r="CN1486" s="290"/>
      <c r="CO1486" s="290"/>
      <c r="CP1486" s="290"/>
    </row>
    <row r="1487" spans="1:94" s="99" customFormat="1" ht="15" hidden="1" customHeight="1">
      <c r="A1487" s="147" t="str">
        <f>IF(B1487&lt;&gt;"",SUBTOTAL(103,$B$8:B1487)-SUBTOTAL(103,$B$9:$B$50)-SUBTOTAL(103,$B$52:$B$345),"")</f>
        <v/>
      </c>
      <c r="B1487" s="88"/>
      <c r="C1487" s="292" t="s">
        <v>1804</v>
      </c>
      <c r="D1487" s="113"/>
      <c r="E1487" s="107"/>
      <c r="F1487" s="107"/>
      <c r="G1487" s="107"/>
      <c r="H1487" s="107"/>
      <c r="I1487" s="107"/>
      <c r="J1487" s="107"/>
      <c r="K1487" s="114"/>
      <c r="L1487" s="114"/>
      <c r="M1487" s="114"/>
      <c r="N1487" s="114"/>
      <c r="O1487" s="114"/>
      <c r="P1487" s="114"/>
      <c r="Q1487" s="114"/>
      <c r="R1487" s="114"/>
      <c r="S1487" s="114"/>
      <c r="T1487" s="114"/>
      <c r="U1487" s="114"/>
      <c r="V1487" s="114"/>
      <c r="W1487" s="641">
        <f>SUM(BT1487:BW1487)</f>
        <v>0</v>
      </c>
      <c r="X1487" s="641"/>
      <c r="Y1487" s="641"/>
      <c r="Z1487" s="641"/>
      <c r="AA1487" s="641"/>
      <c r="AB1487" s="641"/>
      <c r="AC1487" s="155"/>
      <c r="AD1487" s="641">
        <v>0</v>
      </c>
      <c r="AE1487" s="641"/>
      <c r="AF1487" s="641"/>
      <c r="AG1487" s="641"/>
      <c r="AH1487" s="641"/>
      <c r="AI1487" s="641"/>
      <c r="AJ1487" s="147" t="str">
        <f t="shared" si="167"/>
        <v/>
      </c>
      <c r="AK1487" s="245">
        <f t="shared" si="167"/>
        <v>0</v>
      </c>
      <c r="AL1487" s="292" t="s">
        <v>1753</v>
      </c>
      <c r="AM1487" s="113"/>
      <c r="AN1487" s="113"/>
      <c r="AO1487" s="107"/>
      <c r="AP1487" s="107"/>
      <c r="AQ1487" s="107"/>
      <c r="AR1487" s="107"/>
      <c r="AS1487" s="107"/>
      <c r="AT1487" s="114"/>
      <c r="AU1487" s="114"/>
      <c r="AV1487" s="114"/>
      <c r="AW1487" s="114"/>
      <c r="AX1487" s="114"/>
      <c r="AY1487" s="114"/>
      <c r="AZ1487" s="114"/>
      <c r="BA1487" s="114"/>
      <c r="BB1487" s="114"/>
      <c r="BC1487" s="114"/>
      <c r="BD1487" s="114"/>
      <c r="BE1487" s="114"/>
      <c r="BF1487" s="676">
        <f>W1487</f>
        <v>0</v>
      </c>
      <c r="BG1487" s="676"/>
      <c r="BH1487" s="676"/>
      <c r="BI1487" s="676"/>
      <c r="BJ1487" s="676"/>
      <c r="BK1487" s="676"/>
      <c r="BL1487" s="194"/>
      <c r="BM1487" s="676">
        <f>AD1487</f>
        <v>0</v>
      </c>
      <c r="BN1487" s="676"/>
      <c r="BO1487" s="676"/>
      <c r="BP1487" s="676"/>
      <c r="BQ1487" s="676"/>
      <c r="BR1487" s="676"/>
      <c r="BS1487" s="193"/>
      <c r="BT1487" s="155">
        <v>0</v>
      </c>
      <c r="BU1487" s="155">
        <v>0</v>
      </c>
      <c r="BV1487" s="155">
        <v>0</v>
      </c>
      <c r="BW1487" s="155">
        <v>0</v>
      </c>
      <c r="BX1487" s="156"/>
      <c r="BY1487" s="156">
        <f>IF(SUM(C1487:AI1487)=0,0,1)</f>
        <v>0</v>
      </c>
      <c r="BZ1487" s="156">
        <f t="shared" si="183"/>
        <v>0</v>
      </c>
      <c r="CA1487" s="156"/>
      <c r="CB1487" s="252"/>
      <c r="CC1487" s="252"/>
      <c r="CD1487" s="252"/>
      <c r="CE1487" s="252"/>
      <c r="CG1487" s="290"/>
      <c r="CH1487" s="290"/>
      <c r="CI1487" s="290"/>
      <c r="CJ1487" s="290"/>
      <c r="CK1487" s="290"/>
      <c r="CL1487" s="290"/>
      <c r="CM1487" s="290"/>
      <c r="CN1487" s="290"/>
      <c r="CO1487" s="290"/>
      <c r="CP1487" s="290"/>
    </row>
    <row r="1488" spans="1:94" s="99" customFormat="1" ht="15" hidden="1" customHeight="1">
      <c r="A1488" s="147" t="str">
        <f>IF(B1488&lt;&gt;"",SUBTOTAL(103,$B$8:B1488)-SUBTOTAL(103,$B$9:$B$50)-SUBTOTAL(103,$B$52:$B$345),"")</f>
        <v/>
      </c>
      <c r="B1488" s="88"/>
      <c r="C1488" s="292" t="s">
        <v>1805</v>
      </c>
      <c r="D1488" s="113"/>
      <c r="E1488" s="107"/>
      <c r="F1488" s="107"/>
      <c r="G1488" s="107"/>
      <c r="H1488" s="107"/>
      <c r="I1488" s="107"/>
      <c r="J1488" s="107"/>
      <c r="K1488" s="114"/>
      <c r="L1488" s="114"/>
      <c r="M1488" s="114"/>
      <c r="N1488" s="114"/>
      <c r="O1488" s="114"/>
      <c r="P1488" s="114"/>
      <c r="Q1488" s="114"/>
      <c r="R1488" s="114"/>
      <c r="S1488" s="114"/>
      <c r="T1488" s="114"/>
      <c r="U1488" s="114"/>
      <c r="V1488" s="114"/>
      <c r="W1488" s="641">
        <f>SUM(BT1488:BW1488)</f>
        <v>0</v>
      </c>
      <c r="X1488" s="641"/>
      <c r="Y1488" s="641"/>
      <c r="Z1488" s="641"/>
      <c r="AA1488" s="641"/>
      <c r="AB1488" s="641"/>
      <c r="AC1488" s="155"/>
      <c r="AD1488" s="641">
        <v>0</v>
      </c>
      <c r="AE1488" s="641"/>
      <c r="AF1488" s="641"/>
      <c r="AG1488" s="641"/>
      <c r="AH1488" s="641"/>
      <c r="AI1488" s="641"/>
      <c r="AJ1488" s="147" t="str">
        <f t="shared" si="167"/>
        <v/>
      </c>
      <c r="AK1488" s="245">
        <f t="shared" si="167"/>
        <v>0</v>
      </c>
      <c r="AL1488" s="292" t="s">
        <v>1755</v>
      </c>
      <c r="AM1488" s="113"/>
      <c r="AN1488" s="113"/>
      <c r="AO1488" s="107"/>
      <c r="AP1488" s="107"/>
      <c r="AQ1488" s="107"/>
      <c r="AR1488" s="107"/>
      <c r="AS1488" s="107"/>
      <c r="AT1488" s="114"/>
      <c r="AU1488" s="114"/>
      <c r="AV1488" s="114"/>
      <c r="AW1488" s="114"/>
      <c r="AX1488" s="114"/>
      <c r="AY1488" s="114"/>
      <c r="AZ1488" s="114"/>
      <c r="BA1488" s="114"/>
      <c r="BB1488" s="114"/>
      <c r="BC1488" s="114"/>
      <c r="BD1488" s="114"/>
      <c r="BE1488" s="114"/>
      <c r="BF1488" s="676">
        <f>W1488</f>
        <v>0</v>
      </c>
      <c r="BG1488" s="676"/>
      <c r="BH1488" s="676"/>
      <c r="BI1488" s="676"/>
      <c r="BJ1488" s="676"/>
      <c r="BK1488" s="676"/>
      <c r="BL1488" s="194"/>
      <c r="BM1488" s="676">
        <f>AD1488</f>
        <v>0</v>
      </c>
      <c r="BN1488" s="676"/>
      <c r="BO1488" s="676"/>
      <c r="BP1488" s="676"/>
      <c r="BQ1488" s="676"/>
      <c r="BR1488" s="676"/>
      <c r="BS1488" s="193"/>
      <c r="BT1488" s="155">
        <v>0</v>
      </c>
      <c r="BU1488" s="155">
        <v>0</v>
      </c>
      <c r="BV1488" s="155">
        <v>0</v>
      </c>
      <c r="BW1488" s="155">
        <v>0</v>
      </c>
      <c r="BX1488" s="156"/>
      <c r="BY1488" s="156">
        <f>IF(SUM(C1488:AI1488)=0,0,1)</f>
        <v>0</v>
      </c>
      <c r="BZ1488" s="156">
        <f t="shared" si="183"/>
        <v>0</v>
      </c>
      <c r="CA1488" s="156"/>
      <c r="CB1488" s="252"/>
      <c r="CC1488" s="252"/>
      <c r="CD1488" s="252"/>
      <c r="CE1488" s="252"/>
      <c r="CG1488" s="290"/>
      <c r="CH1488" s="290"/>
      <c r="CI1488" s="290"/>
      <c r="CJ1488" s="290"/>
      <c r="CK1488" s="290"/>
      <c r="CL1488" s="290"/>
      <c r="CM1488" s="290"/>
      <c r="CN1488" s="290"/>
      <c r="CO1488" s="290"/>
      <c r="CP1488" s="290"/>
    </row>
    <row r="1489" spans="1:94" ht="15" hidden="1" customHeight="1">
      <c r="A1489" s="147" t="str">
        <f>IF(B1489&lt;&gt;"",SUBTOTAL(103,$B$8:B1489)-SUBTOTAL(103,$B$9:$B$50)-SUBTOTAL(103,$B$52:$B$345),"")</f>
        <v/>
      </c>
      <c r="C1489" s="262"/>
      <c r="W1489" s="155"/>
      <c r="X1489" s="155"/>
      <c r="Y1489" s="155"/>
      <c r="Z1489" s="155"/>
      <c r="AA1489" s="155"/>
      <c r="AB1489" s="155"/>
      <c r="AC1489" s="155"/>
      <c r="AD1489" s="155"/>
      <c r="AE1489" s="155"/>
      <c r="AF1489" s="155"/>
      <c r="AG1489" s="155"/>
      <c r="AH1489" s="155"/>
      <c r="AI1489" s="155"/>
      <c r="AJ1489" s="147" t="str">
        <f t="shared" si="167"/>
        <v/>
      </c>
      <c r="AK1489" s="245">
        <f t="shared" si="167"/>
        <v>0</v>
      </c>
      <c r="AL1489" s="262"/>
      <c r="BF1489" s="194"/>
      <c r="BG1489" s="194"/>
      <c r="BH1489" s="194"/>
      <c r="BI1489" s="194"/>
      <c r="BJ1489" s="194"/>
      <c r="BK1489" s="194"/>
      <c r="BL1489" s="194"/>
      <c r="BM1489" s="194"/>
      <c r="BN1489" s="194"/>
      <c r="BO1489" s="194"/>
      <c r="BP1489" s="194"/>
      <c r="BQ1489" s="194"/>
      <c r="BR1489" s="194"/>
      <c r="BY1489" s="156">
        <f>BY1490</f>
        <v>0</v>
      </c>
      <c r="BZ1489" s="156">
        <f t="shared" si="183"/>
        <v>0</v>
      </c>
    </row>
    <row r="1490" spans="1:94" s="96" customFormat="1" ht="15" hidden="1" customHeight="1" thickBot="1">
      <c r="A1490" s="147" t="str">
        <f>IF(B1490&lt;&gt;"",SUBTOTAL(103,$B$8:B1490)-SUBTOTAL(103,$B$9:$B$50)-SUBTOTAL(103,$B$52:$B$345),"")</f>
        <v/>
      </c>
      <c r="B1490" s="88"/>
      <c r="C1490" s="270"/>
      <c r="D1490" s="110"/>
      <c r="E1490" s="111"/>
      <c r="F1490" s="111"/>
      <c r="G1490" s="111"/>
      <c r="H1490" s="111"/>
      <c r="I1490" s="111"/>
      <c r="J1490" s="111"/>
      <c r="K1490" s="112"/>
      <c r="L1490" s="112"/>
      <c r="M1490" s="112"/>
      <c r="N1490" s="112"/>
      <c r="O1490" s="112"/>
      <c r="P1490" s="112"/>
      <c r="Q1490" s="112"/>
      <c r="R1490" s="112"/>
      <c r="S1490" s="112"/>
      <c r="T1490" s="112"/>
      <c r="U1490" s="112"/>
      <c r="V1490" s="112"/>
      <c r="W1490" s="653">
        <f>SUBTOTAL(109,W1486:AB1489)</f>
        <v>0</v>
      </c>
      <c r="X1490" s="653"/>
      <c r="Y1490" s="653"/>
      <c r="Z1490" s="653"/>
      <c r="AA1490" s="653"/>
      <c r="AB1490" s="653"/>
      <c r="AC1490" s="252"/>
      <c r="AD1490" s="653">
        <f>SUBTOTAL(109,AD1486:AI1489)</f>
        <v>0</v>
      </c>
      <c r="AE1490" s="653"/>
      <c r="AF1490" s="653"/>
      <c r="AG1490" s="653"/>
      <c r="AH1490" s="653"/>
      <c r="AI1490" s="653"/>
      <c r="AJ1490" s="147" t="str">
        <f t="shared" si="167"/>
        <v/>
      </c>
      <c r="AK1490" s="245">
        <f t="shared" si="167"/>
        <v>0</v>
      </c>
      <c r="AL1490" s="270"/>
      <c r="AM1490" s="110"/>
      <c r="AN1490" s="111"/>
      <c r="AO1490" s="111"/>
      <c r="AP1490" s="111"/>
      <c r="AQ1490" s="111"/>
      <c r="AR1490" s="111"/>
      <c r="AS1490" s="111"/>
      <c r="AT1490" s="112"/>
      <c r="AU1490" s="112"/>
      <c r="AV1490" s="112"/>
      <c r="AW1490" s="112"/>
      <c r="AX1490" s="112"/>
      <c r="AY1490" s="112"/>
      <c r="AZ1490" s="112"/>
      <c r="BA1490" s="112"/>
      <c r="BB1490" s="112"/>
      <c r="BC1490" s="112"/>
      <c r="BD1490" s="112"/>
      <c r="BE1490" s="112"/>
      <c r="BF1490" s="653">
        <f>SUBTOTAL(109,BF1486:BK1489)</f>
        <v>0</v>
      </c>
      <c r="BG1490" s="653"/>
      <c r="BH1490" s="653"/>
      <c r="BI1490" s="653"/>
      <c r="BJ1490" s="653"/>
      <c r="BK1490" s="653"/>
      <c r="BL1490" s="252"/>
      <c r="BM1490" s="653">
        <f>SUBTOTAL(109,BM1486:BR1489)</f>
        <v>0</v>
      </c>
      <c r="BN1490" s="653"/>
      <c r="BO1490" s="653"/>
      <c r="BP1490" s="653"/>
      <c r="BQ1490" s="653"/>
      <c r="BR1490" s="653"/>
      <c r="BS1490" s="271"/>
      <c r="BT1490" s="285">
        <f>SUBTOTAL(109,BT1486:BT1489)</f>
        <v>0</v>
      </c>
      <c r="BU1490" s="285">
        <f>SUBTOTAL(109,BU1486:BU1489)</f>
        <v>0</v>
      </c>
      <c r="BV1490" s="285">
        <f>SUBTOTAL(109,BV1486:BV1489)</f>
        <v>0</v>
      </c>
      <c r="BW1490" s="285">
        <f>SUBTOTAL(109,BW1486:BW1489)</f>
        <v>0</v>
      </c>
      <c r="BX1490" s="156"/>
      <c r="BY1490" s="156">
        <f>IF(SUM(C1490:AI1490)=0,0,1)</f>
        <v>0</v>
      </c>
      <c r="BZ1490" s="156">
        <f t="shared" si="183"/>
        <v>0</v>
      </c>
      <c r="CA1490" s="156"/>
      <c r="CB1490" s="252">
        <f>[4]KQKD!P119</f>
        <v>0</v>
      </c>
      <c r="CC1490" s="252">
        <f>[4]KQKD!T119</f>
        <v>681818181</v>
      </c>
      <c r="CD1490" s="252">
        <f>W1490-CB1490</f>
        <v>0</v>
      </c>
      <c r="CE1490" s="252">
        <f>AD1490-CC1490</f>
        <v>-681818181</v>
      </c>
      <c r="CG1490" s="272"/>
      <c r="CH1490" s="272"/>
      <c r="CI1490" s="272"/>
      <c r="CJ1490" s="272"/>
      <c r="CK1490" s="272"/>
      <c r="CL1490" s="272"/>
      <c r="CM1490" s="272"/>
      <c r="CN1490" s="272"/>
      <c r="CO1490" s="272"/>
      <c r="CP1490" s="272"/>
    </row>
    <row r="1491" spans="1:94" s="96" customFormat="1" ht="15" hidden="1" customHeight="1" thickTop="1">
      <c r="A1491" s="147" t="str">
        <f>IF(B1491&lt;&gt;"",SUBTOTAL(103,$B$8:B1491)-SUBTOTAL(103,$B$9:$B$50)-SUBTOTAL(103,$B$52:$B$345),"")</f>
        <v/>
      </c>
      <c r="B1491" s="88"/>
      <c r="C1491" s="270"/>
      <c r="D1491" s="124"/>
      <c r="E1491" s="111"/>
      <c r="F1491" s="111"/>
      <c r="G1491" s="111"/>
      <c r="H1491" s="111"/>
      <c r="I1491" s="111"/>
      <c r="J1491" s="111"/>
      <c r="K1491" s="126"/>
      <c r="L1491" s="126"/>
      <c r="M1491" s="126"/>
      <c r="N1491" s="126"/>
      <c r="O1491" s="126"/>
      <c r="P1491" s="126"/>
      <c r="Q1491" s="126"/>
      <c r="R1491" s="126"/>
      <c r="S1491" s="126"/>
      <c r="T1491" s="126"/>
      <c r="U1491" s="126"/>
      <c r="V1491" s="126"/>
      <c r="W1491" s="271"/>
      <c r="X1491" s="271"/>
      <c r="Y1491" s="271"/>
      <c r="Z1491" s="271"/>
      <c r="AA1491" s="271"/>
      <c r="AB1491" s="271"/>
      <c r="AC1491" s="271"/>
      <c r="AD1491" s="271"/>
      <c r="AE1491" s="271"/>
      <c r="AF1491" s="271"/>
      <c r="AG1491" s="271"/>
      <c r="AH1491" s="271"/>
      <c r="AI1491" s="271"/>
      <c r="AJ1491" s="147" t="str">
        <f t="shared" si="167"/>
        <v/>
      </c>
      <c r="AK1491" s="245">
        <f t="shared" si="167"/>
        <v>0</v>
      </c>
      <c r="AL1491" s="270"/>
      <c r="AM1491" s="124"/>
      <c r="AN1491" s="124"/>
      <c r="AO1491" s="111"/>
      <c r="AP1491" s="111"/>
      <c r="AQ1491" s="111"/>
      <c r="AR1491" s="111"/>
      <c r="AS1491" s="111"/>
      <c r="AT1491" s="126"/>
      <c r="AU1491" s="126"/>
      <c r="AV1491" s="126"/>
      <c r="AW1491" s="126"/>
      <c r="AX1491" s="126"/>
      <c r="AY1491" s="126"/>
      <c r="AZ1491" s="126"/>
      <c r="BA1491" s="126"/>
      <c r="BB1491" s="126"/>
      <c r="BC1491" s="126"/>
      <c r="BD1491" s="126"/>
      <c r="BE1491" s="126"/>
      <c r="BF1491" s="271"/>
      <c r="BG1491" s="271"/>
      <c r="BH1491" s="271"/>
      <c r="BI1491" s="271"/>
      <c r="BJ1491" s="271"/>
      <c r="BK1491" s="271"/>
      <c r="BL1491" s="271"/>
      <c r="BM1491" s="271"/>
      <c r="BN1491" s="271"/>
      <c r="BO1491" s="271"/>
      <c r="BP1491" s="271"/>
      <c r="BQ1491" s="271"/>
      <c r="BR1491" s="271"/>
      <c r="BS1491" s="271"/>
      <c r="BT1491" s="155">
        <f>BT1490-[4]KQKD!K119</f>
        <v>0</v>
      </c>
      <c r="BU1491" s="155">
        <f>BU1490-[4]KQKD!L119</f>
        <v>0</v>
      </c>
      <c r="BV1491" s="155">
        <f>BV1490-[4]KQKD!M119</f>
        <v>0</v>
      </c>
      <c r="BW1491" s="155">
        <f>BW1490-[4]KQKD!O119</f>
        <v>0</v>
      </c>
      <c r="BX1491" s="156"/>
      <c r="BY1491" s="156">
        <f>BY1494</f>
        <v>0</v>
      </c>
      <c r="BZ1491" s="156">
        <f t="shared" si="183"/>
        <v>0</v>
      </c>
      <c r="CA1491" s="156"/>
      <c r="CB1491" s="252"/>
      <c r="CC1491" s="252"/>
      <c r="CD1491" s="252"/>
      <c r="CE1491" s="252"/>
      <c r="CG1491" s="272"/>
      <c r="CH1491" s="272"/>
      <c r="CI1491" s="272"/>
      <c r="CJ1491" s="272"/>
      <c r="CK1491" s="272"/>
      <c r="CL1491" s="272"/>
      <c r="CM1491" s="272"/>
      <c r="CN1491" s="272"/>
      <c r="CO1491" s="272"/>
      <c r="CP1491" s="272"/>
    </row>
    <row r="1492" spans="1:94" ht="15" hidden="1" customHeight="1">
      <c r="A1492" s="147" t="str">
        <f>IF(B1492&lt;&gt;"",SUBTOTAL(103,$B$8:B1492)-SUBTOTAL(103,$B$9:$B$50)-SUBTOTAL(103,$B$52:$B$345),"")</f>
        <v/>
      </c>
      <c r="B1492" s="88" t="str">
        <f>IF(AND(W1499=0,AD1499=0),"",".")</f>
        <v/>
      </c>
      <c r="C1492" s="261" t="s">
        <v>1806</v>
      </c>
      <c r="D1492" s="107"/>
      <c r="E1492" s="107"/>
      <c r="F1492" s="107"/>
      <c r="G1492" s="107"/>
      <c r="H1492" s="107"/>
      <c r="I1492" s="107"/>
      <c r="J1492" s="107"/>
      <c r="K1492" s="107"/>
      <c r="L1492" s="107"/>
      <c r="M1492" s="107"/>
      <c r="N1492" s="107"/>
      <c r="O1492" s="107"/>
      <c r="P1492" s="107"/>
      <c r="Q1492" s="107"/>
      <c r="R1492" s="107"/>
      <c r="S1492" s="107"/>
      <c r="T1492" s="107"/>
      <c r="U1492" s="107"/>
      <c r="V1492" s="107"/>
      <c r="AJ1492" s="147" t="str">
        <f t="shared" si="167"/>
        <v/>
      </c>
      <c r="AK1492" s="245" t="str">
        <f t="shared" si="167"/>
        <v/>
      </c>
      <c r="AL1492" s="261" t="s">
        <v>1749</v>
      </c>
      <c r="AM1492" s="107"/>
      <c r="AN1492" s="107"/>
      <c r="AO1492" s="107"/>
      <c r="AP1492" s="107"/>
      <c r="AQ1492" s="107"/>
      <c r="AR1492" s="107"/>
      <c r="AS1492" s="107"/>
      <c r="AT1492" s="107"/>
      <c r="AU1492" s="107"/>
      <c r="AV1492" s="107"/>
      <c r="AW1492" s="107"/>
      <c r="AX1492" s="107"/>
      <c r="AY1492" s="107"/>
      <c r="AZ1492" s="107"/>
      <c r="BA1492" s="107"/>
      <c r="BB1492" s="107"/>
      <c r="BC1492" s="107"/>
      <c r="BD1492" s="107"/>
      <c r="BE1492" s="107"/>
      <c r="BY1492" s="156">
        <f>BY1494</f>
        <v>0</v>
      </c>
      <c r="BZ1492" s="156">
        <f t="shared" si="183"/>
        <v>0</v>
      </c>
    </row>
    <row r="1493" spans="1:94" ht="27" hidden="1" customHeight="1">
      <c r="A1493" s="278" t="str">
        <f>IF(B1493&lt;&gt;"",SUBTOTAL(103,$B$8:B1493)-SUBTOTAL(103,$B$9:$B$50)-SUBTOTAL(103,$B$52:$B$345),"")</f>
        <v/>
      </c>
      <c r="C1493" s="353"/>
      <c r="D1493" s="107"/>
      <c r="E1493" s="107"/>
      <c r="F1493" s="107"/>
      <c r="G1493" s="107"/>
      <c r="H1493" s="107"/>
      <c r="I1493" s="107"/>
      <c r="J1493" s="107"/>
      <c r="K1493" s="107"/>
      <c r="L1493" s="107"/>
      <c r="M1493" s="107"/>
      <c r="N1493" s="107"/>
      <c r="O1493" s="107"/>
      <c r="P1493" s="107"/>
      <c r="Q1493" s="107"/>
      <c r="R1493" s="107"/>
      <c r="S1493" s="107"/>
      <c r="T1493" s="107"/>
      <c r="U1493" s="107"/>
      <c r="V1493" s="107"/>
      <c r="W1493" s="644" t="str">
        <f>[4]KQKD!$P$9</f>
        <v>6 tháng đầu năm 2016</v>
      </c>
      <c r="X1493" s="649"/>
      <c r="Y1493" s="649"/>
      <c r="Z1493" s="649"/>
      <c r="AA1493" s="649"/>
      <c r="AB1493" s="649"/>
      <c r="AC1493" s="277"/>
      <c r="AD1493" s="644" t="str">
        <f>[4]KQKD!$T$9</f>
        <v>6 tháng đầu năm 2015</v>
      </c>
      <c r="AE1493" s="649"/>
      <c r="AF1493" s="649"/>
      <c r="AG1493" s="649"/>
      <c r="AH1493" s="649"/>
      <c r="AI1493" s="649"/>
      <c r="AJ1493" s="278" t="str">
        <f t="shared" si="167"/>
        <v/>
      </c>
      <c r="AK1493" s="278">
        <f t="shared" si="167"/>
        <v>0</v>
      </c>
      <c r="AM1493" s="107"/>
      <c r="AN1493" s="107"/>
      <c r="AO1493" s="107"/>
      <c r="AP1493" s="107"/>
      <c r="AQ1493" s="107"/>
      <c r="AR1493" s="107"/>
      <c r="AS1493" s="107"/>
      <c r="AT1493" s="107"/>
      <c r="AU1493" s="107"/>
      <c r="AV1493" s="107"/>
      <c r="AW1493" s="107"/>
      <c r="AX1493" s="107"/>
      <c r="AY1493" s="107"/>
      <c r="AZ1493" s="107"/>
      <c r="BA1493" s="107"/>
      <c r="BB1493" s="107"/>
      <c r="BC1493" s="107"/>
      <c r="BD1493" s="107"/>
      <c r="BE1493" s="107"/>
      <c r="BF1493" s="644" t="e">
        <f>#REF!</f>
        <v>#REF!</v>
      </c>
      <c r="BG1493" s="649"/>
      <c r="BH1493" s="649"/>
      <c r="BI1493" s="649"/>
      <c r="BJ1493" s="649"/>
      <c r="BK1493" s="649"/>
      <c r="BL1493" s="277"/>
      <c r="BM1493" s="644" t="e">
        <f>#REF!</f>
        <v>#REF!</v>
      </c>
      <c r="BN1493" s="649"/>
      <c r="BO1493" s="649"/>
      <c r="BP1493" s="649"/>
      <c r="BQ1493" s="649"/>
      <c r="BR1493" s="649"/>
      <c r="BS1493" s="279"/>
      <c r="BT1493" s="280" t="str">
        <f>[4]CDKT!K$9</f>
        <v>Hội sở</v>
      </c>
      <c r="BU1493" s="280" t="str">
        <f>[4]CDKT!L$9</f>
        <v>CN Hà Nội</v>
      </c>
      <c r="BV1493" s="280" t="str">
        <f>[4]CDKT!M$9</f>
        <v>CN Hồ Chí Minh</v>
      </c>
      <c r="BW1493" s="280" t="str">
        <f>[4]CDKT!O$9</f>
        <v>Điều chỉnh</v>
      </c>
      <c r="BY1493" s="156">
        <f>BY1494</f>
        <v>0</v>
      </c>
      <c r="BZ1493" s="156">
        <f t="shared" si="183"/>
        <v>0</v>
      </c>
    </row>
    <row r="1494" spans="1:94" ht="15" hidden="1" customHeight="1">
      <c r="A1494" s="278" t="str">
        <f>IF(B1494&lt;&gt;"",SUBTOTAL(103,$B$8:B1494)-SUBTOTAL(103,$B$9:$B$50)-SUBTOTAL(103,$B$52:$B$345),"")</f>
        <v/>
      </c>
      <c r="C1494" s="353"/>
      <c r="D1494" s="107"/>
      <c r="E1494" s="107"/>
      <c r="F1494" s="107"/>
      <c r="G1494" s="107"/>
      <c r="H1494" s="107"/>
      <c r="I1494" s="107"/>
      <c r="J1494" s="107"/>
      <c r="K1494" s="107"/>
      <c r="L1494" s="107"/>
      <c r="M1494" s="107"/>
      <c r="N1494" s="107"/>
      <c r="O1494" s="107"/>
      <c r="P1494" s="107"/>
      <c r="Q1494" s="107"/>
      <c r="R1494" s="107"/>
      <c r="S1494" s="107"/>
      <c r="T1494" s="107"/>
      <c r="U1494" s="107"/>
      <c r="V1494" s="107"/>
      <c r="W1494" s="627" t="str">
        <f>[4]KQKD!$P$10</f>
        <v>VND</v>
      </c>
      <c r="X1494" s="673"/>
      <c r="Y1494" s="673"/>
      <c r="Z1494" s="673"/>
      <c r="AA1494" s="673"/>
      <c r="AB1494" s="673"/>
      <c r="AC1494" s="277"/>
      <c r="AD1494" s="627" t="str">
        <f>[4]KQKD!$T$10</f>
        <v>VND</v>
      </c>
      <c r="AE1494" s="673"/>
      <c r="AF1494" s="673"/>
      <c r="AG1494" s="673"/>
      <c r="AH1494" s="673"/>
      <c r="AI1494" s="673"/>
      <c r="AJ1494" s="278" t="str">
        <f t="shared" si="167"/>
        <v/>
      </c>
      <c r="AK1494" s="278">
        <f t="shared" si="167"/>
        <v>0</v>
      </c>
      <c r="AM1494" s="107"/>
      <c r="AN1494" s="107"/>
      <c r="AO1494" s="107"/>
      <c r="AP1494" s="107"/>
      <c r="AQ1494" s="107"/>
      <c r="AR1494" s="107"/>
      <c r="AS1494" s="107"/>
      <c r="AT1494" s="107"/>
      <c r="AU1494" s="107"/>
      <c r="AV1494" s="107"/>
      <c r="AW1494" s="107"/>
      <c r="AX1494" s="107"/>
      <c r="AY1494" s="107"/>
      <c r="AZ1494" s="107"/>
      <c r="BA1494" s="107"/>
      <c r="BB1494" s="107"/>
      <c r="BC1494" s="107"/>
      <c r="BD1494" s="107"/>
      <c r="BE1494" s="107"/>
      <c r="BF1494" s="627" t="e">
        <f>#REF!</f>
        <v>#REF!</v>
      </c>
      <c r="BG1494" s="673"/>
      <c r="BH1494" s="673"/>
      <c r="BI1494" s="673"/>
      <c r="BJ1494" s="673"/>
      <c r="BK1494" s="673"/>
      <c r="BL1494" s="277"/>
      <c r="BM1494" s="627" t="e">
        <f>#REF!</f>
        <v>#REF!</v>
      </c>
      <c r="BN1494" s="673"/>
      <c r="BO1494" s="673"/>
      <c r="BP1494" s="673"/>
      <c r="BQ1494" s="673"/>
      <c r="BR1494" s="673"/>
      <c r="BS1494" s="279"/>
      <c r="BT1494" s="155" t="s">
        <v>1133</v>
      </c>
      <c r="BU1494" s="155" t="s">
        <v>1133</v>
      </c>
      <c r="BV1494" s="155" t="s">
        <v>1133</v>
      </c>
      <c r="BW1494" s="155" t="s">
        <v>1133</v>
      </c>
      <c r="BY1494" s="156">
        <f>SUM(BY1495:BY1499)</f>
        <v>0</v>
      </c>
      <c r="BZ1494" s="156">
        <f t="shared" si="183"/>
        <v>0</v>
      </c>
    </row>
    <row r="1495" spans="1:94" s="99" customFormat="1" ht="15" hidden="1" customHeight="1">
      <c r="A1495" s="147" t="str">
        <f>IF(B1495&lt;&gt;"",SUBTOTAL(103,$B$8:B1495)-SUBTOTAL(103,$B$9:$B$50)-SUBTOTAL(103,$B$52:$B$345),"")</f>
        <v/>
      </c>
      <c r="B1495" s="88"/>
      <c r="C1495" s="292" t="s">
        <v>1807</v>
      </c>
      <c r="D1495" s="113"/>
      <c r="E1495" s="107"/>
      <c r="F1495" s="107"/>
      <c r="G1495" s="107"/>
      <c r="H1495" s="107"/>
      <c r="I1495" s="107"/>
      <c r="J1495" s="107"/>
      <c r="K1495" s="114"/>
      <c r="L1495" s="114"/>
      <c r="M1495" s="114"/>
      <c r="N1495" s="114"/>
      <c r="O1495" s="114"/>
      <c r="P1495" s="114"/>
      <c r="Q1495" s="114"/>
      <c r="R1495" s="114"/>
      <c r="S1495" s="114"/>
      <c r="T1495" s="114"/>
      <c r="U1495" s="114"/>
      <c r="V1495" s="114"/>
      <c r="W1495" s="641">
        <f>SUM(BT1495:BW1495)</f>
        <v>0</v>
      </c>
      <c r="X1495" s="641"/>
      <c r="Y1495" s="641"/>
      <c r="Z1495" s="641"/>
      <c r="AA1495" s="641"/>
      <c r="AB1495" s="641"/>
      <c r="AC1495" s="155"/>
      <c r="AD1495" s="641">
        <v>0</v>
      </c>
      <c r="AE1495" s="641"/>
      <c r="AF1495" s="641"/>
      <c r="AG1495" s="641"/>
      <c r="AH1495" s="641"/>
      <c r="AI1495" s="641"/>
      <c r="AJ1495" s="147" t="str">
        <f t="shared" si="167"/>
        <v/>
      </c>
      <c r="AK1495" s="245">
        <f t="shared" si="167"/>
        <v>0</v>
      </c>
      <c r="AL1495" s="292" t="s">
        <v>1751</v>
      </c>
      <c r="AM1495" s="113"/>
      <c r="AN1495" s="113"/>
      <c r="AO1495" s="107"/>
      <c r="AP1495" s="107"/>
      <c r="AQ1495" s="107"/>
      <c r="AR1495" s="107"/>
      <c r="AS1495" s="107"/>
      <c r="AT1495" s="114"/>
      <c r="AU1495" s="114"/>
      <c r="AV1495" s="114"/>
      <c r="AW1495" s="114"/>
      <c r="AX1495" s="114"/>
      <c r="AY1495" s="114"/>
      <c r="AZ1495" s="114"/>
      <c r="BA1495" s="114"/>
      <c r="BB1495" s="114"/>
      <c r="BC1495" s="114"/>
      <c r="BD1495" s="114"/>
      <c r="BE1495" s="114"/>
      <c r="BF1495" s="676">
        <f>W1495</f>
        <v>0</v>
      </c>
      <c r="BG1495" s="676"/>
      <c r="BH1495" s="676"/>
      <c r="BI1495" s="676"/>
      <c r="BJ1495" s="676"/>
      <c r="BK1495" s="676"/>
      <c r="BL1495" s="194"/>
      <c r="BM1495" s="676">
        <f>AD1495</f>
        <v>0</v>
      </c>
      <c r="BN1495" s="676"/>
      <c r="BO1495" s="676"/>
      <c r="BP1495" s="676"/>
      <c r="BQ1495" s="676"/>
      <c r="BR1495" s="676"/>
      <c r="BS1495" s="193"/>
      <c r="BT1495" s="155">
        <v>0</v>
      </c>
      <c r="BU1495" s="155">
        <v>0</v>
      </c>
      <c r="BV1495" s="155">
        <v>0</v>
      </c>
      <c r="BW1495" s="155">
        <v>0</v>
      </c>
      <c r="BX1495" s="156"/>
      <c r="BY1495" s="156">
        <f>IF(SUM(C1495:AI1495)=0,0,1)</f>
        <v>0</v>
      </c>
      <c r="BZ1495" s="156">
        <f t="shared" si="183"/>
        <v>0</v>
      </c>
      <c r="CA1495" s="156"/>
      <c r="CB1495" s="252"/>
      <c r="CC1495" s="252"/>
      <c r="CD1495" s="252"/>
      <c r="CE1495" s="252"/>
      <c r="CG1495" s="290"/>
      <c r="CH1495" s="290"/>
      <c r="CI1495" s="290"/>
      <c r="CJ1495" s="290"/>
      <c r="CK1495" s="290"/>
      <c r="CL1495" s="290"/>
      <c r="CM1495" s="290"/>
      <c r="CN1495" s="290"/>
      <c r="CO1495" s="290"/>
      <c r="CP1495" s="290"/>
    </row>
    <row r="1496" spans="1:94" s="99" customFormat="1" ht="15" hidden="1" customHeight="1">
      <c r="A1496" s="147" t="str">
        <f>IF(B1496&lt;&gt;"",SUBTOTAL(103,$B$8:B1496)-SUBTOTAL(103,$B$9:$B$50)-SUBTOTAL(103,$B$52:$B$345),"")</f>
        <v/>
      </c>
      <c r="B1496" s="88"/>
      <c r="C1496" s="292" t="s">
        <v>1808</v>
      </c>
      <c r="D1496" s="113"/>
      <c r="E1496" s="107"/>
      <c r="F1496" s="107"/>
      <c r="G1496" s="107"/>
      <c r="H1496" s="107"/>
      <c r="I1496" s="107"/>
      <c r="J1496" s="107"/>
      <c r="K1496" s="114"/>
      <c r="L1496" s="114"/>
      <c r="M1496" s="114"/>
      <c r="N1496" s="114"/>
      <c r="O1496" s="114"/>
      <c r="P1496" s="114"/>
      <c r="Q1496" s="114"/>
      <c r="R1496" s="114"/>
      <c r="S1496" s="114"/>
      <c r="T1496" s="114"/>
      <c r="U1496" s="114"/>
      <c r="V1496" s="114"/>
      <c r="W1496" s="641">
        <f>SUM(BT1496:BW1496)</f>
        <v>0</v>
      </c>
      <c r="X1496" s="641"/>
      <c r="Y1496" s="641"/>
      <c r="Z1496" s="641"/>
      <c r="AA1496" s="641"/>
      <c r="AB1496" s="641"/>
      <c r="AC1496" s="155"/>
      <c r="AD1496" s="641">
        <v>0</v>
      </c>
      <c r="AE1496" s="641"/>
      <c r="AF1496" s="641"/>
      <c r="AG1496" s="641"/>
      <c r="AH1496" s="641"/>
      <c r="AI1496" s="641"/>
      <c r="AJ1496" s="147" t="str">
        <f t="shared" si="167"/>
        <v/>
      </c>
      <c r="AK1496" s="245">
        <f t="shared" si="167"/>
        <v>0</v>
      </c>
      <c r="AL1496" s="292" t="s">
        <v>1753</v>
      </c>
      <c r="AM1496" s="113"/>
      <c r="AN1496" s="113"/>
      <c r="AO1496" s="107"/>
      <c r="AP1496" s="107"/>
      <c r="AQ1496" s="107"/>
      <c r="AR1496" s="107"/>
      <c r="AS1496" s="107"/>
      <c r="AT1496" s="114"/>
      <c r="AU1496" s="114"/>
      <c r="AV1496" s="114"/>
      <c r="AW1496" s="114"/>
      <c r="AX1496" s="114"/>
      <c r="AY1496" s="114"/>
      <c r="AZ1496" s="114"/>
      <c r="BA1496" s="114"/>
      <c r="BB1496" s="114"/>
      <c r="BC1496" s="114"/>
      <c r="BD1496" s="114"/>
      <c r="BE1496" s="114"/>
      <c r="BF1496" s="676">
        <f>W1496</f>
        <v>0</v>
      </c>
      <c r="BG1496" s="676"/>
      <c r="BH1496" s="676"/>
      <c r="BI1496" s="676"/>
      <c r="BJ1496" s="676"/>
      <c r="BK1496" s="676"/>
      <c r="BL1496" s="194"/>
      <c r="BM1496" s="676">
        <f>AD1496</f>
        <v>0</v>
      </c>
      <c r="BN1496" s="676"/>
      <c r="BO1496" s="676"/>
      <c r="BP1496" s="676"/>
      <c r="BQ1496" s="676"/>
      <c r="BR1496" s="676"/>
      <c r="BS1496" s="193"/>
      <c r="BT1496" s="155">
        <v>0</v>
      </c>
      <c r="BU1496" s="155">
        <v>0</v>
      </c>
      <c r="BV1496" s="155">
        <v>0</v>
      </c>
      <c r="BW1496" s="155">
        <v>0</v>
      </c>
      <c r="BX1496" s="156"/>
      <c r="BY1496" s="156">
        <f>IF(SUM(C1496:AI1496)=0,0,1)</f>
        <v>0</v>
      </c>
      <c r="BZ1496" s="156">
        <f t="shared" si="183"/>
        <v>0</v>
      </c>
      <c r="CA1496" s="156"/>
      <c r="CB1496" s="252"/>
      <c r="CC1496" s="252"/>
      <c r="CD1496" s="252"/>
      <c r="CE1496" s="252"/>
      <c r="CG1496" s="290"/>
      <c r="CH1496" s="290"/>
      <c r="CI1496" s="290"/>
      <c r="CJ1496" s="290"/>
      <c r="CK1496" s="290"/>
      <c r="CL1496" s="290"/>
      <c r="CM1496" s="290"/>
      <c r="CN1496" s="290"/>
      <c r="CO1496" s="290"/>
      <c r="CP1496" s="290"/>
    </row>
    <row r="1497" spans="1:94" s="99" customFormat="1" ht="15" hidden="1" customHeight="1">
      <c r="A1497" s="147" t="str">
        <f>IF(B1497&lt;&gt;"",SUBTOTAL(103,$B$8:B1497)-SUBTOTAL(103,$B$9:$B$50)-SUBTOTAL(103,$B$52:$B$345),"")</f>
        <v/>
      </c>
      <c r="B1497" s="88"/>
      <c r="C1497" s="292" t="s">
        <v>1805</v>
      </c>
      <c r="D1497" s="113"/>
      <c r="E1497" s="107"/>
      <c r="F1497" s="107"/>
      <c r="G1497" s="107"/>
      <c r="H1497" s="107"/>
      <c r="I1497" s="107"/>
      <c r="J1497" s="107"/>
      <c r="K1497" s="114"/>
      <c r="L1497" s="114"/>
      <c r="M1497" s="114"/>
      <c r="N1497" s="114"/>
      <c r="O1497" s="114"/>
      <c r="P1497" s="114"/>
      <c r="Q1497" s="114"/>
      <c r="R1497" s="114"/>
      <c r="S1497" s="114"/>
      <c r="T1497" s="114"/>
      <c r="U1497" s="114"/>
      <c r="V1497" s="114"/>
      <c r="W1497" s="641">
        <f>SUM(BT1497:BW1497)</f>
        <v>0</v>
      </c>
      <c r="X1497" s="641"/>
      <c r="Y1497" s="641"/>
      <c r="Z1497" s="641"/>
      <c r="AA1497" s="641"/>
      <c r="AB1497" s="641"/>
      <c r="AC1497" s="155"/>
      <c r="AD1497" s="641">
        <v>0</v>
      </c>
      <c r="AE1497" s="641"/>
      <c r="AF1497" s="641"/>
      <c r="AG1497" s="641"/>
      <c r="AH1497" s="641"/>
      <c r="AI1497" s="641"/>
      <c r="AJ1497" s="147" t="str">
        <f t="shared" si="167"/>
        <v/>
      </c>
      <c r="AK1497" s="245">
        <f t="shared" si="167"/>
        <v>0</v>
      </c>
      <c r="AL1497" s="292" t="s">
        <v>1755</v>
      </c>
      <c r="AM1497" s="113"/>
      <c r="AN1497" s="113"/>
      <c r="AO1497" s="107"/>
      <c r="AP1497" s="107"/>
      <c r="AQ1497" s="107"/>
      <c r="AR1497" s="107"/>
      <c r="AS1497" s="107"/>
      <c r="AT1497" s="114"/>
      <c r="AU1497" s="114"/>
      <c r="AV1497" s="114"/>
      <c r="AW1497" s="114"/>
      <c r="AX1497" s="114"/>
      <c r="AY1497" s="114"/>
      <c r="AZ1497" s="114"/>
      <c r="BA1497" s="114"/>
      <c r="BB1497" s="114"/>
      <c r="BC1497" s="114"/>
      <c r="BD1497" s="114"/>
      <c r="BE1497" s="114"/>
      <c r="BF1497" s="676">
        <f>W1497</f>
        <v>0</v>
      </c>
      <c r="BG1497" s="676"/>
      <c r="BH1497" s="676"/>
      <c r="BI1497" s="676"/>
      <c r="BJ1497" s="676"/>
      <c r="BK1497" s="676"/>
      <c r="BL1497" s="194"/>
      <c r="BM1497" s="676">
        <f>AD1497</f>
        <v>0</v>
      </c>
      <c r="BN1497" s="676"/>
      <c r="BO1497" s="676"/>
      <c r="BP1497" s="676"/>
      <c r="BQ1497" s="676"/>
      <c r="BR1497" s="676"/>
      <c r="BS1497" s="193"/>
      <c r="BT1497" s="155">
        <v>0</v>
      </c>
      <c r="BU1497" s="155">
        <v>0</v>
      </c>
      <c r="BV1497" s="155">
        <v>0</v>
      </c>
      <c r="BW1497" s="155">
        <v>0</v>
      </c>
      <c r="BX1497" s="156"/>
      <c r="BY1497" s="156">
        <f>IF(SUM(C1497:AI1497)=0,0,1)</f>
        <v>0</v>
      </c>
      <c r="BZ1497" s="156">
        <f t="shared" si="183"/>
        <v>0</v>
      </c>
      <c r="CA1497" s="156"/>
      <c r="CB1497" s="252"/>
      <c r="CC1497" s="252"/>
      <c r="CD1497" s="252"/>
      <c r="CE1497" s="252"/>
      <c r="CG1497" s="290"/>
      <c r="CH1497" s="290"/>
      <c r="CI1497" s="290"/>
      <c r="CJ1497" s="290"/>
      <c r="CK1497" s="290"/>
      <c r="CL1497" s="290"/>
      <c r="CM1497" s="290"/>
      <c r="CN1497" s="290"/>
      <c r="CO1497" s="290"/>
      <c r="CP1497" s="290"/>
    </row>
    <row r="1498" spans="1:94" ht="15" hidden="1" customHeight="1">
      <c r="A1498" s="147" t="str">
        <f>IF(B1498&lt;&gt;"",SUBTOTAL(103,$B$8:B1498)-SUBTOTAL(103,$B$9:$B$50)-SUBTOTAL(103,$B$52:$B$345),"")</f>
        <v/>
      </c>
      <c r="C1498" s="262"/>
      <c r="W1498" s="155"/>
      <c r="X1498" s="155"/>
      <c r="Y1498" s="155"/>
      <c r="Z1498" s="155"/>
      <c r="AA1498" s="155"/>
      <c r="AB1498" s="155"/>
      <c r="AC1498" s="155"/>
      <c r="AD1498" s="155"/>
      <c r="AE1498" s="155"/>
      <c r="AF1498" s="155"/>
      <c r="AG1498" s="155"/>
      <c r="AH1498" s="155"/>
      <c r="AI1498" s="155"/>
      <c r="AJ1498" s="147" t="str">
        <f t="shared" si="167"/>
        <v/>
      </c>
      <c r="AK1498" s="245">
        <f t="shared" si="167"/>
        <v>0</v>
      </c>
      <c r="AL1498" s="262"/>
      <c r="BF1498" s="194"/>
      <c r="BG1498" s="194"/>
      <c r="BH1498" s="194"/>
      <c r="BI1498" s="194"/>
      <c r="BJ1498" s="194"/>
      <c r="BK1498" s="194"/>
      <c r="BL1498" s="194"/>
      <c r="BM1498" s="194"/>
      <c r="BN1498" s="194"/>
      <c r="BO1498" s="194"/>
      <c r="BP1498" s="194"/>
      <c r="BQ1498" s="194"/>
      <c r="BR1498" s="194"/>
      <c r="BY1498" s="156">
        <f>BY1499</f>
        <v>0</v>
      </c>
      <c r="BZ1498" s="156">
        <f t="shared" si="183"/>
        <v>0</v>
      </c>
    </row>
    <row r="1499" spans="1:94" s="96" customFormat="1" ht="15" hidden="1" customHeight="1" thickBot="1">
      <c r="A1499" s="147" t="str">
        <f>IF(B1499&lt;&gt;"",SUBTOTAL(103,$B$8:B1499)-SUBTOTAL(103,$B$9:$B$50)-SUBTOTAL(103,$B$52:$B$345),"")</f>
        <v/>
      </c>
      <c r="B1499" s="88"/>
      <c r="C1499" s="270"/>
      <c r="D1499" s="110"/>
      <c r="E1499" s="111"/>
      <c r="F1499" s="111"/>
      <c r="G1499" s="111"/>
      <c r="H1499" s="111"/>
      <c r="I1499" s="111"/>
      <c r="J1499" s="111"/>
      <c r="K1499" s="112"/>
      <c r="L1499" s="112"/>
      <c r="M1499" s="112"/>
      <c r="N1499" s="112"/>
      <c r="O1499" s="112"/>
      <c r="P1499" s="112"/>
      <c r="Q1499" s="112"/>
      <c r="R1499" s="112"/>
      <c r="S1499" s="112"/>
      <c r="T1499" s="112"/>
      <c r="U1499" s="112"/>
      <c r="V1499" s="112"/>
      <c r="W1499" s="653">
        <f>SUBTOTAL(109,W1495:AB1498)</f>
        <v>0</v>
      </c>
      <c r="X1499" s="653"/>
      <c r="Y1499" s="653"/>
      <c r="Z1499" s="653"/>
      <c r="AA1499" s="653"/>
      <c r="AB1499" s="653"/>
      <c r="AC1499" s="252"/>
      <c r="AD1499" s="653">
        <f>SUBTOTAL(109,AD1495:AI1498)</f>
        <v>0</v>
      </c>
      <c r="AE1499" s="653"/>
      <c r="AF1499" s="653"/>
      <c r="AG1499" s="653"/>
      <c r="AH1499" s="653"/>
      <c r="AI1499" s="653"/>
      <c r="AJ1499" s="147" t="str">
        <f t="shared" si="167"/>
        <v/>
      </c>
      <c r="AK1499" s="245">
        <f t="shared" si="167"/>
        <v>0</v>
      </c>
      <c r="AL1499" s="270"/>
      <c r="AM1499" s="110"/>
      <c r="AN1499" s="111"/>
      <c r="AO1499" s="111"/>
      <c r="AP1499" s="111"/>
      <c r="AQ1499" s="111"/>
      <c r="AR1499" s="111"/>
      <c r="AS1499" s="111"/>
      <c r="AT1499" s="112"/>
      <c r="AU1499" s="112"/>
      <c r="AV1499" s="112"/>
      <c r="AW1499" s="112"/>
      <c r="AX1499" s="112"/>
      <c r="AY1499" s="112"/>
      <c r="AZ1499" s="112"/>
      <c r="BA1499" s="112"/>
      <c r="BB1499" s="112"/>
      <c r="BC1499" s="112"/>
      <c r="BD1499" s="112"/>
      <c r="BE1499" s="112"/>
      <c r="BF1499" s="653">
        <f>SUBTOTAL(109,BF1495:BK1498)</f>
        <v>0</v>
      </c>
      <c r="BG1499" s="653"/>
      <c r="BH1499" s="653"/>
      <c r="BI1499" s="653"/>
      <c r="BJ1499" s="653"/>
      <c r="BK1499" s="653"/>
      <c r="BL1499" s="252"/>
      <c r="BM1499" s="653">
        <f>SUBTOTAL(109,BM1495:BR1498)</f>
        <v>0</v>
      </c>
      <c r="BN1499" s="653"/>
      <c r="BO1499" s="653"/>
      <c r="BP1499" s="653"/>
      <c r="BQ1499" s="653"/>
      <c r="BR1499" s="653"/>
      <c r="BS1499" s="271"/>
      <c r="BT1499" s="285">
        <f>SUBTOTAL(109,BT1495:BT1498)</f>
        <v>0</v>
      </c>
      <c r="BU1499" s="285">
        <f>SUBTOTAL(109,BU1495:BU1498)</f>
        <v>0</v>
      </c>
      <c r="BV1499" s="285">
        <f>SUBTOTAL(109,BV1495:BV1498)</f>
        <v>0</v>
      </c>
      <c r="BW1499" s="285">
        <f>SUBTOTAL(109,BW1495:BW1498)</f>
        <v>0</v>
      </c>
      <c r="BX1499" s="156"/>
      <c r="BY1499" s="156">
        <f>IF(SUM(C1499:AI1499)=0,0,1)</f>
        <v>0</v>
      </c>
      <c r="BZ1499" s="156">
        <f t="shared" si="183"/>
        <v>0</v>
      </c>
      <c r="CA1499" s="156"/>
      <c r="CB1499" s="252">
        <f>[4]KQKD!P120</f>
        <v>0</v>
      </c>
      <c r="CC1499" s="252">
        <f>[4]KQKD!T120</f>
        <v>900000000</v>
      </c>
      <c r="CD1499" s="252">
        <f>W1499-CB1499</f>
        <v>0</v>
      </c>
      <c r="CE1499" s="252">
        <f>AD1499-CC1499</f>
        <v>-900000000</v>
      </c>
      <c r="CG1499" s="272"/>
      <c r="CH1499" s="272"/>
      <c r="CI1499" s="272"/>
      <c r="CJ1499" s="272"/>
      <c r="CK1499" s="272"/>
      <c r="CL1499" s="272"/>
      <c r="CM1499" s="272"/>
      <c r="CN1499" s="272"/>
      <c r="CO1499" s="272"/>
      <c r="CP1499" s="272"/>
    </row>
    <row r="1500" spans="1:94" s="96" customFormat="1" ht="8.15" customHeight="1" thickTop="1">
      <c r="A1500" s="147" t="str">
        <f>IF(B1500&lt;&gt;"",SUBTOTAL(103,$B$8:B1500)-SUBTOTAL(103,$B$9:$B$50)-SUBTOTAL(103,$B$52:$B$345),"")</f>
        <v/>
      </c>
      <c r="B1500" s="88"/>
      <c r="C1500" s="270"/>
      <c r="D1500" s="124"/>
      <c r="E1500" s="111"/>
      <c r="F1500" s="111"/>
      <c r="G1500" s="111"/>
      <c r="H1500" s="111"/>
      <c r="I1500" s="111"/>
      <c r="J1500" s="111"/>
      <c r="K1500" s="126"/>
      <c r="L1500" s="126"/>
      <c r="M1500" s="126"/>
      <c r="N1500" s="126"/>
      <c r="O1500" s="126"/>
      <c r="P1500" s="126"/>
      <c r="Q1500" s="126"/>
      <c r="R1500" s="126"/>
      <c r="S1500" s="126"/>
      <c r="T1500" s="126"/>
      <c r="U1500" s="126"/>
      <c r="V1500" s="126"/>
      <c r="W1500" s="271"/>
      <c r="X1500" s="271"/>
      <c r="Y1500" s="271"/>
      <c r="Z1500" s="271"/>
      <c r="AA1500" s="271"/>
      <c r="AB1500" s="271"/>
      <c r="AC1500" s="271"/>
      <c r="AD1500" s="271"/>
      <c r="AE1500" s="271"/>
      <c r="AF1500" s="271"/>
      <c r="AG1500" s="271"/>
      <c r="AH1500" s="271"/>
      <c r="AI1500" s="271"/>
      <c r="AJ1500" s="147" t="str">
        <f t="shared" si="167"/>
        <v/>
      </c>
      <c r="AK1500" s="245">
        <f t="shared" si="167"/>
        <v>0</v>
      </c>
      <c r="AL1500" s="270"/>
      <c r="AM1500" s="124"/>
      <c r="AN1500" s="124"/>
      <c r="AO1500" s="111"/>
      <c r="AP1500" s="111"/>
      <c r="AQ1500" s="111"/>
      <c r="AR1500" s="111"/>
      <c r="AS1500" s="111"/>
      <c r="AT1500" s="126"/>
      <c r="AU1500" s="126"/>
      <c r="AV1500" s="126"/>
      <c r="AW1500" s="126"/>
      <c r="AX1500" s="126"/>
      <c r="AY1500" s="126"/>
      <c r="AZ1500" s="126"/>
      <c r="BA1500" s="126"/>
      <c r="BB1500" s="126"/>
      <c r="BC1500" s="126"/>
      <c r="BD1500" s="126"/>
      <c r="BE1500" s="126"/>
      <c r="BF1500" s="271"/>
      <c r="BG1500" s="271"/>
      <c r="BH1500" s="271"/>
      <c r="BI1500" s="271"/>
      <c r="BJ1500" s="271"/>
      <c r="BK1500" s="271"/>
      <c r="BL1500" s="271"/>
      <c r="BM1500" s="271"/>
      <c r="BN1500" s="271"/>
      <c r="BO1500" s="271"/>
      <c r="BP1500" s="271"/>
      <c r="BQ1500" s="271"/>
      <c r="BR1500" s="271"/>
      <c r="BS1500" s="271"/>
      <c r="BT1500" s="155">
        <f>BT1499-[4]KQKD!K120</f>
        <v>0</v>
      </c>
      <c r="BU1500" s="155">
        <f>BU1499-[4]KQKD!L120</f>
        <v>0</v>
      </c>
      <c r="BV1500" s="155">
        <f>BV1499-[4]KQKD!M120</f>
        <v>0</v>
      </c>
      <c r="BW1500" s="155">
        <f>BW1499-[4]KQKD!O120</f>
        <v>0</v>
      </c>
      <c r="BX1500" s="156"/>
      <c r="BY1500" s="156">
        <f>BY1504</f>
        <v>9</v>
      </c>
      <c r="BZ1500" s="156">
        <f t="shared" si="183"/>
        <v>0</v>
      </c>
      <c r="CA1500" s="156"/>
      <c r="CB1500" s="252"/>
      <c r="CC1500" s="252"/>
      <c r="CD1500" s="252"/>
      <c r="CE1500" s="252"/>
      <c r="CG1500" s="272"/>
      <c r="CH1500" s="272"/>
      <c r="CI1500" s="272"/>
      <c r="CJ1500" s="272"/>
      <c r="CK1500" s="272"/>
      <c r="CL1500" s="272"/>
      <c r="CM1500" s="272"/>
      <c r="CN1500" s="272"/>
      <c r="CO1500" s="272"/>
      <c r="CP1500" s="272"/>
    </row>
    <row r="1501" spans="1:94" ht="15" customHeight="1">
      <c r="A1501" s="147">
        <f>IF(B1501&lt;&gt;"",SUBTOTAL(103,$B$8:B1501)-SUBTOTAL(103,$B$9:$B$50)-SUBTOTAL(103,$B$52:$B$345),"")</f>
        <v>35</v>
      </c>
      <c r="B1501" s="88" t="str">
        <f>IF(AND(W1505=0,AD1505=0),"",".")</f>
        <v>.</v>
      </c>
      <c r="C1501" s="261" t="s">
        <v>1809</v>
      </c>
      <c r="D1501" s="107"/>
      <c r="E1501" s="107"/>
      <c r="F1501" s="107"/>
      <c r="G1501" s="107"/>
      <c r="H1501" s="107"/>
      <c r="I1501" s="107"/>
      <c r="J1501" s="107"/>
      <c r="K1501" s="107"/>
      <c r="L1501" s="107"/>
      <c r="M1501" s="107"/>
      <c r="N1501" s="107"/>
      <c r="O1501" s="107"/>
      <c r="P1501" s="107"/>
      <c r="Q1501" s="107"/>
      <c r="R1501" s="107"/>
      <c r="S1501" s="107"/>
      <c r="T1501" s="107"/>
      <c r="U1501" s="107"/>
      <c r="V1501" s="107"/>
      <c r="AJ1501" s="147">
        <f t="shared" si="167"/>
        <v>35</v>
      </c>
      <c r="AK1501" s="245" t="str">
        <f t="shared" si="167"/>
        <v>.</v>
      </c>
      <c r="AL1501" s="261" t="s">
        <v>1810</v>
      </c>
      <c r="AM1501" s="107"/>
      <c r="AN1501" s="107"/>
      <c r="AO1501" s="107"/>
      <c r="AP1501" s="107"/>
      <c r="AQ1501" s="107"/>
      <c r="AR1501" s="107"/>
      <c r="AS1501" s="107"/>
      <c r="AT1501" s="107"/>
      <c r="AU1501" s="107"/>
      <c r="AV1501" s="107"/>
      <c r="AW1501" s="107"/>
      <c r="AX1501" s="107"/>
      <c r="AY1501" s="107"/>
      <c r="AZ1501" s="107"/>
      <c r="BA1501" s="107"/>
      <c r="BB1501" s="107"/>
      <c r="BC1501" s="107"/>
      <c r="BD1501" s="107"/>
      <c r="BE1501" s="107"/>
      <c r="BY1501" s="156">
        <f>BY1504</f>
        <v>9</v>
      </c>
      <c r="BZ1501" s="156">
        <f t="shared" si="183"/>
        <v>0</v>
      </c>
    </row>
    <row r="1502" spans="1:94" ht="15" customHeight="1">
      <c r="A1502" s="147" t="str">
        <f>IF(($W$1538+$W$1546+$W$1557)&lt;&gt;0,$A$1501&amp;".1","")</f>
        <v/>
      </c>
      <c r="C1502" s="261" t="s">
        <v>1811</v>
      </c>
      <c r="D1502" s="107"/>
      <c r="E1502" s="107"/>
      <c r="F1502" s="107"/>
      <c r="G1502" s="107"/>
      <c r="H1502" s="107"/>
      <c r="I1502" s="107"/>
      <c r="J1502" s="107"/>
      <c r="K1502" s="107"/>
      <c r="L1502" s="107"/>
      <c r="M1502" s="107"/>
      <c r="N1502" s="107"/>
      <c r="O1502" s="107"/>
      <c r="P1502" s="107"/>
      <c r="Q1502" s="107"/>
      <c r="R1502" s="107"/>
      <c r="S1502" s="107"/>
      <c r="T1502" s="107"/>
      <c r="U1502" s="107"/>
      <c r="V1502" s="107"/>
      <c r="AJ1502" s="147" t="str">
        <f t="shared" si="167"/>
        <v/>
      </c>
      <c r="AK1502" s="245">
        <f t="shared" si="167"/>
        <v>0</v>
      </c>
      <c r="AL1502" s="261" t="s">
        <v>1812</v>
      </c>
      <c r="AM1502" s="107"/>
      <c r="AN1502" s="107"/>
      <c r="AO1502" s="107"/>
      <c r="AP1502" s="107"/>
      <c r="AQ1502" s="107"/>
      <c r="AR1502" s="107"/>
      <c r="AS1502" s="107"/>
      <c r="AT1502" s="107"/>
      <c r="AU1502" s="107"/>
      <c r="AV1502" s="107"/>
      <c r="AW1502" s="107"/>
      <c r="AX1502" s="107"/>
      <c r="AY1502" s="107"/>
      <c r="AZ1502" s="107"/>
      <c r="BA1502" s="107"/>
      <c r="BB1502" s="107"/>
      <c r="BC1502" s="107"/>
      <c r="BD1502" s="107"/>
      <c r="BE1502" s="107"/>
      <c r="BY1502" s="156">
        <f>BY1504</f>
        <v>9</v>
      </c>
      <c r="BZ1502" s="156">
        <f t="shared" si="183"/>
        <v>0</v>
      </c>
    </row>
    <row r="1503" spans="1:94" ht="27" customHeight="1">
      <c r="A1503" s="278" t="str">
        <f>IF(B1503&lt;&gt;"",SUBTOTAL(103,$B$8:B1503)-SUBTOTAL(103,$B$9:$B$50)-SUBTOTAL(103,$B$52:$B$345),"")</f>
        <v/>
      </c>
      <c r="C1503" s="353"/>
      <c r="D1503" s="107"/>
      <c r="E1503" s="107"/>
      <c r="F1503" s="107"/>
      <c r="G1503" s="107"/>
      <c r="H1503" s="107"/>
      <c r="I1503" s="107"/>
      <c r="J1503" s="107"/>
      <c r="K1503" s="107"/>
      <c r="L1503" s="107"/>
      <c r="M1503" s="107"/>
      <c r="N1503" s="107"/>
      <c r="O1503" s="107"/>
      <c r="P1503" s="107"/>
      <c r="Q1503" s="107"/>
      <c r="R1503" s="107"/>
      <c r="S1503" s="107"/>
      <c r="T1503" s="107"/>
      <c r="U1503" s="107"/>
      <c r="V1503" s="107"/>
      <c r="W1503" s="644" t="str">
        <f>[4]KQKD!$P$9</f>
        <v>6 tháng đầu năm 2016</v>
      </c>
      <c r="X1503" s="649"/>
      <c r="Y1503" s="649"/>
      <c r="Z1503" s="649"/>
      <c r="AA1503" s="649"/>
      <c r="AB1503" s="649"/>
      <c r="AC1503" s="277"/>
      <c r="AD1503" s="644" t="str">
        <f>[4]KQKD!$T$9</f>
        <v>6 tháng đầu năm 2015</v>
      </c>
      <c r="AE1503" s="649"/>
      <c r="AF1503" s="649"/>
      <c r="AG1503" s="649"/>
      <c r="AH1503" s="649"/>
      <c r="AI1503" s="649"/>
      <c r="AJ1503" s="278" t="str">
        <f t="shared" si="167"/>
        <v/>
      </c>
      <c r="AK1503" s="278">
        <f t="shared" si="167"/>
        <v>0</v>
      </c>
      <c r="AM1503" s="107"/>
      <c r="AN1503" s="107"/>
      <c r="AO1503" s="107"/>
      <c r="AP1503" s="107"/>
      <c r="AQ1503" s="107"/>
      <c r="AR1503" s="107"/>
      <c r="AS1503" s="107"/>
      <c r="AT1503" s="107"/>
      <c r="AU1503" s="107"/>
      <c r="AV1503" s="107"/>
      <c r="AW1503" s="107"/>
      <c r="AX1503" s="107"/>
      <c r="AY1503" s="107"/>
      <c r="AZ1503" s="107"/>
      <c r="BA1503" s="107"/>
      <c r="BB1503" s="107"/>
      <c r="BC1503" s="107"/>
      <c r="BD1503" s="107"/>
      <c r="BE1503" s="107"/>
      <c r="BF1503" s="644" t="e">
        <f>#REF!</f>
        <v>#REF!</v>
      </c>
      <c r="BG1503" s="649"/>
      <c r="BH1503" s="649"/>
      <c r="BI1503" s="649"/>
      <c r="BJ1503" s="649"/>
      <c r="BK1503" s="649"/>
      <c r="BL1503" s="277"/>
      <c r="BM1503" s="644" t="e">
        <f>#REF!</f>
        <v>#REF!</v>
      </c>
      <c r="BN1503" s="649"/>
      <c r="BO1503" s="649"/>
      <c r="BP1503" s="649"/>
      <c r="BQ1503" s="649"/>
      <c r="BR1503" s="649"/>
      <c r="BS1503" s="279"/>
      <c r="BT1503" s="280" t="str">
        <f>[4]CDKT!K$9</f>
        <v>Hội sở</v>
      </c>
      <c r="BU1503" s="280" t="str">
        <f>[4]CDKT!L$9</f>
        <v>CN Hà Nội</v>
      </c>
      <c r="BV1503" s="280" t="str">
        <f>[4]CDKT!M$9</f>
        <v>CN Hồ Chí Minh</v>
      </c>
      <c r="BW1503" s="280" t="str">
        <f>[4]CDKT!O$9</f>
        <v>Điều chỉnh</v>
      </c>
      <c r="BY1503" s="156">
        <f>BY1504</f>
        <v>9</v>
      </c>
      <c r="BZ1503" s="156">
        <f t="shared" si="183"/>
        <v>0</v>
      </c>
    </row>
    <row r="1504" spans="1:94" ht="15" customHeight="1">
      <c r="A1504" s="278" t="str">
        <f>IF(B1504&lt;&gt;"",SUBTOTAL(103,$B$8:B1504)-SUBTOTAL(103,$B$9:$B$50)-SUBTOTAL(103,$B$52:$B$345),"")</f>
        <v/>
      </c>
      <c r="C1504" s="353"/>
      <c r="D1504" s="107"/>
      <c r="E1504" s="107"/>
      <c r="F1504" s="107"/>
      <c r="G1504" s="107"/>
      <c r="H1504" s="107"/>
      <c r="I1504" s="107"/>
      <c r="J1504" s="107"/>
      <c r="K1504" s="107"/>
      <c r="L1504" s="107"/>
      <c r="M1504" s="107"/>
      <c r="N1504" s="107"/>
      <c r="O1504" s="107"/>
      <c r="P1504" s="107"/>
      <c r="Q1504" s="107"/>
      <c r="R1504" s="107"/>
      <c r="S1504" s="107"/>
      <c r="T1504" s="107"/>
      <c r="U1504" s="107"/>
      <c r="V1504" s="107"/>
      <c r="W1504" s="627" t="str">
        <f>[4]KQKD!$P$10</f>
        <v>VND</v>
      </c>
      <c r="X1504" s="673"/>
      <c r="Y1504" s="673"/>
      <c r="Z1504" s="673"/>
      <c r="AA1504" s="673"/>
      <c r="AB1504" s="673"/>
      <c r="AC1504" s="277"/>
      <c r="AD1504" s="627" t="str">
        <f>[4]KQKD!$T$10</f>
        <v>VND</v>
      </c>
      <c r="AE1504" s="673"/>
      <c r="AF1504" s="673"/>
      <c r="AG1504" s="673"/>
      <c r="AH1504" s="673"/>
      <c r="AI1504" s="673"/>
      <c r="AJ1504" s="278" t="str">
        <f t="shared" si="167"/>
        <v/>
      </c>
      <c r="AK1504" s="278">
        <f t="shared" si="167"/>
        <v>0</v>
      </c>
      <c r="AM1504" s="107"/>
      <c r="AN1504" s="107"/>
      <c r="AO1504" s="107"/>
      <c r="AP1504" s="107"/>
      <c r="AQ1504" s="107"/>
      <c r="AR1504" s="107"/>
      <c r="AS1504" s="107"/>
      <c r="AT1504" s="107"/>
      <c r="AU1504" s="107"/>
      <c r="AV1504" s="107"/>
      <c r="AW1504" s="107"/>
      <c r="AX1504" s="107"/>
      <c r="AY1504" s="107"/>
      <c r="AZ1504" s="107"/>
      <c r="BA1504" s="107"/>
      <c r="BB1504" s="107"/>
      <c r="BC1504" s="107"/>
      <c r="BD1504" s="107"/>
      <c r="BE1504" s="107"/>
      <c r="BF1504" s="627" t="e">
        <f>#REF!</f>
        <v>#REF!</v>
      </c>
      <c r="BG1504" s="673"/>
      <c r="BH1504" s="673"/>
      <c r="BI1504" s="673"/>
      <c r="BJ1504" s="673"/>
      <c r="BK1504" s="673"/>
      <c r="BL1504" s="277"/>
      <c r="BM1504" s="627" t="e">
        <f>#REF!</f>
        <v>#REF!</v>
      </c>
      <c r="BN1504" s="673"/>
      <c r="BO1504" s="673"/>
      <c r="BP1504" s="673"/>
      <c r="BQ1504" s="673"/>
      <c r="BR1504" s="673"/>
      <c r="BS1504" s="279"/>
      <c r="BT1504" s="155" t="s">
        <v>1133</v>
      </c>
      <c r="BU1504" s="155" t="s">
        <v>1133</v>
      </c>
      <c r="BV1504" s="155" t="s">
        <v>1133</v>
      </c>
      <c r="BW1504" s="155" t="s">
        <v>1133</v>
      </c>
      <c r="BY1504" s="156">
        <f>SUM(BY1505:BY1521)</f>
        <v>9</v>
      </c>
      <c r="BZ1504" s="156">
        <f t="shared" si="183"/>
        <v>0</v>
      </c>
    </row>
    <row r="1505" spans="1:94" s="96" customFormat="1" ht="15" customHeight="1">
      <c r="A1505" s="256" t="str">
        <f>IF(B1505&lt;&gt;"",SUBTOTAL(103,$B$8:B1505)-SUBTOTAL(103,$B$9:$B$50)-SUBTOTAL(103,$B$52:$B$345),"")</f>
        <v/>
      </c>
      <c r="B1505" s="90"/>
      <c r="C1505" s="262" t="s">
        <v>1813</v>
      </c>
      <c r="D1505" s="113"/>
      <c r="E1505" s="107"/>
      <c r="F1505" s="107"/>
      <c r="G1505" s="107"/>
      <c r="H1505" s="107"/>
      <c r="I1505" s="107"/>
      <c r="J1505" s="107"/>
      <c r="K1505" s="114"/>
      <c r="L1505" s="114"/>
      <c r="M1505" s="114"/>
      <c r="N1505" s="114"/>
      <c r="O1505" s="114"/>
      <c r="P1505" s="114"/>
      <c r="Q1505" s="114"/>
      <c r="R1505" s="114"/>
      <c r="S1505" s="114"/>
      <c r="T1505" s="114"/>
      <c r="U1505" s="114"/>
      <c r="V1505" s="114"/>
      <c r="W1505" s="641">
        <f>SUM(BT1505:BW1505)</f>
        <v>68006331</v>
      </c>
      <c r="X1505" s="641"/>
      <c r="Y1505" s="641"/>
      <c r="Z1505" s="641"/>
      <c r="AA1505" s="641"/>
      <c r="AB1505" s="641"/>
      <c r="AC1505" s="155"/>
      <c r="AD1505" s="641">
        <f>[4]KQKD!T124</f>
        <v>-1440632602</v>
      </c>
      <c r="AE1505" s="641"/>
      <c r="AF1505" s="641"/>
      <c r="AG1505" s="641"/>
      <c r="AH1505" s="641"/>
      <c r="AI1505" s="641"/>
      <c r="AJ1505" s="256" t="str">
        <f t="shared" si="167"/>
        <v/>
      </c>
      <c r="AK1505" s="90">
        <f t="shared" si="167"/>
        <v>0</v>
      </c>
      <c r="AL1505" s="321" t="s">
        <v>1814</v>
      </c>
      <c r="AM1505" s="109"/>
      <c r="AN1505" s="109"/>
      <c r="AO1505" s="109"/>
      <c r="AP1505" s="109"/>
      <c r="AQ1505" s="109"/>
      <c r="AR1505" s="109"/>
      <c r="AS1505" s="109"/>
      <c r="AT1505" s="109"/>
      <c r="AU1505" s="109"/>
      <c r="AV1505" s="109"/>
      <c r="AW1505" s="109"/>
      <c r="AX1505" s="109"/>
      <c r="AY1505" s="109"/>
      <c r="AZ1505" s="109"/>
      <c r="BA1505" s="109"/>
      <c r="BB1505" s="109"/>
      <c r="BC1505" s="109"/>
      <c r="BD1505" s="109"/>
      <c r="BE1505" s="114"/>
      <c r="BF1505" s="641">
        <f>W1505</f>
        <v>68006331</v>
      </c>
      <c r="BG1505" s="641"/>
      <c r="BH1505" s="641"/>
      <c r="BI1505" s="641"/>
      <c r="BJ1505" s="641"/>
      <c r="BK1505" s="641"/>
      <c r="BL1505" s="155"/>
      <c r="BM1505" s="641">
        <f>AD1505</f>
        <v>-1440632602</v>
      </c>
      <c r="BN1505" s="641"/>
      <c r="BO1505" s="641"/>
      <c r="BP1505" s="641"/>
      <c r="BQ1505" s="641"/>
      <c r="BR1505" s="641"/>
      <c r="BS1505" s="189"/>
      <c r="BT1505" s="155">
        <f>[4]KQKD!K124</f>
        <v>57513303</v>
      </c>
      <c r="BU1505" s="155">
        <f>[4]KQKD!L124</f>
        <v>0</v>
      </c>
      <c r="BV1505" s="155">
        <f>[4]KQKD!M124</f>
        <v>0</v>
      </c>
      <c r="BW1505" s="155">
        <f>[4]KQKD!O124</f>
        <v>10493028</v>
      </c>
      <c r="BX1505" s="156"/>
      <c r="BY1505" s="156">
        <f>IF(SUM(C1505:AI1505)=0,0,1)</f>
        <v>1</v>
      </c>
      <c r="BZ1505" s="156">
        <f t="shared" si="183"/>
        <v>0</v>
      </c>
      <c r="CA1505" s="156"/>
      <c r="CB1505" s="252">
        <f>[4]KQKD!P124</f>
        <v>68006331</v>
      </c>
      <c r="CC1505" s="252">
        <f>[4]KQKD!T124</f>
        <v>-1440632602</v>
      </c>
      <c r="CD1505" s="252">
        <f>W1505-CB1505</f>
        <v>0</v>
      </c>
      <c r="CE1505" s="252">
        <f>AD1505-CC1505</f>
        <v>0</v>
      </c>
      <c r="CG1505" s="272"/>
      <c r="CH1505" s="272"/>
      <c r="CI1505" s="272"/>
      <c r="CJ1505" s="272"/>
      <c r="CK1505" s="272"/>
      <c r="CL1505" s="272"/>
      <c r="CM1505" s="272"/>
      <c r="CN1505" s="272"/>
      <c r="CO1505" s="272"/>
      <c r="CP1505" s="272"/>
    </row>
    <row r="1506" spans="1:94" s="99" customFormat="1" ht="15" customHeight="1">
      <c r="A1506" s="147" t="str">
        <f>IF(B1506&lt;&gt;"",SUBTOTAL(103,$B$8:B1506)-SUBTOTAL(103,$B$9:$B$50)-SUBTOTAL(103,$B$52:$B$345),"")</f>
        <v/>
      </c>
      <c r="B1506" s="88"/>
      <c r="C1506" s="457" t="s">
        <v>1815</v>
      </c>
      <c r="D1506" s="458"/>
      <c r="E1506" s="458"/>
      <c r="F1506" s="458"/>
      <c r="G1506" s="458"/>
      <c r="H1506" s="458"/>
      <c r="I1506" s="458"/>
      <c r="J1506" s="458"/>
      <c r="K1506" s="458"/>
      <c r="L1506" s="458"/>
      <c r="M1506" s="458"/>
      <c r="N1506" s="458"/>
      <c r="O1506" s="458"/>
      <c r="P1506" s="458"/>
      <c r="Q1506" s="458"/>
      <c r="R1506" s="458"/>
      <c r="S1506" s="458"/>
      <c r="T1506" s="458"/>
      <c r="U1506" s="458"/>
      <c r="V1506" s="107"/>
      <c r="W1506" s="641">
        <f>SUBTOTAL(109,W1507:AB1508)</f>
        <v>0</v>
      </c>
      <c r="X1506" s="641"/>
      <c r="Y1506" s="641"/>
      <c r="Z1506" s="641"/>
      <c r="AA1506" s="641"/>
      <c r="AB1506" s="641"/>
      <c r="AC1506" s="155"/>
      <c r="AD1506" s="641">
        <f>SUBTOTAL(109,AD1507:AI1508)</f>
        <v>0</v>
      </c>
      <c r="AE1506" s="641"/>
      <c r="AF1506" s="641"/>
      <c r="AG1506" s="641"/>
      <c r="AH1506" s="641"/>
      <c r="AI1506" s="641"/>
      <c r="AJ1506" s="147" t="str">
        <f t="shared" si="167"/>
        <v/>
      </c>
      <c r="AK1506" s="245">
        <f t="shared" si="167"/>
        <v>0</v>
      </c>
      <c r="AL1506" s="493" t="s">
        <v>1816</v>
      </c>
      <c r="AM1506" s="459"/>
      <c r="AN1506" s="459"/>
      <c r="AO1506" s="459"/>
      <c r="AP1506" s="459"/>
      <c r="AQ1506" s="459"/>
      <c r="AR1506" s="459"/>
      <c r="AS1506" s="459"/>
      <c r="AT1506" s="459"/>
      <c r="AU1506" s="459"/>
      <c r="AV1506" s="459"/>
      <c r="AW1506" s="459"/>
      <c r="AX1506" s="459"/>
      <c r="AY1506" s="459"/>
      <c r="AZ1506" s="459"/>
      <c r="BA1506" s="459"/>
      <c r="BB1506" s="459"/>
      <c r="BC1506" s="459"/>
      <c r="BD1506" s="459"/>
      <c r="BE1506" s="107"/>
      <c r="BF1506" s="641">
        <f>SUBTOTAL(109,BF1507:BK1508)</f>
        <v>0</v>
      </c>
      <c r="BG1506" s="641"/>
      <c r="BH1506" s="641"/>
      <c r="BI1506" s="641"/>
      <c r="BJ1506" s="641"/>
      <c r="BK1506" s="641"/>
      <c r="BL1506" s="155"/>
      <c r="BM1506" s="641">
        <f>SUBTOTAL(109,BM1507:BR1508)</f>
        <v>0</v>
      </c>
      <c r="BN1506" s="641"/>
      <c r="BO1506" s="641"/>
      <c r="BP1506" s="641"/>
      <c r="BQ1506" s="641"/>
      <c r="BR1506" s="641"/>
      <c r="BS1506" s="193"/>
      <c r="BT1506" s="155">
        <f>SUBTOTAL(109,BT1507:BT1508)</f>
        <v>0</v>
      </c>
      <c r="BU1506" s="155">
        <f>SUBTOTAL(109,BU1507:BU1508)</f>
        <v>0</v>
      </c>
      <c r="BV1506" s="155">
        <f>SUBTOTAL(109,BV1507:BV1508)</f>
        <v>0</v>
      </c>
      <c r="BW1506" s="155">
        <f>SUBTOTAL(109,BW1507:BW1508)</f>
        <v>0</v>
      </c>
      <c r="BX1506" s="156"/>
      <c r="BY1506" s="156">
        <f>BY1516</f>
        <v>1</v>
      </c>
      <c r="BZ1506" s="156">
        <f t="shared" si="183"/>
        <v>0</v>
      </c>
      <c r="CA1506" s="156"/>
      <c r="CB1506" s="252"/>
      <c r="CC1506" s="252"/>
      <c r="CD1506" s="252"/>
      <c r="CE1506" s="252"/>
      <c r="CG1506" s="290"/>
      <c r="CH1506" s="290"/>
      <c r="CI1506" s="290"/>
      <c r="CJ1506" s="290"/>
      <c r="CK1506" s="290"/>
      <c r="CL1506" s="290"/>
      <c r="CM1506" s="290"/>
      <c r="CN1506" s="290"/>
      <c r="CO1506" s="290"/>
      <c r="CP1506" s="290"/>
    </row>
    <row r="1507" spans="1:94" s="99" customFormat="1" ht="15" hidden="1" customHeight="1">
      <c r="A1507" s="147" t="str">
        <f>IF(B1507&lt;&gt;"",SUBTOTAL(103,$B$8:B1507)-SUBTOTAL(103,$B$9:$B$50)-SUBTOTAL(103,$B$52:$B$345),"")</f>
        <v/>
      </c>
      <c r="B1507" s="88"/>
      <c r="C1507" s="492" t="s">
        <v>781</v>
      </c>
      <c r="D1507" s="122" t="s">
        <v>1817</v>
      </c>
      <c r="E1507" s="122"/>
      <c r="F1507" s="122"/>
      <c r="G1507" s="122"/>
      <c r="H1507" s="122"/>
      <c r="I1507" s="122"/>
      <c r="J1507" s="122"/>
      <c r="K1507" s="122"/>
      <c r="L1507" s="122"/>
      <c r="M1507" s="122"/>
      <c r="N1507" s="122"/>
      <c r="O1507" s="122"/>
      <c r="P1507" s="122"/>
      <c r="Q1507" s="122"/>
      <c r="R1507" s="122"/>
      <c r="S1507" s="122"/>
      <c r="T1507" s="494"/>
      <c r="U1507" s="494"/>
      <c r="V1507" s="107"/>
      <c r="W1507" s="739">
        <f>SUM(BT1507:BW1507)</f>
        <v>0</v>
      </c>
      <c r="X1507" s="739"/>
      <c r="Y1507" s="739"/>
      <c r="Z1507" s="739"/>
      <c r="AA1507" s="739"/>
      <c r="AB1507" s="739"/>
      <c r="AC1507" s="295"/>
      <c r="AD1507" s="739">
        <v>0</v>
      </c>
      <c r="AE1507" s="739"/>
      <c r="AF1507" s="739"/>
      <c r="AG1507" s="739"/>
      <c r="AH1507" s="739"/>
      <c r="AI1507" s="739"/>
      <c r="AJ1507" s="147" t="str">
        <f t="shared" si="167"/>
        <v/>
      </c>
      <c r="AK1507" s="245">
        <f t="shared" si="167"/>
        <v>0</v>
      </c>
      <c r="AL1507" s="492" t="s">
        <v>781</v>
      </c>
      <c r="AM1507" s="122" t="s">
        <v>1818</v>
      </c>
      <c r="AN1507" s="122"/>
      <c r="AO1507" s="122"/>
      <c r="AP1507" s="122"/>
      <c r="AQ1507" s="122"/>
      <c r="AR1507" s="122"/>
      <c r="AS1507" s="122"/>
      <c r="AT1507" s="122"/>
      <c r="AU1507" s="122"/>
      <c r="AV1507" s="122"/>
      <c r="AW1507" s="122"/>
      <c r="AX1507" s="122"/>
      <c r="AY1507" s="122"/>
      <c r="AZ1507" s="122"/>
      <c r="BA1507" s="122"/>
      <c r="BB1507" s="122"/>
      <c r="BC1507" s="492"/>
      <c r="BD1507" s="122"/>
      <c r="BE1507" s="107"/>
      <c r="BF1507" s="739">
        <f>W1507</f>
        <v>0</v>
      </c>
      <c r="BG1507" s="739"/>
      <c r="BH1507" s="739"/>
      <c r="BI1507" s="739"/>
      <c r="BJ1507" s="739"/>
      <c r="BK1507" s="739"/>
      <c r="BL1507" s="295"/>
      <c r="BM1507" s="739">
        <f>AD1507</f>
        <v>0</v>
      </c>
      <c r="BN1507" s="739"/>
      <c r="BO1507" s="739"/>
      <c r="BP1507" s="739"/>
      <c r="BQ1507" s="739"/>
      <c r="BR1507" s="739"/>
      <c r="BS1507" s="193"/>
      <c r="BT1507" s="155">
        <v>0</v>
      </c>
      <c r="BU1507" s="155">
        <v>0</v>
      </c>
      <c r="BV1507" s="155">
        <v>0</v>
      </c>
      <c r="BW1507" s="155">
        <v>0</v>
      </c>
      <c r="BX1507" s="156"/>
      <c r="BY1507" s="156">
        <f>IF(SUM(C1507:AI1507)=0,0,1)</f>
        <v>0</v>
      </c>
      <c r="BZ1507" s="156">
        <f t="shared" si="183"/>
        <v>0</v>
      </c>
      <c r="CA1507" s="156"/>
      <c r="CB1507" s="252"/>
      <c r="CC1507" s="252"/>
      <c r="CD1507" s="252"/>
      <c r="CE1507" s="252"/>
      <c r="CG1507" s="290"/>
      <c r="CH1507" s="290"/>
      <c r="CI1507" s="290"/>
      <c r="CJ1507" s="290"/>
      <c r="CK1507" s="290"/>
      <c r="CL1507" s="290"/>
      <c r="CM1507" s="290"/>
      <c r="CN1507" s="290"/>
      <c r="CO1507" s="290"/>
      <c r="CP1507" s="290"/>
    </row>
    <row r="1508" spans="1:94" s="99" customFormat="1" ht="15" hidden="1" customHeight="1">
      <c r="A1508" s="147" t="str">
        <f>IF(B1508&lt;&gt;"",SUBTOTAL(103,$B$8:B1508)-SUBTOTAL(103,$B$9:$B$50)-SUBTOTAL(103,$B$52:$B$345),"")</f>
        <v/>
      </c>
      <c r="B1508" s="88"/>
      <c r="C1508" s="492" t="s">
        <v>781</v>
      </c>
      <c r="D1508" s="122" t="s">
        <v>1375</v>
      </c>
      <c r="E1508" s="122"/>
      <c r="F1508" s="122"/>
      <c r="G1508" s="122"/>
      <c r="H1508" s="122"/>
      <c r="I1508" s="122"/>
      <c r="J1508" s="122"/>
      <c r="K1508" s="122"/>
      <c r="L1508" s="122"/>
      <c r="M1508" s="122"/>
      <c r="N1508" s="122"/>
      <c r="O1508" s="122"/>
      <c r="P1508" s="122"/>
      <c r="Q1508" s="122"/>
      <c r="R1508" s="122"/>
      <c r="S1508" s="122"/>
      <c r="T1508" s="494"/>
      <c r="U1508" s="494"/>
      <c r="V1508" s="107"/>
      <c r="W1508" s="739">
        <f>SUM(BT1508:BW1508)</f>
        <v>0</v>
      </c>
      <c r="X1508" s="739"/>
      <c r="Y1508" s="739"/>
      <c r="Z1508" s="739"/>
      <c r="AA1508" s="739"/>
      <c r="AB1508" s="739"/>
      <c r="AC1508" s="295"/>
      <c r="AD1508" s="739">
        <v>0</v>
      </c>
      <c r="AE1508" s="739"/>
      <c r="AF1508" s="739"/>
      <c r="AG1508" s="739"/>
      <c r="AH1508" s="739"/>
      <c r="AI1508" s="739"/>
      <c r="AJ1508" s="147" t="str">
        <f t="shared" si="167"/>
        <v/>
      </c>
      <c r="AK1508" s="245">
        <f t="shared" si="167"/>
        <v>0</v>
      </c>
      <c r="AL1508" s="492" t="s">
        <v>781</v>
      </c>
      <c r="AM1508" s="122" t="s">
        <v>1375</v>
      </c>
      <c r="AN1508" s="122"/>
      <c r="AO1508" s="122"/>
      <c r="AP1508" s="122"/>
      <c r="AQ1508" s="122"/>
      <c r="AR1508" s="122"/>
      <c r="AS1508" s="122"/>
      <c r="AT1508" s="122"/>
      <c r="AU1508" s="122"/>
      <c r="AV1508" s="122"/>
      <c r="AW1508" s="122"/>
      <c r="AX1508" s="122"/>
      <c r="AY1508" s="122"/>
      <c r="AZ1508" s="122"/>
      <c r="BA1508" s="122"/>
      <c r="BB1508" s="122"/>
      <c r="BC1508" s="492"/>
      <c r="BD1508" s="122"/>
      <c r="BE1508" s="107"/>
      <c r="BF1508" s="739">
        <f>W1508</f>
        <v>0</v>
      </c>
      <c r="BG1508" s="739"/>
      <c r="BH1508" s="739"/>
      <c r="BI1508" s="739"/>
      <c r="BJ1508" s="739"/>
      <c r="BK1508" s="739"/>
      <c r="BL1508" s="295"/>
      <c r="BM1508" s="739">
        <f>AD1508</f>
        <v>0</v>
      </c>
      <c r="BN1508" s="739"/>
      <c r="BO1508" s="739"/>
      <c r="BP1508" s="739"/>
      <c r="BQ1508" s="739"/>
      <c r="BR1508" s="739"/>
      <c r="BS1508" s="193"/>
      <c r="BT1508" s="155">
        <v>0</v>
      </c>
      <c r="BU1508" s="155">
        <v>0</v>
      </c>
      <c r="BV1508" s="155">
        <v>0</v>
      </c>
      <c r="BW1508" s="155">
        <v>0</v>
      </c>
      <c r="BX1508" s="156"/>
      <c r="BY1508" s="156">
        <f>IF(SUM(C1508:AI1508)=0,0,1)</f>
        <v>0</v>
      </c>
      <c r="BZ1508" s="156">
        <f t="shared" ref="BZ1508:BZ1513" si="193">IF(ISNONTEXT(C1508:D1508),0,SUM(C1508:AI1508)-SUM(AL1508:BR1508))</f>
        <v>0</v>
      </c>
      <c r="CA1508" s="156"/>
      <c r="CB1508" s="252"/>
      <c r="CC1508" s="252"/>
      <c r="CD1508" s="252"/>
      <c r="CE1508" s="252"/>
      <c r="CG1508" s="290"/>
      <c r="CH1508" s="290"/>
      <c r="CI1508" s="290"/>
      <c r="CJ1508" s="290"/>
      <c r="CK1508" s="290"/>
      <c r="CL1508" s="290"/>
      <c r="CM1508" s="290"/>
      <c r="CN1508" s="290"/>
      <c r="CO1508" s="290"/>
      <c r="CP1508" s="290"/>
    </row>
    <row r="1509" spans="1:94" s="99" customFormat="1" ht="15" customHeight="1">
      <c r="A1509" s="147" t="str">
        <f>IF(B1509&lt;&gt;"",SUBTOTAL(103,$B$8:B1509)-SUBTOTAL(103,$B$9:$B$50)-SUBTOTAL(103,$B$52:$B$345),"")</f>
        <v/>
      </c>
      <c r="B1509" s="88"/>
      <c r="C1509" s="457" t="s">
        <v>1819</v>
      </c>
      <c r="D1509" s="458"/>
      <c r="E1509" s="458"/>
      <c r="F1509" s="458"/>
      <c r="G1509" s="458"/>
      <c r="H1509" s="458"/>
      <c r="I1509" s="458"/>
      <c r="J1509" s="458"/>
      <c r="K1509" s="458"/>
      <c r="L1509" s="458"/>
      <c r="M1509" s="458"/>
      <c r="N1509" s="458"/>
      <c r="O1509" s="458"/>
      <c r="P1509" s="458"/>
      <c r="Q1509" s="458"/>
      <c r="R1509" s="458"/>
      <c r="S1509" s="458"/>
      <c r="T1509" s="458"/>
      <c r="U1509" s="458"/>
      <c r="V1509" s="107"/>
      <c r="W1509" s="641">
        <f>SUBTOTAL(109,W1510:AB1512)</f>
        <v>-584361639</v>
      </c>
      <c r="X1509" s="641"/>
      <c r="Y1509" s="641"/>
      <c r="Z1509" s="641"/>
      <c r="AA1509" s="641"/>
      <c r="AB1509" s="641"/>
      <c r="AC1509" s="155"/>
      <c r="AD1509" s="641">
        <f>SUBTOTAL(109,AD1510:AI1512)</f>
        <v>-24840285558</v>
      </c>
      <c r="AE1509" s="641"/>
      <c r="AF1509" s="641"/>
      <c r="AG1509" s="641"/>
      <c r="AH1509" s="641"/>
      <c r="AI1509" s="641"/>
      <c r="AJ1509" s="147" t="str">
        <f t="shared" si="167"/>
        <v/>
      </c>
      <c r="AK1509" s="245">
        <f t="shared" si="167"/>
        <v>0</v>
      </c>
      <c r="AL1509" s="493" t="s">
        <v>1820</v>
      </c>
      <c r="AM1509" s="459"/>
      <c r="AN1509" s="459"/>
      <c r="AO1509" s="459"/>
      <c r="AP1509" s="459"/>
      <c r="AQ1509" s="459"/>
      <c r="AR1509" s="459"/>
      <c r="AS1509" s="459"/>
      <c r="AT1509" s="459"/>
      <c r="AU1509" s="459"/>
      <c r="AV1509" s="459"/>
      <c r="AW1509" s="459"/>
      <c r="AX1509" s="459"/>
      <c r="AY1509" s="459"/>
      <c r="AZ1509" s="459"/>
      <c r="BA1509" s="459"/>
      <c r="BB1509" s="459"/>
      <c r="BC1509" s="459"/>
      <c r="BD1509" s="459"/>
      <c r="BE1509" s="107"/>
      <c r="BF1509" s="641">
        <f>SUBTOTAL(109,BF1510:BK1512)</f>
        <v>-584361639</v>
      </c>
      <c r="BG1509" s="641"/>
      <c r="BH1509" s="641"/>
      <c r="BI1509" s="641"/>
      <c r="BJ1509" s="641"/>
      <c r="BK1509" s="641"/>
      <c r="BL1509" s="155"/>
      <c r="BM1509" s="641">
        <f>SUBTOTAL(109,BM1510:BR1512)</f>
        <v>-24840285558</v>
      </c>
      <c r="BN1509" s="641"/>
      <c r="BO1509" s="641"/>
      <c r="BP1509" s="641"/>
      <c r="BQ1509" s="641"/>
      <c r="BR1509" s="641"/>
      <c r="BS1509" s="193"/>
      <c r="BT1509" s="155">
        <f>SUBTOTAL(109,BT1510:BT1512)</f>
        <v>-584361639</v>
      </c>
      <c r="BU1509" s="155">
        <f>SUBTOTAL(109,BU1510:BU1512)</f>
        <v>0</v>
      </c>
      <c r="BV1509" s="155">
        <f>SUBTOTAL(109,BV1510:BV1512)</f>
        <v>0</v>
      </c>
      <c r="BW1509" s="155">
        <f>SUBTOTAL(109,BW1510:BW1512)</f>
        <v>0</v>
      </c>
      <c r="BX1509" s="156"/>
      <c r="BY1509" s="156">
        <f>BY1516</f>
        <v>1</v>
      </c>
      <c r="BZ1509" s="156">
        <f t="shared" si="193"/>
        <v>0</v>
      </c>
      <c r="CA1509" s="156"/>
      <c r="CB1509" s="252"/>
      <c r="CC1509" s="252"/>
      <c r="CD1509" s="252"/>
      <c r="CE1509" s="252"/>
      <c r="CG1509" s="290"/>
      <c r="CH1509" s="290"/>
      <c r="CI1509" s="290"/>
      <c r="CJ1509" s="290"/>
      <c r="CK1509" s="290"/>
      <c r="CL1509" s="290"/>
      <c r="CM1509" s="290"/>
      <c r="CN1509" s="290"/>
      <c r="CO1509" s="290"/>
      <c r="CP1509" s="290"/>
    </row>
    <row r="1510" spans="1:94" s="99" customFormat="1" ht="15" customHeight="1">
      <c r="A1510" s="147" t="str">
        <f>IF(B1510&lt;&gt;"",SUBTOTAL(103,$B$8:B1510)-SUBTOTAL(103,$B$9:$B$50)-SUBTOTAL(103,$B$52:$B$345),"")</f>
        <v/>
      </c>
      <c r="B1510" s="88"/>
      <c r="C1510" s="492" t="s">
        <v>781</v>
      </c>
      <c r="D1510" s="122" t="s">
        <v>1821</v>
      </c>
      <c r="E1510" s="122"/>
      <c r="F1510" s="122"/>
      <c r="G1510" s="122"/>
      <c r="H1510" s="122"/>
      <c r="I1510" s="122"/>
      <c r="J1510" s="122"/>
      <c r="K1510" s="122"/>
      <c r="L1510" s="122"/>
      <c r="M1510" s="122"/>
      <c r="N1510" s="122"/>
      <c r="O1510" s="122"/>
      <c r="P1510" s="122"/>
      <c r="Q1510" s="122"/>
      <c r="R1510" s="122"/>
      <c r="S1510" s="122"/>
      <c r="T1510" s="494"/>
      <c r="U1510" s="494"/>
      <c r="V1510" s="107"/>
      <c r="W1510" s="739">
        <f>SUM(BT1510:BW1510)</f>
        <v>-3400000</v>
      </c>
      <c r="X1510" s="739"/>
      <c r="Y1510" s="739"/>
      <c r="Z1510" s="739"/>
      <c r="AA1510" s="739"/>
      <c r="AB1510" s="739"/>
      <c r="AC1510" s="295"/>
      <c r="AD1510" s="739">
        <v>-12000000</v>
      </c>
      <c r="AE1510" s="739"/>
      <c r="AF1510" s="739"/>
      <c r="AG1510" s="739"/>
      <c r="AH1510" s="739"/>
      <c r="AI1510" s="739"/>
      <c r="AJ1510" s="147" t="str">
        <f t="shared" si="167"/>
        <v/>
      </c>
      <c r="AK1510" s="245">
        <f t="shared" si="167"/>
        <v>0</v>
      </c>
      <c r="AL1510" s="492" t="s">
        <v>781</v>
      </c>
      <c r="AM1510" s="122" t="s">
        <v>1822</v>
      </c>
      <c r="AN1510" s="122"/>
      <c r="AO1510" s="122"/>
      <c r="AP1510" s="122"/>
      <c r="AQ1510" s="122"/>
      <c r="AR1510" s="122"/>
      <c r="AS1510" s="122"/>
      <c r="AT1510" s="122"/>
      <c r="AU1510" s="122"/>
      <c r="AV1510" s="122"/>
      <c r="AW1510" s="122"/>
      <c r="AX1510" s="122"/>
      <c r="AY1510" s="122"/>
      <c r="AZ1510" s="122"/>
      <c r="BA1510" s="122"/>
      <c r="BB1510" s="122"/>
      <c r="BC1510" s="492"/>
      <c r="BD1510" s="122"/>
      <c r="BE1510" s="107"/>
      <c r="BF1510" s="739">
        <f>W1510</f>
        <v>-3400000</v>
      </c>
      <c r="BG1510" s="739"/>
      <c r="BH1510" s="739"/>
      <c r="BI1510" s="739"/>
      <c r="BJ1510" s="739"/>
      <c r="BK1510" s="739"/>
      <c r="BL1510" s="295"/>
      <c r="BM1510" s="739">
        <f>AD1510</f>
        <v>-12000000</v>
      </c>
      <c r="BN1510" s="739"/>
      <c r="BO1510" s="739"/>
      <c r="BP1510" s="739"/>
      <c r="BQ1510" s="739"/>
      <c r="BR1510" s="739"/>
      <c r="BS1510" s="193"/>
      <c r="BT1510" s="155">
        <f>-W1380</f>
        <v>-3400000</v>
      </c>
      <c r="BU1510" s="155">
        <v>0</v>
      </c>
      <c r="BV1510" s="155">
        <v>0</v>
      </c>
      <c r="BW1510" s="155">
        <v>0</v>
      </c>
      <c r="BX1510" s="156"/>
      <c r="BY1510" s="156">
        <f>IF(SUM(C1510:AI1510)=0,0,1)</f>
        <v>1</v>
      </c>
      <c r="BZ1510" s="156">
        <f t="shared" si="193"/>
        <v>0</v>
      </c>
      <c r="CA1510" s="156"/>
      <c r="CB1510" s="252"/>
      <c r="CC1510" s="252"/>
      <c r="CD1510" s="252"/>
      <c r="CE1510" s="252"/>
      <c r="CG1510" s="290"/>
      <c r="CH1510" s="290"/>
      <c r="CI1510" s="290"/>
      <c r="CJ1510" s="290"/>
      <c r="CK1510" s="290"/>
      <c r="CL1510" s="290"/>
      <c r="CM1510" s="290"/>
      <c r="CN1510" s="290"/>
      <c r="CO1510" s="290"/>
      <c r="CP1510" s="290"/>
    </row>
    <row r="1511" spans="1:94" s="99" customFormat="1" ht="15" customHeight="1">
      <c r="A1511" s="147" t="str">
        <f>IF(B1511&lt;&gt;"",SUBTOTAL(103,$B$8:B1511)-SUBTOTAL(103,$B$9:$B$50)-SUBTOTAL(103,$B$52:$B$345),"")</f>
        <v/>
      </c>
      <c r="B1511" s="88"/>
      <c r="C1511" s="492" t="s">
        <v>781</v>
      </c>
      <c r="D1511" s="122" t="s">
        <v>1823</v>
      </c>
      <c r="E1511" s="122"/>
      <c r="F1511" s="122"/>
      <c r="G1511" s="122"/>
      <c r="H1511" s="122"/>
      <c r="I1511" s="122"/>
      <c r="J1511" s="122"/>
      <c r="K1511" s="122"/>
      <c r="L1511" s="122"/>
      <c r="M1511" s="122"/>
      <c r="N1511" s="122"/>
      <c r="O1511" s="122"/>
      <c r="P1511" s="122"/>
      <c r="Q1511" s="122"/>
      <c r="R1511" s="122"/>
      <c r="S1511" s="122"/>
      <c r="T1511" s="494"/>
      <c r="U1511" s="494"/>
      <c r="V1511" s="107"/>
      <c r="W1511" s="739">
        <f>SUM(BT1511:BW1511)</f>
        <v>-580961639</v>
      </c>
      <c r="X1511" s="739"/>
      <c r="Y1511" s="739"/>
      <c r="Z1511" s="739"/>
      <c r="AA1511" s="739"/>
      <c r="AB1511" s="739"/>
      <c r="AC1511" s="295"/>
      <c r="AD1511" s="739">
        <v>-24828285558</v>
      </c>
      <c r="AE1511" s="739"/>
      <c r="AF1511" s="739"/>
      <c r="AG1511" s="739"/>
      <c r="AH1511" s="739"/>
      <c r="AI1511" s="739"/>
      <c r="AJ1511" s="147" t="str">
        <f t="shared" si="167"/>
        <v/>
      </c>
      <c r="AK1511" s="245">
        <f t="shared" si="167"/>
        <v>0</v>
      </c>
      <c r="AL1511" s="492" t="s">
        <v>781</v>
      </c>
      <c r="AM1511" s="122" t="s">
        <v>1824</v>
      </c>
      <c r="AN1511" s="122"/>
      <c r="AO1511" s="122"/>
      <c r="AP1511" s="122"/>
      <c r="AQ1511" s="122"/>
      <c r="AR1511" s="122"/>
      <c r="AS1511" s="122"/>
      <c r="AT1511" s="122"/>
      <c r="AU1511" s="122"/>
      <c r="AV1511" s="122"/>
      <c r="AW1511" s="122"/>
      <c r="AX1511" s="122"/>
      <c r="AY1511" s="122"/>
      <c r="AZ1511" s="122"/>
      <c r="BA1511" s="122"/>
      <c r="BB1511" s="122"/>
      <c r="BC1511" s="492"/>
      <c r="BD1511" s="122"/>
      <c r="BE1511" s="107"/>
      <c r="BF1511" s="739">
        <f>W1511</f>
        <v>-580961639</v>
      </c>
      <c r="BG1511" s="739"/>
      <c r="BH1511" s="739"/>
      <c r="BI1511" s="739"/>
      <c r="BJ1511" s="739"/>
      <c r="BK1511" s="739"/>
      <c r="BL1511" s="295"/>
      <c r="BM1511" s="739">
        <f>AD1511</f>
        <v>-24828285558</v>
      </c>
      <c r="BN1511" s="739"/>
      <c r="BO1511" s="739"/>
      <c r="BP1511" s="739"/>
      <c r="BQ1511" s="739"/>
      <c r="BR1511" s="739"/>
      <c r="BS1511" s="193"/>
      <c r="BT1511" s="155">
        <v>-580961639</v>
      </c>
      <c r="BU1511" s="155">
        <v>0</v>
      </c>
      <c r="BV1511" s="155">
        <v>0</v>
      </c>
      <c r="BW1511" s="155">
        <v>0</v>
      </c>
      <c r="BX1511" s="156"/>
      <c r="BY1511" s="156">
        <f>IF(SUM(C1511:AI1511)=0,0,1)</f>
        <v>1</v>
      </c>
      <c r="BZ1511" s="156">
        <f t="shared" si="193"/>
        <v>0</v>
      </c>
      <c r="CA1511" s="156"/>
      <c r="CB1511" s="252"/>
      <c r="CC1511" s="252"/>
      <c r="CD1511" s="252"/>
      <c r="CE1511" s="252"/>
      <c r="CG1511" s="290"/>
      <c r="CH1511" s="290"/>
      <c r="CI1511" s="290"/>
      <c r="CJ1511" s="290"/>
      <c r="CK1511" s="290"/>
      <c r="CL1511" s="290"/>
      <c r="CM1511" s="290"/>
      <c r="CN1511" s="290"/>
      <c r="CO1511" s="290"/>
      <c r="CP1511" s="290"/>
    </row>
    <row r="1512" spans="1:94" s="99" customFormat="1" ht="15" hidden="1" customHeight="1">
      <c r="A1512" s="147" t="str">
        <f>IF(B1512&lt;&gt;"",SUBTOTAL(103,$B$8:B1512)-SUBTOTAL(103,$B$9:$B$50)-SUBTOTAL(103,$B$52:$B$345),"")</f>
        <v/>
      </c>
      <c r="B1512" s="88"/>
      <c r="C1512" s="492" t="s">
        <v>781</v>
      </c>
      <c r="D1512" s="122" t="s">
        <v>1375</v>
      </c>
      <c r="E1512" s="122"/>
      <c r="F1512" s="122"/>
      <c r="G1512" s="122"/>
      <c r="H1512" s="122"/>
      <c r="I1512" s="122"/>
      <c r="J1512" s="122"/>
      <c r="K1512" s="122"/>
      <c r="L1512" s="122"/>
      <c r="M1512" s="122"/>
      <c r="N1512" s="122"/>
      <c r="O1512" s="122"/>
      <c r="P1512" s="122"/>
      <c r="Q1512" s="122"/>
      <c r="R1512" s="122"/>
      <c r="S1512" s="122"/>
      <c r="T1512" s="494"/>
      <c r="U1512" s="494"/>
      <c r="V1512" s="107"/>
      <c r="W1512" s="739">
        <f>SUM(BT1512:BW1512)</f>
        <v>0</v>
      </c>
      <c r="X1512" s="739"/>
      <c r="Y1512" s="739"/>
      <c r="Z1512" s="739"/>
      <c r="AA1512" s="739"/>
      <c r="AB1512" s="739"/>
      <c r="AC1512" s="295"/>
      <c r="AD1512" s="739">
        <v>0</v>
      </c>
      <c r="AE1512" s="739"/>
      <c r="AF1512" s="739"/>
      <c r="AG1512" s="739"/>
      <c r="AH1512" s="739"/>
      <c r="AI1512" s="739"/>
      <c r="AJ1512" s="147" t="str">
        <f t="shared" si="167"/>
        <v/>
      </c>
      <c r="AK1512" s="245">
        <f t="shared" si="167"/>
        <v>0</v>
      </c>
      <c r="AL1512" s="492" t="s">
        <v>781</v>
      </c>
      <c r="AM1512" s="122" t="s">
        <v>1375</v>
      </c>
      <c r="AN1512" s="122"/>
      <c r="AO1512" s="122"/>
      <c r="AP1512" s="122"/>
      <c r="AQ1512" s="122"/>
      <c r="AR1512" s="122"/>
      <c r="AS1512" s="122"/>
      <c r="AT1512" s="122"/>
      <c r="AU1512" s="122"/>
      <c r="AV1512" s="122"/>
      <c r="AW1512" s="122"/>
      <c r="AX1512" s="122"/>
      <c r="AY1512" s="122"/>
      <c r="AZ1512" s="122"/>
      <c r="BA1512" s="122"/>
      <c r="BB1512" s="122"/>
      <c r="BC1512" s="492"/>
      <c r="BD1512" s="122"/>
      <c r="BE1512" s="107"/>
      <c r="BF1512" s="739">
        <f>W1512</f>
        <v>0</v>
      </c>
      <c r="BG1512" s="739"/>
      <c r="BH1512" s="739"/>
      <c r="BI1512" s="739"/>
      <c r="BJ1512" s="739"/>
      <c r="BK1512" s="739"/>
      <c r="BL1512" s="295"/>
      <c r="BM1512" s="739">
        <f>AD1512</f>
        <v>0</v>
      </c>
      <c r="BN1512" s="739"/>
      <c r="BO1512" s="739"/>
      <c r="BP1512" s="739"/>
      <c r="BQ1512" s="739"/>
      <c r="BR1512" s="739"/>
      <c r="BS1512" s="193"/>
      <c r="BT1512" s="155">
        <v>0</v>
      </c>
      <c r="BU1512" s="155">
        <v>0</v>
      </c>
      <c r="BV1512" s="155">
        <v>0</v>
      </c>
      <c r="BW1512" s="155">
        <v>0</v>
      </c>
      <c r="BX1512" s="156"/>
      <c r="BY1512" s="156">
        <f>IF(SUM(C1512:AI1512)=0,0,1)</f>
        <v>0</v>
      </c>
      <c r="BZ1512" s="156">
        <f t="shared" si="193"/>
        <v>0</v>
      </c>
      <c r="CA1512" s="156"/>
      <c r="CB1512" s="252"/>
      <c r="CC1512" s="252"/>
      <c r="CD1512" s="252"/>
      <c r="CE1512" s="252"/>
      <c r="CG1512" s="290"/>
      <c r="CH1512" s="290"/>
      <c r="CI1512" s="290"/>
      <c r="CJ1512" s="290"/>
      <c r="CK1512" s="290"/>
      <c r="CL1512" s="290"/>
      <c r="CM1512" s="290"/>
      <c r="CN1512" s="290"/>
      <c r="CO1512" s="290"/>
      <c r="CP1512" s="290"/>
    </row>
    <row r="1513" spans="1:94" s="99" customFormat="1" ht="15" customHeight="1">
      <c r="A1513" s="147" t="str">
        <f>IF(B1513&lt;&gt;"",SUBTOTAL(103,$B$8:B1513)-SUBTOTAL(103,$B$9:$B$50)-SUBTOTAL(103,$B$52:$B$345),"")</f>
        <v/>
      </c>
      <c r="B1513" s="88"/>
      <c r="C1513" s="89" t="s">
        <v>1825</v>
      </c>
      <c r="D1513" s="121"/>
      <c r="E1513" s="121"/>
      <c r="F1513" s="121"/>
      <c r="G1513" s="121"/>
      <c r="H1513" s="121"/>
      <c r="I1513" s="121"/>
      <c r="J1513" s="121"/>
      <c r="K1513" s="121"/>
      <c r="L1513" s="121"/>
      <c r="M1513" s="121"/>
      <c r="N1513" s="121"/>
      <c r="O1513" s="121"/>
      <c r="P1513" s="121"/>
      <c r="Q1513" s="121"/>
      <c r="R1513" s="121"/>
      <c r="S1513" s="121"/>
      <c r="T1513" s="494"/>
      <c r="U1513" s="494"/>
      <c r="V1513" s="107"/>
      <c r="W1513" s="641">
        <f>SUBTOTAL(109,W1505:AB1512)</f>
        <v>-516355308</v>
      </c>
      <c r="X1513" s="641"/>
      <c r="Y1513" s="641"/>
      <c r="Z1513" s="641"/>
      <c r="AA1513" s="641"/>
      <c r="AB1513" s="641"/>
      <c r="AC1513" s="155"/>
      <c r="AD1513" s="641">
        <f>SUBTOTAL(109,AD1505:AI1512)</f>
        <v>-26280918160</v>
      </c>
      <c r="AE1513" s="641"/>
      <c r="AF1513" s="641"/>
      <c r="AG1513" s="641"/>
      <c r="AH1513" s="641"/>
      <c r="AI1513" s="641"/>
      <c r="AJ1513" s="147" t="str">
        <f t="shared" si="167"/>
        <v/>
      </c>
      <c r="AK1513" s="245">
        <f t="shared" si="167"/>
        <v>0</v>
      </c>
      <c r="AL1513" s="89" t="s">
        <v>1826</v>
      </c>
      <c r="AM1513" s="121"/>
      <c r="AN1513" s="121"/>
      <c r="AO1513" s="121"/>
      <c r="AP1513" s="121"/>
      <c r="AQ1513" s="121"/>
      <c r="AR1513" s="121"/>
      <c r="AS1513" s="121"/>
      <c r="AT1513" s="121"/>
      <c r="AU1513" s="121"/>
      <c r="AV1513" s="121"/>
      <c r="AW1513" s="121"/>
      <c r="AX1513" s="121"/>
      <c r="AY1513" s="121"/>
      <c r="AZ1513" s="121"/>
      <c r="BA1513" s="121"/>
      <c r="BB1513" s="121"/>
      <c r="BC1513" s="757"/>
      <c r="BD1513" s="757"/>
      <c r="BE1513" s="107"/>
      <c r="BF1513" s="641">
        <f>SUBTOTAL(109,BF1505:BK1512)</f>
        <v>-516355308</v>
      </c>
      <c r="BG1513" s="641"/>
      <c r="BH1513" s="641"/>
      <c r="BI1513" s="641"/>
      <c r="BJ1513" s="641"/>
      <c r="BK1513" s="641"/>
      <c r="BL1513" s="155"/>
      <c r="BM1513" s="641">
        <f>SUBTOTAL(109,BM1505:BR1512)</f>
        <v>-26280918160</v>
      </c>
      <c r="BN1513" s="641"/>
      <c r="BO1513" s="641"/>
      <c r="BP1513" s="641"/>
      <c r="BQ1513" s="641"/>
      <c r="BR1513" s="641"/>
      <c r="BS1513" s="193"/>
      <c r="BT1513" s="155">
        <f>SUBTOTAL(109,BT1505:BT1512)</f>
        <v>-526848336</v>
      </c>
      <c r="BU1513" s="155">
        <f>SUBTOTAL(109,BU1505:BU1512)</f>
        <v>0</v>
      </c>
      <c r="BV1513" s="155">
        <f>SUBTOTAL(109,BV1505:BV1512)</f>
        <v>0</v>
      </c>
      <c r="BW1513" s="155">
        <f>SUBTOTAL(109,BW1505:BW1512)</f>
        <v>10493028</v>
      </c>
      <c r="BX1513" s="156"/>
      <c r="BY1513" s="156">
        <f>BY1516</f>
        <v>1</v>
      </c>
      <c r="BZ1513" s="156">
        <f t="shared" si="193"/>
        <v>0</v>
      </c>
      <c r="CA1513" s="156"/>
      <c r="CB1513" s="252"/>
      <c r="CC1513" s="252"/>
      <c r="CD1513" s="252"/>
      <c r="CE1513" s="252"/>
      <c r="CG1513" s="290"/>
      <c r="CH1513" s="290"/>
      <c r="CI1513" s="290"/>
      <c r="CJ1513" s="290"/>
      <c r="CK1513" s="290"/>
      <c r="CL1513" s="290"/>
      <c r="CM1513" s="290"/>
      <c r="CN1513" s="290"/>
      <c r="CO1513" s="290"/>
      <c r="CP1513" s="290"/>
    </row>
    <row r="1514" spans="1:94" s="103" customFormat="1" ht="15" hidden="1" customHeight="1">
      <c r="A1514" s="433" t="str">
        <f>IF(B1514&lt;&gt;"",SUBTOTAL(103,$B$8:B1514)-SUBTOTAL(103,$B$9:$B$50)-SUBTOTAL(103,$B$52:$B$345),"")</f>
        <v/>
      </c>
      <c r="B1514" s="101"/>
      <c r="C1514" s="103" t="s">
        <v>781</v>
      </c>
      <c r="D1514" s="100" t="s">
        <v>1827</v>
      </c>
      <c r="E1514" s="100"/>
      <c r="F1514" s="100"/>
      <c r="G1514" s="100"/>
      <c r="H1514" s="100"/>
      <c r="I1514" s="100"/>
      <c r="J1514" s="100"/>
      <c r="K1514" s="100"/>
      <c r="L1514" s="100"/>
      <c r="M1514" s="100"/>
      <c r="N1514" s="100"/>
      <c r="O1514" s="100"/>
      <c r="P1514" s="100"/>
      <c r="Q1514" s="100"/>
      <c r="R1514" s="100"/>
      <c r="S1514" s="100"/>
      <c r="T1514" s="495"/>
      <c r="U1514" s="495"/>
      <c r="V1514" s="122"/>
      <c r="W1514" s="739">
        <f>SUM(BT1514:BW1514)</f>
        <v>0</v>
      </c>
      <c r="X1514" s="739"/>
      <c r="Y1514" s="739"/>
      <c r="Z1514" s="739"/>
      <c r="AA1514" s="739"/>
      <c r="AB1514" s="739"/>
      <c r="AC1514" s="295"/>
      <c r="AD1514" s="739">
        <v>0</v>
      </c>
      <c r="AE1514" s="739"/>
      <c r="AF1514" s="739"/>
      <c r="AG1514" s="739"/>
      <c r="AH1514" s="739"/>
      <c r="AI1514" s="739"/>
      <c r="AJ1514" s="433" t="str">
        <f t="shared" si="167"/>
        <v/>
      </c>
      <c r="AK1514" s="435">
        <f t="shared" si="167"/>
        <v>0</v>
      </c>
      <c r="AL1514" s="360" t="s">
        <v>781</v>
      </c>
      <c r="AM1514" s="360" t="s">
        <v>1375</v>
      </c>
      <c r="AN1514" s="496"/>
      <c r="AO1514" s="496"/>
      <c r="AP1514" s="496"/>
      <c r="AQ1514" s="496"/>
      <c r="AR1514" s="496"/>
      <c r="AS1514" s="496"/>
      <c r="AT1514" s="496"/>
      <c r="AU1514" s="496"/>
      <c r="AV1514" s="496"/>
      <c r="AW1514" s="496"/>
      <c r="AX1514" s="496"/>
      <c r="AY1514" s="496"/>
      <c r="AZ1514" s="496"/>
      <c r="BA1514" s="496"/>
      <c r="BB1514" s="496"/>
      <c r="BC1514" s="758"/>
      <c r="BD1514" s="758"/>
      <c r="BE1514" s="122"/>
      <c r="BF1514" s="739">
        <f>W1514</f>
        <v>0</v>
      </c>
      <c r="BG1514" s="739"/>
      <c r="BH1514" s="739"/>
      <c r="BI1514" s="739"/>
      <c r="BJ1514" s="739"/>
      <c r="BK1514" s="739"/>
      <c r="BL1514" s="295"/>
      <c r="BM1514" s="739">
        <f>AD1514</f>
        <v>0</v>
      </c>
      <c r="BN1514" s="739"/>
      <c r="BO1514" s="739"/>
      <c r="BP1514" s="739"/>
      <c r="BQ1514" s="739"/>
      <c r="BR1514" s="739"/>
      <c r="BS1514" s="190"/>
      <c r="BT1514" s="295">
        <v>0</v>
      </c>
      <c r="BU1514" s="295">
        <v>0</v>
      </c>
      <c r="BV1514" s="295">
        <v>0</v>
      </c>
      <c r="BW1514" s="295">
        <v>0</v>
      </c>
      <c r="BX1514" s="446"/>
      <c r="BY1514" s="156">
        <f>IF(SUM(D1514:AI1514)=0,0,1)</f>
        <v>0</v>
      </c>
      <c r="BZ1514" s="446">
        <f>IF(ISNONTEXT(D1514:D1514),0,SUM(D1514:AI1514)-SUM(AM1514:BR1514))</f>
        <v>0</v>
      </c>
      <c r="CA1514" s="446"/>
      <c r="CB1514" s="373"/>
      <c r="CC1514" s="373"/>
      <c r="CD1514" s="373"/>
      <c r="CE1514" s="373"/>
      <c r="CG1514" s="443"/>
      <c r="CH1514" s="443"/>
      <c r="CI1514" s="443"/>
      <c r="CJ1514" s="443"/>
      <c r="CK1514" s="443"/>
      <c r="CL1514" s="443"/>
      <c r="CM1514" s="443"/>
      <c r="CN1514" s="443"/>
      <c r="CO1514" s="443"/>
      <c r="CP1514" s="443"/>
    </row>
    <row r="1515" spans="1:94" s="103" customFormat="1" ht="15" hidden="1" customHeight="1">
      <c r="A1515" s="433" t="str">
        <f>IF(B1515&lt;&gt;"",SUBTOTAL(103,$B$8:B1515)-SUBTOTAL(103,$B$9:$B$50)-SUBTOTAL(103,$B$52:$B$345),"")</f>
        <v/>
      </c>
      <c r="B1515" s="101"/>
      <c r="C1515" s="103" t="s">
        <v>781</v>
      </c>
      <c r="D1515" s="100" t="s">
        <v>1828</v>
      </c>
      <c r="E1515" s="497"/>
      <c r="F1515" s="497"/>
      <c r="G1515" s="497"/>
      <c r="H1515" s="497"/>
      <c r="I1515" s="497"/>
      <c r="J1515" s="497"/>
      <c r="K1515" s="497"/>
      <c r="L1515" s="497"/>
      <c r="M1515" s="497"/>
      <c r="N1515" s="497"/>
      <c r="O1515" s="497"/>
      <c r="P1515" s="497"/>
      <c r="Q1515" s="497"/>
      <c r="R1515" s="497"/>
      <c r="S1515" s="497"/>
      <c r="T1515" s="495"/>
      <c r="U1515" s="495"/>
      <c r="V1515" s="122"/>
      <c r="W1515" s="739">
        <f>W1513-W1514</f>
        <v>-516355308</v>
      </c>
      <c r="X1515" s="739"/>
      <c r="Y1515" s="739"/>
      <c r="Z1515" s="739"/>
      <c r="AA1515" s="739"/>
      <c r="AB1515" s="739"/>
      <c r="AC1515" s="295"/>
      <c r="AD1515" s="739">
        <f>AD1513-AD1514</f>
        <v>-26280918160</v>
      </c>
      <c r="AE1515" s="739"/>
      <c r="AF1515" s="739"/>
      <c r="AG1515" s="739"/>
      <c r="AH1515" s="739"/>
      <c r="AI1515" s="739"/>
      <c r="AJ1515" s="433" t="str">
        <f t="shared" si="167"/>
        <v/>
      </c>
      <c r="AK1515" s="435">
        <f t="shared" si="167"/>
        <v>0</v>
      </c>
      <c r="AL1515" s="360" t="s">
        <v>781</v>
      </c>
      <c r="AM1515" s="360" t="s">
        <v>1375</v>
      </c>
      <c r="AN1515" s="496"/>
      <c r="AO1515" s="496"/>
      <c r="AP1515" s="496"/>
      <c r="AQ1515" s="496"/>
      <c r="AR1515" s="496"/>
      <c r="AS1515" s="496"/>
      <c r="AT1515" s="496"/>
      <c r="AU1515" s="496"/>
      <c r="AV1515" s="496"/>
      <c r="AW1515" s="496"/>
      <c r="AX1515" s="496"/>
      <c r="AY1515" s="496"/>
      <c r="AZ1515" s="496"/>
      <c r="BA1515" s="496"/>
      <c r="BB1515" s="496"/>
      <c r="BC1515" s="758"/>
      <c r="BD1515" s="758"/>
      <c r="BE1515" s="122"/>
      <c r="BF1515" s="739">
        <f>BF1513-BF1514</f>
        <v>-516355308</v>
      </c>
      <c r="BG1515" s="739"/>
      <c r="BH1515" s="739"/>
      <c r="BI1515" s="739"/>
      <c r="BJ1515" s="739"/>
      <c r="BK1515" s="739"/>
      <c r="BL1515" s="295"/>
      <c r="BM1515" s="739">
        <f>BM1513-BM1514</f>
        <v>-26280918160</v>
      </c>
      <c r="BN1515" s="739"/>
      <c r="BO1515" s="739"/>
      <c r="BP1515" s="739"/>
      <c r="BQ1515" s="739"/>
      <c r="BR1515" s="739"/>
      <c r="BS1515" s="190"/>
      <c r="BT1515" s="295">
        <f>BT1513-BT1514</f>
        <v>-526848336</v>
      </c>
      <c r="BU1515" s="295">
        <f>BU1513-BU1514</f>
        <v>0</v>
      </c>
      <c r="BV1515" s="295">
        <f>BV1513-BV1514</f>
        <v>0</v>
      </c>
      <c r="BW1515" s="295">
        <f>BW1513-BW1514</f>
        <v>10493028</v>
      </c>
      <c r="BX1515" s="446"/>
      <c r="BY1515" s="156">
        <f>BY1514</f>
        <v>0</v>
      </c>
      <c r="BZ1515" s="446">
        <f>IF(ISNONTEXT(D1515:D1515),0,SUM(D1515:AI1515)-SUM(AM1515:BR1515))</f>
        <v>0</v>
      </c>
      <c r="CA1515" s="446"/>
      <c r="CB1515" s="373"/>
      <c r="CC1515" s="373"/>
      <c r="CD1515" s="373"/>
      <c r="CE1515" s="373"/>
      <c r="CG1515" s="443"/>
      <c r="CH1515" s="443"/>
      <c r="CI1515" s="443"/>
      <c r="CJ1515" s="443"/>
      <c r="CK1515" s="443"/>
      <c r="CL1515" s="443"/>
      <c r="CM1515" s="443"/>
      <c r="CN1515" s="443"/>
      <c r="CO1515" s="443"/>
      <c r="CP1515" s="443"/>
    </row>
    <row r="1516" spans="1:94" s="99" customFormat="1" ht="15" customHeight="1">
      <c r="A1516" s="433" t="str">
        <f>IF(B1516&lt;&gt;"",SUBTOTAL(103,$B$8:B1516)-SUBTOTAL(103,$B$9:$B$50)-SUBTOTAL(103,$B$52:$B$345),"")</f>
        <v/>
      </c>
      <c r="B1516" s="88"/>
      <c r="C1516" s="292" t="s">
        <v>1829</v>
      </c>
      <c r="D1516" s="107"/>
      <c r="E1516" s="107"/>
      <c r="F1516" s="107"/>
      <c r="G1516" s="107"/>
      <c r="H1516" s="107"/>
      <c r="I1516" s="107"/>
      <c r="J1516" s="107"/>
      <c r="K1516" s="107"/>
      <c r="L1516" s="107"/>
      <c r="M1516" s="107"/>
      <c r="N1516" s="107"/>
      <c r="O1516" s="107"/>
      <c r="P1516" s="107"/>
      <c r="Q1516" s="107"/>
      <c r="R1516" s="107"/>
      <c r="S1516" s="107"/>
      <c r="T1516" s="494"/>
      <c r="U1516" s="494"/>
      <c r="V1516" s="107"/>
      <c r="W1516" s="734">
        <v>0.22</v>
      </c>
      <c r="X1516" s="734"/>
      <c r="Y1516" s="734"/>
      <c r="Z1516" s="734"/>
      <c r="AA1516" s="734"/>
      <c r="AB1516" s="734"/>
      <c r="AC1516" s="192"/>
      <c r="AD1516" s="734">
        <v>0.22</v>
      </c>
      <c r="AE1516" s="734"/>
      <c r="AF1516" s="734"/>
      <c r="AG1516" s="734"/>
      <c r="AH1516" s="734"/>
      <c r="AI1516" s="734"/>
      <c r="AJ1516" s="147" t="str">
        <f t="shared" si="167"/>
        <v/>
      </c>
      <c r="AK1516" s="245">
        <f t="shared" si="167"/>
        <v>0</v>
      </c>
      <c r="AL1516" s="292" t="s">
        <v>1830</v>
      </c>
      <c r="AM1516" s="107"/>
      <c r="AN1516" s="107"/>
      <c r="AO1516" s="107"/>
      <c r="AP1516" s="107"/>
      <c r="AQ1516" s="107"/>
      <c r="AR1516" s="107"/>
      <c r="AS1516" s="107"/>
      <c r="AT1516" s="107"/>
      <c r="AU1516" s="107"/>
      <c r="AV1516" s="107"/>
      <c r="AW1516" s="107"/>
      <c r="AX1516" s="107"/>
      <c r="AY1516" s="107"/>
      <c r="AZ1516" s="107"/>
      <c r="BA1516" s="107"/>
      <c r="BB1516" s="107"/>
      <c r="BC1516" s="292"/>
      <c r="BD1516" s="107"/>
      <c r="BE1516" s="107"/>
      <c r="BF1516" s="761">
        <f>W1516</f>
        <v>0.22</v>
      </c>
      <c r="BG1516" s="761"/>
      <c r="BH1516" s="761"/>
      <c r="BI1516" s="761"/>
      <c r="BJ1516" s="761"/>
      <c r="BK1516" s="761"/>
      <c r="BL1516" s="452"/>
      <c r="BM1516" s="761">
        <f>AD1516</f>
        <v>0.22</v>
      </c>
      <c r="BN1516" s="761"/>
      <c r="BO1516" s="761"/>
      <c r="BP1516" s="761"/>
      <c r="BQ1516" s="761"/>
      <c r="BR1516" s="761"/>
      <c r="BS1516" s="193"/>
      <c r="BT1516" s="192">
        <v>0.22</v>
      </c>
      <c r="BU1516" s="192">
        <v>0.22</v>
      </c>
      <c r="BV1516" s="192">
        <v>0.22</v>
      </c>
      <c r="BW1516" s="192">
        <v>0.22</v>
      </c>
      <c r="BX1516" s="156"/>
      <c r="BY1516" s="156">
        <f>IF(SUM(C1516:AI1516)=0,0,1)</f>
        <v>1</v>
      </c>
      <c r="BZ1516" s="156">
        <f t="shared" ref="BZ1516:BZ1527" si="194">IF(ISNONTEXT(C1516:D1516),0,SUM(C1516:AI1516)-SUM(AL1516:BR1516))</f>
        <v>0</v>
      </c>
      <c r="CA1516" s="156"/>
      <c r="CB1516" s="252"/>
      <c r="CC1516" s="252"/>
      <c r="CD1516" s="252"/>
      <c r="CE1516" s="252"/>
      <c r="CG1516" s="290"/>
      <c r="CH1516" s="290"/>
      <c r="CI1516" s="290"/>
      <c r="CJ1516" s="290"/>
      <c r="CK1516" s="290"/>
      <c r="CL1516" s="290"/>
      <c r="CM1516" s="290"/>
      <c r="CN1516" s="290"/>
      <c r="CO1516" s="290"/>
      <c r="CP1516" s="290"/>
    </row>
    <row r="1517" spans="1:94" s="99" customFormat="1" ht="28.5" hidden="1" customHeight="1">
      <c r="A1517" s="433" t="str">
        <f>IF(B1517&lt;&gt;"",SUBTOTAL(103,$B$8:B1517)-SUBTOTAL(103,$B$9:$B$50)-SUBTOTAL(103,$B$52:$B$345),"")</f>
        <v/>
      </c>
      <c r="B1517" s="88"/>
      <c r="C1517" s="742" t="s">
        <v>1831</v>
      </c>
      <c r="D1517" s="655"/>
      <c r="E1517" s="655"/>
      <c r="F1517" s="655"/>
      <c r="G1517" s="655"/>
      <c r="H1517" s="655"/>
      <c r="I1517" s="655"/>
      <c r="J1517" s="655"/>
      <c r="K1517" s="655"/>
      <c r="L1517" s="655"/>
      <c r="M1517" s="655"/>
      <c r="N1517" s="655"/>
      <c r="O1517" s="655"/>
      <c r="P1517" s="655"/>
      <c r="Q1517" s="655"/>
      <c r="R1517" s="655"/>
      <c r="S1517" s="655"/>
      <c r="T1517" s="655"/>
      <c r="U1517" s="655"/>
      <c r="V1517" s="107"/>
      <c r="W1517" s="641">
        <f>IF(W1514&gt;0,ROUND(W1514*W1516,0)+MAX(ROUND(W1515*W1516,0),0),MAX(ROUND(W1513*W1516,0),0))</f>
        <v>0</v>
      </c>
      <c r="X1517" s="641"/>
      <c r="Y1517" s="641"/>
      <c r="Z1517" s="641"/>
      <c r="AA1517" s="641"/>
      <c r="AB1517" s="641"/>
      <c r="AC1517" s="155"/>
      <c r="AD1517" s="641">
        <f>IF(AD1514&gt;0,ROUND(AD1514*AD1516,0)+MAX(ROUND(AD1515*AD1516,0),0),MAX(ROUND(AD1513*AD1516,0),0))</f>
        <v>0</v>
      </c>
      <c r="AE1517" s="641"/>
      <c r="AF1517" s="641"/>
      <c r="AG1517" s="641"/>
      <c r="AH1517" s="641"/>
      <c r="AI1517" s="641"/>
      <c r="AJ1517" s="147" t="str">
        <f t="shared" si="167"/>
        <v/>
      </c>
      <c r="AK1517" s="245">
        <f t="shared" si="167"/>
        <v>0</v>
      </c>
      <c r="AL1517" s="759" t="s">
        <v>1832</v>
      </c>
      <c r="AM1517" s="760"/>
      <c r="AN1517" s="760"/>
      <c r="AO1517" s="760"/>
      <c r="AP1517" s="760"/>
      <c r="AQ1517" s="760"/>
      <c r="AR1517" s="760"/>
      <c r="AS1517" s="760"/>
      <c r="AT1517" s="760"/>
      <c r="AU1517" s="760"/>
      <c r="AV1517" s="760"/>
      <c r="AW1517" s="760"/>
      <c r="AX1517" s="760"/>
      <c r="AY1517" s="760"/>
      <c r="AZ1517" s="760"/>
      <c r="BA1517" s="760"/>
      <c r="BB1517" s="760"/>
      <c r="BC1517" s="760"/>
      <c r="BD1517" s="760"/>
      <c r="BE1517" s="107"/>
      <c r="BF1517" s="641">
        <f>IF(BF1514&gt;0,ROUND(BF1514*BF1516,0),0)+IF(BF1515&gt;0,ROUND(BF1515*BF1516,0),0)</f>
        <v>0</v>
      </c>
      <c r="BG1517" s="641"/>
      <c r="BH1517" s="641"/>
      <c r="BI1517" s="641"/>
      <c r="BJ1517" s="641"/>
      <c r="BK1517" s="641"/>
      <c r="BL1517" s="194"/>
      <c r="BM1517" s="641">
        <f>IF(BM1514&gt;0,ROUND(BM1514*BM1516,0),0)+IF(BM1515&gt;0,ROUND(BM1515*BM1516,0),0)</f>
        <v>0</v>
      </c>
      <c r="BN1517" s="641"/>
      <c r="BO1517" s="641"/>
      <c r="BP1517" s="641"/>
      <c r="BQ1517" s="641"/>
      <c r="BR1517" s="641"/>
      <c r="BS1517" s="193"/>
      <c r="BT1517" s="155">
        <f>IF(BT1514&gt;0,ROUND(BT1514*BT1516,0)+MAX(ROUND(BT1515*BT1516,0),0),MAX(ROUND(BT1513*BT1516,0),0))</f>
        <v>0</v>
      </c>
      <c r="BU1517" s="155">
        <f>IF(BU1514&gt;0,ROUND(BU1514*BU1516,0)+MAX(ROUND(BU1515*BU1516,0),0),MAX(ROUND(BU1513*BU1516,0),0))</f>
        <v>0</v>
      </c>
      <c r="BV1517" s="155">
        <f>IF(BV1514&gt;0,ROUND(BV1514*BV1516,0)+MAX(ROUND(BV1515*BV1516,0),0),MAX(ROUND(BV1513*BV1516,0),0))</f>
        <v>0</v>
      </c>
      <c r="BW1517" s="155">
        <f>IF(BW1514&gt;0,ROUND(BW1514*BW1516,0)+MAX(ROUND(BW1515*BW1516,0),0),MAX(ROUND(BW1513*BW1516,0),0))</f>
        <v>2308466</v>
      </c>
      <c r="BX1517" s="156"/>
      <c r="BY1517" s="156">
        <f>IF(SUM(C1517:AI1517)=0,0,1)</f>
        <v>0</v>
      </c>
      <c r="BZ1517" s="156">
        <f t="shared" si="194"/>
        <v>0</v>
      </c>
      <c r="CA1517" s="156"/>
      <c r="CC1517" s="252"/>
      <c r="CD1517" s="252"/>
      <c r="CE1517" s="252"/>
      <c r="CG1517" s="290"/>
      <c r="CH1517" s="290"/>
      <c r="CI1517" s="290"/>
      <c r="CJ1517" s="290"/>
      <c r="CK1517" s="290"/>
      <c r="CL1517" s="290"/>
      <c r="CM1517" s="290"/>
      <c r="CN1517" s="290"/>
      <c r="CO1517" s="290"/>
      <c r="CP1517" s="290"/>
    </row>
    <row r="1518" spans="1:94" s="99" customFormat="1" ht="15" hidden="1" customHeight="1">
      <c r="A1518" s="433" t="str">
        <f>IF(B1518&lt;&gt;"",SUBTOTAL(103,$B$8:B1518)-SUBTOTAL(103,$B$9:$B$50)-SUBTOTAL(103,$B$52:$B$345),"")</f>
        <v/>
      </c>
      <c r="B1518" s="88"/>
      <c r="C1518" s="457" t="s">
        <v>1833</v>
      </c>
      <c r="D1518" s="463"/>
      <c r="E1518" s="463"/>
      <c r="F1518" s="463"/>
      <c r="G1518" s="463"/>
      <c r="H1518" s="463"/>
      <c r="I1518" s="463"/>
      <c r="J1518" s="463"/>
      <c r="K1518" s="463"/>
      <c r="L1518" s="463"/>
      <c r="M1518" s="463"/>
      <c r="N1518" s="463"/>
      <c r="O1518" s="463"/>
      <c r="P1518" s="463"/>
      <c r="Q1518" s="463"/>
      <c r="R1518" s="463"/>
      <c r="S1518" s="463"/>
      <c r="T1518" s="463"/>
      <c r="U1518" s="463"/>
      <c r="V1518" s="107"/>
      <c r="W1518" s="641">
        <f>SUM(BT1518:BW1518)</f>
        <v>0</v>
      </c>
      <c r="X1518" s="641"/>
      <c r="Y1518" s="641"/>
      <c r="Z1518" s="641"/>
      <c r="AA1518" s="641"/>
      <c r="AB1518" s="641"/>
      <c r="AC1518" s="155"/>
      <c r="AD1518" s="641">
        <v>0</v>
      </c>
      <c r="AE1518" s="641"/>
      <c r="AF1518" s="641"/>
      <c r="AG1518" s="641"/>
      <c r="AH1518" s="641"/>
      <c r="AI1518" s="641"/>
      <c r="AJ1518" s="147" t="str">
        <f t="shared" si="167"/>
        <v/>
      </c>
      <c r="AK1518" s="245">
        <f t="shared" si="167"/>
        <v>0</v>
      </c>
      <c r="AL1518" s="498" t="s">
        <v>1834</v>
      </c>
      <c r="AM1518" s="499"/>
      <c r="AN1518" s="499"/>
      <c r="AO1518" s="499"/>
      <c r="AP1518" s="499"/>
      <c r="AQ1518" s="499"/>
      <c r="AR1518" s="499"/>
      <c r="AS1518" s="499"/>
      <c r="AT1518" s="499"/>
      <c r="AU1518" s="499"/>
      <c r="AV1518" s="499"/>
      <c r="AW1518" s="499"/>
      <c r="AX1518" s="499"/>
      <c r="AY1518" s="499"/>
      <c r="AZ1518" s="499"/>
      <c r="BA1518" s="499"/>
      <c r="BB1518" s="499"/>
      <c r="BC1518" s="499"/>
      <c r="BD1518" s="499"/>
      <c r="BE1518" s="107"/>
      <c r="BF1518" s="676">
        <f>W1518</f>
        <v>0</v>
      </c>
      <c r="BG1518" s="676"/>
      <c r="BH1518" s="676"/>
      <c r="BI1518" s="676"/>
      <c r="BJ1518" s="676"/>
      <c r="BK1518" s="676"/>
      <c r="BL1518" s="194"/>
      <c r="BM1518" s="676">
        <f>AD1518</f>
        <v>0</v>
      </c>
      <c r="BN1518" s="676"/>
      <c r="BO1518" s="676"/>
      <c r="BP1518" s="676"/>
      <c r="BQ1518" s="676"/>
      <c r="BR1518" s="676"/>
      <c r="BS1518" s="193"/>
      <c r="BT1518" s="155">
        <v>0</v>
      </c>
      <c r="BU1518" s="155">
        <v>0</v>
      </c>
      <c r="BV1518" s="155">
        <v>0</v>
      </c>
      <c r="BW1518" s="155">
        <v>0</v>
      </c>
      <c r="BX1518" s="156"/>
      <c r="BY1518" s="156">
        <f>IF(SUM(C1518:AI1518)=0,0,1)</f>
        <v>0</v>
      </c>
      <c r="BZ1518" s="156">
        <f t="shared" si="194"/>
        <v>0</v>
      </c>
      <c r="CA1518" s="156"/>
      <c r="CB1518" s="252"/>
      <c r="CC1518" s="252"/>
      <c r="CD1518" s="252"/>
      <c r="CE1518" s="252"/>
      <c r="CG1518" s="290"/>
      <c r="CH1518" s="290"/>
      <c r="CI1518" s="290"/>
      <c r="CJ1518" s="290"/>
      <c r="CK1518" s="290"/>
      <c r="CL1518" s="290"/>
      <c r="CM1518" s="290"/>
      <c r="CN1518" s="290"/>
      <c r="CO1518" s="290"/>
      <c r="CP1518" s="290"/>
    </row>
    <row r="1519" spans="1:94" s="99" customFormat="1" ht="27.75" hidden="1" customHeight="1">
      <c r="A1519" s="433" t="str">
        <f>IF(B1519&lt;&gt;"",SUBTOTAL(103,$B$8:B1519)-SUBTOTAL(103,$B$9:$B$50)-SUBTOTAL(103,$B$52:$B$345),"")</f>
        <v/>
      </c>
      <c r="B1519" s="88"/>
      <c r="C1519" s="742" t="str">
        <f>"Điều chỉnh chi phí thuế thu nhập doanh nghiệp của các "&amp;'[4]Khai bao'!$C$23&amp;" trước vào chi phí thuế thu nhập doanh nghiệp "&amp;LOWER('[4]Khai bao'!$C$18)</f>
        <v>Điều chỉnh chi phí thuế thu nhập doanh nghiệp của các kỳ trước vào chi phí thuế thu nhập doanh nghiệp kỳ này</v>
      </c>
      <c r="D1519" s="655"/>
      <c r="E1519" s="655"/>
      <c r="F1519" s="655"/>
      <c r="G1519" s="655"/>
      <c r="H1519" s="655"/>
      <c r="I1519" s="655"/>
      <c r="J1519" s="655"/>
      <c r="K1519" s="655"/>
      <c r="L1519" s="655"/>
      <c r="M1519" s="655"/>
      <c r="N1519" s="655"/>
      <c r="O1519" s="655"/>
      <c r="P1519" s="655"/>
      <c r="Q1519" s="655"/>
      <c r="R1519" s="655"/>
      <c r="S1519" s="655"/>
      <c r="T1519" s="655"/>
      <c r="U1519" s="655"/>
      <c r="V1519" s="107"/>
      <c r="W1519" s="641">
        <f>SUM(BT1519:BW1519)</f>
        <v>0</v>
      </c>
      <c r="X1519" s="641"/>
      <c r="Y1519" s="641"/>
      <c r="Z1519" s="641"/>
      <c r="AA1519" s="641"/>
      <c r="AB1519" s="641"/>
      <c r="AC1519" s="155"/>
      <c r="AD1519" s="641">
        <v>0</v>
      </c>
      <c r="AE1519" s="641"/>
      <c r="AF1519" s="641"/>
      <c r="AG1519" s="641"/>
      <c r="AH1519" s="641"/>
      <c r="AI1519" s="641"/>
      <c r="AJ1519" s="147" t="str">
        <f t="shared" si="167"/>
        <v/>
      </c>
      <c r="AK1519" s="245">
        <f t="shared" si="167"/>
        <v>0</v>
      </c>
      <c r="AL1519" s="742" t="str">
        <f>"Adjustment of tax expenses in previous "&amp;'[4]Khai bao'!$D$23&amp;"s and tax expenses in the current "&amp;'[4]Khai bao'!$D$23</f>
        <v>Adjustment of tax expenses in previous years and tax expenses in the current year</v>
      </c>
      <c r="AM1519" s="655"/>
      <c r="AN1519" s="655"/>
      <c r="AO1519" s="655"/>
      <c r="AP1519" s="655"/>
      <c r="AQ1519" s="655"/>
      <c r="AR1519" s="655"/>
      <c r="AS1519" s="655"/>
      <c r="AT1519" s="655"/>
      <c r="AU1519" s="655"/>
      <c r="AV1519" s="655"/>
      <c r="AW1519" s="655"/>
      <c r="AX1519" s="655"/>
      <c r="AY1519" s="655"/>
      <c r="AZ1519" s="655"/>
      <c r="BA1519" s="655"/>
      <c r="BB1519" s="655"/>
      <c r="BC1519" s="655"/>
      <c r="BD1519" s="655"/>
      <c r="BE1519" s="107"/>
      <c r="BF1519" s="676">
        <f>W1519</f>
        <v>0</v>
      </c>
      <c r="BG1519" s="676"/>
      <c r="BH1519" s="676"/>
      <c r="BI1519" s="676"/>
      <c r="BJ1519" s="676"/>
      <c r="BK1519" s="676"/>
      <c r="BL1519" s="194"/>
      <c r="BM1519" s="676">
        <f>AD1519</f>
        <v>0</v>
      </c>
      <c r="BN1519" s="676"/>
      <c r="BO1519" s="676"/>
      <c r="BP1519" s="676"/>
      <c r="BQ1519" s="676"/>
      <c r="BR1519" s="676"/>
      <c r="BS1519" s="193"/>
      <c r="BT1519" s="155">
        <v>0</v>
      </c>
      <c r="BU1519" s="155">
        <v>0</v>
      </c>
      <c r="BV1519" s="155">
        <v>0</v>
      </c>
      <c r="BW1519" s="155">
        <v>0</v>
      </c>
      <c r="BX1519" s="156"/>
      <c r="BY1519" s="156">
        <f>IF(SUM(C1519:AI1519)=0,0,1)</f>
        <v>0</v>
      </c>
      <c r="BZ1519" s="156">
        <f t="shared" si="194"/>
        <v>0</v>
      </c>
      <c r="CA1519" s="156"/>
      <c r="CB1519" s="252"/>
      <c r="CC1519" s="252"/>
      <c r="CD1519" s="252"/>
      <c r="CE1519" s="252"/>
      <c r="CG1519" s="290"/>
      <c r="CH1519" s="290"/>
      <c r="CI1519" s="290"/>
      <c r="CJ1519" s="290"/>
      <c r="CK1519" s="290"/>
      <c r="CL1519" s="290"/>
      <c r="CM1519" s="290"/>
      <c r="CN1519" s="290"/>
      <c r="CO1519" s="290"/>
      <c r="CP1519" s="290"/>
    </row>
    <row r="1520" spans="1:94" ht="15" customHeight="1">
      <c r="A1520" s="433" t="str">
        <f>IF(B1520&lt;&gt;"",SUBTOTAL(103,$B$8:B1520)-SUBTOTAL(103,$B$9:$B$50)-SUBTOTAL(103,$B$52:$B$345),"")</f>
        <v/>
      </c>
      <c r="C1520" s="262"/>
      <c r="W1520" s="155"/>
      <c r="X1520" s="155"/>
      <c r="Y1520" s="155"/>
      <c r="Z1520" s="155"/>
      <c r="AA1520" s="155"/>
      <c r="AB1520" s="155"/>
      <c r="AC1520" s="155"/>
      <c r="AD1520" s="155"/>
      <c r="AE1520" s="155"/>
      <c r="AF1520" s="155"/>
      <c r="AG1520" s="155"/>
      <c r="AH1520" s="155"/>
      <c r="AI1520" s="155"/>
      <c r="AJ1520" s="147" t="str">
        <f t="shared" si="167"/>
        <v/>
      </c>
      <c r="AK1520" s="245">
        <f t="shared" si="167"/>
        <v>0</v>
      </c>
      <c r="AL1520" s="262"/>
      <c r="BF1520" s="194"/>
      <c r="BG1520" s="194"/>
      <c r="BH1520" s="194"/>
      <c r="BI1520" s="194"/>
      <c r="BJ1520" s="194"/>
      <c r="BK1520" s="194"/>
      <c r="BL1520" s="194"/>
      <c r="BM1520" s="194"/>
      <c r="BN1520" s="194"/>
      <c r="BO1520" s="194"/>
      <c r="BP1520" s="194"/>
      <c r="BQ1520" s="194"/>
      <c r="BR1520" s="194"/>
      <c r="BY1520" s="156">
        <f>BY1521</f>
        <v>1</v>
      </c>
      <c r="BZ1520" s="156">
        <f t="shared" si="194"/>
        <v>0</v>
      </c>
    </row>
    <row r="1521" spans="1:94" s="96" customFormat="1" ht="15" customHeight="1" thickBot="1">
      <c r="A1521" s="433" t="str">
        <f>IF(B1521&lt;&gt;"",SUBTOTAL(103,$B$8:B1521)-SUBTOTAL(103,$B$9:$B$50)-SUBTOTAL(103,$B$52:$B$345),"")</f>
        <v/>
      </c>
      <c r="B1521" s="88"/>
      <c r="C1521" s="270" t="s">
        <v>1835</v>
      </c>
      <c r="D1521" s="110"/>
      <c r="E1521" s="111"/>
      <c r="F1521" s="111"/>
      <c r="G1521" s="111"/>
      <c r="H1521" s="111"/>
      <c r="I1521" s="111"/>
      <c r="J1521" s="111"/>
      <c r="K1521" s="112"/>
      <c r="L1521" s="112"/>
      <c r="M1521" s="112"/>
      <c r="N1521" s="112"/>
      <c r="O1521" s="112"/>
      <c r="P1521" s="112"/>
      <c r="Q1521" s="112"/>
      <c r="R1521" s="112"/>
      <c r="S1521" s="112"/>
      <c r="T1521" s="112"/>
      <c r="U1521" s="112"/>
      <c r="V1521" s="112"/>
      <c r="W1521" s="653">
        <f>SUBTOTAL(109,W1517:AB1520)</f>
        <v>0</v>
      </c>
      <c r="X1521" s="653"/>
      <c r="Y1521" s="653"/>
      <c r="Z1521" s="653"/>
      <c r="AA1521" s="653"/>
      <c r="AB1521" s="653"/>
      <c r="AC1521" s="252"/>
      <c r="AD1521" s="653">
        <f>SUBTOTAL(109,AD1517:AI1520)</f>
        <v>0</v>
      </c>
      <c r="AE1521" s="653"/>
      <c r="AF1521" s="653"/>
      <c r="AG1521" s="653"/>
      <c r="AH1521" s="653"/>
      <c r="AI1521" s="653"/>
      <c r="AJ1521" s="147" t="str">
        <f t="shared" si="167"/>
        <v/>
      </c>
      <c r="AK1521" s="245">
        <f t="shared" si="167"/>
        <v>0</v>
      </c>
      <c r="AL1521" s="270" t="s">
        <v>1836</v>
      </c>
      <c r="AM1521" s="110"/>
      <c r="AN1521" s="111"/>
      <c r="AO1521" s="111"/>
      <c r="AP1521" s="111"/>
      <c r="AQ1521" s="111"/>
      <c r="AR1521" s="111"/>
      <c r="AS1521" s="111"/>
      <c r="AT1521" s="112"/>
      <c r="AU1521" s="112"/>
      <c r="AV1521" s="112"/>
      <c r="AW1521" s="112"/>
      <c r="AX1521" s="112"/>
      <c r="AY1521" s="112"/>
      <c r="AZ1521" s="112"/>
      <c r="BA1521" s="112"/>
      <c r="BB1521" s="112"/>
      <c r="BC1521" s="112"/>
      <c r="BD1521" s="112"/>
      <c r="BE1521" s="112"/>
      <c r="BF1521" s="653">
        <f>SUBTOTAL(109,BF1517:BK1520)</f>
        <v>0</v>
      </c>
      <c r="BG1521" s="653"/>
      <c r="BH1521" s="653"/>
      <c r="BI1521" s="653"/>
      <c r="BJ1521" s="653"/>
      <c r="BK1521" s="653"/>
      <c r="BL1521" s="252"/>
      <c r="BM1521" s="653">
        <f>SUBTOTAL(109,BM1517:BR1520)</f>
        <v>0</v>
      </c>
      <c r="BN1521" s="653"/>
      <c r="BO1521" s="653"/>
      <c r="BP1521" s="653"/>
      <c r="BQ1521" s="653"/>
      <c r="BR1521" s="653"/>
      <c r="BS1521" s="271"/>
      <c r="BT1521" s="285">
        <f>SUBTOTAL(109,BT1517:BT1520)</f>
        <v>0</v>
      </c>
      <c r="BU1521" s="285">
        <f>SUBTOTAL(109,BU1517:BU1520)</f>
        <v>0</v>
      </c>
      <c r="BV1521" s="285">
        <f>SUBTOTAL(109,BV1517:BV1520)</f>
        <v>0</v>
      </c>
      <c r="BW1521" s="285">
        <f>SUBTOTAL(109,BW1517:BW1520)</f>
        <v>0</v>
      </c>
      <c r="BX1521" s="156"/>
      <c r="BY1521" s="156">
        <f>BY1505</f>
        <v>1</v>
      </c>
      <c r="BZ1521" s="156">
        <f t="shared" si="194"/>
        <v>0</v>
      </c>
      <c r="CA1521" s="156"/>
      <c r="CB1521" s="252">
        <f>[4]KQKD!P131</f>
        <v>0</v>
      </c>
      <c r="CC1521" s="252">
        <f>[4]KQKD!T131</f>
        <v>0</v>
      </c>
      <c r="CD1521" s="252">
        <f>W1521-CB1521</f>
        <v>0</v>
      </c>
      <c r="CE1521" s="252">
        <f>AD1521-CC1521</f>
        <v>0</v>
      </c>
      <c r="CG1521" s="272"/>
      <c r="CH1521" s="272"/>
      <c r="CI1521" s="272"/>
      <c r="CJ1521" s="272"/>
      <c r="CK1521" s="272"/>
      <c r="CL1521" s="272"/>
      <c r="CM1521" s="272"/>
      <c r="CN1521" s="272"/>
      <c r="CO1521" s="272"/>
      <c r="CP1521" s="272"/>
    </row>
    <row r="1522" spans="1:94" s="96" customFormat="1" ht="15" customHeight="1" thickTop="1">
      <c r="A1522" s="433" t="str">
        <f>IF(B1522&lt;&gt;"",SUBTOTAL(103,$B$8:B1522)-SUBTOTAL(103,$B$9:$B$50)-SUBTOTAL(103,$B$52:$B$345),"")</f>
        <v/>
      </c>
      <c r="B1522" s="88"/>
      <c r="C1522" s="270"/>
      <c r="D1522" s="110"/>
      <c r="E1522" s="111"/>
      <c r="F1522" s="111"/>
      <c r="G1522" s="111"/>
      <c r="H1522" s="111"/>
      <c r="I1522" s="111"/>
      <c r="J1522" s="111"/>
      <c r="K1522" s="112"/>
      <c r="L1522" s="112"/>
      <c r="M1522" s="112"/>
      <c r="N1522" s="112"/>
      <c r="O1522" s="112"/>
      <c r="P1522" s="112"/>
      <c r="Q1522" s="112"/>
      <c r="R1522" s="112"/>
      <c r="S1522" s="112"/>
      <c r="T1522" s="112"/>
      <c r="U1522" s="112"/>
      <c r="V1522" s="112"/>
      <c r="W1522" s="252"/>
      <c r="X1522" s="252"/>
      <c r="Y1522" s="252"/>
      <c r="Z1522" s="252"/>
      <c r="AA1522" s="252"/>
      <c r="AB1522" s="252"/>
      <c r="AC1522" s="252"/>
      <c r="AD1522" s="252"/>
      <c r="AE1522" s="252"/>
      <c r="AF1522" s="252"/>
      <c r="AG1522" s="252"/>
      <c r="AH1522" s="252"/>
      <c r="AI1522" s="252"/>
      <c r="AJ1522" s="147" t="str">
        <f t="shared" si="167"/>
        <v/>
      </c>
      <c r="AK1522" s="245">
        <f t="shared" si="167"/>
        <v>0</v>
      </c>
      <c r="AL1522" s="270"/>
      <c r="AM1522" s="110"/>
      <c r="AN1522" s="111"/>
      <c r="AO1522" s="111"/>
      <c r="AP1522" s="111"/>
      <c r="AQ1522" s="111"/>
      <c r="AR1522" s="111"/>
      <c r="AS1522" s="111"/>
      <c r="AT1522" s="112"/>
      <c r="AU1522" s="112"/>
      <c r="AV1522" s="112"/>
      <c r="AW1522" s="112"/>
      <c r="AX1522" s="112"/>
      <c r="AY1522" s="112"/>
      <c r="AZ1522" s="112"/>
      <c r="BA1522" s="112"/>
      <c r="BB1522" s="112"/>
      <c r="BC1522" s="112"/>
      <c r="BD1522" s="112"/>
      <c r="BE1522" s="112"/>
      <c r="BF1522" s="252"/>
      <c r="BG1522" s="252"/>
      <c r="BH1522" s="252"/>
      <c r="BI1522" s="252"/>
      <c r="BJ1522" s="252"/>
      <c r="BK1522" s="252"/>
      <c r="BL1522" s="252"/>
      <c r="BM1522" s="252"/>
      <c r="BN1522" s="252"/>
      <c r="BO1522" s="252"/>
      <c r="BP1522" s="252"/>
      <c r="BQ1522" s="252"/>
      <c r="BR1522" s="252"/>
      <c r="BS1522" s="271"/>
      <c r="BT1522" s="252">
        <f>BT1521-[4]KQKD!K131</f>
        <v>0</v>
      </c>
      <c r="BU1522" s="252">
        <f>BU1521-[4]KQKD!L131</f>
        <v>0</v>
      </c>
      <c r="BV1522" s="252">
        <f>BV1521-[4]KQKD!M131</f>
        <v>0</v>
      </c>
      <c r="BW1522" s="252">
        <f>BW1521-[4]KQKD!O131</f>
        <v>0</v>
      </c>
      <c r="BX1522" s="156"/>
      <c r="BY1522" s="156">
        <f>SUM(BY1524:BY1525)</f>
        <v>2</v>
      </c>
      <c r="BZ1522" s="156">
        <f t="shared" si="194"/>
        <v>0</v>
      </c>
      <c r="CA1522" s="156"/>
      <c r="CB1522" s="252"/>
      <c r="CC1522" s="252"/>
      <c r="CD1522" s="252"/>
      <c r="CE1522" s="252"/>
      <c r="CG1522" s="272"/>
      <c r="CH1522" s="272"/>
      <c r="CI1522" s="272"/>
      <c r="CJ1522" s="272"/>
      <c r="CK1522" s="272"/>
      <c r="CL1522" s="272"/>
      <c r="CM1522" s="272"/>
      <c r="CN1522" s="272"/>
      <c r="CO1522" s="272"/>
      <c r="CP1522" s="272"/>
    </row>
    <row r="1523" spans="1:94" s="99" customFormat="1" ht="27.75" hidden="1" customHeight="1">
      <c r="A1523" s="433" t="str">
        <f>IF(B1523&lt;&gt;"",SUBTOTAL(103,$B$8:B1523)-SUBTOTAL(103,$B$9:$B$50)-SUBTOTAL(103,$B$52:$B$345),"")</f>
        <v/>
      </c>
      <c r="B1523" s="88"/>
      <c r="C1523" s="742" t="str">
        <f>"Điều chỉnh thuế thu nhập doanh nghiệp của các "&amp;'[4]Khai bao'!$C$23&amp;" trước vào thuế thu nhập doanh nghiệp phải nộp "&amp;LOWER('[4]Khai bao'!$C$18)</f>
        <v>Điều chỉnh thuế thu nhập doanh nghiệp của các kỳ trước vào thuế thu nhập doanh nghiệp phải nộp kỳ này</v>
      </c>
      <c r="D1523" s="655"/>
      <c r="E1523" s="655"/>
      <c r="F1523" s="655"/>
      <c r="G1523" s="655"/>
      <c r="H1523" s="655"/>
      <c r="I1523" s="655"/>
      <c r="J1523" s="655"/>
      <c r="K1523" s="655"/>
      <c r="L1523" s="655"/>
      <c r="M1523" s="655"/>
      <c r="N1523" s="655"/>
      <c r="O1523" s="655"/>
      <c r="P1523" s="655"/>
      <c r="Q1523" s="655"/>
      <c r="R1523" s="655"/>
      <c r="S1523" s="655"/>
      <c r="T1523" s="655"/>
      <c r="U1523" s="655"/>
      <c r="V1523" s="107"/>
      <c r="W1523" s="641">
        <f>SUM(BT1523:BW1523)</f>
        <v>0</v>
      </c>
      <c r="X1523" s="641"/>
      <c r="Y1523" s="641"/>
      <c r="Z1523" s="641"/>
      <c r="AA1523" s="641"/>
      <c r="AB1523" s="641"/>
      <c r="AC1523" s="155"/>
      <c r="AD1523" s="641">
        <v>0</v>
      </c>
      <c r="AE1523" s="641"/>
      <c r="AF1523" s="641"/>
      <c r="AG1523" s="641"/>
      <c r="AH1523" s="641"/>
      <c r="AI1523" s="641"/>
      <c r="AJ1523" s="147" t="str">
        <f>A1523</f>
        <v/>
      </c>
      <c r="AK1523" s="245">
        <f>B1523</f>
        <v>0</v>
      </c>
      <c r="AL1523" s="742" t="str">
        <f>"Adjustment of tax expenses in previous "&amp;'[4]Khai bao'!$D$23&amp;"s and tax expenses in the current "&amp;'[4]Khai bao'!$D$23</f>
        <v>Adjustment of tax expenses in previous years and tax expenses in the current year</v>
      </c>
      <c r="AM1523" s="655"/>
      <c r="AN1523" s="655"/>
      <c r="AO1523" s="655"/>
      <c r="AP1523" s="655"/>
      <c r="AQ1523" s="655"/>
      <c r="AR1523" s="655"/>
      <c r="AS1523" s="655"/>
      <c r="AT1523" s="655"/>
      <c r="AU1523" s="655"/>
      <c r="AV1523" s="655"/>
      <c r="AW1523" s="655"/>
      <c r="AX1523" s="655"/>
      <c r="AY1523" s="655"/>
      <c r="AZ1523" s="655"/>
      <c r="BA1523" s="655"/>
      <c r="BB1523" s="655"/>
      <c r="BC1523" s="655"/>
      <c r="BD1523" s="655"/>
      <c r="BE1523" s="107"/>
      <c r="BF1523" s="676">
        <f>W1523</f>
        <v>0</v>
      </c>
      <c r="BG1523" s="676"/>
      <c r="BH1523" s="676"/>
      <c r="BI1523" s="676"/>
      <c r="BJ1523" s="676"/>
      <c r="BK1523" s="676"/>
      <c r="BL1523" s="194"/>
      <c r="BM1523" s="676">
        <f>AD1523</f>
        <v>0</v>
      </c>
      <c r="BN1523" s="676"/>
      <c r="BO1523" s="676"/>
      <c r="BP1523" s="676"/>
      <c r="BQ1523" s="676"/>
      <c r="BR1523" s="676"/>
      <c r="BS1523" s="193"/>
      <c r="BT1523" s="155">
        <v>0</v>
      </c>
      <c r="BU1523" s="155">
        <v>0</v>
      </c>
      <c r="BV1523" s="155">
        <v>0</v>
      </c>
      <c r="BW1523" s="155">
        <v>0</v>
      </c>
      <c r="BX1523" s="156"/>
      <c r="BY1523" s="156">
        <f>IF(SUM(C1523:AI1523)=0,0,1)</f>
        <v>0</v>
      </c>
      <c r="BZ1523" s="156">
        <f t="shared" si="194"/>
        <v>0</v>
      </c>
      <c r="CA1523" s="156"/>
      <c r="CB1523" s="252"/>
      <c r="CC1523" s="252"/>
      <c r="CD1523" s="252"/>
      <c r="CE1523" s="252"/>
      <c r="CG1523" s="290"/>
      <c r="CH1523" s="290"/>
      <c r="CI1523" s="290"/>
      <c r="CJ1523" s="290"/>
      <c r="CK1523" s="290"/>
      <c r="CL1523" s="290"/>
      <c r="CM1523" s="290"/>
      <c r="CN1523" s="290"/>
      <c r="CO1523" s="290"/>
      <c r="CP1523" s="290"/>
    </row>
    <row r="1524" spans="1:94" s="99" customFormat="1" ht="15" customHeight="1">
      <c r="A1524" s="433" t="str">
        <f>IF(B1524&lt;&gt;"",SUBTOTAL(103,$B$8:B1524)-SUBTOTAL(103,$B$9:$B$50)-SUBTOTAL(103,$B$52:$B$345),"")</f>
        <v/>
      </c>
      <c r="B1524" s="88"/>
      <c r="C1524" s="354" t="str">
        <f>"Thuế thu nhập doanh nghiệp phải nộp đầu "&amp;'[4]Khai bao'!$C$23</f>
        <v>Thuế thu nhập doanh nghiệp phải nộp đầu kỳ</v>
      </c>
      <c r="D1524" s="107"/>
      <c r="E1524" s="107"/>
      <c r="F1524" s="107"/>
      <c r="G1524" s="107"/>
      <c r="H1524" s="107"/>
      <c r="I1524" s="107"/>
      <c r="J1524" s="107"/>
      <c r="K1524" s="107"/>
      <c r="L1524" s="107"/>
      <c r="M1524" s="107"/>
      <c r="N1524" s="107"/>
      <c r="O1524" s="107"/>
      <c r="P1524" s="107"/>
      <c r="Q1524" s="107"/>
      <c r="R1524" s="107"/>
      <c r="S1524" s="107"/>
      <c r="T1524" s="494"/>
      <c r="U1524" s="494"/>
      <c r="V1524" s="107"/>
      <c r="W1524" s="641">
        <f>SUM(BT1524:BW1524)</f>
        <v>-1251270075</v>
      </c>
      <c r="X1524" s="641"/>
      <c r="Y1524" s="641"/>
      <c r="Z1524" s="641"/>
      <c r="AA1524" s="641"/>
      <c r="AB1524" s="641"/>
      <c r="AC1524" s="155"/>
      <c r="AD1524" s="641">
        <v>-1251270075</v>
      </c>
      <c r="AE1524" s="641"/>
      <c r="AF1524" s="641"/>
      <c r="AG1524" s="641"/>
      <c r="AH1524" s="641"/>
      <c r="AI1524" s="641"/>
      <c r="AJ1524" s="147" t="str">
        <f t="shared" si="167"/>
        <v/>
      </c>
      <c r="AK1524" s="245">
        <f t="shared" si="167"/>
        <v>0</v>
      </c>
      <c r="AL1524" s="358" t="str">
        <f>"Tax payable at the beginning of "&amp;'[4]Khai bao'!$D$23</f>
        <v>Tax payable at the beginning of year</v>
      </c>
      <c r="AM1524" s="107"/>
      <c r="AN1524" s="107"/>
      <c r="AO1524" s="107"/>
      <c r="AP1524" s="107"/>
      <c r="AQ1524" s="107"/>
      <c r="AR1524" s="107"/>
      <c r="AS1524" s="107"/>
      <c r="AT1524" s="107"/>
      <c r="AU1524" s="107"/>
      <c r="AV1524" s="107"/>
      <c r="AW1524" s="107"/>
      <c r="AX1524" s="107"/>
      <c r="AY1524" s="107"/>
      <c r="AZ1524" s="107"/>
      <c r="BA1524" s="107"/>
      <c r="BB1524" s="107"/>
      <c r="BC1524" s="292"/>
      <c r="BD1524" s="107"/>
      <c r="BE1524" s="107"/>
      <c r="BF1524" s="676">
        <f>W1524</f>
        <v>-1251270075</v>
      </c>
      <c r="BG1524" s="676"/>
      <c r="BH1524" s="676"/>
      <c r="BI1524" s="676"/>
      <c r="BJ1524" s="676"/>
      <c r="BK1524" s="676"/>
      <c r="BL1524" s="194"/>
      <c r="BM1524" s="676">
        <f>AD1524</f>
        <v>-1251270075</v>
      </c>
      <c r="BN1524" s="676"/>
      <c r="BO1524" s="676"/>
      <c r="BP1524" s="676"/>
      <c r="BQ1524" s="676"/>
      <c r="BR1524" s="676"/>
      <c r="BS1524" s="193"/>
      <c r="BT1524" s="155">
        <v>-1251270075</v>
      </c>
      <c r="BU1524" s="155">
        <v>0</v>
      </c>
      <c r="BV1524" s="155">
        <v>0</v>
      </c>
      <c r="BW1524" s="155">
        <v>0</v>
      </c>
      <c r="BX1524" s="156"/>
      <c r="BY1524" s="156">
        <f>BY1521</f>
        <v>1</v>
      </c>
      <c r="BZ1524" s="156">
        <f t="shared" si="194"/>
        <v>0</v>
      </c>
      <c r="CA1524" s="156"/>
      <c r="CB1524" s="252"/>
      <c r="CC1524" s="252"/>
      <c r="CD1524" s="252"/>
      <c r="CE1524" s="252"/>
      <c r="CG1524" s="290"/>
      <c r="CH1524" s="290"/>
      <c r="CI1524" s="290"/>
      <c r="CJ1524" s="290"/>
      <c r="CK1524" s="290"/>
      <c r="CL1524" s="290"/>
      <c r="CM1524" s="290"/>
      <c r="CN1524" s="290"/>
      <c r="CO1524" s="290"/>
      <c r="CP1524" s="290"/>
    </row>
    <row r="1525" spans="1:94" s="96" customFormat="1" ht="15" customHeight="1">
      <c r="A1525" s="256" t="str">
        <f>IF(B1525&lt;&gt;"",SUBTOTAL(103,$B$8:B1525)-SUBTOTAL(103,$B$9:$B$50)-SUBTOTAL(103,$B$52:$B$345),"")</f>
        <v/>
      </c>
      <c r="B1525" s="90"/>
      <c r="C1525" s="262" t="str">
        <f>"Thuế thu nhập doanh nghiệp đã nộp trong "&amp;'[4]Khai bao'!$C$23</f>
        <v>Thuế thu nhập doanh nghiệp đã nộp trong kỳ</v>
      </c>
      <c r="D1525" s="113"/>
      <c r="E1525" s="107"/>
      <c r="F1525" s="107"/>
      <c r="G1525" s="107"/>
      <c r="H1525" s="107"/>
      <c r="I1525" s="107"/>
      <c r="J1525" s="107"/>
      <c r="K1525" s="114"/>
      <c r="L1525" s="114"/>
      <c r="M1525" s="114"/>
      <c r="N1525" s="114"/>
      <c r="O1525" s="114"/>
      <c r="P1525" s="114"/>
      <c r="Q1525" s="114"/>
      <c r="R1525" s="114"/>
      <c r="S1525" s="114"/>
      <c r="T1525" s="114"/>
      <c r="U1525" s="114"/>
      <c r="V1525" s="114"/>
      <c r="W1525" s="641">
        <f>SUM(BT1525:BW1525)</f>
        <v>0</v>
      </c>
      <c r="X1525" s="641"/>
      <c r="Y1525" s="641"/>
      <c r="Z1525" s="641"/>
      <c r="AA1525" s="641"/>
      <c r="AB1525" s="641"/>
      <c r="AC1525" s="155"/>
      <c r="AD1525" s="641">
        <v>0</v>
      </c>
      <c r="AE1525" s="641"/>
      <c r="AF1525" s="641"/>
      <c r="AG1525" s="641"/>
      <c r="AH1525" s="641"/>
      <c r="AI1525" s="641"/>
      <c r="AJ1525" s="256" t="str">
        <f t="shared" si="167"/>
        <v/>
      </c>
      <c r="AK1525" s="284">
        <f t="shared" si="167"/>
        <v>0</v>
      </c>
      <c r="AL1525" s="262" t="str">
        <f>"Tax paid in the "&amp;'[4]Khai bao'!$D$23</f>
        <v>Tax paid in the year</v>
      </c>
      <c r="AM1525" s="113"/>
      <c r="AN1525" s="107"/>
      <c r="AO1525" s="107"/>
      <c r="AP1525" s="107"/>
      <c r="AQ1525" s="107"/>
      <c r="AR1525" s="107"/>
      <c r="AS1525" s="107"/>
      <c r="AT1525" s="114"/>
      <c r="AU1525" s="114"/>
      <c r="AV1525" s="114"/>
      <c r="AW1525" s="114"/>
      <c r="AX1525" s="114"/>
      <c r="AY1525" s="114"/>
      <c r="AZ1525" s="114"/>
      <c r="BA1525" s="114"/>
      <c r="BB1525" s="114"/>
      <c r="BC1525" s="114"/>
      <c r="BD1525" s="114"/>
      <c r="BE1525" s="114"/>
      <c r="BF1525" s="641">
        <f>W1525</f>
        <v>0</v>
      </c>
      <c r="BG1525" s="641"/>
      <c r="BH1525" s="641"/>
      <c r="BI1525" s="641"/>
      <c r="BJ1525" s="641"/>
      <c r="BK1525" s="641"/>
      <c r="BL1525" s="155"/>
      <c r="BM1525" s="641">
        <f>AD1525</f>
        <v>0</v>
      </c>
      <c r="BN1525" s="641"/>
      <c r="BO1525" s="641"/>
      <c r="BP1525" s="641"/>
      <c r="BQ1525" s="641"/>
      <c r="BR1525" s="641"/>
      <c r="BS1525" s="189"/>
      <c r="BT1525" s="155">
        <v>0</v>
      </c>
      <c r="BU1525" s="155">
        <v>0</v>
      </c>
      <c r="BV1525" s="155">
        <v>0</v>
      </c>
      <c r="BW1525" s="155">
        <v>0</v>
      </c>
      <c r="BX1525" s="156"/>
      <c r="BY1525" s="156">
        <f>BY1521</f>
        <v>1</v>
      </c>
      <c r="BZ1525" s="156">
        <f t="shared" si="194"/>
        <v>0</v>
      </c>
      <c r="CA1525" s="156"/>
      <c r="CB1525" s="155">
        <f>-(AD873-W873+[4]KQKD!P131)</f>
        <v>0</v>
      </c>
      <c r="CC1525" s="155"/>
      <c r="CD1525" s="155">
        <f>W1525-CB1525</f>
        <v>0</v>
      </c>
      <c r="CE1525" s="155"/>
      <c r="CG1525" s="272"/>
      <c r="CH1525" s="272"/>
      <c r="CI1525" s="272"/>
      <c r="CJ1525" s="272"/>
      <c r="CK1525" s="272"/>
      <c r="CL1525" s="272"/>
      <c r="CM1525" s="272"/>
      <c r="CN1525" s="272"/>
      <c r="CO1525" s="272"/>
      <c r="CP1525" s="272"/>
    </row>
    <row r="1526" spans="1:94" ht="15" customHeight="1">
      <c r="A1526" s="433" t="str">
        <f>IF(B1526&lt;&gt;"",SUBTOTAL(103,$B$8:B1526)-SUBTOTAL(103,$B$9:$B$50)-SUBTOTAL(103,$B$52:$B$345),"")</f>
        <v/>
      </c>
      <c r="C1526" s="262"/>
      <c r="W1526" s="155"/>
      <c r="X1526" s="155"/>
      <c r="Y1526" s="155"/>
      <c r="Z1526" s="155"/>
      <c r="AA1526" s="155"/>
      <c r="AB1526" s="155"/>
      <c r="AC1526" s="155"/>
      <c r="AD1526" s="155"/>
      <c r="AE1526" s="155"/>
      <c r="AF1526" s="155"/>
      <c r="AG1526" s="155"/>
      <c r="AH1526" s="155"/>
      <c r="AI1526" s="155"/>
      <c r="AJ1526" s="147" t="str">
        <f t="shared" si="167"/>
        <v/>
      </c>
      <c r="AK1526" s="245">
        <f t="shared" si="167"/>
        <v>0</v>
      </c>
      <c r="AL1526" s="262"/>
      <c r="BF1526" s="194"/>
      <c r="BG1526" s="194"/>
      <c r="BH1526" s="194"/>
      <c r="BI1526" s="194"/>
      <c r="BJ1526" s="194"/>
      <c r="BK1526" s="194"/>
      <c r="BL1526" s="194"/>
      <c r="BM1526" s="194"/>
      <c r="BN1526" s="194"/>
      <c r="BO1526" s="194"/>
      <c r="BP1526" s="194"/>
      <c r="BQ1526" s="194"/>
      <c r="BR1526" s="194"/>
      <c r="BY1526" s="156">
        <f>BY1527</f>
        <v>1</v>
      </c>
      <c r="BZ1526" s="156">
        <f t="shared" si="194"/>
        <v>0</v>
      </c>
    </row>
    <row r="1527" spans="1:94" s="96" customFormat="1" ht="15" customHeight="1" thickBot="1">
      <c r="A1527" s="433" t="str">
        <f>IF(B1527&lt;&gt;"",SUBTOTAL(103,$B$8:B1527)-SUBTOTAL(103,$B$9:$B$50)-SUBTOTAL(103,$B$52:$B$345),"")</f>
        <v/>
      </c>
      <c r="B1527" s="88"/>
      <c r="C1527" s="270" t="str">
        <f>"Thuế thu nhập doanh nghiệp phải nộp cuối "&amp;'[4]Khai bao'!$C$23</f>
        <v>Thuế thu nhập doanh nghiệp phải nộp cuối kỳ</v>
      </c>
      <c r="D1527" s="110"/>
      <c r="E1527" s="111"/>
      <c r="F1527" s="111"/>
      <c r="G1527" s="111"/>
      <c r="H1527" s="111"/>
      <c r="I1527" s="111"/>
      <c r="J1527" s="111"/>
      <c r="K1527" s="112"/>
      <c r="L1527" s="112"/>
      <c r="M1527" s="112"/>
      <c r="N1527" s="112"/>
      <c r="O1527" s="112"/>
      <c r="P1527" s="112"/>
      <c r="Q1527" s="112"/>
      <c r="R1527" s="112"/>
      <c r="S1527" s="112"/>
      <c r="T1527" s="112"/>
      <c r="U1527" s="112"/>
      <c r="V1527" s="112"/>
      <c r="W1527" s="653">
        <f>SUBTOTAL(109,W1517:AB1526)</f>
        <v>-1251270075</v>
      </c>
      <c r="X1527" s="653"/>
      <c r="Y1527" s="653"/>
      <c r="Z1527" s="653"/>
      <c r="AA1527" s="653"/>
      <c r="AB1527" s="653"/>
      <c r="AC1527" s="252"/>
      <c r="AD1527" s="653">
        <f>SUBTOTAL(109,AD1517:AI1526)</f>
        <v>-1251270075</v>
      </c>
      <c r="AE1527" s="653"/>
      <c r="AF1527" s="653"/>
      <c r="AG1527" s="653"/>
      <c r="AH1527" s="653"/>
      <c r="AI1527" s="653"/>
      <c r="AJ1527" s="147" t="str">
        <f t="shared" si="167"/>
        <v/>
      </c>
      <c r="AK1527" s="245">
        <f t="shared" si="167"/>
        <v>0</v>
      </c>
      <c r="AL1527" s="270" t="str">
        <f>"Corporate income tax payable end of the "&amp;'[4]Khai bao'!$D$23</f>
        <v>Corporate income tax payable end of the year</v>
      </c>
      <c r="AM1527" s="110"/>
      <c r="AN1527" s="111"/>
      <c r="AO1527" s="111"/>
      <c r="AP1527" s="111"/>
      <c r="AQ1527" s="111"/>
      <c r="AR1527" s="111"/>
      <c r="AS1527" s="111"/>
      <c r="AT1527" s="112"/>
      <c r="AU1527" s="112"/>
      <c r="AV1527" s="112"/>
      <c r="AW1527" s="112"/>
      <c r="AX1527" s="112"/>
      <c r="AY1527" s="112"/>
      <c r="AZ1527" s="112"/>
      <c r="BA1527" s="112"/>
      <c r="BB1527" s="112"/>
      <c r="BC1527" s="112"/>
      <c r="BD1527" s="112"/>
      <c r="BE1527" s="112"/>
      <c r="BF1527" s="653">
        <f>SUBTOTAL(109,BF1517:BK1526)</f>
        <v>-1251270075</v>
      </c>
      <c r="BG1527" s="653"/>
      <c r="BH1527" s="653"/>
      <c r="BI1527" s="653"/>
      <c r="BJ1527" s="653"/>
      <c r="BK1527" s="653"/>
      <c r="BL1527" s="252"/>
      <c r="BM1527" s="653">
        <f>SUBTOTAL(109,BM1517:BR1526)</f>
        <v>-1251270075</v>
      </c>
      <c r="BN1527" s="653"/>
      <c r="BO1527" s="653"/>
      <c r="BP1527" s="653"/>
      <c r="BQ1527" s="653"/>
      <c r="BR1527" s="653"/>
      <c r="BS1527" s="271"/>
      <c r="BT1527" s="285">
        <f>SUBTOTAL(109,BT1517:BT1526)</f>
        <v>-1251270075</v>
      </c>
      <c r="BU1527" s="285">
        <f>SUBTOTAL(109,BU1517:BU1526)</f>
        <v>0</v>
      </c>
      <c r="BV1527" s="285">
        <f>SUBTOTAL(109,BV1517:BV1526)</f>
        <v>0</v>
      </c>
      <c r="BW1527" s="285">
        <f>SUBTOTAL(109,BW1517:BW1526)</f>
        <v>0</v>
      </c>
      <c r="BX1527" s="156"/>
      <c r="BY1527" s="156">
        <f>BY1521</f>
        <v>1</v>
      </c>
      <c r="BZ1527" s="156">
        <f t="shared" si="194"/>
        <v>0</v>
      </c>
      <c r="CA1527" s="156"/>
      <c r="CB1527" s="252">
        <f>-[4]CDKT!P84+[4]CDKT!P175</f>
        <v>-1251270075</v>
      </c>
      <c r="CC1527" s="252">
        <f>-[4]CDKT!T84+[4]CDKT!T175</f>
        <v>-1251270075</v>
      </c>
      <c r="CD1527" s="252">
        <f>W1527-CB1527</f>
        <v>0</v>
      </c>
      <c r="CE1527" s="252">
        <f>AD1527-CC1527</f>
        <v>0</v>
      </c>
      <c r="CG1527" s="272"/>
      <c r="CH1527" s="272"/>
      <c r="CI1527" s="272"/>
      <c r="CJ1527" s="272"/>
      <c r="CK1527" s="272"/>
      <c r="CL1527" s="272"/>
      <c r="CM1527" s="272"/>
      <c r="CN1527" s="272"/>
      <c r="CO1527" s="272"/>
      <c r="CP1527" s="272"/>
    </row>
    <row r="1528" spans="1:94" ht="15" hidden="1" customHeight="1" thickTop="1">
      <c r="A1528" s="256" t="str">
        <f>IF(B1528&lt;&gt;"",SUBTOTAL(103,$B$8:B1528)-SUBTOTAL(103,$B$9:$B$50)-SUBTOTAL(103,$B$52:$B$345),"")</f>
        <v/>
      </c>
      <c r="B1528" s="90"/>
      <c r="C1528" s="321"/>
      <c r="D1528" s="108"/>
      <c r="E1528" s="107"/>
      <c r="F1528" s="107"/>
      <c r="G1528" s="107"/>
      <c r="H1528" s="107"/>
      <c r="I1528" s="107"/>
      <c r="J1528" s="107"/>
      <c r="K1528" s="109"/>
      <c r="L1528" s="109"/>
      <c r="M1528" s="109"/>
      <c r="N1528" s="109"/>
      <c r="O1528" s="109"/>
      <c r="P1528" s="109"/>
      <c r="Q1528" s="109"/>
      <c r="R1528" s="109"/>
      <c r="S1528" s="109"/>
      <c r="T1528" s="109"/>
      <c r="U1528" s="109"/>
      <c r="V1528" s="109"/>
      <c r="W1528" s="155"/>
      <c r="X1528" s="155"/>
      <c r="Y1528" s="155"/>
      <c r="Z1528" s="155"/>
      <c r="AA1528" s="155"/>
      <c r="AB1528" s="155"/>
      <c r="AC1528" s="155"/>
      <c r="AD1528" s="155"/>
      <c r="AE1528" s="155"/>
      <c r="AF1528" s="155"/>
      <c r="AG1528" s="155"/>
      <c r="AH1528" s="155"/>
      <c r="AI1528" s="155"/>
      <c r="AJ1528" s="256" t="str">
        <f t="shared" si="167"/>
        <v/>
      </c>
      <c r="AK1528" s="284">
        <f t="shared" si="167"/>
        <v>0</v>
      </c>
      <c r="AL1528" s="321"/>
      <c r="AM1528" s="109"/>
      <c r="AN1528" s="109"/>
      <c r="AO1528" s="109"/>
      <c r="AP1528" s="109"/>
      <c r="AQ1528" s="109"/>
      <c r="AR1528" s="109"/>
      <c r="AS1528" s="109"/>
      <c r="AT1528" s="109"/>
      <c r="AU1528" s="109"/>
      <c r="AV1528" s="109"/>
      <c r="AW1528" s="109"/>
      <c r="AX1528" s="109"/>
      <c r="AY1528" s="109"/>
      <c r="AZ1528" s="109"/>
      <c r="BA1528" s="109"/>
      <c r="BB1528" s="109"/>
      <c r="BC1528" s="109"/>
      <c r="BD1528" s="109"/>
      <c r="BE1528" s="109"/>
      <c r="BF1528" s="155"/>
      <c r="BG1528" s="155"/>
      <c r="BH1528" s="155"/>
      <c r="BI1528" s="155"/>
      <c r="BJ1528" s="155"/>
      <c r="BK1528" s="155"/>
      <c r="BL1528" s="155"/>
      <c r="BM1528" s="155"/>
      <c r="BN1528" s="155"/>
      <c r="BO1528" s="155"/>
      <c r="BP1528" s="155"/>
      <c r="BQ1528" s="155"/>
      <c r="BR1528" s="155"/>
      <c r="BT1528" s="155">
        <f>BT1527-([4]CDKT!P175-[4]CDKT!P84)</f>
        <v>0</v>
      </c>
      <c r="BU1528" s="155">
        <f>BU1527-[4]CDKT!L147+[4]CDKT!L63</f>
        <v>0</v>
      </c>
      <c r="BV1528" s="155">
        <f>BV1527-[4]CDKT!M147+[4]CDKT!M63</f>
        <v>0</v>
      </c>
      <c r="BW1528" s="155">
        <f>BW1527-[4]CDKT!O147+[4]CDKT!O63</f>
        <v>-124915000</v>
      </c>
      <c r="BY1528" s="156">
        <f>BY1531</f>
        <v>0</v>
      </c>
      <c r="CB1528" s="155"/>
      <c r="CC1528" s="155"/>
      <c r="CD1528" s="155"/>
      <c r="CE1528" s="155"/>
    </row>
    <row r="1529" spans="1:94" s="96" customFormat="1" ht="15" hidden="1" customHeight="1">
      <c r="A1529" s="147" t="str">
        <f>IF(($W$1538+$W$1546+$W$1557)&lt;&gt;0,$A$1501&amp;".2","")</f>
        <v/>
      </c>
      <c r="B1529" s="88" t="str">
        <f>IF(AND(W1557=0,AD1557=0),"",".")</f>
        <v/>
      </c>
      <c r="C1529" s="261" t="s">
        <v>1837</v>
      </c>
      <c r="D1529" s="107"/>
      <c r="E1529" s="107"/>
      <c r="F1529" s="107"/>
      <c r="G1529" s="107"/>
      <c r="H1529" s="107"/>
      <c r="I1529" s="107"/>
      <c r="J1529" s="107"/>
      <c r="K1529" s="107"/>
      <c r="L1529" s="107"/>
      <c r="M1529" s="107"/>
      <c r="N1529" s="107"/>
      <c r="O1529" s="107"/>
      <c r="P1529" s="107"/>
      <c r="Q1529" s="107"/>
      <c r="R1529" s="107"/>
      <c r="S1529" s="107"/>
      <c r="T1529" s="107"/>
      <c r="U1529" s="107"/>
      <c r="V1529" s="500"/>
      <c r="W1529" s="500"/>
      <c r="X1529" s="500"/>
      <c r="Y1529" s="500"/>
      <c r="Z1529" s="500"/>
      <c r="AA1529" s="500"/>
      <c r="AB1529" s="500"/>
      <c r="AC1529" s="500"/>
      <c r="AD1529" s="500"/>
      <c r="AE1529" s="500"/>
      <c r="AF1529" s="500"/>
      <c r="AG1529" s="500"/>
      <c r="AH1529" s="500"/>
      <c r="AI1529" s="500"/>
      <c r="AJ1529" s="147" t="str">
        <f t="shared" ref="AJ1529:AK1584" si="195">A1529</f>
        <v/>
      </c>
      <c r="AK1529" s="245" t="str">
        <f t="shared" si="195"/>
        <v/>
      </c>
      <c r="AL1529" s="261" t="s">
        <v>1838</v>
      </c>
      <c r="AM1529" s="107"/>
      <c r="AN1529" s="107"/>
      <c r="AO1529" s="107"/>
      <c r="AP1529" s="107"/>
      <c r="AQ1529" s="107"/>
      <c r="AR1529" s="107"/>
      <c r="AS1529" s="107"/>
      <c r="AT1529" s="107"/>
      <c r="AU1529" s="107"/>
      <c r="AV1529" s="107"/>
      <c r="AW1529" s="107"/>
      <c r="AX1529" s="107"/>
      <c r="AY1529" s="107"/>
      <c r="AZ1529" s="107"/>
      <c r="BA1529" s="107"/>
      <c r="BB1529" s="107"/>
      <c r="BC1529" s="107"/>
      <c r="BD1529" s="107"/>
      <c r="BE1529" s="500"/>
      <c r="BF1529" s="332"/>
      <c r="BG1529" s="332"/>
      <c r="BH1529" s="332"/>
      <c r="BI1529" s="332"/>
      <c r="BJ1529" s="332"/>
      <c r="BK1529" s="332"/>
      <c r="BL1529" s="332"/>
      <c r="BM1529" s="332"/>
      <c r="BN1529" s="332"/>
      <c r="BO1529" s="332"/>
      <c r="BP1529" s="332"/>
      <c r="BQ1529" s="332"/>
      <c r="BR1529" s="332"/>
      <c r="BS1529" s="271"/>
      <c r="BT1529" s="155"/>
      <c r="BU1529" s="155"/>
      <c r="BV1529" s="155"/>
      <c r="BW1529" s="155"/>
      <c r="BX1529" s="156"/>
      <c r="BY1529" s="156">
        <f>BY1531</f>
        <v>0</v>
      </c>
      <c r="BZ1529" s="156">
        <f t="shared" ref="BZ1529:BZ1541" si="196">IF(ISNONTEXT(C1529:D1529),0,SUM(C1529:AI1529)-SUM(AL1529:BR1529))</f>
        <v>0</v>
      </c>
      <c r="CA1529" s="156"/>
      <c r="CB1529" s="252"/>
      <c r="CC1529" s="252"/>
      <c r="CD1529" s="252"/>
      <c r="CE1529" s="252"/>
      <c r="CG1529" s="272"/>
      <c r="CH1529" s="272"/>
      <c r="CI1529" s="272"/>
      <c r="CJ1529" s="272"/>
      <c r="CK1529" s="272"/>
      <c r="CL1529" s="272"/>
      <c r="CM1529" s="272"/>
      <c r="CN1529" s="272"/>
      <c r="CO1529" s="272"/>
      <c r="CP1529" s="272"/>
    </row>
    <row r="1530" spans="1:94" ht="15" hidden="1" customHeight="1">
      <c r="A1530" s="278" t="str">
        <f>IF(B1530&lt;&gt;"",SUBTOTAL(103,$B$8:B1530)-SUBTOTAL(103,$B$9:$B$50)-SUBTOTAL(103,$B$52:$B$345),"")</f>
        <v/>
      </c>
      <c r="D1530" s="100"/>
      <c r="E1530" s="100"/>
      <c r="F1530" s="100"/>
      <c r="G1530" s="100"/>
      <c r="H1530" s="100"/>
      <c r="I1530" s="100"/>
      <c r="J1530" s="100"/>
      <c r="K1530" s="100"/>
      <c r="L1530" s="100"/>
      <c r="M1530" s="100"/>
      <c r="N1530" s="100"/>
      <c r="O1530" s="100"/>
      <c r="P1530" s="100"/>
      <c r="Q1530" s="100"/>
      <c r="R1530" s="100"/>
      <c r="S1530" s="100"/>
      <c r="T1530" s="100"/>
      <c r="W1530" s="648" t="str">
        <f>[4]CDKT!$P$9</f>
        <v>30/06/2016</v>
      </c>
      <c r="X1530" s="649"/>
      <c r="Y1530" s="649"/>
      <c r="Z1530" s="649"/>
      <c r="AA1530" s="649"/>
      <c r="AB1530" s="649"/>
      <c r="AC1530" s="277"/>
      <c r="AD1530" s="648" t="str">
        <f>[4]CDKT!$T$9</f>
        <v>01/01/2016</v>
      </c>
      <c r="AE1530" s="649"/>
      <c r="AF1530" s="649"/>
      <c r="AG1530" s="649"/>
      <c r="AH1530" s="649"/>
      <c r="AI1530" s="649"/>
      <c r="AJ1530" s="278" t="str">
        <f t="shared" si="195"/>
        <v/>
      </c>
      <c r="AK1530" s="278">
        <f t="shared" si="195"/>
        <v>0</v>
      </c>
      <c r="AM1530" s="100"/>
      <c r="AN1530" s="100"/>
      <c r="AO1530" s="100"/>
      <c r="AP1530" s="100"/>
      <c r="AQ1530" s="100"/>
      <c r="AR1530" s="100"/>
      <c r="AS1530" s="100"/>
      <c r="AT1530" s="100"/>
      <c r="AU1530" s="100"/>
      <c r="AV1530" s="100"/>
      <c r="AW1530" s="100"/>
      <c r="AX1530" s="100"/>
      <c r="AY1530" s="100"/>
      <c r="AZ1530" s="100"/>
      <c r="BA1530" s="100"/>
      <c r="BB1530" s="100"/>
      <c r="BC1530" s="100"/>
      <c r="BF1530" s="650" t="e">
        <f>#REF!</f>
        <v>#REF!</v>
      </c>
      <c r="BG1530" s="649"/>
      <c r="BH1530" s="649"/>
      <c r="BI1530" s="649"/>
      <c r="BJ1530" s="649"/>
      <c r="BK1530" s="649"/>
      <c r="BL1530" s="277"/>
      <c r="BM1530" s="650" t="e">
        <f>#REF!</f>
        <v>#REF!</v>
      </c>
      <c r="BN1530" s="649"/>
      <c r="BO1530" s="649"/>
      <c r="BP1530" s="649"/>
      <c r="BQ1530" s="649"/>
      <c r="BR1530" s="649"/>
      <c r="BS1530" s="279"/>
      <c r="BT1530" s="280" t="str">
        <f>[4]CDKT!K$9</f>
        <v>Hội sở</v>
      </c>
      <c r="BU1530" s="280" t="str">
        <f>[4]CDKT!L$9</f>
        <v>CN Hà Nội</v>
      </c>
      <c r="BV1530" s="280" t="str">
        <f>[4]CDKT!M$9</f>
        <v>CN Hồ Chí Minh</v>
      </c>
      <c r="BW1530" s="280" t="str">
        <f>[4]CDKT!O$9</f>
        <v>Điều chỉnh</v>
      </c>
      <c r="BY1530" s="156">
        <f>BY1531</f>
        <v>0</v>
      </c>
      <c r="BZ1530" s="156">
        <f t="shared" si="196"/>
        <v>0</v>
      </c>
    </row>
    <row r="1531" spans="1:94" ht="15" hidden="1" customHeight="1">
      <c r="A1531" s="278" t="str">
        <f>IF(B1531&lt;&gt;"",SUBTOTAL(103,$B$8:B1531)-SUBTOTAL(103,$B$9:$B$50)-SUBTOTAL(103,$B$52:$B$345),"")</f>
        <v/>
      </c>
      <c r="D1531" s="100"/>
      <c r="E1531" s="100"/>
      <c r="F1531" s="100"/>
      <c r="G1531" s="100"/>
      <c r="H1531" s="100"/>
      <c r="I1531" s="100"/>
      <c r="J1531" s="100"/>
      <c r="K1531" s="100"/>
      <c r="L1531" s="100"/>
      <c r="M1531" s="100"/>
      <c r="N1531" s="100"/>
      <c r="O1531" s="100"/>
      <c r="P1531" s="100"/>
      <c r="Q1531" s="100"/>
      <c r="R1531" s="100"/>
      <c r="S1531" s="100"/>
      <c r="T1531" s="100"/>
      <c r="W1531" s="651" t="str">
        <f>[4]CDKT!$P$10</f>
        <v>VND</v>
      </c>
      <c r="X1531" s="651"/>
      <c r="Y1531" s="651"/>
      <c r="Z1531" s="651"/>
      <c r="AA1531" s="651"/>
      <c r="AB1531" s="651"/>
      <c r="AC1531" s="277"/>
      <c r="AD1531" s="651" t="str">
        <f>[4]CDKT!$T$10</f>
        <v>VND</v>
      </c>
      <c r="AE1531" s="651"/>
      <c r="AF1531" s="651"/>
      <c r="AG1531" s="651"/>
      <c r="AH1531" s="651"/>
      <c r="AI1531" s="651"/>
      <c r="AJ1531" s="278" t="str">
        <f t="shared" si="195"/>
        <v/>
      </c>
      <c r="AK1531" s="278">
        <f t="shared" si="195"/>
        <v>0</v>
      </c>
      <c r="AM1531" s="100"/>
      <c r="AN1531" s="100"/>
      <c r="AO1531" s="100"/>
      <c r="AP1531" s="100"/>
      <c r="AQ1531" s="100"/>
      <c r="AR1531" s="100"/>
      <c r="AS1531" s="100"/>
      <c r="AT1531" s="100"/>
      <c r="AU1531" s="100"/>
      <c r="AV1531" s="100"/>
      <c r="AW1531" s="100"/>
      <c r="AX1531" s="100"/>
      <c r="AY1531" s="100"/>
      <c r="AZ1531" s="100"/>
      <c r="BA1531" s="100"/>
      <c r="BB1531" s="100"/>
      <c r="BC1531" s="100"/>
      <c r="BF1531" s="651" t="e">
        <f>#REF!</f>
        <v>#REF!</v>
      </c>
      <c r="BG1531" s="651"/>
      <c r="BH1531" s="651"/>
      <c r="BI1531" s="651"/>
      <c r="BJ1531" s="651"/>
      <c r="BK1531" s="651"/>
      <c r="BL1531" s="277"/>
      <c r="BM1531" s="651" t="e">
        <f>#REF!</f>
        <v>#REF!</v>
      </c>
      <c r="BN1531" s="651"/>
      <c r="BO1531" s="651"/>
      <c r="BP1531" s="651"/>
      <c r="BQ1531" s="651"/>
      <c r="BR1531" s="651"/>
      <c r="BS1531" s="279"/>
      <c r="BT1531" s="155" t="s">
        <v>1133</v>
      </c>
      <c r="BU1531" s="155" t="s">
        <v>1133</v>
      </c>
      <c r="BV1531" s="155" t="s">
        <v>1133</v>
      </c>
      <c r="BW1531" s="155" t="s">
        <v>1133</v>
      </c>
      <c r="BY1531" s="156">
        <f>SUM(BY1532:BY1538)</f>
        <v>0</v>
      </c>
      <c r="BZ1531" s="156">
        <f t="shared" si="196"/>
        <v>0</v>
      </c>
    </row>
    <row r="1532" spans="1:94" ht="15" hidden="1" customHeight="1">
      <c r="A1532" s="147" t="str">
        <f>IF(B1532&lt;&gt;"",SUBTOTAL(103,$B$8:B1532)-SUBTOTAL(103,$B$9:$B$50)-SUBTOTAL(103,$B$52:$B$345),"")</f>
        <v/>
      </c>
      <c r="C1532" s="261" t="s">
        <v>1839</v>
      </c>
      <c r="D1532" s="107"/>
      <c r="E1532" s="107"/>
      <c r="F1532" s="107"/>
      <c r="G1532" s="107"/>
      <c r="H1532" s="107"/>
      <c r="I1532" s="107"/>
      <c r="J1532" s="107"/>
      <c r="K1532" s="107"/>
      <c r="L1532" s="107"/>
      <c r="M1532" s="107"/>
      <c r="N1532" s="107"/>
      <c r="O1532" s="107"/>
      <c r="P1532" s="107"/>
      <c r="Q1532" s="107"/>
      <c r="R1532" s="107"/>
      <c r="S1532" s="107"/>
      <c r="T1532" s="107"/>
      <c r="U1532" s="107"/>
      <c r="V1532" s="107"/>
      <c r="W1532" s="155"/>
      <c r="X1532" s="155"/>
      <c r="Y1532" s="155"/>
      <c r="Z1532" s="155"/>
      <c r="AA1532" s="155"/>
      <c r="AB1532" s="155"/>
      <c r="AC1532" s="155"/>
      <c r="AD1532" s="155"/>
      <c r="AE1532" s="155"/>
      <c r="AF1532" s="155"/>
      <c r="AG1532" s="155"/>
      <c r="AH1532" s="155"/>
      <c r="AI1532" s="155"/>
      <c r="AJ1532" s="147" t="str">
        <f t="shared" si="195"/>
        <v/>
      </c>
      <c r="AK1532" s="245">
        <f t="shared" si="195"/>
        <v>0</v>
      </c>
      <c r="AL1532" s="261" t="s">
        <v>1840</v>
      </c>
      <c r="AM1532" s="107"/>
      <c r="AN1532" s="107"/>
      <c r="AO1532" s="107"/>
      <c r="AP1532" s="107"/>
      <c r="AQ1532" s="107"/>
      <c r="AR1532" s="107"/>
      <c r="AS1532" s="107"/>
      <c r="AT1532" s="107"/>
      <c r="AU1532" s="107"/>
      <c r="AV1532" s="107"/>
      <c r="AW1532" s="107"/>
      <c r="AX1532" s="107"/>
      <c r="AY1532" s="107"/>
      <c r="AZ1532" s="107"/>
      <c r="BA1532" s="107"/>
      <c r="BB1532" s="107"/>
      <c r="BC1532" s="107"/>
      <c r="BD1532" s="107"/>
      <c r="BE1532" s="107"/>
      <c r="BF1532" s="194"/>
      <c r="BG1532" s="194"/>
      <c r="BH1532" s="194"/>
      <c r="BI1532" s="194"/>
      <c r="BJ1532" s="194"/>
      <c r="BK1532" s="194"/>
      <c r="BL1532" s="194"/>
      <c r="BM1532" s="194"/>
      <c r="BN1532" s="194"/>
      <c r="BO1532" s="194"/>
      <c r="BP1532" s="194"/>
      <c r="BQ1532" s="194"/>
      <c r="BR1532" s="194"/>
      <c r="BY1532" s="156">
        <f>BY1538</f>
        <v>0</v>
      </c>
      <c r="BZ1532" s="156">
        <f t="shared" si="196"/>
        <v>0</v>
      </c>
      <c r="CD1532" s="155"/>
      <c r="CE1532" s="155"/>
    </row>
    <row r="1533" spans="1:94" s="99" customFormat="1" ht="15" hidden="1" customHeight="1">
      <c r="A1533" s="147" t="str">
        <f>IF(B1533&lt;&gt;"",SUBTOTAL(103,$B$8:B1533)-SUBTOTAL(103,$B$9:$B$50)-SUBTOTAL(103,$B$52:$B$345),"")</f>
        <v/>
      </c>
      <c r="B1533" s="88"/>
      <c r="C1533" s="742" t="s">
        <v>1841</v>
      </c>
      <c r="D1533" s="655"/>
      <c r="E1533" s="655"/>
      <c r="F1533" s="655"/>
      <c r="G1533" s="655"/>
      <c r="H1533" s="655"/>
      <c r="I1533" s="655"/>
      <c r="J1533" s="655"/>
      <c r="K1533" s="655"/>
      <c r="L1533" s="655"/>
      <c r="M1533" s="655"/>
      <c r="N1533" s="655"/>
      <c r="O1533" s="655"/>
      <c r="P1533" s="655"/>
      <c r="Q1533" s="655"/>
      <c r="R1533" s="655"/>
      <c r="S1533" s="655"/>
      <c r="T1533" s="655"/>
      <c r="U1533" s="655"/>
      <c r="V1533" s="107"/>
      <c r="W1533" s="641">
        <f>SUM(BT1533:BW1533)</f>
        <v>0</v>
      </c>
      <c r="X1533" s="641"/>
      <c r="Y1533" s="641"/>
      <c r="Z1533" s="641"/>
      <c r="AA1533" s="641"/>
      <c r="AB1533" s="641"/>
      <c r="AC1533" s="155"/>
      <c r="AD1533" s="641">
        <v>0</v>
      </c>
      <c r="AE1533" s="641"/>
      <c r="AF1533" s="641"/>
      <c r="AG1533" s="641"/>
      <c r="AH1533" s="641"/>
      <c r="AI1533" s="641"/>
      <c r="AJ1533" s="147" t="str">
        <f t="shared" si="195"/>
        <v/>
      </c>
      <c r="AK1533" s="245">
        <f t="shared" si="195"/>
        <v>0</v>
      </c>
      <c r="AL1533" s="633" t="s">
        <v>1842</v>
      </c>
      <c r="AM1533" s="657"/>
      <c r="AN1533" s="657"/>
      <c r="AO1533" s="657"/>
      <c r="AP1533" s="657"/>
      <c r="AQ1533" s="657"/>
      <c r="AR1533" s="657"/>
      <c r="AS1533" s="657"/>
      <c r="AT1533" s="657"/>
      <c r="AU1533" s="657"/>
      <c r="AV1533" s="657"/>
      <c r="AW1533" s="657"/>
      <c r="AX1533" s="657"/>
      <c r="AY1533" s="657"/>
      <c r="AZ1533" s="657"/>
      <c r="BA1533" s="657"/>
      <c r="BB1533" s="657"/>
      <c r="BC1533" s="657"/>
      <c r="BD1533" s="657"/>
      <c r="BE1533" s="107"/>
      <c r="BF1533" s="676">
        <f>W1533</f>
        <v>0</v>
      </c>
      <c r="BG1533" s="676"/>
      <c r="BH1533" s="676"/>
      <c r="BI1533" s="676"/>
      <c r="BJ1533" s="676"/>
      <c r="BK1533" s="676"/>
      <c r="BL1533" s="194"/>
      <c r="BM1533" s="676">
        <f>AD1533</f>
        <v>0</v>
      </c>
      <c r="BN1533" s="676"/>
      <c r="BO1533" s="676"/>
      <c r="BP1533" s="676"/>
      <c r="BQ1533" s="676"/>
      <c r="BR1533" s="676"/>
      <c r="BS1533" s="193"/>
      <c r="BT1533" s="155">
        <v>0</v>
      </c>
      <c r="BU1533" s="155">
        <v>0</v>
      </c>
      <c r="BV1533" s="155">
        <v>0</v>
      </c>
      <c r="BW1533" s="155">
        <v>0</v>
      </c>
      <c r="BX1533" s="156"/>
      <c r="BY1533" s="156">
        <f>IF(SUM(C1533:AI1533)=0,0,1)</f>
        <v>0</v>
      </c>
      <c r="BZ1533" s="156">
        <f t="shared" si="196"/>
        <v>0</v>
      </c>
      <c r="CA1533" s="156"/>
      <c r="CB1533" s="155"/>
      <c r="CC1533" s="155"/>
      <c r="CD1533" s="155"/>
      <c r="CE1533" s="155"/>
      <c r="CG1533" s="290"/>
      <c r="CH1533" s="290"/>
      <c r="CI1533" s="290"/>
      <c r="CJ1533" s="290"/>
      <c r="CK1533" s="290"/>
      <c r="CL1533" s="290"/>
      <c r="CM1533" s="290"/>
      <c r="CN1533" s="290"/>
      <c r="CO1533" s="290"/>
      <c r="CP1533" s="290"/>
    </row>
    <row r="1534" spans="1:94" s="99" customFormat="1" ht="15" hidden="1" customHeight="1">
      <c r="A1534" s="147" t="str">
        <f>IF(B1534&lt;&gt;"",SUBTOTAL(103,$B$8:B1534)-SUBTOTAL(103,$B$9:$B$50)-SUBTOTAL(103,$B$52:$B$345),"")</f>
        <v/>
      </c>
      <c r="B1534" s="88"/>
      <c r="C1534" s="742" t="s">
        <v>1843</v>
      </c>
      <c r="D1534" s="655"/>
      <c r="E1534" s="655"/>
      <c r="F1534" s="655"/>
      <c r="G1534" s="655"/>
      <c r="H1534" s="655"/>
      <c r="I1534" s="655"/>
      <c r="J1534" s="655"/>
      <c r="K1534" s="655"/>
      <c r="L1534" s="655"/>
      <c r="M1534" s="655"/>
      <c r="N1534" s="655"/>
      <c r="O1534" s="655"/>
      <c r="P1534" s="655"/>
      <c r="Q1534" s="655"/>
      <c r="R1534" s="655"/>
      <c r="S1534" s="655"/>
      <c r="T1534" s="655"/>
      <c r="U1534" s="655"/>
      <c r="V1534" s="107"/>
      <c r="W1534" s="641">
        <f>SUM(BT1534:BW1534)</f>
        <v>0</v>
      </c>
      <c r="X1534" s="641"/>
      <c r="Y1534" s="641"/>
      <c r="Z1534" s="641"/>
      <c r="AA1534" s="641"/>
      <c r="AB1534" s="641"/>
      <c r="AC1534" s="155"/>
      <c r="AD1534" s="641">
        <v>0</v>
      </c>
      <c r="AE1534" s="641"/>
      <c r="AF1534" s="641"/>
      <c r="AG1534" s="641"/>
      <c r="AH1534" s="641"/>
      <c r="AI1534" s="641"/>
      <c r="AJ1534" s="147" t="str">
        <f t="shared" si="195"/>
        <v/>
      </c>
      <c r="AK1534" s="245">
        <f t="shared" si="195"/>
        <v>0</v>
      </c>
      <c r="AL1534" s="633" t="s">
        <v>1844</v>
      </c>
      <c r="AM1534" s="657"/>
      <c r="AN1534" s="657"/>
      <c r="AO1534" s="657"/>
      <c r="AP1534" s="657"/>
      <c r="AQ1534" s="657"/>
      <c r="AR1534" s="657"/>
      <c r="AS1534" s="657"/>
      <c r="AT1534" s="657"/>
      <c r="AU1534" s="657"/>
      <c r="AV1534" s="657"/>
      <c r="AW1534" s="657"/>
      <c r="AX1534" s="657"/>
      <c r="AY1534" s="657"/>
      <c r="AZ1534" s="657"/>
      <c r="BA1534" s="657"/>
      <c r="BB1534" s="657"/>
      <c r="BC1534" s="657"/>
      <c r="BD1534" s="657"/>
      <c r="BE1534" s="107"/>
      <c r="BF1534" s="676">
        <f>W1534</f>
        <v>0</v>
      </c>
      <c r="BG1534" s="676"/>
      <c r="BH1534" s="676"/>
      <c r="BI1534" s="676"/>
      <c r="BJ1534" s="676"/>
      <c r="BK1534" s="676"/>
      <c r="BL1534" s="194"/>
      <c r="BM1534" s="676">
        <f>AD1534</f>
        <v>0</v>
      </c>
      <c r="BN1534" s="676"/>
      <c r="BO1534" s="676"/>
      <c r="BP1534" s="676"/>
      <c r="BQ1534" s="676"/>
      <c r="BR1534" s="676"/>
      <c r="BS1534" s="193"/>
      <c r="BT1534" s="155">
        <v>0</v>
      </c>
      <c r="BU1534" s="155">
        <v>0</v>
      </c>
      <c r="BV1534" s="155">
        <v>0</v>
      </c>
      <c r="BW1534" s="155">
        <v>0</v>
      </c>
      <c r="BX1534" s="156"/>
      <c r="BY1534" s="156">
        <f>IF(SUM(C1534:AI1534)=0,0,1)</f>
        <v>0</v>
      </c>
      <c r="BZ1534" s="156">
        <f t="shared" si="196"/>
        <v>0</v>
      </c>
      <c r="CA1534" s="156"/>
      <c r="CB1534" s="155"/>
      <c r="CC1534" s="155"/>
      <c r="CD1534" s="155"/>
      <c r="CE1534" s="155"/>
      <c r="CG1534" s="290"/>
      <c r="CH1534" s="290"/>
      <c r="CI1534" s="290"/>
      <c r="CJ1534" s="290"/>
      <c r="CK1534" s="290"/>
      <c r="CL1534" s="290"/>
      <c r="CM1534" s="290"/>
      <c r="CN1534" s="290"/>
      <c r="CO1534" s="290"/>
      <c r="CP1534" s="290"/>
    </row>
    <row r="1535" spans="1:94" s="99" customFormat="1" ht="15" hidden="1" customHeight="1">
      <c r="A1535" s="147" t="str">
        <f>IF(B1535&lt;&gt;"",SUBTOTAL(103,$B$8:B1535)-SUBTOTAL(103,$B$9:$B$50)-SUBTOTAL(103,$B$52:$B$345),"")</f>
        <v/>
      </c>
      <c r="B1535" s="88"/>
      <c r="C1535" s="742" t="s">
        <v>1845</v>
      </c>
      <c r="D1535" s="655"/>
      <c r="E1535" s="655"/>
      <c r="F1535" s="655"/>
      <c r="G1535" s="655"/>
      <c r="H1535" s="655"/>
      <c r="I1535" s="655"/>
      <c r="J1535" s="655"/>
      <c r="K1535" s="655"/>
      <c r="L1535" s="655"/>
      <c r="M1535" s="655"/>
      <c r="N1535" s="655"/>
      <c r="O1535" s="655"/>
      <c r="P1535" s="655"/>
      <c r="Q1535" s="655"/>
      <c r="R1535" s="655"/>
      <c r="S1535" s="655"/>
      <c r="T1535" s="655"/>
      <c r="U1535" s="655"/>
      <c r="V1535" s="107"/>
      <c r="W1535" s="641">
        <f>SUM(BT1535:BW1535)</f>
        <v>0</v>
      </c>
      <c r="X1535" s="641"/>
      <c r="Y1535" s="641"/>
      <c r="Z1535" s="641"/>
      <c r="AA1535" s="641"/>
      <c r="AB1535" s="641"/>
      <c r="AC1535" s="155"/>
      <c r="AD1535" s="641">
        <v>0</v>
      </c>
      <c r="AE1535" s="641"/>
      <c r="AF1535" s="641"/>
      <c r="AG1535" s="641"/>
      <c r="AH1535" s="641"/>
      <c r="AI1535" s="641"/>
      <c r="AJ1535" s="147" t="str">
        <f t="shared" si="195"/>
        <v/>
      </c>
      <c r="AK1535" s="245">
        <f t="shared" si="195"/>
        <v>0</v>
      </c>
      <c r="AL1535" s="633" t="s">
        <v>1846</v>
      </c>
      <c r="AM1535" s="657"/>
      <c r="AN1535" s="657"/>
      <c r="AO1535" s="657"/>
      <c r="AP1535" s="657"/>
      <c r="AQ1535" s="657"/>
      <c r="AR1535" s="657"/>
      <c r="AS1535" s="657"/>
      <c r="AT1535" s="657"/>
      <c r="AU1535" s="657"/>
      <c r="AV1535" s="657"/>
      <c r="AW1535" s="657"/>
      <c r="AX1535" s="657"/>
      <c r="AY1535" s="657"/>
      <c r="AZ1535" s="657"/>
      <c r="BA1535" s="657"/>
      <c r="BB1535" s="657"/>
      <c r="BC1535" s="657"/>
      <c r="BD1535" s="657"/>
      <c r="BE1535" s="107"/>
      <c r="BF1535" s="676">
        <f>W1535</f>
        <v>0</v>
      </c>
      <c r="BG1535" s="676"/>
      <c r="BH1535" s="676"/>
      <c r="BI1535" s="676"/>
      <c r="BJ1535" s="676"/>
      <c r="BK1535" s="676"/>
      <c r="BL1535" s="194"/>
      <c r="BM1535" s="676">
        <f>AD1535</f>
        <v>0</v>
      </c>
      <c r="BN1535" s="676"/>
      <c r="BO1535" s="676"/>
      <c r="BP1535" s="676"/>
      <c r="BQ1535" s="676"/>
      <c r="BR1535" s="676"/>
      <c r="BS1535" s="193"/>
      <c r="BT1535" s="155">
        <v>0</v>
      </c>
      <c r="BU1535" s="155">
        <v>0</v>
      </c>
      <c r="BV1535" s="155">
        <v>0</v>
      </c>
      <c r="BW1535" s="155">
        <v>0</v>
      </c>
      <c r="BX1535" s="156"/>
      <c r="BY1535" s="156">
        <f>IF(SUM(C1535:AI1535)=0,0,1)</f>
        <v>0</v>
      </c>
      <c r="BZ1535" s="156">
        <f t="shared" si="196"/>
        <v>0</v>
      </c>
      <c r="CA1535" s="156"/>
      <c r="CB1535" s="155"/>
      <c r="CC1535" s="155"/>
      <c r="CD1535" s="155"/>
      <c r="CE1535" s="155"/>
      <c r="CG1535" s="290"/>
      <c r="CH1535" s="290"/>
      <c r="CI1535" s="290"/>
      <c r="CJ1535" s="290"/>
      <c r="CK1535" s="290"/>
      <c r="CL1535" s="290"/>
      <c r="CM1535" s="290"/>
      <c r="CN1535" s="290"/>
      <c r="CO1535" s="290"/>
      <c r="CP1535" s="290"/>
    </row>
    <row r="1536" spans="1:94" s="99" customFormat="1" ht="27.75" hidden="1" customHeight="1">
      <c r="A1536" s="147" t="str">
        <f>IF(B1536&lt;&gt;"",SUBTOTAL(103,$B$8:B1536)-SUBTOTAL(103,$B$9:$B$50)-SUBTOTAL(103,$B$52:$B$345),"")</f>
        <v/>
      </c>
      <c r="B1536" s="88"/>
      <c r="C1536" s="742" t="str">
        <f>"Hoàn nhập tài sản thuế thu nhập hoãn lại đã được ghi nhận từ các "&amp;'[4]Khai bao'!$C$23&amp;" trước"</f>
        <v>Hoàn nhập tài sản thuế thu nhập hoãn lại đã được ghi nhận từ các kỳ trước</v>
      </c>
      <c r="D1536" s="655"/>
      <c r="E1536" s="655"/>
      <c r="F1536" s="655"/>
      <c r="G1536" s="655"/>
      <c r="H1536" s="655"/>
      <c r="I1536" s="655"/>
      <c r="J1536" s="655"/>
      <c r="K1536" s="655"/>
      <c r="L1536" s="655"/>
      <c r="M1536" s="655"/>
      <c r="N1536" s="655"/>
      <c r="O1536" s="655"/>
      <c r="P1536" s="655"/>
      <c r="Q1536" s="655"/>
      <c r="R1536" s="655"/>
      <c r="S1536" s="655"/>
      <c r="T1536" s="655"/>
      <c r="U1536" s="655"/>
      <c r="V1536" s="107"/>
      <c r="W1536" s="641">
        <f>SUM(BT1536:BW1536)</f>
        <v>0</v>
      </c>
      <c r="X1536" s="641"/>
      <c r="Y1536" s="641"/>
      <c r="Z1536" s="641"/>
      <c r="AA1536" s="641"/>
      <c r="AB1536" s="641"/>
      <c r="AC1536" s="155"/>
      <c r="AD1536" s="641">
        <v>0</v>
      </c>
      <c r="AE1536" s="641"/>
      <c r="AF1536" s="641"/>
      <c r="AG1536" s="641"/>
      <c r="AH1536" s="641"/>
      <c r="AI1536" s="641"/>
      <c r="AJ1536" s="147" t="str">
        <f t="shared" si="195"/>
        <v/>
      </c>
      <c r="AK1536" s="245">
        <f t="shared" si="195"/>
        <v>0</v>
      </c>
      <c r="AL1536" s="633" t="str">
        <f>"Reversal deferred income tax assets have been recorded in previous "&amp;'[4]Khai bao'!$D$23&amp;"s"</f>
        <v>Reversal deferred income tax assets have been recorded in previous years</v>
      </c>
      <c r="AM1536" s="657"/>
      <c r="AN1536" s="657"/>
      <c r="AO1536" s="657"/>
      <c r="AP1536" s="657"/>
      <c r="AQ1536" s="657"/>
      <c r="AR1536" s="657"/>
      <c r="AS1536" s="657"/>
      <c r="AT1536" s="657"/>
      <c r="AU1536" s="657"/>
      <c r="AV1536" s="657"/>
      <c r="AW1536" s="657"/>
      <c r="AX1536" s="657"/>
      <c r="AY1536" s="657"/>
      <c r="AZ1536" s="657"/>
      <c r="BA1536" s="657"/>
      <c r="BB1536" s="657"/>
      <c r="BC1536" s="657"/>
      <c r="BD1536" s="657"/>
      <c r="BE1536" s="107"/>
      <c r="BF1536" s="676">
        <f>W1536</f>
        <v>0</v>
      </c>
      <c r="BG1536" s="676"/>
      <c r="BH1536" s="676"/>
      <c r="BI1536" s="676"/>
      <c r="BJ1536" s="676"/>
      <c r="BK1536" s="676"/>
      <c r="BL1536" s="194"/>
      <c r="BM1536" s="676">
        <f>AD1536</f>
        <v>0</v>
      </c>
      <c r="BN1536" s="676"/>
      <c r="BO1536" s="676"/>
      <c r="BP1536" s="676"/>
      <c r="BQ1536" s="676"/>
      <c r="BR1536" s="676"/>
      <c r="BS1536" s="193"/>
      <c r="BT1536" s="155">
        <v>0</v>
      </c>
      <c r="BU1536" s="155">
        <v>0</v>
      </c>
      <c r="BV1536" s="155">
        <v>0</v>
      </c>
      <c r="BW1536" s="155">
        <v>0</v>
      </c>
      <c r="BX1536" s="156"/>
      <c r="BY1536" s="156">
        <f>IF(SUM(C1536:AI1536)=0,0,1)</f>
        <v>0</v>
      </c>
      <c r="BZ1536" s="156">
        <f t="shared" si="196"/>
        <v>0</v>
      </c>
      <c r="CA1536" s="156"/>
      <c r="CB1536" s="155"/>
      <c r="CC1536" s="155"/>
      <c r="CD1536" s="155"/>
      <c r="CE1536" s="155"/>
      <c r="CG1536" s="290"/>
      <c r="CH1536" s="290"/>
      <c r="CI1536" s="290"/>
      <c r="CJ1536" s="290"/>
      <c r="CK1536" s="290"/>
      <c r="CL1536" s="290"/>
      <c r="CM1536" s="290"/>
      <c r="CN1536" s="290"/>
      <c r="CO1536" s="290"/>
      <c r="CP1536" s="290"/>
    </row>
    <row r="1537" spans="1:94" ht="15" hidden="1" customHeight="1">
      <c r="A1537" s="147" t="str">
        <f>IF(B1537&lt;&gt;"",SUBTOTAL(103,$B$8:B1537)-SUBTOTAL(103,$B$9:$B$50)-SUBTOTAL(103,$B$52:$B$345),"")</f>
        <v/>
      </c>
      <c r="C1537" s="262"/>
      <c r="W1537" s="155"/>
      <c r="X1537" s="155"/>
      <c r="Y1537" s="155"/>
      <c r="Z1537" s="155"/>
      <c r="AA1537" s="155"/>
      <c r="AB1537" s="155"/>
      <c r="AC1537" s="155"/>
      <c r="AD1537" s="155"/>
      <c r="AE1537" s="155"/>
      <c r="AF1537" s="155"/>
      <c r="AG1537" s="155"/>
      <c r="AH1537" s="155"/>
      <c r="AI1537" s="155"/>
      <c r="AJ1537" s="147" t="str">
        <f t="shared" si="195"/>
        <v/>
      </c>
      <c r="AK1537" s="245">
        <f t="shared" si="195"/>
        <v>0</v>
      </c>
      <c r="AL1537" s="262"/>
      <c r="BF1537" s="194"/>
      <c r="BG1537" s="194"/>
      <c r="BH1537" s="194"/>
      <c r="BI1537" s="194"/>
      <c r="BJ1537" s="194"/>
      <c r="BK1537" s="194"/>
      <c r="BL1537" s="194"/>
      <c r="BM1537" s="194"/>
      <c r="BN1537" s="194"/>
      <c r="BO1537" s="194"/>
      <c r="BP1537" s="194"/>
      <c r="BQ1537" s="194"/>
      <c r="BR1537" s="194"/>
      <c r="BY1537" s="156">
        <f>BY1538</f>
        <v>0</v>
      </c>
      <c r="BZ1537" s="156">
        <f t="shared" si="196"/>
        <v>0</v>
      </c>
      <c r="CD1537" s="155"/>
      <c r="CE1537" s="155"/>
    </row>
    <row r="1538" spans="1:94" s="96" customFormat="1" ht="15" hidden="1" customHeight="1" thickBot="1">
      <c r="A1538" s="147" t="str">
        <f>IF(B1538&lt;&gt;"",SUBTOTAL(103,$B$8:B1538)-SUBTOTAL(103,$B$9:$B$50)-SUBTOTAL(103,$B$52:$B$345),"")</f>
        <v/>
      </c>
      <c r="B1538" s="88"/>
      <c r="C1538" s="270"/>
      <c r="D1538" s="110"/>
      <c r="E1538" s="111"/>
      <c r="F1538" s="111"/>
      <c r="G1538" s="111"/>
      <c r="H1538" s="111"/>
      <c r="I1538" s="111"/>
      <c r="J1538" s="111"/>
      <c r="K1538" s="112"/>
      <c r="L1538" s="112"/>
      <c r="M1538" s="112"/>
      <c r="N1538" s="112"/>
      <c r="O1538" s="112"/>
      <c r="P1538" s="112"/>
      <c r="Q1538" s="112"/>
      <c r="R1538" s="112"/>
      <c r="S1538" s="112"/>
      <c r="T1538" s="112"/>
      <c r="U1538" s="112"/>
      <c r="V1538" s="112"/>
      <c r="W1538" s="653">
        <f>SUBTOTAL(109,W1533:AB1537)</f>
        <v>0</v>
      </c>
      <c r="X1538" s="653"/>
      <c r="Y1538" s="653"/>
      <c r="Z1538" s="653"/>
      <c r="AA1538" s="653"/>
      <c r="AB1538" s="653"/>
      <c r="AC1538" s="252"/>
      <c r="AD1538" s="653">
        <f>SUBTOTAL(109,AD1533:AI1537)</f>
        <v>0</v>
      </c>
      <c r="AE1538" s="653"/>
      <c r="AF1538" s="653"/>
      <c r="AG1538" s="653"/>
      <c r="AH1538" s="653"/>
      <c r="AI1538" s="653"/>
      <c r="AJ1538" s="147" t="str">
        <f t="shared" si="195"/>
        <v/>
      </c>
      <c r="AK1538" s="245">
        <f t="shared" si="195"/>
        <v>0</v>
      </c>
      <c r="AL1538" s="270"/>
      <c r="AM1538" s="110"/>
      <c r="AN1538" s="111"/>
      <c r="AO1538" s="111"/>
      <c r="AP1538" s="111"/>
      <c r="AQ1538" s="111"/>
      <c r="AR1538" s="111"/>
      <c r="AS1538" s="111"/>
      <c r="AT1538" s="112"/>
      <c r="AU1538" s="112"/>
      <c r="AV1538" s="112"/>
      <c r="AW1538" s="112"/>
      <c r="AX1538" s="112"/>
      <c r="AY1538" s="112"/>
      <c r="AZ1538" s="112"/>
      <c r="BA1538" s="112"/>
      <c r="BB1538" s="112"/>
      <c r="BC1538" s="112"/>
      <c r="BD1538" s="112"/>
      <c r="BE1538" s="112"/>
      <c r="BF1538" s="653">
        <f>SUBTOTAL(109,BF1533:BK1537)</f>
        <v>0</v>
      </c>
      <c r="BG1538" s="653"/>
      <c r="BH1538" s="653"/>
      <c r="BI1538" s="653"/>
      <c r="BJ1538" s="653"/>
      <c r="BK1538" s="653"/>
      <c r="BL1538" s="252"/>
      <c r="BM1538" s="653">
        <f>SUBTOTAL(109,BM1533:BR1537)</f>
        <v>0</v>
      </c>
      <c r="BN1538" s="653"/>
      <c r="BO1538" s="653"/>
      <c r="BP1538" s="653"/>
      <c r="BQ1538" s="653"/>
      <c r="BR1538" s="653"/>
      <c r="BS1538" s="271"/>
      <c r="BT1538" s="285">
        <f>SUBTOTAL(109,BT1532:BT1537)</f>
        <v>0</v>
      </c>
      <c r="BU1538" s="285">
        <f>SUBTOTAL(109,BU1532:BU1537)</f>
        <v>0</v>
      </c>
      <c r="BV1538" s="285">
        <f>SUBTOTAL(109,BV1532:BV1537)</f>
        <v>0</v>
      </c>
      <c r="BW1538" s="285">
        <f>SUBTOTAL(109,BW1532:BW1537)</f>
        <v>0</v>
      </c>
      <c r="BX1538" s="156"/>
      <c r="BY1538" s="156">
        <f>IF(SUM(C1538:AI1538)=0,0,1)</f>
        <v>0</v>
      </c>
      <c r="BZ1538" s="156">
        <f t="shared" si="196"/>
        <v>0</v>
      </c>
      <c r="CA1538" s="156"/>
      <c r="CB1538" s="252">
        <f>[4]CDKT!P139</f>
        <v>0</v>
      </c>
      <c r="CC1538" s="252">
        <f>[4]CDKT!T139</f>
        <v>0</v>
      </c>
      <c r="CD1538" s="252">
        <f>W1538-CB1538</f>
        <v>0</v>
      </c>
      <c r="CE1538" s="252">
        <f>AD1538-CC1538</f>
        <v>0</v>
      </c>
      <c r="CG1538" s="272"/>
      <c r="CH1538" s="272"/>
      <c r="CI1538" s="272"/>
      <c r="CJ1538" s="272"/>
      <c r="CK1538" s="272"/>
      <c r="CL1538" s="272"/>
      <c r="CM1538" s="272"/>
      <c r="CN1538" s="272"/>
      <c r="CO1538" s="272"/>
      <c r="CP1538" s="272"/>
    </row>
    <row r="1539" spans="1:94" ht="15" hidden="1" customHeight="1" thickTop="1">
      <c r="A1539" s="147" t="str">
        <f>IF(B1539&lt;&gt;"",SUBTOTAL(103,$B$8:B1539)-SUBTOTAL(103,$B$9:$B$50)-SUBTOTAL(103,$B$52:$B$345),"")</f>
        <v/>
      </c>
      <c r="C1539" s="261"/>
      <c r="D1539" s="107"/>
      <c r="E1539" s="107"/>
      <c r="F1539" s="107"/>
      <c r="G1539" s="107"/>
      <c r="H1539" s="107"/>
      <c r="I1539" s="107"/>
      <c r="J1539" s="107"/>
      <c r="K1539" s="107"/>
      <c r="L1539" s="107"/>
      <c r="M1539" s="107"/>
      <c r="N1539" s="107"/>
      <c r="O1539" s="107"/>
      <c r="P1539" s="107"/>
      <c r="Q1539" s="107"/>
      <c r="R1539" s="107"/>
      <c r="S1539" s="107"/>
      <c r="T1539" s="107"/>
      <c r="U1539" s="107"/>
      <c r="V1539" s="107"/>
      <c r="W1539" s="155"/>
      <c r="X1539" s="155"/>
      <c r="Y1539" s="155"/>
      <c r="Z1539" s="155"/>
      <c r="AA1539" s="155"/>
      <c r="AB1539" s="155"/>
      <c r="AC1539" s="155"/>
      <c r="AD1539" s="155"/>
      <c r="AE1539" s="155"/>
      <c r="AF1539" s="155"/>
      <c r="AG1539" s="155"/>
      <c r="AH1539" s="155"/>
      <c r="AI1539" s="155"/>
      <c r="AJ1539" s="147" t="str">
        <f t="shared" si="195"/>
        <v/>
      </c>
      <c r="AK1539" s="245">
        <f t="shared" si="195"/>
        <v>0</v>
      </c>
      <c r="AL1539" s="261"/>
      <c r="AM1539" s="107"/>
      <c r="AN1539" s="107"/>
      <c r="AO1539" s="107"/>
      <c r="AP1539" s="107"/>
      <c r="AQ1539" s="107"/>
      <c r="AR1539" s="107"/>
      <c r="AS1539" s="107"/>
      <c r="AT1539" s="107"/>
      <c r="AU1539" s="107"/>
      <c r="AV1539" s="107"/>
      <c r="AW1539" s="107"/>
      <c r="AX1539" s="107"/>
      <c r="AY1539" s="107"/>
      <c r="AZ1539" s="107"/>
      <c r="BA1539" s="107"/>
      <c r="BB1539" s="107"/>
      <c r="BC1539" s="107"/>
      <c r="BD1539" s="107"/>
      <c r="BE1539" s="107"/>
      <c r="BF1539" s="194"/>
      <c r="BG1539" s="194"/>
      <c r="BH1539" s="194"/>
      <c r="BI1539" s="194"/>
      <c r="BJ1539" s="194"/>
      <c r="BK1539" s="194"/>
      <c r="BL1539" s="194"/>
      <c r="BM1539" s="194"/>
      <c r="BN1539" s="194"/>
      <c r="BO1539" s="194"/>
      <c r="BP1539" s="194"/>
      <c r="BQ1539" s="194"/>
      <c r="BR1539" s="194"/>
      <c r="BT1539" s="155">
        <f>BT1538-[4]CDKT!K139</f>
        <v>0</v>
      </c>
      <c r="BU1539" s="155">
        <f>BU1538-[4]CDKT!L139</f>
        <v>0</v>
      </c>
      <c r="BV1539" s="155">
        <f>BV1538-[4]CDKT!M139</f>
        <v>0</v>
      </c>
      <c r="BW1539" s="155">
        <f>BW1538-[4]CDKT!O139</f>
        <v>0</v>
      </c>
      <c r="BY1539" s="156">
        <f>BY1541</f>
        <v>0</v>
      </c>
      <c r="BZ1539" s="156">
        <f t="shared" si="196"/>
        <v>0</v>
      </c>
      <c r="CD1539" s="155"/>
      <c r="CE1539" s="155"/>
    </row>
    <row r="1540" spans="1:94" ht="15" hidden="1" customHeight="1">
      <c r="A1540" s="278" t="str">
        <f>IF(B1540&lt;&gt;"",SUBTOTAL(103,$B$8:B1540)-SUBTOTAL(103,$B$9:$B$50)-SUBTOTAL(103,$B$52:$B$345),"")</f>
        <v/>
      </c>
      <c r="D1540" s="100"/>
      <c r="E1540" s="100"/>
      <c r="F1540" s="100"/>
      <c r="G1540" s="100"/>
      <c r="H1540" s="100"/>
      <c r="I1540" s="100"/>
      <c r="J1540" s="100"/>
      <c r="K1540" s="100"/>
      <c r="L1540" s="100"/>
      <c r="M1540" s="100"/>
      <c r="N1540" s="100"/>
      <c r="O1540" s="100"/>
      <c r="P1540" s="100"/>
      <c r="Q1540" s="100"/>
      <c r="R1540" s="100"/>
      <c r="S1540" s="100"/>
      <c r="T1540" s="100"/>
      <c r="W1540" s="648" t="str">
        <f>[4]CDKT!$P$9</f>
        <v>30/06/2016</v>
      </c>
      <c r="X1540" s="649"/>
      <c r="Y1540" s="649"/>
      <c r="Z1540" s="649"/>
      <c r="AA1540" s="649"/>
      <c r="AB1540" s="649"/>
      <c r="AC1540" s="277"/>
      <c r="AD1540" s="648" t="str">
        <f>[4]CDKT!$T$9</f>
        <v>01/01/2016</v>
      </c>
      <c r="AE1540" s="649"/>
      <c r="AF1540" s="649"/>
      <c r="AG1540" s="649"/>
      <c r="AH1540" s="649"/>
      <c r="AI1540" s="649"/>
      <c r="AJ1540" s="278" t="str">
        <f t="shared" si="195"/>
        <v/>
      </c>
      <c r="AK1540" s="278">
        <f t="shared" si="195"/>
        <v>0</v>
      </c>
      <c r="AM1540" s="100"/>
      <c r="AN1540" s="100"/>
      <c r="AO1540" s="100"/>
      <c r="AP1540" s="100"/>
      <c r="AQ1540" s="100"/>
      <c r="AR1540" s="100"/>
      <c r="AS1540" s="100"/>
      <c r="AT1540" s="100"/>
      <c r="AU1540" s="100"/>
      <c r="AV1540" s="100"/>
      <c r="AW1540" s="100"/>
      <c r="AX1540" s="100"/>
      <c r="AY1540" s="100"/>
      <c r="AZ1540" s="100"/>
      <c r="BA1540" s="100"/>
      <c r="BB1540" s="100"/>
      <c r="BC1540" s="100"/>
      <c r="BF1540" s="650" t="e">
        <f>#REF!</f>
        <v>#REF!</v>
      </c>
      <c r="BG1540" s="649"/>
      <c r="BH1540" s="649"/>
      <c r="BI1540" s="649"/>
      <c r="BJ1540" s="649"/>
      <c r="BK1540" s="649"/>
      <c r="BL1540" s="277"/>
      <c r="BM1540" s="650" t="e">
        <f>#REF!</f>
        <v>#REF!</v>
      </c>
      <c r="BN1540" s="649"/>
      <c r="BO1540" s="649"/>
      <c r="BP1540" s="649"/>
      <c r="BQ1540" s="649"/>
      <c r="BR1540" s="649"/>
      <c r="BS1540" s="279"/>
      <c r="BT1540" s="280" t="str">
        <f>[4]CDKT!K$9</f>
        <v>Hội sở</v>
      </c>
      <c r="BU1540" s="280" t="str">
        <f>[4]CDKT!L$9</f>
        <v>CN Hà Nội</v>
      </c>
      <c r="BV1540" s="280" t="str">
        <f>[4]CDKT!M$9</f>
        <v>CN Hồ Chí Minh</v>
      </c>
      <c r="BW1540" s="280" t="str">
        <f>[4]CDKT!O$9</f>
        <v>Điều chỉnh</v>
      </c>
      <c r="BY1540" s="156">
        <f>BY1541</f>
        <v>0</v>
      </c>
      <c r="BZ1540" s="156">
        <f t="shared" si="196"/>
        <v>0</v>
      </c>
    </row>
    <row r="1541" spans="1:94" ht="15" hidden="1" customHeight="1">
      <c r="A1541" s="278" t="str">
        <f>IF(B1541&lt;&gt;"",SUBTOTAL(103,$B$8:B1541)-SUBTOTAL(103,$B$9:$B$50)-SUBTOTAL(103,$B$52:$B$345),"")</f>
        <v/>
      </c>
      <c r="D1541" s="100"/>
      <c r="E1541" s="100"/>
      <c r="F1541" s="100"/>
      <c r="G1541" s="100"/>
      <c r="H1541" s="100"/>
      <c r="I1541" s="100"/>
      <c r="J1541" s="100"/>
      <c r="K1541" s="100"/>
      <c r="L1541" s="100"/>
      <c r="M1541" s="100"/>
      <c r="N1541" s="100"/>
      <c r="O1541" s="100"/>
      <c r="P1541" s="100"/>
      <c r="Q1541" s="100"/>
      <c r="R1541" s="100"/>
      <c r="S1541" s="100"/>
      <c r="T1541" s="100"/>
      <c r="W1541" s="651" t="str">
        <f>[4]CDKT!$P$10</f>
        <v>VND</v>
      </c>
      <c r="X1541" s="651"/>
      <c r="Y1541" s="651"/>
      <c r="Z1541" s="651"/>
      <c r="AA1541" s="651"/>
      <c r="AB1541" s="651"/>
      <c r="AC1541" s="277"/>
      <c r="AD1541" s="651" t="str">
        <f>[4]CDKT!$T$10</f>
        <v>VND</v>
      </c>
      <c r="AE1541" s="651"/>
      <c r="AF1541" s="651"/>
      <c r="AG1541" s="651"/>
      <c r="AH1541" s="651"/>
      <c r="AI1541" s="651"/>
      <c r="AJ1541" s="278" t="str">
        <f t="shared" si="195"/>
        <v/>
      </c>
      <c r="AK1541" s="278">
        <f t="shared" si="195"/>
        <v>0</v>
      </c>
      <c r="AM1541" s="100"/>
      <c r="AN1541" s="100"/>
      <c r="AO1541" s="100"/>
      <c r="AP1541" s="100"/>
      <c r="AQ1541" s="100"/>
      <c r="AR1541" s="100"/>
      <c r="AS1541" s="100"/>
      <c r="AT1541" s="100"/>
      <c r="AU1541" s="100"/>
      <c r="AV1541" s="100"/>
      <c r="AW1541" s="100"/>
      <c r="AX1541" s="100"/>
      <c r="AY1541" s="100"/>
      <c r="AZ1541" s="100"/>
      <c r="BA1541" s="100"/>
      <c r="BB1541" s="100"/>
      <c r="BC1541" s="100"/>
      <c r="BF1541" s="651" t="e">
        <f>#REF!</f>
        <v>#REF!</v>
      </c>
      <c r="BG1541" s="651"/>
      <c r="BH1541" s="651"/>
      <c r="BI1541" s="651"/>
      <c r="BJ1541" s="651"/>
      <c r="BK1541" s="651"/>
      <c r="BL1541" s="277"/>
      <c r="BM1541" s="651" t="e">
        <f>#REF!</f>
        <v>#REF!</v>
      </c>
      <c r="BN1541" s="651"/>
      <c r="BO1541" s="651"/>
      <c r="BP1541" s="651"/>
      <c r="BQ1541" s="651"/>
      <c r="BR1541" s="651"/>
      <c r="BS1541" s="279"/>
      <c r="BT1541" s="155" t="s">
        <v>1133</v>
      </c>
      <c r="BU1541" s="155" t="s">
        <v>1133</v>
      </c>
      <c r="BV1541" s="155" t="s">
        <v>1133</v>
      </c>
      <c r="BW1541" s="155" t="s">
        <v>1133</v>
      </c>
      <c r="BY1541" s="156">
        <f>SUM(BY1542:BY1546)</f>
        <v>0</v>
      </c>
      <c r="BZ1541" s="156">
        <f t="shared" si="196"/>
        <v>0</v>
      </c>
    </row>
    <row r="1542" spans="1:94" ht="15" hidden="1" customHeight="1">
      <c r="A1542" s="278" t="str">
        <f>IF(B1542&lt;&gt;"",SUBTOTAL(103,$B$8:B1542)-SUBTOTAL(103,$B$9:$B$50)-SUBTOTAL(103,$B$52:$B$345),"")</f>
        <v/>
      </c>
      <c r="C1542" s="88" t="s">
        <v>1847</v>
      </c>
      <c r="D1542" s="100"/>
      <c r="E1542" s="100"/>
      <c r="F1542" s="100"/>
      <c r="G1542" s="100"/>
      <c r="H1542" s="100"/>
      <c r="I1542" s="100"/>
      <c r="J1542" s="100"/>
      <c r="K1542" s="100"/>
      <c r="L1542" s="100"/>
      <c r="M1542" s="100"/>
      <c r="N1542" s="100"/>
      <c r="O1542" s="100"/>
      <c r="P1542" s="100"/>
      <c r="Q1542" s="100"/>
      <c r="R1542" s="100"/>
      <c r="S1542" s="100"/>
      <c r="T1542" s="100"/>
      <c r="W1542" s="196"/>
      <c r="X1542" s="196"/>
      <c r="Y1542" s="196"/>
      <c r="Z1542" s="196"/>
      <c r="AA1542" s="196"/>
      <c r="AB1542" s="196"/>
      <c r="AC1542" s="277"/>
      <c r="AD1542" s="196"/>
      <c r="AE1542" s="196"/>
      <c r="AF1542" s="196"/>
      <c r="AG1542" s="196"/>
      <c r="AH1542" s="196"/>
      <c r="AI1542" s="196"/>
      <c r="AJ1542" s="278" t="str">
        <f t="shared" si="195"/>
        <v/>
      </c>
      <c r="AK1542" s="278">
        <f t="shared" si="195"/>
        <v>0</v>
      </c>
      <c r="AL1542" s="88" t="s">
        <v>1848</v>
      </c>
      <c r="AM1542" s="100"/>
      <c r="AN1542" s="100"/>
      <c r="AO1542" s="100"/>
      <c r="AP1542" s="100"/>
      <c r="AQ1542" s="100"/>
      <c r="AR1542" s="100"/>
      <c r="AS1542" s="100"/>
      <c r="AT1542" s="100"/>
      <c r="AU1542" s="100"/>
      <c r="AV1542" s="100"/>
      <c r="AW1542" s="100"/>
      <c r="AX1542" s="100"/>
      <c r="AY1542" s="100"/>
      <c r="AZ1542" s="100"/>
      <c r="BA1542" s="100"/>
      <c r="BB1542" s="100"/>
      <c r="BC1542" s="100"/>
      <c r="BF1542" s="196"/>
      <c r="BG1542" s="196"/>
      <c r="BH1542" s="196"/>
      <c r="BI1542" s="196"/>
      <c r="BJ1542" s="196"/>
      <c r="BK1542" s="196"/>
      <c r="BL1542" s="277"/>
      <c r="BM1542" s="196"/>
      <c r="BN1542" s="196"/>
      <c r="BO1542" s="196"/>
      <c r="BP1542" s="196"/>
      <c r="BQ1542" s="196"/>
      <c r="BR1542" s="196"/>
      <c r="BS1542" s="279"/>
      <c r="BY1542" s="156">
        <f>BY1546</f>
        <v>0</v>
      </c>
    </row>
    <row r="1543" spans="1:94" s="99" customFormat="1" ht="15" hidden="1" customHeight="1">
      <c r="A1543" s="147" t="str">
        <f>IF(B1543&lt;&gt;"",SUBTOTAL(103,$B$8:B1543)-SUBTOTAL(103,$B$9:$B$50)-SUBTOTAL(103,$B$52:$B$345),"")</f>
        <v/>
      </c>
      <c r="B1543" s="88"/>
      <c r="C1543" s="742" t="s">
        <v>1849</v>
      </c>
      <c r="D1543" s="655"/>
      <c r="E1543" s="655"/>
      <c r="F1543" s="655"/>
      <c r="G1543" s="655"/>
      <c r="H1543" s="655"/>
      <c r="I1543" s="655"/>
      <c r="J1543" s="655"/>
      <c r="K1543" s="655"/>
      <c r="L1543" s="655"/>
      <c r="M1543" s="655"/>
      <c r="N1543" s="655"/>
      <c r="O1543" s="655"/>
      <c r="P1543" s="655"/>
      <c r="Q1543" s="655"/>
      <c r="R1543" s="655"/>
      <c r="S1543" s="655"/>
      <c r="T1543" s="655"/>
      <c r="U1543" s="655"/>
      <c r="V1543" s="107"/>
      <c r="W1543" s="641">
        <f>SUM(BT1543:BW1543)</f>
        <v>0</v>
      </c>
      <c r="X1543" s="641"/>
      <c r="Y1543" s="641"/>
      <c r="Z1543" s="641"/>
      <c r="AA1543" s="641"/>
      <c r="AB1543" s="641"/>
      <c r="AC1543" s="155"/>
      <c r="AD1543" s="641">
        <v>0</v>
      </c>
      <c r="AE1543" s="641"/>
      <c r="AF1543" s="641"/>
      <c r="AG1543" s="641"/>
      <c r="AH1543" s="641"/>
      <c r="AI1543" s="641"/>
      <c r="AJ1543" s="147" t="str">
        <f t="shared" si="195"/>
        <v/>
      </c>
      <c r="AK1543" s="245">
        <f t="shared" si="195"/>
        <v>0</v>
      </c>
      <c r="AL1543" s="633" t="s">
        <v>1850</v>
      </c>
      <c r="AM1543" s="657"/>
      <c r="AN1543" s="657"/>
      <c r="AO1543" s="657"/>
      <c r="AP1543" s="657"/>
      <c r="AQ1543" s="657"/>
      <c r="AR1543" s="657"/>
      <c r="AS1543" s="657"/>
      <c r="AT1543" s="657"/>
      <c r="AU1543" s="657"/>
      <c r="AV1543" s="657"/>
      <c r="AW1543" s="657"/>
      <c r="AX1543" s="657"/>
      <c r="AY1543" s="657"/>
      <c r="AZ1543" s="657"/>
      <c r="BA1543" s="657"/>
      <c r="BB1543" s="657"/>
      <c r="BC1543" s="657"/>
      <c r="BD1543" s="657"/>
      <c r="BE1543" s="107"/>
      <c r="BF1543" s="676">
        <f>W1543</f>
        <v>0</v>
      </c>
      <c r="BG1543" s="676"/>
      <c r="BH1543" s="676"/>
      <c r="BI1543" s="676"/>
      <c r="BJ1543" s="676"/>
      <c r="BK1543" s="676"/>
      <c r="BL1543" s="194"/>
      <c r="BM1543" s="676">
        <f>AD1543</f>
        <v>0</v>
      </c>
      <c r="BN1543" s="676"/>
      <c r="BO1543" s="676"/>
      <c r="BP1543" s="676"/>
      <c r="BQ1543" s="676"/>
      <c r="BR1543" s="676"/>
      <c r="BS1543" s="193"/>
      <c r="BT1543" s="155">
        <v>0</v>
      </c>
      <c r="BU1543" s="155">
        <v>0</v>
      </c>
      <c r="BV1543" s="155">
        <v>0</v>
      </c>
      <c r="BW1543" s="155">
        <v>0</v>
      </c>
      <c r="BX1543" s="156"/>
      <c r="BY1543" s="156">
        <f>IF(SUM(C1543:AI1543)=0,0,1)</f>
        <v>0</v>
      </c>
      <c r="BZ1543" s="156">
        <f t="shared" ref="BZ1543:BZ1549" si="197">IF(ISNONTEXT(C1543:D1543),0,SUM(C1543:AI1543)-SUM(AL1543:BR1543))</f>
        <v>0</v>
      </c>
      <c r="CA1543" s="156"/>
      <c r="CB1543" s="155"/>
      <c r="CC1543" s="155"/>
      <c r="CD1543" s="155"/>
      <c r="CE1543" s="155"/>
      <c r="CG1543" s="290"/>
      <c r="CH1543" s="290"/>
      <c r="CI1543" s="290"/>
      <c r="CJ1543" s="290"/>
      <c r="CK1543" s="290"/>
      <c r="CL1543" s="290"/>
      <c r="CM1543" s="290"/>
      <c r="CN1543" s="290"/>
      <c r="CO1543" s="290"/>
      <c r="CP1543" s="290"/>
    </row>
    <row r="1544" spans="1:94" s="99" customFormat="1" ht="27" hidden="1" customHeight="1">
      <c r="A1544" s="147" t="str">
        <f>IF(B1544&lt;&gt;"",SUBTOTAL(103,$B$8:B1544)-SUBTOTAL(103,$B$9:$B$50)-SUBTOTAL(103,$B$52:$B$345),"")</f>
        <v/>
      </c>
      <c r="B1544" s="88"/>
      <c r="C1544" s="742" t="str">
        <f>"Hoàn nhập thuế thu nhập hoãn lại phải trả đã được ghi nhận từ các "&amp;'[4]Khai bao'!$C$23&amp;" trước"</f>
        <v>Hoàn nhập thuế thu nhập hoãn lại phải trả đã được ghi nhận từ các kỳ trước</v>
      </c>
      <c r="D1544" s="655"/>
      <c r="E1544" s="655"/>
      <c r="F1544" s="655"/>
      <c r="G1544" s="655"/>
      <c r="H1544" s="655"/>
      <c r="I1544" s="655"/>
      <c r="J1544" s="655"/>
      <c r="K1544" s="655"/>
      <c r="L1544" s="655"/>
      <c r="M1544" s="655"/>
      <c r="N1544" s="655"/>
      <c r="O1544" s="655"/>
      <c r="P1544" s="655"/>
      <c r="Q1544" s="655"/>
      <c r="R1544" s="655"/>
      <c r="S1544" s="655"/>
      <c r="T1544" s="655"/>
      <c r="U1544" s="655"/>
      <c r="V1544" s="107"/>
      <c r="W1544" s="641">
        <f>SUM(BT1544:BW1544)</f>
        <v>0</v>
      </c>
      <c r="X1544" s="641"/>
      <c r="Y1544" s="641"/>
      <c r="Z1544" s="641"/>
      <c r="AA1544" s="641"/>
      <c r="AB1544" s="641"/>
      <c r="AC1544" s="155"/>
      <c r="AD1544" s="641">
        <v>0</v>
      </c>
      <c r="AE1544" s="641"/>
      <c r="AF1544" s="641"/>
      <c r="AG1544" s="641"/>
      <c r="AH1544" s="641"/>
      <c r="AI1544" s="641"/>
      <c r="AJ1544" s="147" t="str">
        <f t="shared" si="195"/>
        <v/>
      </c>
      <c r="AK1544" s="245">
        <f t="shared" si="195"/>
        <v>0</v>
      </c>
      <c r="AL1544" s="633" t="str">
        <f>"Reversal deferred income tax liabilities recorded in previous "&amp;'[4]Khai bao'!$D$23&amp;"s"</f>
        <v>Reversal deferred income tax liabilities recorded in previous years</v>
      </c>
      <c r="AM1544" s="657"/>
      <c r="AN1544" s="657"/>
      <c r="AO1544" s="657"/>
      <c r="AP1544" s="657"/>
      <c r="AQ1544" s="657"/>
      <c r="AR1544" s="657"/>
      <c r="AS1544" s="657"/>
      <c r="AT1544" s="657"/>
      <c r="AU1544" s="657"/>
      <c r="AV1544" s="657"/>
      <c r="AW1544" s="657"/>
      <c r="AX1544" s="657"/>
      <c r="AY1544" s="657"/>
      <c r="AZ1544" s="657"/>
      <c r="BA1544" s="657"/>
      <c r="BB1544" s="657"/>
      <c r="BC1544" s="657"/>
      <c r="BD1544" s="657"/>
      <c r="BE1544" s="107"/>
      <c r="BF1544" s="676">
        <f>W1544</f>
        <v>0</v>
      </c>
      <c r="BG1544" s="676"/>
      <c r="BH1544" s="676"/>
      <c r="BI1544" s="676"/>
      <c r="BJ1544" s="676"/>
      <c r="BK1544" s="676"/>
      <c r="BL1544" s="194"/>
      <c r="BM1544" s="676">
        <f>AD1544</f>
        <v>0</v>
      </c>
      <c r="BN1544" s="676"/>
      <c r="BO1544" s="676"/>
      <c r="BP1544" s="676"/>
      <c r="BQ1544" s="676"/>
      <c r="BR1544" s="676"/>
      <c r="BS1544" s="193"/>
      <c r="BT1544" s="155">
        <v>0</v>
      </c>
      <c r="BU1544" s="155">
        <v>0</v>
      </c>
      <c r="BV1544" s="155">
        <v>0</v>
      </c>
      <c r="BW1544" s="155">
        <v>0</v>
      </c>
      <c r="BX1544" s="156"/>
      <c r="BY1544" s="156">
        <f>IF(SUM(C1544:AI1544)=0,0,1)</f>
        <v>0</v>
      </c>
      <c r="BZ1544" s="156">
        <f t="shared" si="197"/>
        <v>0</v>
      </c>
      <c r="CA1544" s="156"/>
      <c r="CB1544" s="155"/>
      <c r="CC1544" s="155"/>
      <c r="CD1544" s="155"/>
      <c r="CE1544" s="155"/>
      <c r="CG1544" s="290"/>
      <c r="CH1544" s="290"/>
      <c r="CI1544" s="290"/>
      <c r="CJ1544" s="290"/>
      <c r="CK1544" s="290"/>
      <c r="CL1544" s="290"/>
      <c r="CM1544" s="290"/>
      <c r="CN1544" s="290"/>
      <c r="CO1544" s="290"/>
      <c r="CP1544" s="290"/>
    </row>
    <row r="1545" spans="1:94" ht="15" hidden="1" customHeight="1">
      <c r="A1545" s="147" t="str">
        <f>IF(B1545&lt;&gt;"",SUBTOTAL(103,$B$8:B1545)-SUBTOTAL(103,$B$9:$B$50)-SUBTOTAL(103,$B$52:$B$345),"")</f>
        <v/>
      </c>
      <c r="C1545" s="262"/>
      <c r="W1545" s="155"/>
      <c r="X1545" s="155"/>
      <c r="Y1545" s="155"/>
      <c r="Z1545" s="155"/>
      <c r="AA1545" s="155"/>
      <c r="AB1545" s="155"/>
      <c r="AC1545" s="155"/>
      <c r="AD1545" s="155"/>
      <c r="AE1545" s="155"/>
      <c r="AF1545" s="155"/>
      <c r="AG1545" s="155"/>
      <c r="AH1545" s="155"/>
      <c r="AI1545" s="155"/>
      <c r="AJ1545" s="147" t="str">
        <f t="shared" si="195"/>
        <v/>
      </c>
      <c r="AK1545" s="245">
        <f t="shared" si="195"/>
        <v>0</v>
      </c>
      <c r="AL1545" s="262"/>
      <c r="BF1545" s="194"/>
      <c r="BG1545" s="194"/>
      <c r="BH1545" s="194"/>
      <c r="BI1545" s="194"/>
      <c r="BJ1545" s="194"/>
      <c r="BK1545" s="194"/>
      <c r="BL1545" s="194"/>
      <c r="BM1545" s="194"/>
      <c r="BN1545" s="194"/>
      <c r="BO1545" s="194"/>
      <c r="BP1545" s="194"/>
      <c r="BQ1545" s="194"/>
      <c r="BR1545" s="194"/>
      <c r="BY1545" s="156">
        <f>BY1546</f>
        <v>0</v>
      </c>
      <c r="BZ1545" s="156">
        <f t="shared" si="197"/>
        <v>0</v>
      </c>
      <c r="CD1545" s="155"/>
      <c r="CE1545" s="155"/>
    </row>
    <row r="1546" spans="1:94" s="96" customFormat="1" ht="15" hidden="1" customHeight="1" thickBot="1">
      <c r="A1546" s="147" t="str">
        <f>IF(B1546&lt;&gt;"",SUBTOTAL(103,$B$8:B1546)-SUBTOTAL(103,$B$9:$B$50)-SUBTOTAL(103,$B$52:$B$345),"")</f>
        <v/>
      </c>
      <c r="B1546" s="88"/>
      <c r="C1546" s="270"/>
      <c r="D1546" s="110"/>
      <c r="E1546" s="111"/>
      <c r="F1546" s="111"/>
      <c r="G1546" s="111"/>
      <c r="H1546" s="111"/>
      <c r="I1546" s="111"/>
      <c r="J1546" s="111"/>
      <c r="K1546" s="112"/>
      <c r="L1546" s="112"/>
      <c r="M1546" s="112"/>
      <c r="N1546" s="112"/>
      <c r="O1546" s="112"/>
      <c r="P1546" s="112"/>
      <c r="Q1546" s="112"/>
      <c r="R1546" s="112"/>
      <c r="S1546" s="112"/>
      <c r="T1546" s="112"/>
      <c r="U1546" s="112"/>
      <c r="V1546" s="112"/>
      <c r="W1546" s="653">
        <f>SUBTOTAL(109,W1543:AB1545)</f>
        <v>0</v>
      </c>
      <c r="X1546" s="653"/>
      <c r="Y1546" s="653"/>
      <c r="Z1546" s="653"/>
      <c r="AA1546" s="653"/>
      <c r="AB1546" s="653"/>
      <c r="AC1546" s="252"/>
      <c r="AD1546" s="653">
        <f>SUBTOTAL(109,AD1543:AI1545)</f>
        <v>0</v>
      </c>
      <c r="AE1546" s="653"/>
      <c r="AF1546" s="653"/>
      <c r="AG1546" s="653"/>
      <c r="AH1546" s="653"/>
      <c r="AI1546" s="653"/>
      <c r="AJ1546" s="147" t="str">
        <f t="shared" si="195"/>
        <v/>
      </c>
      <c r="AK1546" s="245">
        <f t="shared" si="195"/>
        <v>0</v>
      </c>
      <c r="AL1546" s="270"/>
      <c r="AM1546" s="110"/>
      <c r="AN1546" s="111"/>
      <c r="AO1546" s="111"/>
      <c r="AP1546" s="111"/>
      <c r="AQ1546" s="111"/>
      <c r="AR1546" s="111"/>
      <c r="AS1546" s="111"/>
      <c r="AT1546" s="112"/>
      <c r="AU1546" s="112"/>
      <c r="AV1546" s="112"/>
      <c r="AW1546" s="112"/>
      <c r="AX1546" s="112"/>
      <c r="AY1546" s="112"/>
      <c r="AZ1546" s="112"/>
      <c r="BA1546" s="112"/>
      <c r="BB1546" s="112"/>
      <c r="BC1546" s="112"/>
      <c r="BD1546" s="112"/>
      <c r="BE1546" s="112"/>
      <c r="BF1546" s="653">
        <f>SUBTOTAL(109,BF1543:BK1545)</f>
        <v>0</v>
      </c>
      <c r="BG1546" s="653"/>
      <c r="BH1546" s="653"/>
      <c r="BI1546" s="653"/>
      <c r="BJ1546" s="653"/>
      <c r="BK1546" s="653"/>
      <c r="BL1546" s="252"/>
      <c r="BM1546" s="653">
        <f>SUBTOTAL(109,BM1543:BR1545)</f>
        <v>0</v>
      </c>
      <c r="BN1546" s="653"/>
      <c r="BO1546" s="653"/>
      <c r="BP1546" s="653"/>
      <c r="BQ1546" s="653"/>
      <c r="BR1546" s="653"/>
      <c r="BS1546" s="271"/>
      <c r="BT1546" s="285">
        <f>SUBTOTAL(109,BT1539:BT1545)</f>
        <v>0</v>
      </c>
      <c r="BU1546" s="285">
        <f>SUBTOTAL(109,BU1539:BU1545)</f>
        <v>0</v>
      </c>
      <c r="BV1546" s="285">
        <f>SUBTOTAL(109,BV1539:BV1545)</f>
        <v>0</v>
      </c>
      <c r="BW1546" s="285">
        <f>SUBTOTAL(109,BW1539:BW1545)</f>
        <v>0</v>
      </c>
      <c r="BX1546" s="156"/>
      <c r="BY1546" s="156">
        <f>IF(SUM(C1546:AI1546)=0,0,1)</f>
        <v>0</v>
      </c>
      <c r="BZ1546" s="156">
        <f t="shared" si="197"/>
        <v>0</v>
      </c>
      <c r="CA1546" s="156"/>
      <c r="CB1546" s="252">
        <f>[4]CDKT!P225</f>
        <v>0</v>
      </c>
      <c r="CC1546" s="252">
        <f>[4]CDKT!T225</f>
        <v>0</v>
      </c>
      <c r="CD1546" s="252">
        <f>W1546-CB1546</f>
        <v>0</v>
      </c>
      <c r="CE1546" s="252">
        <f>AD1546-CC1546</f>
        <v>0</v>
      </c>
      <c r="CG1546" s="272"/>
      <c r="CH1546" s="272"/>
      <c r="CI1546" s="272"/>
      <c r="CJ1546" s="272"/>
      <c r="CK1546" s="272"/>
      <c r="CL1546" s="272"/>
      <c r="CM1546" s="272"/>
      <c r="CN1546" s="272"/>
      <c r="CO1546" s="272"/>
      <c r="CP1546" s="272"/>
    </row>
    <row r="1547" spans="1:94" ht="15" hidden="1" customHeight="1" thickTop="1">
      <c r="A1547" s="147" t="str">
        <f>IF(B1547&lt;&gt;"",SUBTOTAL(103,$B$8:B1547)-SUBTOTAL(103,$B$9:$B$50)-SUBTOTAL(103,$B$52:$B$345),"")</f>
        <v/>
      </c>
      <c r="C1547" s="261"/>
      <c r="D1547" s="107"/>
      <c r="E1547" s="107"/>
      <c r="F1547" s="107"/>
      <c r="G1547" s="107"/>
      <c r="H1547" s="107"/>
      <c r="I1547" s="107"/>
      <c r="J1547" s="107"/>
      <c r="K1547" s="107"/>
      <c r="L1547" s="107"/>
      <c r="M1547" s="107"/>
      <c r="N1547" s="107"/>
      <c r="O1547" s="107"/>
      <c r="P1547" s="107"/>
      <c r="Q1547" s="107"/>
      <c r="R1547" s="107"/>
      <c r="S1547" s="107"/>
      <c r="T1547" s="107"/>
      <c r="U1547" s="107"/>
      <c r="V1547" s="107"/>
      <c r="W1547" s="155"/>
      <c r="X1547" s="155"/>
      <c r="Y1547" s="155"/>
      <c r="Z1547" s="155"/>
      <c r="AA1547" s="155"/>
      <c r="AB1547" s="155"/>
      <c r="AC1547" s="155"/>
      <c r="AD1547" s="155"/>
      <c r="AE1547" s="155"/>
      <c r="AF1547" s="155"/>
      <c r="AG1547" s="155"/>
      <c r="AH1547" s="155"/>
      <c r="AI1547" s="155"/>
      <c r="AJ1547" s="147" t="str">
        <f t="shared" si="195"/>
        <v/>
      </c>
      <c r="AK1547" s="245">
        <f t="shared" si="195"/>
        <v>0</v>
      </c>
      <c r="AL1547" s="261"/>
      <c r="AM1547" s="107"/>
      <c r="AN1547" s="107"/>
      <c r="AO1547" s="107"/>
      <c r="AP1547" s="107"/>
      <c r="AQ1547" s="107"/>
      <c r="AR1547" s="107"/>
      <c r="AS1547" s="107"/>
      <c r="AT1547" s="107"/>
      <c r="AU1547" s="107"/>
      <c r="AV1547" s="107"/>
      <c r="AW1547" s="107"/>
      <c r="AX1547" s="107"/>
      <c r="AY1547" s="107"/>
      <c r="AZ1547" s="107"/>
      <c r="BA1547" s="107"/>
      <c r="BB1547" s="107"/>
      <c r="BC1547" s="107"/>
      <c r="BD1547" s="107"/>
      <c r="BE1547" s="107"/>
      <c r="BF1547" s="194"/>
      <c r="BG1547" s="194"/>
      <c r="BH1547" s="194"/>
      <c r="BI1547" s="194"/>
      <c r="BJ1547" s="194"/>
      <c r="BK1547" s="194"/>
      <c r="BL1547" s="194"/>
      <c r="BM1547" s="194"/>
      <c r="BN1547" s="194"/>
      <c r="BO1547" s="194"/>
      <c r="BP1547" s="194"/>
      <c r="BQ1547" s="194"/>
      <c r="BR1547" s="194"/>
      <c r="BT1547" s="155">
        <f>BT1546-[4]CDKT!K225</f>
        <v>0</v>
      </c>
      <c r="BU1547" s="155">
        <f>BU1546-[4]CDKT!L225</f>
        <v>0</v>
      </c>
      <c r="BV1547" s="155">
        <f>BV1546-[4]CDKT!M225</f>
        <v>0</v>
      </c>
      <c r="BW1547" s="155">
        <f>BW1546-[4]CDKT!O225</f>
        <v>0</v>
      </c>
      <c r="BX1547" s="155"/>
      <c r="BY1547" s="156">
        <f>BY1549</f>
        <v>0</v>
      </c>
      <c r="BZ1547" s="156">
        <f t="shared" si="197"/>
        <v>0</v>
      </c>
      <c r="CD1547" s="155"/>
      <c r="CE1547" s="155"/>
    </row>
    <row r="1548" spans="1:94" ht="27" hidden="1" customHeight="1">
      <c r="A1548" s="278" t="str">
        <f>IF(B1548&lt;&gt;"",SUBTOTAL(103,$B$8:B1548)-SUBTOTAL(103,$B$9:$B$50)-SUBTOTAL(103,$B$52:$B$345),"")</f>
        <v/>
      </c>
      <c r="D1548" s="100"/>
      <c r="E1548" s="100"/>
      <c r="F1548" s="100"/>
      <c r="G1548" s="100"/>
      <c r="H1548" s="100"/>
      <c r="I1548" s="100"/>
      <c r="J1548" s="100"/>
      <c r="K1548" s="100"/>
      <c r="L1548" s="100"/>
      <c r="M1548" s="100"/>
      <c r="N1548" s="100"/>
      <c r="O1548" s="100"/>
      <c r="P1548" s="100"/>
      <c r="Q1548" s="100"/>
      <c r="R1548" s="100"/>
      <c r="S1548" s="100"/>
      <c r="T1548" s="100"/>
      <c r="W1548" s="644" t="str">
        <f>[4]KQKD!$P$9</f>
        <v>6 tháng đầu năm 2016</v>
      </c>
      <c r="X1548" s="649"/>
      <c r="Y1548" s="649"/>
      <c r="Z1548" s="649"/>
      <c r="AA1548" s="649"/>
      <c r="AB1548" s="649"/>
      <c r="AC1548" s="277"/>
      <c r="AD1548" s="644" t="str">
        <f>[4]KQKD!$T$9</f>
        <v>6 tháng đầu năm 2015</v>
      </c>
      <c r="AE1548" s="649"/>
      <c r="AF1548" s="649"/>
      <c r="AG1548" s="649"/>
      <c r="AH1548" s="649"/>
      <c r="AI1548" s="649"/>
      <c r="AJ1548" s="278" t="str">
        <f t="shared" si="195"/>
        <v/>
      </c>
      <c r="AK1548" s="278">
        <f t="shared" si="195"/>
        <v>0</v>
      </c>
      <c r="AM1548" s="100"/>
      <c r="AN1548" s="100"/>
      <c r="AO1548" s="100"/>
      <c r="AP1548" s="100"/>
      <c r="AQ1548" s="100"/>
      <c r="AR1548" s="100"/>
      <c r="AS1548" s="100"/>
      <c r="AT1548" s="100"/>
      <c r="AU1548" s="100"/>
      <c r="AV1548" s="100"/>
      <c r="AW1548" s="100"/>
      <c r="AX1548" s="100"/>
      <c r="AY1548" s="100"/>
      <c r="AZ1548" s="100"/>
      <c r="BA1548" s="100"/>
      <c r="BB1548" s="100"/>
      <c r="BC1548" s="100"/>
      <c r="BF1548" s="650" t="e">
        <f>#REF!</f>
        <v>#REF!</v>
      </c>
      <c r="BG1548" s="649"/>
      <c r="BH1548" s="649"/>
      <c r="BI1548" s="649"/>
      <c r="BJ1548" s="649"/>
      <c r="BK1548" s="649"/>
      <c r="BL1548" s="277"/>
      <c r="BM1548" s="650" t="e">
        <f>#REF!</f>
        <v>#REF!</v>
      </c>
      <c r="BN1548" s="649"/>
      <c r="BO1548" s="649"/>
      <c r="BP1548" s="649"/>
      <c r="BQ1548" s="649"/>
      <c r="BR1548" s="649"/>
      <c r="BS1548" s="279"/>
      <c r="BT1548" s="280" t="str">
        <f>[4]CDKT!K$9</f>
        <v>Hội sở</v>
      </c>
      <c r="BU1548" s="280" t="str">
        <f>[4]CDKT!L$9</f>
        <v>CN Hà Nội</v>
      </c>
      <c r="BV1548" s="280" t="str">
        <f>[4]CDKT!M$9</f>
        <v>CN Hồ Chí Minh</v>
      </c>
      <c r="BW1548" s="280" t="str">
        <f>[4]CDKT!O$9</f>
        <v>Điều chỉnh</v>
      </c>
      <c r="BY1548" s="156">
        <f>BY1549</f>
        <v>0</v>
      </c>
      <c r="BZ1548" s="156">
        <f t="shared" si="197"/>
        <v>0</v>
      </c>
    </row>
    <row r="1549" spans="1:94" ht="15" hidden="1" customHeight="1">
      <c r="A1549" s="278" t="str">
        <f>IF(B1549&lt;&gt;"",SUBTOTAL(103,$B$8:B1549)-SUBTOTAL(103,$B$9:$B$50)-SUBTOTAL(103,$B$52:$B$345),"")</f>
        <v/>
      </c>
      <c r="D1549" s="100"/>
      <c r="E1549" s="100"/>
      <c r="F1549" s="100"/>
      <c r="G1549" s="100"/>
      <c r="H1549" s="100"/>
      <c r="I1549" s="100"/>
      <c r="J1549" s="100"/>
      <c r="K1549" s="100"/>
      <c r="L1549" s="100"/>
      <c r="M1549" s="100"/>
      <c r="N1549" s="100"/>
      <c r="O1549" s="100"/>
      <c r="P1549" s="100"/>
      <c r="Q1549" s="100"/>
      <c r="R1549" s="100"/>
      <c r="S1549" s="100"/>
      <c r="T1549" s="100"/>
      <c r="W1549" s="627" t="str">
        <f>[4]KQKD!$P$10</f>
        <v>VND</v>
      </c>
      <c r="X1549" s="673"/>
      <c r="Y1549" s="673"/>
      <c r="Z1549" s="673"/>
      <c r="AA1549" s="673"/>
      <c r="AB1549" s="673"/>
      <c r="AC1549" s="277"/>
      <c r="AD1549" s="627" t="str">
        <f>[4]KQKD!$T$10</f>
        <v>VND</v>
      </c>
      <c r="AE1549" s="673"/>
      <c r="AF1549" s="673"/>
      <c r="AG1549" s="673"/>
      <c r="AH1549" s="673"/>
      <c r="AI1549" s="673"/>
      <c r="AJ1549" s="278" t="str">
        <f t="shared" si="195"/>
        <v/>
      </c>
      <c r="AK1549" s="278">
        <f t="shared" si="195"/>
        <v>0</v>
      </c>
      <c r="AM1549" s="100"/>
      <c r="AN1549" s="100"/>
      <c r="AO1549" s="100"/>
      <c r="AP1549" s="100"/>
      <c r="AQ1549" s="100"/>
      <c r="AR1549" s="100"/>
      <c r="AS1549" s="100"/>
      <c r="AT1549" s="100"/>
      <c r="AU1549" s="100"/>
      <c r="AV1549" s="100"/>
      <c r="AW1549" s="100"/>
      <c r="AX1549" s="100"/>
      <c r="AY1549" s="100"/>
      <c r="AZ1549" s="100"/>
      <c r="BA1549" s="100"/>
      <c r="BB1549" s="100"/>
      <c r="BC1549" s="100"/>
      <c r="BF1549" s="651" t="e">
        <f>#REF!</f>
        <v>#REF!</v>
      </c>
      <c r="BG1549" s="651"/>
      <c r="BH1549" s="651"/>
      <c r="BI1549" s="651"/>
      <c r="BJ1549" s="651"/>
      <c r="BK1549" s="651"/>
      <c r="BL1549" s="277"/>
      <c r="BM1549" s="651" t="e">
        <f>#REF!</f>
        <v>#REF!</v>
      </c>
      <c r="BN1549" s="651"/>
      <c r="BO1549" s="651"/>
      <c r="BP1549" s="651"/>
      <c r="BQ1549" s="651"/>
      <c r="BR1549" s="651"/>
      <c r="BS1549" s="279"/>
      <c r="BT1549" s="155" t="s">
        <v>1133</v>
      </c>
      <c r="BU1549" s="155" t="s">
        <v>1133</v>
      </c>
      <c r="BV1549" s="155" t="s">
        <v>1133</v>
      </c>
      <c r="BW1549" s="155" t="s">
        <v>1133</v>
      </c>
      <c r="BY1549" s="156">
        <f>SUM(BY1550:BY1557)</f>
        <v>0</v>
      </c>
      <c r="BZ1549" s="156">
        <f t="shared" si="197"/>
        <v>0</v>
      </c>
    </row>
    <row r="1550" spans="1:94" ht="15" hidden="1" customHeight="1">
      <c r="A1550" s="278" t="str">
        <f>IF(B1550&lt;&gt;"",SUBTOTAL(103,$B$8:B1550)-SUBTOTAL(103,$B$9:$B$50)-SUBTOTAL(103,$B$52:$B$345),"")</f>
        <v/>
      </c>
      <c r="C1550" s="88" t="s">
        <v>1851</v>
      </c>
      <c r="D1550" s="100"/>
      <c r="E1550" s="100"/>
      <c r="F1550" s="100"/>
      <c r="G1550" s="100"/>
      <c r="H1550" s="100"/>
      <c r="I1550" s="100"/>
      <c r="J1550" s="100"/>
      <c r="K1550" s="100"/>
      <c r="L1550" s="100"/>
      <c r="M1550" s="100"/>
      <c r="N1550" s="100"/>
      <c r="O1550" s="100"/>
      <c r="P1550" s="100"/>
      <c r="Q1550" s="100"/>
      <c r="R1550" s="100"/>
      <c r="S1550" s="100"/>
      <c r="T1550" s="100"/>
      <c r="W1550" s="196"/>
      <c r="X1550" s="196"/>
      <c r="Y1550" s="196"/>
      <c r="Z1550" s="196"/>
      <c r="AA1550" s="196"/>
      <c r="AB1550" s="196"/>
      <c r="AC1550" s="277"/>
      <c r="AD1550" s="196"/>
      <c r="AE1550" s="196"/>
      <c r="AF1550" s="196"/>
      <c r="AG1550" s="196"/>
      <c r="AH1550" s="196"/>
      <c r="AI1550" s="196"/>
      <c r="AJ1550" s="278" t="str">
        <f t="shared" si="195"/>
        <v/>
      </c>
      <c r="AK1550" s="278">
        <f t="shared" si="195"/>
        <v>0</v>
      </c>
      <c r="AL1550" s="88" t="s">
        <v>1852</v>
      </c>
      <c r="AM1550" s="100"/>
      <c r="AN1550" s="100"/>
      <c r="AO1550" s="100"/>
      <c r="AP1550" s="100"/>
      <c r="AQ1550" s="100"/>
      <c r="AR1550" s="100"/>
      <c r="AS1550" s="100"/>
      <c r="AT1550" s="100"/>
      <c r="AU1550" s="100"/>
      <c r="AV1550" s="100"/>
      <c r="AW1550" s="100"/>
      <c r="AX1550" s="100"/>
      <c r="AY1550" s="100"/>
      <c r="AZ1550" s="100"/>
      <c r="BA1550" s="100"/>
      <c r="BB1550" s="100"/>
      <c r="BC1550" s="100"/>
      <c r="BF1550" s="196"/>
      <c r="BG1550" s="196"/>
      <c r="BH1550" s="196"/>
      <c r="BI1550" s="196"/>
      <c r="BJ1550" s="196"/>
      <c r="BK1550" s="196"/>
      <c r="BL1550" s="277"/>
      <c r="BM1550" s="196"/>
      <c r="BN1550" s="196"/>
      <c r="BO1550" s="196"/>
      <c r="BP1550" s="196"/>
      <c r="BQ1550" s="196"/>
      <c r="BR1550" s="196"/>
      <c r="BS1550" s="279"/>
      <c r="BY1550" s="156">
        <f>BY1557</f>
        <v>0</v>
      </c>
    </row>
    <row r="1551" spans="1:94" s="99" customFormat="1" ht="15" hidden="1" customHeight="1">
      <c r="A1551" s="147" t="str">
        <f>IF(B1551&lt;&gt;"",SUBTOTAL(103,$B$8:B1551)-SUBTOTAL(103,$B$9:$B$50)-SUBTOTAL(103,$B$52:$B$345),"")</f>
        <v/>
      </c>
      <c r="B1551" s="88"/>
      <c r="C1551" s="742" t="s">
        <v>1853</v>
      </c>
      <c r="D1551" s="655"/>
      <c r="E1551" s="655"/>
      <c r="F1551" s="655"/>
      <c r="G1551" s="655"/>
      <c r="H1551" s="655"/>
      <c r="I1551" s="655"/>
      <c r="J1551" s="655"/>
      <c r="K1551" s="655"/>
      <c r="L1551" s="655"/>
      <c r="M1551" s="655"/>
      <c r="N1551" s="655"/>
      <c r="O1551" s="655"/>
      <c r="P1551" s="655"/>
      <c r="Q1551" s="655"/>
      <c r="R1551" s="655"/>
      <c r="S1551" s="655"/>
      <c r="T1551" s="655"/>
      <c r="U1551" s="655"/>
      <c r="V1551" s="107"/>
      <c r="W1551" s="641">
        <f>SUM(BT1551:BW1551)</f>
        <v>0</v>
      </c>
      <c r="X1551" s="641"/>
      <c r="Y1551" s="641"/>
      <c r="Z1551" s="641"/>
      <c r="AA1551" s="641"/>
      <c r="AB1551" s="641"/>
      <c r="AC1551" s="155"/>
      <c r="AD1551" s="641">
        <v>0</v>
      </c>
      <c r="AE1551" s="641"/>
      <c r="AF1551" s="641"/>
      <c r="AG1551" s="641"/>
      <c r="AH1551" s="641"/>
      <c r="AI1551" s="641"/>
      <c r="AJ1551" s="147" t="str">
        <f t="shared" si="195"/>
        <v/>
      </c>
      <c r="AK1551" s="245">
        <f t="shared" si="195"/>
        <v>0</v>
      </c>
      <c r="AL1551" s="633" t="s">
        <v>1850</v>
      </c>
      <c r="AM1551" s="657"/>
      <c r="AN1551" s="657"/>
      <c r="AO1551" s="657"/>
      <c r="AP1551" s="657"/>
      <c r="AQ1551" s="657"/>
      <c r="AR1551" s="657"/>
      <c r="AS1551" s="657"/>
      <c r="AT1551" s="657"/>
      <c r="AU1551" s="657"/>
      <c r="AV1551" s="657"/>
      <c r="AW1551" s="657"/>
      <c r="AX1551" s="657"/>
      <c r="AY1551" s="657"/>
      <c r="AZ1551" s="657"/>
      <c r="BA1551" s="657"/>
      <c r="BB1551" s="657"/>
      <c r="BC1551" s="657"/>
      <c r="BD1551" s="657"/>
      <c r="BE1551" s="107"/>
      <c r="BF1551" s="676">
        <f>W1551</f>
        <v>0</v>
      </c>
      <c r="BG1551" s="676"/>
      <c r="BH1551" s="676"/>
      <c r="BI1551" s="676"/>
      <c r="BJ1551" s="676"/>
      <c r="BK1551" s="676"/>
      <c r="BL1551" s="194"/>
      <c r="BM1551" s="676">
        <f>AD1551</f>
        <v>0</v>
      </c>
      <c r="BN1551" s="676"/>
      <c r="BO1551" s="676"/>
      <c r="BP1551" s="676"/>
      <c r="BQ1551" s="676"/>
      <c r="BR1551" s="676"/>
      <c r="BS1551" s="193"/>
      <c r="BT1551" s="155">
        <v>0</v>
      </c>
      <c r="BU1551" s="155">
        <v>0</v>
      </c>
      <c r="BV1551" s="155">
        <v>0</v>
      </c>
      <c r="BW1551" s="155">
        <v>0</v>
      </c>
      <c r="BX1551" s="156"/>
      <c r="BY1551" s="156">
        <f>IF(SUM(C1551:AI1551)=0,0,1)</f>
        <v>0</v>
      </c>
      <c r="BZ1551" s="156">
        <f>IF(ISNONTEXT(C1551:D1551),0,SUM(C1551:AI1551)-SUM(AL1551:BR1551))</f>
        <v>0</v>
      </c>
      <c r="CA1551" s="156"/>
      <c r="CB1551" s="155"/>
      <c r="CC1551" s="155"/>
      <c r="CD1551" s="155"/>
      <c r="CE1551" s="155"/>
      <c r="CG1551" s="290"/>
      <c r="CH1551" s="290"/>
      <c r="CI1551" s="290"/>
      <c r="CJ1551" s="290"/>
      <c r="CK1551" s="290"/>
      <c r="CL1551" s="290"/>
      <c r="CM1551" s="290"/>
      <c r="CN1551" s="290"/>
      <c r="CO1551" s="290"/>
      <c r="CP1551" s="290"/>
    </row>
    <row r="1552" spans="1:94" s="99" customFormat="1" ht="15" hidden="1" customHeight="1">
      <c r="A1552" s="147" t="str">
        <f>IF(B1552&lt;&gt;"",SUBTOTAL(103,$B$8:B1552)-SUBTOTAL(103,$B$9:$B$50)-SUBTOTAL(103,$B$52:$B$345),"")</f>
        <v/>
      </c>
      <c r="B1552" s="88"/>
      <c r="C1552" s="742" t="s">
        <v>1854</v>
      </c>
      <c r="D1552" s="655"/>
      <c r="E1552" s="655"/>
      <c r="F1552" s="655"/>
      <c r="G1552" s="655"/>
      <c r="H1552" s="655"/>
      <c r="I1552" s="655"/>
      <c r="J1552" s="655"/>
      <c r="K1552" s="655"/>
      <c r="L1552" s="655"/>
      <c r="M1552" s="655"/>
      <c r="N1552" s="655"/>
      <c r="O1552" s="655"/>
      <c r="P1552" s="655"/>
      <c r="Q1552" s="655"/>
      <c r="R1552" s="655"/>
      <c r="S1552" s="655"/>
      <c r="T1552" s="655"/>
      <c r="U1552" s="655"/>
      <c r="V1552" s="107"/>
      <c r="W1552" s="641">
        <f>SUM(BT1552:BW1552)</f>
        <v>0</v>
      </c>
      <c r="X1552" s="641"/>
      <c r="Y1552" s="641"/>
      <c r="Z1552" s="641"/>
      <c r="AA1552" s="641"/>
      <c r="AB1552" s="641"/>
      <c r="AC1552" s="155"/>
      <c r="AD1552" s="641">
        <v>0</v>
      </c>
      <c r="AE1552" s="641"/>
      <c r="AF1552" s="641"/>
      <c r="AG1552" s="641"/>
      <c r="AH1552" s="641"/>
      <c r="AI1552" s="641"/>
      <c r="AJ1552" s="147" t="str">
        <f t="shared" si="195"/>
        <v/>
      </c>
      <c r="AK1552" s="245">
        <f t="shared" si="195"/>
        <v>0</v>
      </c>
      <c r="AL1552" s="633" t="s">
        <v>1855</v>
      </c>
      <c r="AM1552" s="657"/>
      <c r="AN1552" s="657"/>
      <c r="AO1552" s="657"/>
      <c r="AP1552" s="657"/>
      <c r="AQ1552" s="657"/>
      <c r="AR1552" s="657"/>
      <c r="AS1552" s="657"/>
      <c r="AT1552" s="657"/>
      <c r="AU1552" s="657"/>
      <c r="AV1552" s="657"/>
      <c r="AW1552" s="657"/>
      <c r="AX1552" s="657"/>
      <c r="AY1552" s="657"/>
      <c r="AZ1552" s="657"/>
      <c r="BA1552" s="657"/>
      <c r="BB1552" s="657"/>
      <c r="BC1552" s="657"/>
      <c r="BD1552" s="657"/>
      <c r="BE1552" s="107"/>
      <c r="BF1552" s="676">
        <f>W1552</f>
        <v>0</v>
      </c>
      <c r="BG1552" s="676"/>
      <c r="BH1552" s="676"/>
      <c r="BI1552" s="676"/>
      <c r="BJ1552" s="676"/>
      <c r="BK1552" s="676"/>
      <c r="BL1552" s="194"/>
      <c r="BM1552" s="676">
        <f>AD1552</f>
        <v>0</v>
      </c>
      <c r="BN1552" s="676"/>
      <c r="BO1552" s="676"/>
      <c r="BP1552" s="676"/>
      <c r="BQ1552" s="676"/>
      <c r="BR1552" s="676"/>
      <c r="BS1552" s="193"/>
      <c r="BT1552" s="155">
        <v>0</v>
      </c>
      <c r="BU1552" s="155">
        <v>0</v>
      </c>
      <c r="BV1552" s="155">
        <v>0</v>
      </c>
      <c r="BW1552" s="155">
        <v>0</v>
      </c>
      <c r="BX1552" s="156"/>
      <c r="BY1552" s="156">
        <f>IF(SUM(C1552:AI1552)=0,0,1)</f>
        <v>0</v>
      </c>
      <c r="BZ1552" s="156">
        <f>IF(ISNONTEXT(C1552:D1552),0,SUM(C1552:AI1552)-SUM(AL1552:BR1552))</f>
        <v>0</v>
      </c>
      <c r="CA1552" s="156"/>
      <c r="CB1552" s="155"/>
      <c r="CC1552" s="155"/>
      <c r="CD1552" s="155"/>
      <c r="CE1552" s="155"/>
      <c r="CG1552" s="290"/>
      <c r="CH1552" s="290"/>
      <c r="CI1552" s="290"/>
      <c r="CJ1552" s="290"/>
      <c r="CK1552" s="290"/>
      <c r="CL1552" s="290"/>
      <c r="CM1552" s="290"/>
      <c r="CN1552" s="290"/>
      <c r="CO1552" s="290"/>
      <c r="CP1552" s="290"/>
    </row>
    <row r="1553" spans="1:94" s="99" customFormat="1" ht="15" hidden="1" customHeight="1">
      <c r="A1553" s="147" t="str">
        <f>IF(B1553&lt;&gt;"",SUBTOTAL(103,$B$8:B1553)-SUBTOTAL(103,$B$9:$B$50)-SUBTOTAL(103,$B$52:$B$345),"")</f>
        <v/>
      </c>
      <c r="B1553" s="88"/>
      <c r="C1553" s="742" t="s">
        <v>1841</v>
      </c>
      <c r="D1553" s="655"/>
      <c r="E1553" s="655"/>
      <c r="F1553" s="655"/>
      <c r="G1553" s="655"/>
      <c r="H1553" s="655"/>
      <c r="I1553" s="655"/>
      <c r="J1553" s="655"/>
      <c r="K1553" s="655"/>
      <c r="L1553" s="655"/>
      <c r="M1553" s="655"/>
      <c r="N1553" s="655"/>
      <c r="O1553" s="655"/>
      <c r="P1553" s="655"/>
      <c r="Q1553" s="655"/>
      <c r="R1553" s="655"/>
      <c r="S1553" s="655"/>
      <c r="T1553" s="655"/>
      <c r="U1553" s="655"/>
      <c r="V1553" s="107"/>
      <c r="W1553" s="641">
        <f>SUM(BT1553:BW1553)</f>
        <v>0</v>
      </c>
      <c r="X1553" s="641"/>
      <c r="Y1553" s="641"/>
      <c r="Z1553" s="641"/>
      <c r="AA1553" s="641"/>
      <c r="AB1553" s="641"/>
      <c r="AC1553" s="155"/>
      <c r="AD1553" s="641">
        <v>0</v>
      </c>
      <c r="AE1553" s="641"/>
      <c r="AF1553" s="641"/>
      <c r="AG1553" s="641"/>
      <c r="AH1553" s="641"/>
      <c r="AI1553" s="641"/>
      <c r="AJ1553" s="147" t="str">
        <f t="shared" si="195"/>
        <v/>
      </c>
      <c r="AK1553" s="245">
        <f t="shared" si="195"/>
        <v>0</v>
      </c>
      <c r="AL1553" s="633" t="s">
        <v>1842</v>
      </c>
      <c r="AM1553" s="657"/>
      <c r="AN1553" s="657"/>
      <c r="AO1553" s="657"/>
      <c r="AP1553" s="657"/>
      <c r="AQ1553" s="657"/>
      <c r="AR1553" s="657"/>
      <c r="AS1553" s="657"/>
      <c r="AT1553" s="657"/>
      <c r="AU1553" s="657"/>
      <c r="AV1553" s="657"/>
      <c r="AW1553" s="657"/>
      <c r="AX1553" s="657"/>
      <c r="AY1553" s="657"/>
      <c r="AZ1553" s="657"/>
      <c r="BA1553" s="657"/>
      <c r="BB1553" s="657"/>
      <c r="BC1553" s="657"/>
      <c r="BD1553" s="657"/>
      <c r="BE1553" s="107"/>
      <c r="BF1553" s="676">
        <f>W1553</f>
        <v>0</v>
      </c>
      <c r="BG1553" s="676"/>
      <c r="BH1553" s="676"/>
      <c r="BI1553" s="676"/>
      <c r="BJ1553" s="676"/>
      <c r="BK1553" s="676"/>
      <c r="BL1553" s="194"/>
      <c r="BM1553" s="676">
        <f>AD1553</f>
        <v>0</v>
      </c>
      <c r="BN1553" s="676"/>
      <c r="BO1553" s="676"/>
      <c r="BP1553" s="676"/>
      <c r="BQ1553" s="676"/>
      <c r="BR1553" s="676"/>
      <c r="BS1553" s="193"/>
      <c r="BT1553" s="155">
        <v>0</v>
      </c>
      <c r="BU1553" s="155">
        <v>0</v>
      </c>
      <c r="BV1553" s="155">
        <v>0</v>
      </c>
      <c r="BW1553" s="155">
        <v>0</v>
      </c>
      <c r="BX1553" s="156"/>
      <c r="BY1553" s="156">
        <f>IF(SUM(C1553:AI1553)=0,0,1)</f>
        <v>0</v>
      </c>
      <c r="BZ1553" s="156">
        <f t="shared" ref="BZ1553:BZ1583" si="198">IF(ISNONTEXT(C1553:D1553),0,SUM(C1553:AI1553)-SUM(AL1553:BR1553))</f>
        <v>0</v>
      </c>
      <c r="CA1553" s="156"/>
      <c r="CB1553" s="155"/>
      <c r="CC1553" s="155"/>
      <c r="CD1553" s="155"/>
      <c r="CE1553" s="155"/>
      <c r="CG1553" s="290"/>
      <c r="CH1553" s="290"/>
      <c r="CI1553" s="290"/>
      <c r="CJ1553" s="290"/>
      <c r="CK1553" s="290"/>
      <c r="CL1553" s="290"/>
      <c r="CM1553" s="290"/>
      <c r="CN1553" s="290"/>
      <c r="CO1553" s="290"/>
      <c r="CP1553" s="290"/>
    </row>
    <row r="1554" spans="1:94" s="99" customFormat="1" ht="15" hidden="1" customHeight="1">
      <c r="A1554" s="147" t="str">
        <f>IF(B1554&lt;&gt;"",SUBTOTAL(103,$B$8:B1554)-SUBTOTAL(103,$B$9:$B$50)-SUBTOTAL(103,$B$52:$B$345),"")</f>
        <v/>
      </c>
      <c r="B1554" s="88"/>
      <c r="C1554" s="742" t="s">
        <v>1856</v>
      </c>
      <c r="D1554" s="655"/>
      <c r="E1554" s="655"/>
      <c r="F1554" s="655"/>
      <c r="G1554" s="655"/>
      <c r="H1554" s="655"/>
      <c r="I1554" s="655"/>
      <c r="J1554" s="655"/>
      <c r="K1554" s="655"/>
      <c r="L1554" s="655"/>
      <c r="M1554" s="655"/>
      <c r="N1554" s="655"/>
      <c r="O1554" s="655"/>
      <c r="P1554" s="655"/>
      <c r="Q1554" s="655"/>
      <c r="R1554" s="655"/>
      <c r="S1554" s="655"/>
      <c r="T1554" s="655"/>
      <c r="U1554" s="655"/>
      <c r="V1554" s="107"/>
      <c r="W1554" s="641">
        <f>SUM(BT1554:BW1554)</f>
        <v>0</v>
      </c>
      <c r="X1554" s="641"/>
      <c r="Y1554" s="641"/>
      <c r="Z1554" s="641"/>
      <c r="AA1554" s="641"/>
      <c r="AB1554" s="641"/>
      <c r="AC1554" s="155"/>
      <c r="AD1554" s="641">
        <v>0</v>
      </c>
      <c r="AE1554" s="641"/>
      <c r="AF1554" s="641"/>
      <c r="AG1554" s="641"/>
      <c r="AH1554" s="641"/>
      <c r="AI1554" s="641"/>
      <c r="AJ1554" s="147" t="str">
        <f t="shared" si="195"/>
        <v/>
      </c>
      <c r="AK1554" s="245">
        <f t="shared" si="195"/>
        <v>0</v>
      </c>
      <c r="AL1554" s="742" t="s">
        <v>1857</v>
      </c>
      <c r="AM1554" s="655"/>
      <c r="AN1554" s="655"/>
      <c r="AO1554" s="655"/>
      <c r="AP1554" s="655"/>
      <c r="AQ1554" s="655"/>
      <c r="AR1554" s="655"/>
      <c r="AS1554" s="655"/>
      <c r="AT1554" s="655"/>
      <c r="AU1554" s="655"/>
      <c r="AV1554" s="655"/>
      <c r="AW1554" s="655"/>
      <c r="AX1554" s="655"/>
      <c r="AY1554" s="655"/>
      <c r="AZ1554" s="655"/>
      <c r="BA1554" s="655"/>
      <c r="BB1554" s="655"/>
      <c r="BC1554" s="655"/>
      <c r="BD1554" s="655"/>
      <c r="BE1554" s="107"/>
      <c r="BF1554" s="676">
        <f>W1554</f>
        <v>0</v>
      </c>
      <c r="BG1554" s="676"/>
      <c r="BH1554" s="676"/>
      <c r="BI1554" s="676"/>
      <c r="BJ1554" s="676"/>
      <c r="BK1554" s="676"/>
      <c r="BL1554" s="194"/>
      <c r="BM1554" s="676">
        <f>AD1554</f>
        <v>0</v>
      </c>
      <c r="BN1554" s="676"/>
      <c r="BO1554" s="676"/>
      <c r="BP1554" s="676"/>
      <c r="BQ1554" s="676"/>
      <c r="BR1554" s="676"/>
      <c r="BS1554" s="193"/>
      <c r="BT1554" s="155">
        <v>0</v>
      </c>
      <c r="BU1554" s="155">
        <v>0</v>
      </c>
      <c r="BV1554" s="155">
        <v>0</v>
      </c>
      <c r="BW1554" s="155">
        <v>0</v>
      </c>
      <c r="BX1554" s="156"/>
      <c r="BY1554" s="156">
        <f>IF(SUM(C1554:AI1554)=0,0,1)</f>
        <v>0</v>
      </c>
      <c r="BZ1554" s="156">
        <f t="shared" si="198"/>
        <v>0</v>
      </c>
      <c r="CA1554" s="156"/>
      <c r="CB1554" s="155"/>
      <c r="CC1554" s="155"/>
      <c r="CD1554" s="155"/>
      <c r="CE1554" s="155"/>
      <c r="CG1554" s="290"/>
      <c r="CH1554" s="290"/>
      <c r="CI1554" s="290"/>
      <c r="CJ1554" s="290"/>
      <c r="CK1554" s="290"/>
      <c r="CL1554" s="290"/>
      <c r="CM1554" s="290"/>
      <c r="CN1554" s="290"/>
      <c r="CO1554" s="290"/>
      <c r="CP1554" s="290"/>
    </row>
    <row r="1555" spans="1:94" s="99" customFormat="1" ht="15" hidden="1" customHeight="1">
      <c r="A1555" s="147" t="str">
        <f>IF(B1555&lt;&gt;"",SUBTOTAL(103,$B$8:B1555)-SUBTOTAL(103,$B$9:$B$50)-SUBTOTAL(103,$B$52:$B$345),"")</f>
        <v/>
      </c>
      <c r="B1555" s="88"/>
      <c r="C1555" s="742" t="s">
        <v>1858</v>
      </c>
      <c r="D1555" s="655"/>
      <c r="E1555" s="655"/>
      <c r="F1555" s="655"/>
      <c r="G1555" s="655"/>
      <c r="H1555" s="655"/>
      <c r="I1555" s="655"/>
      <c r="J1555" s="655"/>
      <c r="K1555" s="655"/>
      <c r="L1555" s="655"/>
      <c r="M1555" s="655"/>
      <c r="N1555" s="655"/>
      <c r="O1555" s="655"/>
      <c r="P1555" s="655"/>
      <c r="Q1555" s="655"/>
      <c r="R1555" s="655"/>
      <c r="S1555" s="655"/>
      <c r="T1555" s="655"/>
      <c r="U1555" s="655"/>
      <c r="V1555" s="107"/>
      <c r="W1555" s="641">
        <f>SUM(BT1555:BW1555)</f>
        <v>0</v>
      </c>
      <c r="X1555" s="641"/>
      <c r="Y1555" s="641"/>
      <c r="Z1555" s="641"/>
      <c r="AA1555" s="641"/>
      <c r="AB1555" s="641"/>
      <c r="AC1555" s="155"/>
      <c r="AD1555" s="641">
        <v>0</v>
      </c>
      <c r="AE1555" s="641"/>
      <c r="AF1555" s="641"/>
      <c r="AG1555" s="641"/>
      <c r="AH1555" s="641"/>
      <c r="AI1555" s="641"/>
      <c r="AJ1555" s="147" t="str">
        <f t="shared" si="195"/>
        <v/>
      </c>
      <c r="AK1555" s="245">
        <f t="shared" si="195"/>
        <v>0</v>
      </c>
      <c r="AL1555" s="742" t="s">
        <v>1859</v>
      </c>
      <c r="AM1555" s="655"/>
      <c r="AN1555" s="655"/>
      <c r="AO1555" s="655"/>
      <c r="AP1555" s="655"/>
      <c r="AQ1555" s="655"/>
      <c r="AR1555" s="655"/>
      <c r="AS1555" s="655"/>
      <c r="AT1555" s="655"/>
      <c r="AU1555" s="655"/>
      <c r="AV1555" s="655"/>
      <c r="AW1555" s="655"/>
      <c r="AX1555" s="655"/>
      <c r="AY1555" s="655"/>
      <c r="AZ1555" s="655"/>
      <c r="BA1555" s="655"/>
      <c r="BB1555" s="655"/>
      <c r="BC1555" s="655"/>
      <c r="BD1555" s="655"/>
      <c r="BE1555" s="107"/>
      <c r="BF1555" s="676">
        <f>W1555</f>
        <v>0</v>
      </c>
      <c r="BG1555" s="676"/>
      <c r="BH1555" s="676"/>
      <c r="BI1555" s="676"/>
      <c r="BJ1555" s="676"/>
      <c r="BK1555" s="676"/>
      <c r="BL1555" s="194"/>
      <c r="BM1555" s="676">
        <f>AD1555</f>
        <v>0</v>
      </c>
      <c r="BN1555" s="676"/>
      <c r="BO1555" s="676"/>
      <c r="BP1555" s="676"/>
      <c r="BQ1555" s="676"/>
      <c r="BR1555" s="676"/>
      <c r="BS1555" s="193"/>
      <c r="BT1555" s="155">
        <v>0</v>
      </c>
      <c r="BU1555" s="155">
        <v>0</v>
      </c>
      <c r="BV1555" s="155">
        <v>0</v>
      </c>
      <c r="BW1555" s="155">
        <v>0</v>
      </c>
      <c r="BX1555" s="156"/>
      <c r="BY1555" s="156">
        <f>IF(SUM(C1555:AI1555)=0,0,1)</f>
        <v>0</v>
      </c>
      <c r="BZ1555" s="156">
        <f t="shared" si="198"/>
        <v>0</v>
      </c>
      <c r="CA1555" s="156"/>
      <c r="CB1555" s="155"/>
      <c r="CC1555" s="155"/>
      <c r="CD1555" s="155"/>
      <c r="CE1555" s="155"/>
      <c r="CG1555" s="290"/>
      <c r="CH1555" s="290"/>
      <c r="CI1555" s="290"/>
      <c r="CJ1555" s="290"/>
      <c r="CK1555" s="290"/>
      <c r="CL1555" s="290"/>
      <c r="CM1555" s="290"/>
      <c r="CN1555" s="290"/>
      <c r="CO1555" s="290"/>
      <c r="CP1555" s="290"/>
    </row>
    <row r="1556" spans="1:94" s="96" customFormat="1" ht="15" hidden="1" customHeight="1">
      <c r="A1556" s="147" t="str">
        <f>IF(B1556&lt;&gt;"",SUBTOTAL(103,$B$8:B1556)-SUBTOTAL(103,$B$9:$B$50)-SUBTOTAL(103,$B$52:$B$345),"")</f>
        <v/>
      </c>
      <c r="B1556" s="88"/>
      <c r="C1556" s="262"/>
      <c r="D1556" s="89"/>
      <c r="E1556" s="89"/>
      <c r="F1556" s="89"/>
      <c r="G1556" s="89"/>
      <c r="H1556" s="89"/>
      <c r="I1556" s="89"/>
      <c r="J1556" s="89"/>
      <c r="K1556" s="89"/>
      <c r="L1556" s="89"/>
      <c r="M1556" s="89"/>
      <c r="N1556" s="89"/>
      <c r="O1556" s="89"/>
      <c r="P1556" s="89"/>
      <c r="Q1556" s="89"/>
      <c r="R1556" s="89"/>
      <c r="S1556" s="89"/>
      <c r="T1556" s="89"/>
      <c r="U1556" s="89"/>
      <c r="V1556" s="500"/>
      <c r="W1556" s="501"/>
      <c r="X1556" s="501"/>
      <c r="Y1556" s="501"/>
      <c r="Z1556" s="501"/>
      <c r="AA1556" s="501"/>
      <c r="AB1556" s="501"/>
      <c r="AC1556" s="501"/>
      <c r="AD1556" s="501"/>
      <c r="AE1556" s="501"/>
      <c r="AF1556" s="501"/>
      <c r="AG1556" s="501"/>
      <c r="AH1556" s="501"/>
      <c r="AI1556" s="501"/>
      <c r="AJ1556" s="147" t="str">
        <f t="shared" si="195"/>
        <v/>
      </c>
      <c r="AK1556" s="245">
        <f t="shared" si="195"/>
        <v>0</v>
      </c>
      <c r="AL1556" s="262"/>
      <c r="AM1556" s="89"/>
      <c r="AN1556" s="89"/>
      <c r="AO1556" s="89"/>
      <c r="AP1556" s="89"/>
      <c r="AQ1556" s="89"/>
      <c r="AR1556" s="89"/>
      <c r="AS1556" s="89"/>
      <c r="AT1556" s="89"/>
      <c r="AU1556" s="89"/>
      <c r="AV1556" s="89"/>
      <c r="AW1556" s="89"/>
      <c r="AX1556" s="89"/>
      <c r="AY1556" s="89"/>
      <c r="AZ1556" s="89"/>
      <c r="BA1556" s="89"/>
      <c r="BB1556" s="89"/>
      <c r="BC1556" s="89"/>
      <c r="BD1556" s="89"/>
      <c r="BE1556" s="500"/>
      <c r="BF1556" s="332"/>
      <c r="BG1556" s="332"/>
      <c r="BH1556" s="332"/>
      <c r="BI1556" s="332"/>
      <c r="BJ1556" s="332"/>
      <c r="BK1556" s="332"/>
      <c r="BL1556" s="332"/>
      <c r="BM1556" s="332"/>
      <c r="BN1556" s="332"/>
      <c r="BO1556" s="332"/>
      <c r="BP1556" s="332"/>
      <c r="BQ1556" s="332"/>
      <c r="BR1556" s="332"/>
      <c r="BS1556" s="271"/>
      <c r="BT1556" s="155"/>
      <c r="BU1556" s="155"/>
      <c r="BV1556" s="155"/>
      <c r="BW1556" s="155"/>
      <c r="BX1556" s="156"/>
      <c r="BY1556" s="156">
        <f>BY1557</f>
        <v>0</v>
      </c>
      <c r="BZ1556" s="156">
        <f t="shared" si="198"/>
        <v>0</v>
      </c>
      <c r="CA1556" s="156"/>
      <c r="CB1556" s="252"/>
      <c r="CC1556" s="252"/>
      <c r="CD1556" s="252"/>
      <c r="CE1556" s="252"/>
      <c r="CG1556" s="272"/>
      <c r="CH1556" s="272"/>
      <c r="CI1556" s="272"/>
      <c r="CJ1556" s="272"/>
      <c r="CK1556" s="272"/>
      <c r="CL1556" s="272"/>
      <c r="CM1556" s="272"/>
      <c r="CN1556" s="272"/>
      <c r="CO1556" s="272"/>
      <c r="CP1556" s="272"/>
    </row>
    <row r="1557" spans="1:94" s="96" customFormat="1" ht="15" hidden="1" customHeight="1" thickBot="1">
      <c r="A1557" s="147" t="str">
        <f>IF(B1557&lt;&gt;"",SUBTOTAL(103,$B$8:B1557)-SUBTOTAL(103,$B$9:$B$50)-SUBTOTAL(103,$B$52:$B$345),"")</f>
        <v/>
      </c>
      <c r="B1557" s="88"/>
      <c r="C1557" s="270"/>
      <c r="D1557" s="110"/>
      <c r="E1557" s="111"/>
      <c r="F1557" s="111"/>
      <c r="G1557" s="111"/>
      <c r="H1557" s="111"/>
      <c r="I1557" s="111"/>
      <c r="J1557" s="111"/>
      <c r="K1557" s="112"/>
      <c r="L1557" s="112"/>
      <c r="M1557" s="112"/>
      <c r="N1557" s="112"/>
      <c r="O1557" s="112"/>
      <c r="P1557" s="112"/>
      <c r="Q1557" s="112"/>
      <c r="R1557" s="112"/>
      <c r="S1557" s="112"/>
      <c r="T1557" s="112"/>
      <c r="U1557" s="112"/>
      <c r="V1557" s="112"/>
      <c r="W1557" s="653">
        <f>SUBTOTAL(109,W1551:AB1556)</f>
        <v>0</v>
      </c>
      <c r="X1557" s="653"/>
      <c r="Y1557" s="653"/>
      <c r="Z1557" s="653"/>
      <c r="AA1557" s="653"/>
      <c r="AB1557" s="653"/>
      <c r="AC1557" s="252"/>
      <c r="AD1557" s="653">
        <f>SUBTOTAL(109,AD1551:AI1556)</f>
        <v>0</v>
      </c>
      <c r="AE1557" s="653"/>
      <c r="AF1557" s="653"/>
      <c r="AG1557" s="653"/>
      <c r="AH1557" s="653"/>
      <c r="AI1557" s="653"/>
      <c r="AJ1557" s="147" t="str">
        <f t="shared" si="195"/>
        <v/>
      </c>
      <c r="AK1557" s="245">
        <f t="shared" si="195"/>
        <v>0</v>
      </c>
      <c r="AL1557" s="270"/>
      <c r="AM1557" s="110"/>
      <c r="AN1557" s="111"/>
      <c r="AO1557" s="111"/>
      <c r="AP1557" s="111"/>
      <c r="AQ1557" s="111"/>
      <c r="AR1557" s="111"/>
      <c r="AS1557" s="111"/>
      <c r="AT1557" s="112"/>
      <c r="AU1557" s="112"/>
      <c r="AV1557" s="112"/>
      <c r="AW1557" s="112"/>
      <c r="AX1557" s="112"/>
      <c r="AY1557" s="112"/>
      <c r="AZ1557" s="112"/>
      <c r="BA1557" s="112"/>
      <c r="BB1557" s="112"/>
      <c r="BC1557" s="112"/>
      <c r="BD1557" s="112"/>
      <c r="BE1557" s="112"/>
      <c r="BF1557" s="653">
        <f>SUBTOTAL(109,BF1551:BK1556)</f>
        <v>0</v>
      </c>
      <c r="BG1557" s="653"/>
      <c r="BH1557" s="653"/>
      <c r="BI1557" s="653"/>
      <c r="BJ1557" s="653"/>
      <c r="BK1557" s="653"/>
      <c r="BL1557" s="252"/>
      <c r="BM1557" s="653">
        <f>SUBTOTAL(109,BM1551:BR1556)</f>
        <v>0</v>
      </c>
      <c r="BN1557" s="653"/>
      <c r="BO1557" s="653"/>
      <c r="BP1557" s="653"/>
      <c r="BQ1557" s="653"/>
      <c r="BR1557" s="653"/>
      <c r="BS1557" s="271"/>
      <c r="BT1557" s="285">
        <f>SUBTOTAL(109,BT1547:BT1556)</f>
        <v>0</v>
      </c>
      <c r="BU1557" s="285">
        <f>SUBTOTAL(109,BU1547:BU1556)</f>
        <v>0</v>
      </c>
      <c r="BV1557" s="285">
        <f>SUBTOTAL(109,BV1547:BV1556)</f>
        <v>0</v>
      </c>
      <c r="BW1557" s="285">
        <f>SUBTOTAL(109,BW1547:BW1556)</f>
        <v>0</v>
      </c>
      <c r="BX1557" s="156"/>
      <c r="BY1557" s="156">
        <f>IF(SUM(C1557:AI1557)=0,0,1)</f>
        <v>0</v>
      </c>
      <c r="BZ1557" s="156">
        <f t="shared" si="198"/>
        <v>0</v>
      </c>
      <c r="CA1557" s="156"/>
      <c r="CB1557" s="252">
        <f>[4]KQKD!P132</f>
        <v>0</v>
      </c>
      <c r="CC1557" s="252">
        <f>[4]KQKD!T132</f>
        <v>0</v>
      </c>
      <c r="CD1557" s="252">
        <f>W1557-CB1557</f>
        <v>0</v>
      </c>
      <c r="CE1557" s="252">
        <f>AD1557-CC1557</f>
        <v>0</v>
      </c>
      <c r="CG1557" s="272"/>
      <c r="CH1557" s="272"/>
      <c r="CI1557" s="272"/>
      <c r="CJ1557" s="272"/>
      <c r="CK1557" s="272"/>
      <c r="CL1557" s="272"/>
      <c r="CM1557" s="272"/>
      <c r="CN1557" s="272"/>
      <c r="CO1557" s="272"/>
      <c r="CP1557" s="272"/>
    </row>
    <row r="1558" spans="1:94" s="96" customFormat="1" ht="15" hidden="1" customHeight="1" thickTop="1">
      <c r="A1558" s="147" t="str">
        <f>IF(B1558&lt;&gt;"",SUBTOTAL(103,$B$8:B1558)-SUBTOTAL(103,$B$9:$B$50)-SUBTOTAL(103,$B$52:$B$345),"")</f>
        <v/>
      </c>
      <c r="B1558" s="88"/>
      <c r="C1558" s="270"/>
      <c r="D1558" s="124"/>
      <c r="E1558" s="111"/>
      <c r="F1558" s="111"/>
      <c r="G1558" s="111"/>
      <c r="H1558" s="111"/>
      <c r="I1558" s="111"/>
      <c r="J1558" s="111"/>
      <c r="K1558" s="111"/>
      <c r="L1558" s="154"/>
      <c r="M1558" s="154"/>
      <c r="N1558" s="154"/>
      <c r="O1558" s="154"/>
      <c r="P1558" s="154"/>
      <c r="Q1558" s="154"/>
      <c r="R1558" s="154"/>
      <c r="S1558" s="154"/>
      <c r="T1558" s="502"/>
      <c r="U1558" s="154"/>
      <c r="V1558" s="154"/>
      <c r="W1558" s="154"/>
      <c r="X1558" s="154"/>
      <c r="Y1558" s="154"/>
      <c r="Z1558" s="154"/>
      <c r="AA1558" s="154"/>
      <c r="AB1558" s="154"/>
      <c r="AC1558" s="154"/>
      <c r="AD1558" s="154"/>
      <c r="AE1558" s="154"/>
      <c r="AF1558" s="154"/>
      <c r="AG1558" s="154"/>
      <c r="AH1558" s="154"/>
      <c r="AI1558" s="154"/>
      <c r="AJ1558" s="147" t="str">
        <f t="shared" si="195"/>
        <v/>
      </c>
      <c r="AK1558" s="245">
        <f t="shared" si="195"/>
        <v>0</v>
      </c>
      <c r="AL1558" s="270"/>
      <c r="AM1558" s="124"/>
      <c r="AN1558" s="124"/>
      <c r="AO1558" s="111"/>
      <c r="AP1558" s="111"/>
      <c r="AQ1558" s="111"/>
      <c r="AR1558" s="111"/>
      <c r="AS1558" s="111"/>
      <c r="AT1558" s="111"/>
      <c r="AU1558" s="154"/>
      <c r="AV1558" s="154"/>
      <c r="AW1558" s="154"/>
      <c r="AX1558" s="154"/>
      <c r="AY1558" s="154"/>
      <c r="AZ1558" s="154"/>
      <c r="BA1558" s="154"/>
      <c r="BB1558" s="154"/>
      <c r="BC1558" s="154"/>
      <c r="BD1558" s="154"/>
      <c r="BE1558" s="154"/>
      <c r="BF1558" s="246"/>
      <c r="BG1558" s="246"/>
      <c r="BH1558" s="246"/>
      <c r="BI1558" s="246"/>
      <c r="BJ1558" s="246"/>
      <c r="BK1558" s="246"/>
      <c r="BL1558" s="246"/>
      <c r="BM1558" s="246"/>
      <c r="BN1558" s="246"/>
      <c r="BO1558" s="246"/>
      <c r="BP1558" s="246"/>
      <c r="BQ1558" s="246"/>
      <c r="BR1558" s="246"/>
      <c r="BS1558" s="271"/>
      <c r="BT1558" s="155">
        <f>BT1557-[4]KQKD!K132</f>
        <v>0</v>
      </c>
      <c r="BU1558" s="155">
        <f>BU1557-[4]KQKD!L132</f>
        <v>0</v>
      </c>
      <c r="BV1558" s="155">
        <f>BV1557-[4]KQKD!M132</f>
        <v>0</v>
      </c>
      <c r="BW1558" s="155">
        <f>BW1557-[4]KQKD!O132</f>
        <v>0</v>
      </c>
      <c r="BX1558" s="156"/>
      <c r="BY1558" s="156">
        <f>BY1561</f>
        <v>0</v>
      </c>
      <c r="BZ1558" s="156">
        <f t="shared" si="198"/>
        <v>0</v>
      </c>
      <c r="CA1558" s="156"/>
      <c r="CB1558" s="252"/>
      <c r="CC1558" s="252"/>
      <c r="CD1558" s="252"/>
      <c r="CE1558" s="252"/>
      <c r="CG1558" s="272"/>
      <c r="CH1558" s="272"/>
      <c r="CI1558" s="272"/>
      <c r="CJ1558" s="272"/>
      <c r="CK1558" s="272"/>
      <c r="CL1558" s="272"/>
      <c r="CM1558" s="272"/>
      <c r="CN1558" s="272"/>
      <c r="CO1558" s="272"/>
      <c r="CP1558" s="272"/>
    </row>
    <row r="1559" spans="1:94" s="96" customFormat="1" ht="15" hidden="1" customHeight="1" outlineLevel="1">
      <c r="A1559" s="147" t="str">
        <f>IF(B1559&lt;&gt;"",SUBTOTAL(103,$B$8:B1559)-SUBTOTAL(103,$B$9:$B$50)-SUBTOTAL(103,$B$52:$B$345),"")</f>
        <v/>
      </c>
      <c r="B1559" s="88" t="str">
        <f>IF(AND(AD1568=0),"",".")</f>
        <v/>
      </c>
      <c r="C1559" s="270" t="s">
        <v>1860</v>
      </c>
      <c r="D1559" s="124"/>
      <c r="E1559" s="111"/>
      <c r="F1559" s="111"/>
      <c r="G1559" s="111"/>
      <c r="H1559" s="111"/>
      <c r="I1559" s="111"/>
      <c r="J1559" s="111"/>
      <c r="K1559" s="111"/>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47" t="str">
        <f>A1559</f>
        <v/>
      </c>
      <c r="AK1559" s="245" t="str">
        <f>B1559</f>
        <v/>
      </c>
      <c r="AL1559" s="270" t="s">
        <v>1861</v>
      </c>
      <c r="AM1559" s="124"/>
      <c r="AN1559" s="124"/>
      <c r="AO1559" s="111"/>
      <c r="AP1559" s="111"/>
      <c r="AQ1559" s="111"/>
      <c r="AR1559" s="111"/>
      <c r="AS1559" s="111"/>
      <c r="AT1559" s="111"/>
      <c r="AU1559" s="154"/>
      <c r="AV1559" s="154"/>
      <c r="AW1559" s="154"/>
      <c r="AX1559" s="154"/>
      <c r="AY1559" s="154"/>
      <c r="AZ1559" s="154"/>
      <c r="BA1559" s="154"/>
      <c r="BB1559" s="154"/>
      <c r="BC1559" s="154"/>
      <c r="BD1559" s="154"/>
      <c r="BE1559" s="154"/>
      <c r="BF1559" s="154"/>
      <c r="BG1559" s="154"/>
      <c r="BH1559" s="154"/>
      <c r="BI1559" s="154"/>
      <c r="BJ1559" s="154"/>
      <c r="BK1559" s="154"/>
      <c r="BL1559" s="154"/>
      <c r="BM1559" s="154"/>
      <c r="BN1559" s="154"/>
      <c r="BO1559" s="154"/>
      <c r="BP1559" s="154"/>
      <c r="BQ1559" s="154"/>
      <c r="BR1559" s="154"/>
      <c r="BS1559" s="271"/>
      <c r="BT1559" s="155"/>
      <c r="BU1559" s="155"/>
      <c r="BV1559" s="155"/>
      <c r="BW1559" s="155"/>
      <c r="BX1559" s="156"/>
      <c r="BY1559" s="156">
        <f>BY1562</f>
        <v>0</v>
      </c>
      <c r="BZ1559" s="156">
        <f>IF(ISNONTEXT(C1559:D1559),0,SUM(C1559:AI1559)-SUM(AL1559:BR1559))</f>
        <v>0</v>
      </c>
      <c r="CA1559" s="156"/>
      <c r="CB1559" s="252"/>
      <c r="CC1559" s="252"/>
      <c r="CD1559" s="252"/>
      <c r="CE1559" s="252"/>
      <c r="CG1559" s="272"/>
      <c r="CH1559" s="272"/>
      <c r="CI1559" s="272"/>
      <c r="CJ1559" s="272"/>
      <c r="CK1559" s="272"/>
      <c r="CL1559" s="272"/>
      <c r="CM1559" s="272"/>
      <c r="CN1559" s="272"/>
      <c r="CO1559" s="272"/>
      <c r="CP1559" s="272"/>
    </row>
    <row r="1560" spans="1:94" s="96" customFormat="1" ht="48" hidden="1" customHeight="1" outlineLevel="1">
      <c r="A1560" s="278" t="str">
        <f>IF(B1560&lt;&gt;"",SUBTOTAL(103,$B$8:B1560)-SUBTOTAL(103,$B$9:$B$50)-SUBTOTAL(103,$B$52:$B$345),"")</f>
        <v/>
      </c>
      <c r="B1560" s="88"/>
      <c r="C1560" s="764" t="s">
        <v>796</v>
      </c>
      <c r="D1560" s="764"/>
      <c r="E1560" s="764"/>
      <c r="F1560" s="764"/>
      <c r="G1560" s="764"/>
      <c r="H1560" s="104"/>
      <c r="I1560" s="765" t="s">
        <v>1862</v>
      </c>
      <c r="J1560" s="765"/>
      <c r="K1560" s="765"/>
      <c r="L1560" s="765"/>
      <c r="M1560" s="765"/>
      <c r="N1560" s="765"/>
      <c r="O1560" s="428"/>
      <c r="P1560" s="765" t="s">
        <v>1863</v>
      </c>
      <c r="Q1560" s="765"/>
      <c r="R1560" s="765"/>
      <c r="S1560" s="765"/>
      <c r="T1560" s="765"/>
      <c r="U1560" s="765"/>
      <c r="V1560" s="119"/>
      <c r="W1560" s="762" t="s">
        <v>1864</v>
      </c>
      <c r="X1560" s="763"/>
      <c r="Y1560" s="763"/>
      <c r="Z1560" s="763"/>
      <c r="AA1560" s="763"/>
      <c r="AB1560" s="763"/>
      <c r="AC1560" s="503"/>
      <c r="AD1560" s="762" t="s">
        <v>1865</v>
      </c>
      <c r="AE1560" s="763"/>
      <c r="AF1560" s="763"/>
      <c r="AG1560" s="763"/>
      <c r="AH1560" s="763"/>
      <c r="AI1560" s="763"/>
      <c r="AJ1560" s="278" t="str">
        <f t="shared" ref="AJ1560:AK1569" si="199">A1560</f>
        <v/>
      </c>
      <c r="AK1560" s="278">
        <f t="shared" si="199"/>
        <v>0</v>
      </c>
      <c r="AL1560" s="88"/>
      <c r="AM1560" s="104"/>
      <c r="AN1560" s="104"/>
      <c r="AO1560" s="104"/>
      <c r="AP1560" s="104"/>
      <c r="AQ1560" s="104"/>
      <c r="AR1560" s="104"/>
      <c r="AS1560" s="104"/>
      <c r="AT1560" s="104"/>
      <c r="AU1560" s="104"/>
      <c r="AV1560" s="104"/>
      <c r="AW1560" s="104"/>
      <c r="AX1560" s="104"/>
      <c r="AY1560" s="104"/>
      <c r="AZ1560" s="104"/>
      <c r="BA1560" s="104"/>
      <c r="BB1560" s="104"/>
      <c r="BC1560" s="104"/>
      <c r="BF1560" s="762" t="e">
        <f>#REF!</f>
        <v>#REF!</v>
      </c>
      <c r="BG1560" s="763"/>
      <c r="BH1560" s="763"/>
      <c r="BI1560" s="763"/>
      <c r="BJ1560" s="763"/>
      <c r="BK1560" s="763"/>
      <c r="BL1560" s="503"/>
      <c r="BM1560" s="762" t="e">
        <f>#REF!</f>
        <v>#REF!</v>
      </c>
      <c r="BN1560" s="763"/>
      <c r="BO1560" s="763"/>
      <c r="BP1560" s="763"/>
      <c r="BQ1560" s="763"/>
      <c r="BR1560" s="763"/>
      <c r="BS1560" s="504"/>
      <c r="BT1560" s="252"/>
      <c r="BU1560" s="252"/>
      <c r="BV1560" s="252"/>
      <c r="BW1560" s="252"/>
      <c r="BX1560" s="299"/>
      <c r="BY1560" s="299">
        <f>BY1561</f>
        <v>0</v>
      </c>
      <c r="BZ1560" s="299">
        <f t="shared" si="198"/>
        <v>0</v>
      </c>
      <c r="CA1560" s="299"/>
      <c r="CB1560" s="252"/>
      <c r="CC1560" s="252"/>
      <c r="CD1560" s="252"/>
      <c r="CE1560" s="252"/>
      <c r="CG1560" s="272"/>
      <c r="CH1560" s="272"/>
      <c r="CI1560" s="272"/>
      <c r="CJ1560" s="272"/>
      <c r="CK1560" s="272"/>
      <c r="CL1560" s="272"/>
      <c r="CM1560" s="272"/>
      <c r="CN1560" s="272"/>
      <c r="CO1560" s="272"/>
      <c r="CP1560" s="272"/>
    </row>
    <row r="1561" spans="1:94" ht="15" hidden="1" customHeight="1" outlineLevel="1">
      <c r="A1561" s="278" t="str">
        <f>IF(B1561&lt;&gt;"",SUBTOTAL(103,$B$8:B1561)-SUBTOTAL(103,$B$9:$B$50)-SUBTOTAL(103,$B$52:$B$345),"")</f>
        <v/>
      </c>
      <c r="D1561" s="100"/>
      <c r="E1561" s="100"/>
      <c r="F1561" s="100"/>
      <c r="G1561" s="100"/>
      <c r="H1561" s="100"/>
      <c r="I1561" s="627" t="str">
        <f>[4]KQKD!$P$10</f>
        <v>VND</v>
      </c>
      <c r="J1561" s="673"/>
      <c r="K1561" s="673"/>
      <c r="L1561" s="673"/>
      <c r="M1561" s="673"/>
      <c r="N1561" s="673"/>
      <c r="O1561" s="100"/>
      <c r="P1561" s="627" t="str">
        <f>[4]KQKD!$P$10</f>
        <v>VND</v>
      </c>
      <c r="Q1561" s="673"/>
      <c r="R1561" s="673"/>
      <c r="S1561" s="673"/>
      <c r="T1561" s="673"/>
      <c r="U1561" s="673"/>
      <c r="W1561" s="627" t="str">
        <f>[4]KQKD!$P$10</f>
        <v>VND</v>
      </c>
      <c r="X1561" s="673"/>
      <c r="Y1561" s="673"/>
      <c r="Z1561" s="673"/>
      <c r="AA1561" s="673"/>
      <c r="AB1561" s="673"/>
      <c r="AC1561" s="277"/>
      <c r="AD1561" s="627" t="str">
        <f>[4]KQKD!$P$10</f>
        <v>VND</v>
      </c>
      <c r="AE1561" s="673"/>
      <c r="AF1561" s="673"/>
      <c r="AG1561" s="673"/>
      <c r="AH1561" s="673"/>
      <c r="AI1561" s="673"/>
      <c r="AJ1561" s="278" t="str">
        <f t="shared" si="199"/>
        <v/>
      </c>
      <c r="AK1561" s="278">
        <f t="shared" si="199"/>
        <v>0</v>
      </c>
      <c r="AM1561" s="100"/>
      <c r="AN1561" s="100"/>
      <c r="AO1561" s="100"/>
      <c r="AP1561" s="100"/>
      <c r="AQ1561" s="100"/>
      <c r="AR1561" s="100"/>
      <c r="AS1561" s="100"/>
      <c r="AT1561" s="100"/>
      <c r="AU1561" s="100"/>
      <c r="AV1561" s="100"/>
      <c r="AW1561" s="100"/>
      <c r="AX1561" s="100"/>
      <c r="AY1561" s="100"/>
      <c r="AZ1561" s="100"/>
      <c r="BA1561" s="100"/>
      <c r="BB1561" s="100"/>
      <c r="BC1561" s="100"/>
      <c r="BF1561" s="651" t="e">
        <f>#REF!</f>
        <v>#REF!</v>
      </c>
      <c r="BG1561" s="651"/>
      <c r="BH1561" s="651"/>
      <c r="BI1561" s="651"/>
      <c r="BJ1561" s="651"/>
      <c r="BK1561" s="651"/>
      <c r="BL1561" s="277"/>
      <c r="BM1561" s="651" t="e">
        <f>#REF!</f>
        <v>#REF!</v>
      </c>
      <c r="BN1561" s="651"/>
      <c r="BO1561" s="651"/>
      <c r="BP1561" s="651"/>
      <c r="BQ1561" s="651"/>
      <c r="BR1561" s="651"/>
      <c r="BS1561" s="279"/>
      <c r="BY1561" s="156">
        <f>SUM(BY1562:BY1568)</f>
        <v>0</v>
      </c>
      <c r="BZ1561" s="156">
        <f t="shared" si="198"/>
        <v>0</v>
      </c>
    </row>
    <row r="1562" spans="1:94" s="99" customFormat="1" ht="15" hidden="1" customHeight="1" outlineLevel="1">
      <c r="A1562" s="147" t="str">
        <f>IF(B1562&lt;&gt;"",SUBTOTAL(103,$B$8:B1562)-SUBTOTAL(103,$B$9:$B$50)-SUBTOTAL(103,$B$52:$B$345),"")</f>
        <v/>
      </c>
      <c r="B1562" s="88"/>
      <c r="C1562" s="505"/>
      <c r="D1562" s="458"/>
      <c r="E1562" s="458"/>
      <c r="F1562" s="458"/>
      <c r="G1562" s="458"/>
      <c r="H1562" s="458"/>
      <c r="I1562" s="641">
        <v>0</v>
      </c>
      <c r="J1562" s="641"/>
      <c r="K1562" s="641"/>
      <c r="L1562" s="641"/>
      <c r="M1562" s="641"/>
      <c r="N1562" s="641"/>
      <c r="O1562" s="458"/>
      <c r="P1562" s="641">
        <v>0</v>
      </c>
      <c r="Q1562" s="641"/>
      <c r="R1562" s="641"/>
      <c r="S1562" s="641"/>
      <c r="T1562" s="641"/>
      <c r="U1562" s="641"/>
      <c r="V1562" s="107"/>
      <c r="W1562" s="641">
        <v>0</v>
      </c>
      <c r="X1562" s="641"/>
      <c r="Y1562" s="641"/>
      <c r="Z1562" s="641"/>
      <c r="AA1562" s="641"/>
      <c r="AB1562" s="641"/>
      <c r="AC1562" s="155"/>
      <c r="AD1562" s="641">
        <v>0</v>
      </c>
      <c r="AE1562" s="641"/>
      <c r="AF1562" s="641"/>
      <c r="AG1562" s="641"/>
      <c r="AH1562" s="641"/>
      <c r="AI1562" s="641"/>
      <c r="AJ1562" s="147" t="str">
        <f t="shared" si="199"/>
        <v/>
      </c>
      <c r="AK1562" s="245">
        <f t="shared" si="199"/>
        <v>0</v>
      </c>
      <c r="AL1562" s="633" t="s">
        <v>1850</v>
      </c>
      <c r="AM1562" s="657"/>
      <c r="AN1562" s="657"/>
      <c r="AO1562" s="657"/>
      <c r="AP1562" s="657"/>
      <c r="AQ1562" s="657"/>
      <c r="AR1562" s="657"/>
      <c r="AS1562" s="657"/>
      <c r="AT1562" s="657"/>
      <c r="AU1562" s="657"/>
      <c r="AV1562" s="657"/>
      <c r="AW1562" s="657"/>
      <c r="AX1562" s="657"/>
      <c r="AY1562" s="657"/>
      <c r="AZ1562" s="657"/>
      <c r="BA1562" s="657"/>
      <c r="BB1562" s="657"/>
      <c r="BC1562" s="657"/>
      <c r="BD1562" s="657"/>
      <c r="BE1562" s="107"/>
      <c r="BF1562" s="676">
        <f>W1562</f>
        <v>0</v>
      </c>
      <c r="BG1562" s="676"/>
      <c r="BH1562" s="676"/>
      <c r="BI1562" s="676"/>
      <c r="BJ1562" s="676"/>
      <c r="BK1562" s="676"/>
      <c r="BL1562" s="194"/>
      <c r="BM1562" s="676">
        <f>AD1562</f>
        <v>0</v>
      </c>
      <c r="BN1562" s="676"/>
      <c r="BO1562" s="676"/>
      <c r="BP1562" s="676"/>
      <c r="BQ1562" s="676"/>
      <c r="BR1562" s="676"/>
      <c r="BS1562" s="193"/>
      <c r="BT1562" s="155"/>
      <c r="BU1562" s="155"/>
      <c r="BV1562" s="155"/>
      <c r="BW1562" s="155"/>
      <c r="BX1562" s="156"/>
      <c r="BY1562" s="156">
        <f>IF(SUM(C1562:AI1562)=0,0,1)</f>
        <v>0</v>
      </c>
      <c r="BZ1562" s="156">
        <f t="shared" si="198"/>
        <v>0</v>
      </c>
      <c r="CA1562" s="156"/>
      <c r="CB1562" s="155"/>
      <c r="CC1562" s="155"/>
      <c r="CD1562" s="155"/>
      <c r="CE1562" s="155"/>
      <c r="CG1562" s="290"/>
      <c r="CH1562" s="290"/>
      <c r="CI1562" s="290"/>
      <c r="CJ1562" s="290"/>
      <c r="CK1562" s="290"/>
      <c r="CL1562" s="290"/>
      <c r="CM1562" s="290"/>
      <c r="CN1562" s="290"/>
      <c r="CO1562" s="290"/>
      <c r="CP1562" s="290"/>
    </row>
    <row r="1563" spans="1:94" s="99" customFormat="1" ht="15" hidden="1" customHeight="1" outlineLevel="1">
      <c r="A1563" s="147" t="str">
        <f>IF(B1563&lt;&gt;"",SUBTOTAL(103,$B$8:B1563)-SUBTOTAL(103,$B$9:$B$50)-SUBTOTAL(103,$B$52:$B$345),"")</f>
        <v/>
      </c>
      <c r="B1563" s="88"/>
      <c r="C1563" s="505"/>
      <c r="D1563" s="458"/>
      <c r="E1563" s="458"/>
      <c r="F1563" s="458"/>
      <c r="G1563" s="458"/>
      <c r="H1563" s="458"/>
      <c r="I1563" s="641">
        <v>0</v>
      </c>
      <c r="J1563" s="641"/>
      <c r="K1563" s="641"/>
      <c r="L1563" s="641"/>
      <c r="M1563" s="641"/>
      <c r="N1563" s="641"/>
      <c r="O1563" s="458"/>
      <c r="P1563" s="641">
        <v>0</v>
      </c>
      <c r="Q1563" s="641"/>
      <c r="R1563" s="641"/>
      <c r="S1563" s="641"/>
      <c r="T1563" s="641"/>
      <c r="U1563" s="641"/>
      <c r="V1563" s="107"/>
      <c r="W1563" s="641">
        <v>0</v>
      </c>
      <c r="X1563" s="641"/>
      <c r="Y1563" s="641"/>
      <c r="Z1563" s="641"/>
      <c r="AA1563" s="641"/>
      <c r="AB1563" s="641"/>
      <c r="AC1563" s="155"/>
      <c r="AD1563" s="641">
        <v>0</v>
      </c>
      <c r="AE1563" s="641"/>
      <c r="AF1563" s="641"/>
      <c r="AG1563" s="641"/>
      <c r="AH1563" s="641"/>
      <c r="AI1563" s="641"/>
      <c r="AJ1563" s="147" t="str">
        <f t="shared" si="199"/>
        <v/>
      </c>
      <c r="AK1563" s="245">
        <f t="shared" si="199"/>
        <v>0</v>
      </c>
      <c r="AL1563" s="633" t="s">
        <v>1855</v>
      </c>
      <c r="AM1563" s="657"/>
      <c r="AN1563" s="657"/>
      <c r="AO1563" s="657"/>
      <c r="AP1563" s="657"/>
      <c r="AQ1563" s="657"/>
      <c r="AR1563" s="657"/>
      <c r="AS1563" s="657"/>
      <c r="AT1563" s="657"/>
      <c r="AU1563" s="657"/>
      <c r="AV1563" s="657"/>
      <c r="AW1563" s="657"/>
      <c r="AX1563" s="657"/>
      <c r="AY1563" s="657"/>
      <c r="AZ1563" s="657"/>
      <c r="BA1563" s="657"/>
      <c r="BB1563" s="657"/>
      <c r="BC1563" s="657"/>
      <c r="BD1563" s="657"/>
      <c r="BE1563" s="107"/>
      <c r="BF1563" s="676">
        <f>W1563</f>
        <v>0</v>
      </c>
      <c r="BG1563" s="676"/>
      <c r="BH1563" s="676"/>
      <c r="BI1563" s="676"/>
      <c r="BJ1563" s="676"/>
      <c r="BK1563" s="676"/>
      <c r="BL1563" s="194"/>
      <c r="BM1563" s="676">
        <f>AD1563</f>
        <v>0</v>
      </c>
      <c r="BN1563" s="676"/>
      <c r="BO1563" s="676"/>
      <c r="BP1563" s="676"/>
      <c r="BQ1563" s="676"/>
      <c r="BR1563" s="676"/>
      <c r="BS1563" s="193"/>
      <c r="BT1563" s="155"/>
      <c r="BU1563" s="155"/>
      <c r="BV1563" s="155"/>
      <c r="BW1563" s="155"/>
      <c r="BX1563" s="156"/>
      <c r="BY1563" s="156">
        <f>IF(SUM(C1563:AI1563)=0,0,1)</f>
        <v>0</v>
      </c>
      <c r="BZ1563" s="156">
        <f t="shared" si="198"/>
        <v>0</v>
      </c>
      <c r="CA1563" s="156"/>
      <c r="CB1563" s="155"/>
      <c r="CC1563" s="155"/>
      <c r="CD1563" s="155"/>
      <c r="CE1563" s="155"/>
      <c r="CG1563" s="290"/>
      <c r="CH1563" s="290"/>
      <c r="CI1563" s="290"/>
      <c r="CJ1563" s="290"/>
      <c r="CK1563" s="290"/>
      <c r="CL1563" s="290"/>
      <c r="CM1563" s="290"/>
      <c r="CN1563" s="290"/>
      <c r="CO1563" s="290"/>
      <c r="CP1563" s="290"/>
    </row>
    <row r="1564" spans="1:94" s="99" customFormat="1" ht="15" hidden="1" customHeight="1" outlineLevel="1">
      <c r="A1564" s="147" t="str">
        <f>IF(B1564&lt;&gt;"",SUBTOTAL(103,$B$8:B1564)-SUBTOTAL(103,$B$9:$B$50)-SUBTOTAL(103,$B$52:$B$345),"")</f>
        <v/>
      </c>
      <c r="B1564" s="88"/>
      <c r="C1564" s="505"/>
      <c r="D1564" s="458"/>
      <c r="E1564" s="458"/>
      <c r="F1564" s="458"/>
      <c r="G1564" s="458"/>
      <c r="H1564" s="458"/>
      <c r="I1564" s="641">
        <v>0</v>
      </c>
      <c r="J1564" s="641"/>
      <c r="K1564" s="641"/>
      <c r="L1564" s="641"/>
      <c r="M1564" s="641"/>
      <c r="N1564" s="641"/>
      <c r="O1564" s="458"/>
      <c r="P1564" s="641">
        <v>0</v>
      </c>
      <c r="Q1564" s="641"/>
      <c r="R1564" s="641"/>
      <c r="S1564" s="641"/>
      <c r="T1564" s="641"/>
      <c r="U1564" s="641"/>
      <c r="V1564" s="107"/>
      <c r="W1564" s="641">
        <v>0</v>
      </c>
      <c r="X1564" s="641"/>
      <c r="Y1564" s="641"/>
      <c r="Z1564" s="641"/>
      <c r="AA1564" s="641"/>
      <c r="AB1564" s="641"/>
      <c r="AC1564" s="155"/>
      <c r="AD1564" s="641">
        <v>0</v>
      </c>
      <c r="AE1564" s="641"/>
      <c r="AF1564" s="641"/>
      <c r="AG1564" s="641"/>
      <c r="AH1564" s="641"/>
      <c r="AI1564" s="641"/>
      <c r="AJ1564" s="147" t="str">
        <f t="shared" si="199"/>
        <v/>
      </c>
      <c r="AK1564" s="245">
        <f t="shared" si="199"/>
        <v>0</v>
      </c>
      <c r="AL1564" s="633" t="s">
        <v>1842</v>
      </c>
      <c r="AM1564" s="657"/>
      <c r="AN1564" s="657"/>
      <c r="AO1564" s="657"/>
      <c r="AP1564" s="657"/>
      <c r="AQ1564" s="657"/>
      <c r="AR1564" s="657"/>
      <c r="AS1564" s="657"/>
      <c r="AT1564" s="657"/>
      <c r="AU1564" s="657"/>
      <c r="AV1564" s="657"/>
      <c r="AW1564" s="657"/>
      <c r="AX1564" s="657"/>
      <c r="AY1564" s="657"/>
      <c r="AZ1564" s="657"/>
      <c r="BA1564" s="657"/>
      <c r="BB1564" s="657"/>
      <c r="BC1564" s="657"/>
      <c r="BD1564" s="657"/>
      <c r="BE1564" s="107"/>
      <c r="BF1564" s="676">
        <f>W1564</f>
        <v>0</v>
      </c>
      <c r="BG1564" s="676"/>
      <c r="BH1564" s="676"/>
      <c r="BI1564" s="676"/>
      <c r="BJ1564" s="676"/>
      <c r="BK1564" s="676"/>
      <c r="BL1564" s="194"/>
      <c r="BM1564" s="676">
        <f>AD1564</f>
        <v>0</v>
      </c>
      <c r="BN1564" s="676"/>
      <c r="BO1564" s="676"/>
      <c r="BP1564" s="676"/>
      <c r="BQ1564" s="676"/>
      <c r="BR1564" s="676"/>
      <c r="BS1564" s="193"/>
      <c r="BT1564" s="155"/>
      <c r="BU1564" s="155"/>
      <c r="BV1564" s="155"/>
      <c r="BW1564" s="155"/>
      <c r="BX1564" s="156"/>
      <c r="BY1564" s="156">
        <f>IF(SUM(C1564:AI1564)=0,0,1)</f>
        <v>0</v>
      </c>
      <c r="BZ1564" s="156">
        <f t="shared" si="198"/>
        <v>0</v>
      </c>
      <c r="CA1564" s="156"/>
      <c r="CB1564" s="155"/>
      <c r="CC1564" s="155"/>
      <c r="CD1564" s="155"/>
      <c r="CE1564" s="155"/>
      <c r="CG1564" s="290"/>
      <c r="CH1564" s="290"/>
      <c r="CI1564" s="290"/>
      <c r="CJ1564" s="290"/>
      <c r="CK1564" s="290"/>
      <c r="CL1564" s="290"/>
      <c r="CM1564" s="290"/>
      <c r="CN1564" s="290"/>
      <c r="CO1564" s="290"/>
      <c r="CP1564" s="290"/>
    </row>
    <row r="1565" spans="1:94" s="99" customFormat="1" ht="15" hidden="1" customHeight="1" outlineLevel="1">
      <c r="A1565" s="147" t="str">
        <f>IF(B1565&lt;&gt;"",SUBTOTAL(103,$B$8:B1565)-SUBTOTAL(103,$B$9:$B$50)-SUBTOTAL(103,$B$52:$B$345),"")</f>
        <v/>
      </c>
      <c r="B1565" s="88"/>
      <c r="C1565" s="505"/>
      <c r="D1565" s="458"/>
      <c r="E1565" s="458"/>
      <c r="F1565" s="458"/>
      <c r="G1565" s="458"/>
      <c r="H1565" s="458"/>
      <c r="I1565" s="641">
        <v>0</v>
      </c>
      <c r="J1565" s="641"/>
      <c r="K1565" s="641"/>
      <c r="L1565" s="641"/>
      <c r="M1565" s="641"/>
      <c r="N1565" s="641"/>
      <c r="O1565" s="458"/>
      <c r="P1565" s="641">
        <v>0</v>
      </c>
      <c r="Q1565" s="641"/>
      <c r="R1565" s="641"/>
      <c r="S1565" s="641"/>
      <c r="T1565" s="641"/>
      <c r="U1565" s="641"/>
      <c r="V1565" s="107"/>
      <c r="W1565" s="641">
        <v>0</v>
      </c>
      <c r="X1565" s="641"/>
      <c r="Y1565" s="641"/>
      <c r="Z1565" s="641"/>
      <c r="AA1565" s="641"/>
      <c r="AB1565" s="641"/>
      <c r="AC1565" s="155"/>
      <c r="AD1565" s="641">
        <v>0</v>
      </c>
      <c r="AE1565" s="641"/>
      <c r="AF1565" s="641"/>
      <c r="AG1565" s="641"/>
      <c r="AH1565" s="641"/>
      <c r="AI1565" s="641"/>
      <c r="AJ1565" s="147" t="str">
        <f t="shared" si="199"/>
        <v/>
      </c>
      <c r="AK1565" s="245">
        <f t="shared" si="199"/>
        <v>0</v>
      </c>
      <c r="AL1565" s="742" t="s">
        <v>1857</v>
      </c>
      <c r="AM1565" s="655"/>
      <c r="AN1565" s="655"/>
      <c r="AO1565" s="655"/>
      <c r="AP1565" s="655"/>
      <c r="AQ1565" s="655"/>
      <c r="AR1565" s="655"/>
      <c r="AS1565" s="655"/>
      <c r="AT1565" s="655"/>
      <c r="AU1565" s="655"/>
      <c r="AV1565" s="655"/>
      <c r="AW1565" s="655"/>
      <c r="AX1565" s="655"/>
      <c r="AY1565" s="655"/>
      <c r="AZ1565" s="655"/>
      <c r="BA1565" s="655"/>
      <c r="BB1565" s="655"/>
      <c r="BC1565" s="655"/>
      <c r="BD1565" s="655"/>
      <c r="BE1565" s="107"/>
      <c r="BF1565" s="676">
        <f>W1565</f>
        <v>0</v>
      </c>
      <c r="BG1565" s="676"/>
      <c r="BH1565" s="676"/>
      <c r="BI1565" s="676"/>
      <c r="BJ1565" s="676"/>
      <c r="BK1565" s="676"/>
      <c r="BL1565" s="194"/>
      <c r="BM1565" s="676">
        <f>AD1565</f>
        <v>0</v>
      </c>
      <c r="BN1565" s="676"/>
      <c r="BO1565" s="676"/>
      <c r="BP1565" s="676"/>
      <c r="BQ1565" s="676"/>
      <c r="BR1565" s="676"/>
      <c r="BS1565" s="193"/>
      <c r="BT1565" s="155"/>
      <c r="BU1565" s="155"/>
      <c r="BV1565" s="155"/>
      <c r="BW1565" s="155"/>
      <c r="BX1565" s="156"/>
      <c r="BY1565" s="156">
        <f>IF(SUM(C1565:AI1565)=0,0,1)</f>
        <v>0</v>
      </c>
      <c r="BZ1565" s="156">
        <f t="shared" si="198"/>
        <v>0</v>
      </c>
      <c r="CA1565" s="156"/>
      <c r="CB1565" s="155"/>
      <c r="CC1565" s="155"/>
      <c r="CD1565" s="155"/>
      <c r="CE1565" s="155"/>
      <c r="CG1565" s="290"/>
      <c r="CH1565" s="290"/>
      <c r="CI1565" s="290"/>
      <c r="CJ1565" s="290"/>
      <c r="CK1565" s="290"/>
      <c r="CL1565" s="290"/>
      <c r="CM1565" s="290"/>
      <c r="CN1565" s="290"/>
      <c r="CO1565" s="290"/>
      <c r="CP1565" s="290"/>
    </row>
    <row r="1566" spans="1:94" s="99" customFormat="1" ht="15" hidden="1" customHeight="1" outlineLevel="1">
      <c r="A1566" s="147" t="str">
        <f>IF(B1566&lt;&gt;"",SUBTOTAL(103,$B$8:B1566)-SUBTOTAL(103,$B$9:$B$50)-SUBTOTAL(103,$B$52:$B$345),"")</f>
        <v/>
      </c>
      <c r="B1566" s="88"/>
      <c r="C1566" s="505"/>
      <c r="D1566" s="458"/>
      <c r="E1566" s="458"/>
      <c r="F1566" s="458"/>
      <c r="G1566" s="458"/>
      <c r="H1566" s="458"/>
      <c r="I1566" s="641">
        <v>0</v>
      </c>
      <c r="J1566" s="641"/>
      <c r="K1566" s="641"/>
      <c r="L1566" s="641"/>
      <c r="M1566" s="641"/>
      <c r="N1566" s="641"/>
      <c r="O1566" s="458"/>
      <c r="P1566" s="641">
        <v>0</v>
      </c>
      <c r="Q1566" s="641"/>
      <c r="R1566" s="641"/>
      <c r="S1566" s="641"/>
      <c r="T1566" s="641"/>
      <c r="U1566" s="641"/>
      <c r="V1566" s="107"/>
      <c r="W1566" s="641">
        <v>0</v>
      </c>
      <c r="X1566" s="641"/>
      <c r="Y1566" s="641"/>
      <c r="Z1566" s="641"/>
      <c r="AA1566" s="641"/>
      <c r="AB1566" s="641"/>
      <c r="AC1566" s="155"/>
      <c r="AD1566" s="641">
        <v>0</v>
      </c>
      <c r="AE1566" s="641"/>
      <c r="AF1566" s="641"/>
      <c r="AG1566" s="641"/>
      <c r="AH1566" s="641"/>
      <c r="AI1566" s="641"/>
      <c r="AJ1566" s="147" t="str">
        <f t="shared" si="199"/>
        <v/>
      </c>
      <c r="AK1566" s="245">
        <f t="shared" si="199"/>
        <v>0</v>
      </c>
      <c r="AL1566" s="742" t="s">
        <v>1859</v>
      </c>
      <c r="AM1566" s="655"/>
      <c r="AN1566" s="655"/>
      <c r="AO1566" s="655"/>
      <c r="AP1566" s="655"/>
      <c r="AQ1566" s="655"/>
      <c r="AR1566" s="655"/>
      <c r="AS1566" s="655"/>
      <c r="AT1566" s="655"/>
      <c r="AU1566" s="655"/>
      <c r="AV1566" s="655"/>
      <c r="AW1566" s="655"/>
      <c r="AX1566" s="655"/>
      <c r="AY1566" s="655"/>
      <c r="AZ1566" s="655"/>
      <c r="BA1566" s="655"/>
      <c r="BB1566" s="655"/>
      <c r="BC1566" s="655"/>
      <c r="BD1566" s="655"/>
      <c r="BE1566" s="107"/>
      <c r="BF1566" s="676">
        <f>W1566</f>
        <v>0</v>
      </c>
      <c r="BG1566" s="676"/>
      <c r="BH1566" s="676"/>
      <c r="BI1566" s="676"/>
      <c r="BJ1566" s="676"/>
      <c r="BK1566" s="676"/>
      <c r="BL1566" s="194"/>
      <c r="BM1566" s="676">
        <f>AD1566</f>
        <v>0</v>
      </c>
      <c r="BN1566" s="676"/>
      <c r="BO1566" s="676"/>
      <c r="BP1566" s="676"/>
      <c r="BQ1566" s="676"/>
      <c r="BR1566" s="676"/>
      <c r="BS1566" s="193"/>
      <c r="BT1566" s="155"/>
      <c r="BU1566" s="155"/>
      <c r="BV1566" s="155"/>
      <c r="BW1566" s="155"/>
      <c r="BX1566" s="156"/>
      <c r="BY1566" s="156">
        <f>IF(SUM(C1566:AI1566)=0,0,1)</f>
        <v>0</v>
      </c>
      <c r="BZ1566" s="156">
        <f t="shared" si="198"/>
        <v>0</v>
      </c>
      <c r="CA1566" s="156"/>
      <c r="CB1566" s="155"/>
      <c r="CC1566" s="155"/>
      <c r="CD1566" s="155"/>
      <c r="CE1566" s="155"/>
      <c r="CG1566" s="290"/>
      <c r="CH1566" s="290"/>
      <c r="CI1566" s="290"/>
      <c r="CJ1566" s="290"/>
      <c r="CK1566" s="290"/>
      <c r="CL1566" s="290"/>
      <c r="CM1566" s="290"/>
      <c r="CN1566" s="290"/>
      <c r="CO1566" s="290"/>
      <c r="CP1566" s="290"/>
    </row>
    <row r="1567" spans="1:94" s="96" customFormat="1" ht="15" hidden="1" customHeight="1" outlineLevel="1">
      <c r="A1567" s="147" t="str">
        <f>IF(B1567&lt;&gt;"",SUBTOTAL(103,$B$8:B1567)-SUBTOTAL(103,$B$9:$B$50)-SUBTOTAL(103,$B$52:$B$345),"")</f>
        <v/>
      </c>
      <c r="B1567" s="88"/>
      <c r="C1567" s="262"/>
      <c r="D1567" s="89"/>
      <c r="E1567" s="89"/>
      <c r="F1567" s="89"/>
      <c r="G1567" s="89"/>
      <c r="H1567" s="89"/>
      <c r="I1567" s="89"/>
      <c r="J1567" s="89"/>
      <c r="K1567" s="89"/>
      <c r="L1567" s="89"/>
      <c r="M1567" s="89"/>
      <c r="N1567" s="89"/>
      <c r="O1567" s="89"/>
      <c r="P1567" s="89"/>
      <c r="Q1567" s="89"/>
      <c r="R1567" s="89"/>
      <c r="S1567" s="89"/>
      <c r="T1567" s="89"/>
      <c r="U1567" s="89"/>
      <c r="V1567" s="500"/>
      <c r="W1567" s="501"/>
      <c r="X1567" s="501"/>
      <c r="Y1567" s="501"/>
      <c r="Z1567" s="501"/>
      <c r="AA1567" s="501"/>
      <c r="AB1567" s="501"/>
      <c r="AC1567" s="501"/>
      <c r="AD1567" s="501"/>
      <c r="AE1567" s="501"/>
      <c r="AF1567" s="501"/>
      <c r="AG1567" s="501"/>
      <c r="AH1567" s="501"/>
      <c r="AI1567" s="501"/>
      <c r="AJ1567" s="147" t="str">
        <f t="shared" si="199"/>
        <v/>
      </c>
      <c r="AK1567" s="245">
        <f t="shared" si="199"/>
        <v>0</v>
      </c>
      <c r="AL1567" s="262"/>
      <c r="AM1567" s="89"/>
      <c r="AN1567" s="89"/>
      <c r="AO1567" s="89"/>
      <c r="AP1567" s="89"/>
      <c r="AQ1567" s="89"/>
      <c r="AR1567" s="89"/>
      <c r="AS1567" s="89"/>
      <c r="AT1567" s="89"/>
      <c r="AU1567" s="89"/>
      <c r="AV1567" s="89"/>
      <c r="AW1567" s="89"/>
      <c r="AX1567" s="89"/>
      <c r="AY1567" s="89"/>
      <c r="AZ1567" s="89"/>
      <c r="BA1567" s="89"/>
      <c r="BB1567" s="89"/>
      <c r="BC1567" s="89"/>
      <c r="BD1567" s="89"/>
      <c r="BE1567" s="500"/>
      <c r="BF1567" s="332"/>
      <c r="BG1567" s="332"/>
      <c r="BH1567" s="332"/>
      <c r="BI1567" s="332"/>
      <c r="BJ1567" s="332"/>
      <c r="BK1567" s="332"/>
      <c r="BL1567" s="332"/>
      <c r="BM1567" s="332"/>
      <c r="BN1567" s="332"/>
      <c r="BO1567" s="332"/>
      <c r="BP1567" s="332"/>
      <c r="BQ1567" s="332"/>
      <c r="BR1567" s="332"/>
      <c r="BS1567" s="271"/>
      <c r="BT1567" s="155"/>
      <c r="BU1567" s="155"/>
      <c r="BV1567" s="155"/>
      <c r="BW1567" s="155"/>
      <c r="BX1567" s="156"/>
      <c r="BY1567" s="156">
        <f>BY1568</f>
        <v>0</v>
      </c>
      <c r="BZ1567" s="156">
        <f t="shared" si="198"/>
        <v>0</v>
      </c>
      <c r="CA1567" s="156"/>
      <c r="CB1567" s="252"/>
      <c r="CC1567" s="252"/>
      <c r="CD1567" s="252"/>
      <c r="CE1567" s="252"/>
      <c r="CG1567" s="272"/>
      <c r="CH1567" s="272"/>
      <c r="CI1567" s="272"/>
      <c r="CJ1567" s="272"/>
      <c r="CK1567" s="272"/>
      <c r="CL1567" s="272"/>
      <c r="CM1567" s="272"/>
      <c r="CN1567" s="272"/>
      <c r="CO1567" s="272"/>
      <c r="CP1567" s="272"/>
    </row>
    <row r="1568" spans="1:94" s="96" customFormat="1" ht="15" hidden="1" customHeight="1" outlineLevel="1" thickBot="1">
      <c r="A1568" s="147" t="str">
        <f>IF(B1568&lt;&gt;"",SUBTOTAL(103,$B$8:B1568)-SUBTOTAL(103,$B$9:$B$50)-SUBTOTAL(103,$B$52:$B$345),"")</f>
        <v/>
      </c>
      <c r="B1568" s="88"/>
      <c r="C1568" s="766" t="s">
        <v>802</v>
      </c>
      <c r="D1568" s="766"/>
      <c r="E1568" s="766"/>
      <c r="F1568" s="766"/>
      <c r="G1568" s="766"/>
      <c r="H1568" s="111"/>
      <c r="I1568" s="653">
        <f>SUBTOTAL(109,I1562:N1567)</f>
        <v>0</v>
      </c>
      <c r="J1568" s="653"/>
      <c r="K1568" s="653"/>
      <c r="L1568" s="653"/>
      <c r="M1568" s="653"/>
      <c r="N1568" s="653"/>
      <c r="O1568" s="112"/>
      <c r="P1568" s="653">
        <f>SUBTOTAL(109,P1562:U1567)</f>
        <v>0</v>
      </c>
      <c r="Q1568" s="653"/>
      <c r="R1568" s="653"/>
      <c r="S1568" s="653"/>
      <c r="T1568" s="653"/>
      <c r="U1568" s="653"/>
      <c r="V1568" s="112"/>
      <c r="W1568" s="653">
        <f>SUBTOTAL(109,W1562:AB1567)</f>
        <v>0</v>
      </c>
      <c r="X1568" s="653"/>
      <c r="Y1568" s="653"/>
      <c r="Z1568" s="653"/>
      <c r="AA1568" s="653"/>
      <c r="AB1568" s="653"/>
      <c r="AC1568" s="252"/>
      <c r="AD1568" s="653">
        <f>SUBTOTAL(109,AD1562:AI1567)</f>
        <v>0</v>
      </c>
      <c r="AE1568" s="653"/>
      <c r="AF1568" s="653"/>
      <c r="AG1568" s="653"/>
      <c r="AH1568" s="653"/>
      <c r="AI1568" s="653"/>
      <c r="AJ1568" s="147" t="str">
        <f t="shared" si="199"/>
        <v/>
      </c>
      <c r="AK1568" s="245">
        <f t="shared" si="199"/>
        <v>0</v>
      </c>
      <c r="AL1568" s="270"/>
      <c r="AM1568" s="110"/>
      <c r="AN1568" s="111"/>
      <c r="AO1568" s="111"/>
      <c r="AP1568" s="111"/>
      <c r="AQ1568" s="111"/>
      <c r="AR1568" s="111"/>
      <c r="AS1568" s="111"/>
      <c r="AT1568" s="112"/>
      <c r="AU1568" s="112"/>
      <c r="AV1568" s="112"/>
      <c r="AW1568" s="112"/>
      <c r="AX1568" s="112"/>
      <c r="AY1568" s="112"/>
      <c r="AZ1568" s="112"/>
      <c r="BA1568" s="112"/>
      <c r="BB1568" s="112"/>
      <c r="BC1568" s="112"/>
      <c r="BD1568" s="112"/>
      <c r="BE1568" s="112"/>
      <c r="BF1568" s="653">
        <f>SUBTOTAL(109,BF1562:BK1567)</f>
        <v>0</v>
      </c>
      <c r="BG1568" s="653"/>
      <c r="BH1568" s="653"/>
      <c r="BI1568" s="653"/>
      <c r="BJ1568" s="653"/>
      <c r="BK1568" s="653"/>
      <c r="BL1568" s="252"/>
      <c r="BM1568" s="653">
        <f>SUBTOTAL(109,BM1562:BR1567)</f>
        <v>0</v>
      </c>
      <c r="BN1568" s="653"/>
      <c r="BO1568" s="653"/>
      <c r="BP1568" s="653"/>
      <c r="BQ1568" s="653"/>
      <c r="BR1568" s="653"/>
      <c r="BS1568" s="271"/>
      <c r="BT1568" s="252"/>
      <c r="BU1568" s="252"/>
      <c r="BV1568" s="252"/>
      <c r="BW1568" s="252"/>
      <c r="BX1568" s="156"/>
      <c r="BY1568" s="156">
        <f>IF(SUM(C1568:AI1568)=0,0,1)</f>
        <v>0</v>
      </c>
      <c r="BZ1568" s="156">
        <f t="shared" si="198"/>
        <v>0</v>
      </c>
      <c r="CA1568" s="156"/>
      <c r="CB1568" s="252"/>
      <c r="CC1568" s="252"/>
      <c r="CD1568" s="252"/>
      <c r="CE1568" s="252"/>
      <c r="CG1568" s="272"/>
      <c r="CH1568" s="272"/>
      <c r="CI1568" s="272"/>
      <c r="CJ1568" s="272"/>
      <c r="CK1568" s="272"/>
      <c r="CL1568" s="272"/>
      <c r="CM1568" s="272"/>
      <c r="CN1568" s="272"/>
      <c r="CO1568" s="272"/>
      <c r="CP1568" s="272"/>
    </row>
    <row r="1569" spans="1:94" s="96" customFormat="1" ht="15" customHeight="1" collapsed="1" thickTop="1">
      <c r="A1569" s="147" t="str">
        <f>IF(B1569&lt;&gt;"",SUBTOTAL(103,$B$8:B1569)-SUBTOTAL(103,$B$9:$B$50)-SUBTOTAL(103,$B$52:$B$345),"")</f>
        <v/>
      </c>
      <c r="B1569" s="88"/>
      <c r="C1569" s="270"/>
      <c r="D1569" s="124"/>
      <c r="E1569" s="111"/>
      <c r="F1569" s="111"/>
      <c r="G1569" s="111"/>
      <c r="H1569" s="111"/>
      <c r="I1569" s="111"/>
      <c r="J1569" s="111"/>
      <c r="K1569" s="111"/>
      <c r="L1569" s="154"/>
      <c r="M1569" s="154"/>
      <c r="N1569" s="154"/>
      <c r="O1569" s="154"/>
      <c r="P1569" s="154"/>
      <c r="Q1569" s="154"/>
      <c r="R1569" s="154"/>
      <c r="S1569" s="154"/>
      <c r="T1569" s="502"/>
      <c r="U1569" s="154"/>
      <c r="V1569" s="154"/>
      <c r="W1569" s="154"/>
      <c r="X1569" s="154"/>
      <c r="Y1569" s="154"/>
      <c r="Z1569" s="154"/>
      <c r="AA1569" s="154"/>
      <c r="AB1569" s="154"/>
      <c r="AC1569" s="154"/>
      <c r="AD1569" s="154"/>
      <c r="AE1569" s="154"/>
      <c r="AF1569" s="154"/>
      <c r="AG1569" s="154"/>
      <c r="AH1569" s="154"/>
      <c r="AI1569" s="154"/>
      <c r="AJ1569" s="147" t="str">
        <f t="shared" si="199"/>
        <v/>
      </c>
      <c r="AK1569" s="245">
        <f t="shared" si="199"/>
        <v>0</v>
      </c>
      <c r="AL1569" s="270"/>
      <c r="AM1569" s="124"/>
      <c r="AN1569" s="124"/>
      <c r="AO1569" s="111"/>
      <c r="AP1569" s="111"/>
      <c r="AQ1569" s="111"/>
      <c r="AR1569" s="111"/>
      <c r="AS1569" s="111"/>
      <c r="AT1569" s="111"/>
      <c r="AU1569" s="154"/>
      <c r="AV1569" s="154"/>
      <c r="AW1569" s="154"/>
      <c r="AX1569" s="154"/>
      <c r="AY1569" s="154"/>
      <c r="AZ1569" s="154"/>
      <c r="BA1569" s="154"/>
      <c r="BB1569" s="154"/>
      <c r="BC1569" s="154"/>
      <c r="BD1569" s="154"/>
      <c r="BE1569" s="154"/>
      <c r="BF1569" s="246"/>
      <c r="BG1569" s="246"/>
      <c r="BH1569" s="246"/>
      <c r="BI1569" s="246"/>
      <c r="BJ1569" s="246"/>
      <c r="BK1569" s="246"/>
      <c r="BL1569" s="246"/>
      <c r="BM1569" s="246"/>
      <c r="BN1569" s="246"/>
      <c r="BO1569" s="246"/>
      <c r="BP1569" s="246"/>
      <c r="BQ1569" s="246"/>
      <c r="BR1569" s="246"/>
      <c r="BS1569" s="271"/>
      <c r="BT1569" s="155"/>
      <c r="BU1569" s="155"/>
      <c r="BV1569" s="155"/>
      <c r="BW1569" s="155"/>
      <c r="BX1569" s="156"/>
      <c r="BY1569" s="156">
        <f>BY1574</f>
        <v>5</v>
      </c>
      <c r="BZ1569" s="156">
        <f t="shared" si="198"/>
        <v>0</v>
      </c>
      <c r="CA1569" s="156"/>
      <c r="CB1569" s="252"/>
      <c r="CC1569" s="252"/>
      <c r="CD1569" s="252"/>
      <c r="CE1569" s="252"/>
      <c r="CG1569" s="272"/>
      <c r="CH1569" s="272"/>
      <c r="CI1569" s="272"/>
      <c r="CJ1569" s="272"/>
      <c r="CK1569" s="272"/>
      <c r="CL1569" s="272"/>
      <c r="CM1569" s="272"/>
      <c r="CN1569" s="272"/>
      <c r="CO1569" s="272"/>
      <c r="CP1569" s="272"/>
    </row>
    <row r="1570" spans="1:94" s="96" customFormat="1" ht="15" customHeight="1">
      <c r="A1570" s="147">
        <f>IF(B1570&lt;&gt;"",SUBTOTAL(103,$B$8:B1570)-SUBTOTAL(103,$B$9:$B$50)-SUBTOTAL(103,$B$52:$B$345),"")</f>
        <v>36</v>
      </c>
      <c r="B1570" s="88" t="str">
        <f>IF(AND(W1579=0,AD1579=0),"",".")</f>
        <v>.</v>
      </c>
      <c r="C1570" s="270" t="s">
        <v>1866</v>
      </c>
      <c r="D1570" s="124"/>
      <c r="E1570" s="111"/>
      <c r="F1570" s="111"/>
      <c r="G1570" s="111"/>
      <c r="H1570" s="111"/>
      <c r="I1570" s="111"/>
      <c r="J1570" s="111"/>
      <c r="K1570" s="111"/>
      <c r="L1570" s="154"/>
      <c r="M1570" s="154"/>
      <c r="N1570" s="154"/>
      <c r="O1570" s="154"/>
      <c r="P1570" s="154"/>
      <c r="Q1570" s="154"/>
      <c r="R1570" s="154"/>
      <c r="S1570" s="154"/>
      <c r="T1570" s="154"/>
      <c r="U1570" s="154"/>
      <c r="V1570" s="154"/>
      <c r="W1570" s="154"/>
      <c r="X1570" s="154"/>
      <c r="Y1570" s="154"/>
      <c r="Z1570" s="154"/>
      <c r="AA1570" s="154"/>
      <c r="AB1570" s="154"/>
      <c r="AC1570" s="154"/>
      <c r="AD1570" s="154"/>
      <c r="AE1570" s="154"/>
      <c r="AF1570" s="154"/>
      <c r="AG1570" s="154"/>
      <c r="AH1570" s="154"/>
      <c r="AI1570" s="154"/>
      <c r="AJ1570" s="147">
        <f t="shared" si="195"/>
        <v>36</v>
      </c>
      <c r="AK1570" s="245" t="str">
        <f t="shared" si="195"/>
        <v>.</v>
      </c>
      <c r="AL1570" s="270" t="s">
        <v>1861</v>
      </c>
      <c r="AM1570" s="124"/>
      <c r="AN1570" s="124"/>
      <c r="AO1570" s="111"/>
      <c r="AP1570" s="111"/>
      <c r="AQ1570" s="111"/>
      <c r="AR1570" s="111"/>
      <c r="AS1570" s="111"/>
      <c r="AT1570" s="111"/>
      <c r="AU1570" s="154"/>
      <c r="AV1570" s="154"/>
      <c r="AW1570" s="154"/>
      <c r="AX1570" s="154"/>
      <c r="AY1570" s="154"/>
      <c r="AZ1570" s="154"/>
      <c r="BA1570" s="154"/>
      <c r="BB1570" s="154"/>
      <c r="BC1570" s="154"/>
      <c r="BD1570" s="154"/>
      <c r="BE1570" s="154"/>
      <c r="BF1570" s="154"/>
      <c r="BG1570" s="154"/>
      <c r="BH1570" s="154"/>
      <c r="BI1570" s="154"/>
      <c r="BJ1570" s="154"/>
      <c r="BK1570" s="154"/>
      <c r="BL1570" s="154"/>
      <c r="BM1570" s="154"/>
      <c r="BN1570" s="154"/>
      <c r="BO1570" s="154"/>
      <c r="BP1570" s="154"/>
      <c r="BQ1570" s="154"/>
      <c r="BR1570" s="154"/>
      <c r="BS1570" s="271"/>
      <c r="BT1570" s="155"/>
      <c r="BU1570" s="155"/>
      <c r="BV1570" s="155"/>
      <c r="BW1570" s="155"/>
      <c r="BX1570" s="156"/>
      <c r="BY1570" s="156">
        <f>BY1574</f>
        <v>5</v>
      </c>
      <c r="BZ1570" s="156">
        <f t="shared" si="198"/>
        <v>0</v>
      </c>
      <c r="CA1570" s="156"/>
      <c r="CB1570" s="252"/>
      <c r="CC1570" s="252"/>
      <c r="CD1570" s="252"/>
      <c r="CE1570" s="252"/>
      <c r="CG1570" s="272"/>
      <c r="CH1570" s="272"/>
      <c r="CI1570" s="272"/>
      <c r="CJ1570" s="272"/>
      <c r="CK1570" s="272"/>
      <c r="CL1570" s="272"/>
      <c r="CM1570" s="272"/>
      <c r="CN1570" s="272"/>
      <c r="CO1570" s="272"/>
      <c r="CP1570" s="272"/>
    </row>
    <row r="1571" spans="1:94" s="96" customFormat="1" ht="13.5">
      <c r="A1571" s="147" t="str">
        <f>IF(B1571&lt;&gt;"",SUBTOTAL(103,$B$8:B1571)-SUBTOTAL(103,$B$9:$B$50)-SUBTOTAL(103,$B$52:$B$345),"")</f>
        <v/>
      </c>
      <c r="B1571" s="88"/>
      <c r="C1571" s="270"/>
      <c r="D1571" s="124"/>
      <c r="E1571" s="111"/>
      <c r="F1571" s="111"/>
      <c r="G1571" s="111"/>
      <c r="H1571" s="111"/>
      <c r="I1571" s="111"/>
      <c r="J1571" s="111"/>
      <c r="K1571" s="111"/>
      <c r="L1571" s="154"/>
      <c r="M1571" s="154"/>
      <c r="N1571" s="154"/>
      <c r="O1571" s="154"/>
      <c r="P1571" s="154"/>
      <c r="Q1571" s="154"/>
      <c r="R1571" s="154"/>
      <c r="S1571" s="154"/>
      <c r="T1571" s="154"/>
      <c r="U1571" s="154"/>
      <c r="V1571" s="154"/>
      <c r="W1571" s="154"/>
      <c r="X1571" s="154"/>
      <c r="Y1571" s="154"/>
      <c r="Z1571" s="154"/>
      <c r="AA1571" s="154"/>
      <c r="AB1571" s="154"/>
      <c r="AC1571" s="154"/>
      <c r="AD1571" s="154"/>
      <c r="AE1571" s="154"/>
      <c r="AF1571" s="154"/>
      <c r="AG1571" s="154"/>
      <c r="AH1571" s="154"/>
      <c r="AI1571" s="154"/>
      <c r="AJ1571" s="147" t="str">
        <f t="shared" si="195"/>
        <v/>
      </c>
      <c r="AK1571" s="245">
        <f t="shared" si="195"/>
        <v>0</v>
      </c>
      <c r="AL1571" s="270"/>
      <c r="AM1571" s="124"/>
      <c r="AN1571" s="124"/>
      <c r="AO1571" s="111"/>
      <c r="AP1571" s="111"/>
      <c r="AQ1571" s="111"/>
      <c r="AR1571" s="111"/>
      <c r="AS1571" s="111"/>
      <c r="AT1571" s="111"/>
      <c r="AU1571" s="154"/>
      <c r="AV1571" s="154"/>
      <c r="AW1571" s="154"/>
      <c r="AX1571" s="154"/>
      <c r="AY1571" s="154"/>
      <c r="AZ1571" s="154"/>
      <c r="BA1571" s="154"/>
      <c r="BB1571" s="154"/>
      <c r="BC1571" s="154"/>
      <c r="BD1571" s="154"/>
      <c r="BE1571" s="154"/>
      <c r="BF1571" s="154"/>
      <c r="BG1571" s="154"/>
      <c r="BH1571" s="154"/>
      <c r="BI1571" s="154"/>
      <c r="BJ1571" s="154"/>
      <c r="BK1571" s="154"/>
      <c r="BL1571" s="154"/>
      <c r="BM1571" s="154"/>
      <c r="BN1571" s="154"/>
      <c r="BO1571" s="154"/>
      <c r="BP1571" s="154"/>
      <c r="BQ1571" s="154"/>
      <c r="BR1571" s="154"/>
      <c r="BS1571" s="271"/>
      <c r="BT1571" s="155"/>
      <c r="BU1571" s="155"/>
      <c r="BV1571" s="155"/>
      <c r="BW1571" s="155"/>
      <c r="BX1571" s="156"/>
      <c r="BY1571" s="156">
        <f>BY1574</f>
        <v>5</v>
      </c>
      <c r="BZ1571" s="156"/>
      <c r="CA1571" s="156"/>
      <c r="CB1571" s="252"/>
      <c r="CC1571" s="252"/>
      <c r="CD1571" s="252"/>
      <c r="CE1571" s="252"/>
      <c r="CG1571" s="272"/>
      <c r="CH1571" s="272"/>
      <c r="CI1571" s="272"/>
      <c r="CJ1571" s="272"/>
      <c r="CK1571" s="272"/>
      <c r="CL1571" s="272"/>
      <c r="CM1571" s="272"/>
      <c r="CN1571" s="272"/>
      <c r="CO1571" s="272"/>
      <c r="CP1571" s="272"/>
    </row>
    <row r="1572" spans="1:94" s="506" customFormat="1" ht="26.25" customHeight="1">
      <c r="A1572" s="169" t="str">
        <f>IF(B1572&lt;&gt;"",SUBTOTAL(103,$B$8:B1572)-SUBTOTAL(103,$B$9:$B$50)-SUBTOTAL(103,$B$52:$B$345),"")</f>
        <v/>
      </c>
      <c r="B1572" s="91"/>
      <c r="C1572" s="726" t="s">
        <v>1867</v>
      </c>
      <c r="D1572" s="726"/>
      <c r="E1572" s="726"/>
      <c r="F1572" s="726"/>
      <c r="G1572" s="726"/>
      <c r="H1572" s="726"/>
      <c r="I1572" s="726"/>
      <c r="J1572" s="726"/>
      <c r="K1572" s="726"/>
      <c r="L1572" s="726"/>
      <c r="M1572" s="726"/>
      <c r="N1572" s="726"/>
      <c r="O1572" s="726"/>
      <c r="P1572" s="726"/>
      <c r="Q1572" s="726"/>
      <c r="R1572" s="726"/>
      <c r="S1572" s="726"/>
      <c r="T1572" s="726"/>
      <c r="U1572" s="726"/>
      <c r="V1572" s="726"/>
      <c r="W1572" s="726"/>
      <c r="X1572" s="726"/>
      <c r="Y1572" s="726"/>
      <c r="Z1572" s="726"/>
      <c r="AA1572" s="726"/>
      <c r="AB1572" s="726"/>
      <c r="AC1572" s="726"/>
      <c r="AD1572" s="726"/>
      <c r="AE1572" s="726"/>
      <c r="AF1572" s="726"/>
      <c r="AG1572" s="726"/>
      <c r="AH1572" s="726"/>
      <c r="AI1572" s="726"/>
      <c r="AJ1572" s="169" t="str">
        <f t="shared" si="195"/>
        <v/>
      </c>
      <c r="AK1572" s="174">
        <f t="shared" si="195"/>
        <v>0</v>
      </c>
      <c r="AL1572" s="726" t="s">
        <v>1868</v>
      </c>
      <c r="AM1572" s="726"/>
      <c r="AN1572" s="726"/>
      <c r="AO1572" s="726"/>
      <c r="AP1572" s="726"/>
      <c r="AQ1572" s="726"/>
      <c r="AR1572" s="726"/>
      <c r="AS1572" s="726"/>
      <c r="AT1572" s="726"/>
      <c r="AU1572" s="726"/>
      <c r="AV1572" s="726"/>
      <c r="AW1572" s="726"/>
      <c r="AX1572" s="726"/>
      <c r="AY1572" s="726"/>
      <c r="AZ1572" s="726"/>
      <c r="BA1572" s="726"/>
      <c r="BB1572" s="726"/>
      <c r="BC1572" s="726"/>
      <c r="BD1572" s="726"/>
      <c r="BE1572" s="726"/>
      <c r="BF1572" s="726"/>
      <c r="BG1572" s="726"/>
      <c r="BH1572" s="726"/>
      <c r="BI1572" s="726"/>
      <c r="BJ1572" s="726"/>
      <c r="BK1572" s="726"/>
      <c r="BL1572" s="726"/>
      <c r="BM1572" s="726"/>
      <c r="BN1572" s="726"/>
      <c r="BO1572" s="726"/>
      <c r="BP1572" s="726"/>
      <c r="BQ1572" s="726"/>
      <c r="BR1572" s="726"/>
      <c r="BS1572" s="222"/>
      <c r="BT1572" s="227"/>
      <c r="BU1572" s="227"/>
      <c r="BV1572" s="227"/>
      <c r="BW1572" s="227"/>
      <c r="BX1572" s="223"/>
      <c r="BY1572" s="223">
        <f>BY1574</f>
        <v>5</v>
      </c>
      <c r="BZ1572" s="223">
        <f t="shared" si="198"/>
        <v>0</v>
      </c>
      <c r="CA1572" s="223"/>
      <c r="CB1572" s="228"/>
      <c r="CC1572" s="228"/>
      <c r="CD1572" s="228"/>
      <c r="CE1572" s="228"/>
      <c r="CG1572" s="507"/>
      <c r="CH1572" s="507"/>
      <c r="CI1572" s="507"/>
      <c r="CJ1572" s="507"/>
      <c r="CK1572" s="507"/>
      <c r="CL1572" s="507"/>
      <c r="CM1572" s="507"/>
      <c r="CN1572" s="507"/>
      <c r="CO1572" s="507"/>
      <c r="CP1572" s="507"/>
    </row>
    <row r="1573" spans="1:94" ht="27" customHeight="1">
      <c r="A1573" s="278" t="str">
        <f>IF(B1573&lt;&gt;"",SUBTOTAL(103,$B$8:B1573)-SUBTOTAL(103,$B$9:$B$50)-SUBTOTAL(103,$B$52:$B$345),"")</f>
        <v/>
      </c>
      <c r="C1573" s="353"/>
      <c r="D1573" s="107"/>
      <c r="E1573" s="107"/>
      <c r="F1573" s="107"/>
      <c r="G1573" s="107"/>
      <c r="H1573" s="107"/>
      <c r="I1573" s="107"/>
      <c r="J1573" s="107"/>
      <c r="K1573" s="107"/>
      <c r="L1573" s="107"/>
      <c r="M1573" s="107"/>
      <c r="N1573" s="107"/>
      <c r="O1573" s="107"/>
      <c r="P1573" s="107"/>
      <c r="Q1573" s="107"/>
      <c r="R1573" s="107"/>
      <c r="S1573" s="107"/>
      <c r="T1573" s="107"/>
      <c r="U1573" s="107"/>
      <c r="V1573" s="107"/>
      <c r="W1573" s="644" t="str">
        <f>[4]KQKD!$P$9</f>
        <v>6 tháng đầu năm 2016</v>
      </c>
      <c r="X1573" s="649"/>
      <c r="Y1573" s="649"/>
      <c r="Z1573" s="649"/>
      <c r="AA1573" s="649"/>
      <c r="AB1573" s="649"/>
      <c r="AC1573" s="277"/>
      <c r="AD1573" s="644" t="str">
        <f>[4]KQKD!$T$9</f>
        <v>6 tháng đầu năm 2015</v>
      </c>
      <c r="AE1573" s="649"/>
      <c r="AF1573" s="649"/>
      <c r="AG1573" s="649"/>
      <c r="AH1573" s="649"/>
      <c r="AI1573" s="649"/>
      <c r="AJ1573" s="278" t="str">
        <f t="shared" si="195"/>
        <v/>
      </c>
      <c r="AK1573" s="278">
        <f t="shared" si="195"/>
        <v>0</v>
      </c>
      <c r="AM1573" s="107"/>
      <c r="AN1573" s="107"/>
      <c r="AO1573" s="107"/>
      <c r="AP1573" s="107"/>
      <c r="AQ1573" s="107"/>
      <c r="AR1573" s="107"/>
      <c r="AS1573" s="107"/>
      <c r="AT1573" s="107"/>
      <c r="AU1573" s="107"/>
      <c r="AV1573" s="107"/>
      <c r="AW1573" s="107"/>
      <c r="AX1573" s="107"/>
      <c r="AY1573" s="107"/>
      <c r="AZ1573" s="107"/>
      <c r="BA1573" s="107"/>
      <c r="BB1573" s="107"/>
      <c r="BC1573" s="107"/>
      <c r="BD1573" s="107"/>
      <c r="BE1573" s="107"/>
      <c r="BF1573" s="644" t="e">
        <f>#REF!</f>
        <v>#REF!</v>
      </c>
      <c r="BG1573" s="649"/>
      <c r="BH1573" s="649"/>
      <c r="BI1573" s="649"/>
      <c r="BJ1573" s="649"/>
      <c r="BK1573" s="649"/>
      <c r="BL1573" s="277"/>
      <c r="BM1573" s="644" t="e">
        <f>#REF!</f>
        <v>#REF!</v>
      </c>
      <c r="BN1573" s="649"/>
      <c r="BO1573" s="649"/>
      <c r="BP1573" s="649"/>
      <c r="BQ1573" s="649"/>
      <c r="BR1573" s="649"/>
      <c r="BS1573" s="279"/>
      <c r="BY1573" s="156">
        <f>BY1574</f>
        <v>5</v>
      </c>
      <c r="BZ1573" s="156">
        <f t="shared" si="198"/>
        <v>0</v>
      </c>
    </row>
    <row r="1574" spans="1:94" ht="15" customHeight="1">
      <c r="A1574" s="278" t="str">
        <f>IF(B1574&lt;&gt;"",SUBTOTAL(103,$B$8:B1574)-SUBTOTAL(103,$B$9:$B$50)-SUBTOTAL(103,$B$52:$B$345),"")</f>
        <v/>
      </c>
      <c r="C1574" s="353"/>
      <c r="D1574" s="107"/>
      <c r="E1574" s="107"/>
      <c r="F1574" s="107"/>
      <c r="G1574" s="107"/>
      <c r="H1574" s="107"/>
      <c r="I1574" s="107"/>
      <c r="J1574" s="107"/>
      <c r="K1574" s="107"/>
      <c r="L1574" s="107"/>
      <c r="M1574" s="107"/>
      <c r="N1574" s="107"/>
      <c r="O1574" s="107"/>
      <c r="P1574" s="107"/>
      <c r="Q1574" s="107"/>
      <c r="R1574" s="107"/>
      <c r="S1574" s="107"/>
      <c r="T1574" s="107"/>
      <c r="U1574" s="107"/>
      <c r="V1574" s="107"/>
      <c r="W1574" s="627" t="str">
        <f>[4]KQKD!$P$10</f>
        <v>VND</v>
      </c>
      <c r="X1574" s="673"/>
      <c r="Y1574" s="673"/>
      <c r="Z1574" s="673"/>
      <c r="AA1574" s="673"/>
      <c r="AB1574" s="673"/>
      <c r="AC1574" s="277"/>
      <c r="AD1574" s="627" t="str">
        <f>[4]KQKD!$T$10</f>
        <v>VND</v>
      </c>
      <c r="AE1574" s="673"/>
      <c r="AF1574" s="673"/>
      <c r="AG1574" s="673"/>
      <c r="AH1574" s="673"/>
      <c r="AI1574" s="673"/>
      <c r="AJ1574" s="278" t="str">
        <f t="shared" si="195"/>
        <v/>
      </c>
      <c r="AK1574" s="278">
        <f t="shared" si="195"/>
        <v>0</v>
      </c>
      <c r="AM1574" s="107"/>
      <c r="AN1574" s="107"/>
      <c r="AO1574" s="107"/>
      <c r="AP1574" s="107"/>
      <c r="AQ1574" s="107"/>
      <c r="AR1574" s="107"/>
      <c r="AS1574" s="107"/>
      <c r="AT1574" s="107"/>
      <c r="AU1574" s="107"/>
      <c r="AV1574" s="107"/>
      <c r="AW1574" s="107"/>
      <c r="AX1574" s="107"/>
      <c r="AY1574" s="107"/>
      <c r="AZ1574" s="107"/>
      <c r="BA1574" s="107"/>
      <c r="BB1574" s="107"/>
      <c r="BC1574" s="107"/>
      <c r="BD1574" s="107"/>
      <c r="BE1574" s="107"/>
      <c r="BF1574" s="627" t="e">
        <f>#REF!</f>
        <v>#REF!</v>
      </c>
      <c r="BG1574" s="673"/>
      <c r="BH1574" s="673"/>
      <c r="BI1574" s="673"/>
      <c r="BJ1574" s="673"/>
      <c r="BK1574" s="673"/>
      <c r="BL1574" s="277"/>
      <c r="BM1574" s="627" t="e">
        <f>#REF!</f>
        <v>#REF!</v>
      </c>
      <c r="BN1574" s="673"/>
      <c r="BO1574" s="673"/>
      <c r="BP1574" s="673"/>
      <c r="BQ1574" s="673"/>
      <c r="BR1574" s="673"/>
      <c r="BS1574" s="279"/>
      <c r="BY1574" s="156">
        <f>SUM(BY1575:BY1582)</f>
        <v>5</v>
      </c>
      <c r="BZ1574" s="156">
        <f t="shared" si="198"/>
        <v>0</v>
      </c>
    </row>
    <row r="1575" spans="1:94" s="96" customFormat="1" ht="15" customHeight="1">
      <c r="A1575" s="256" t="str">
        <f>IF(B1575&lt;&gt;"",SUBTOTAL(103,$B$8:B1575)-SUBTOTAL(103,$B$9:$B$50)-SUBTOTAL(103,$B$52:$B$345),"")</f>
        <v/>
      </c>
      <c r="B1575" s="90"/>
      <c r="C1575" s="262" t="s">
        <v>1869</v>
      </c>
      <c r="D1575" s="113"/>
      <c r="E1575" s="107"/>
      <c r="F1575" s="107"/>
      <c r="G1575" s="107"/>
      <c r="H1575" s="107"/>
      <c r="I1575" s="107"/>
      <c r="J1575" s="107"/>
      <c r="K1575" s="114"/>
      <c r="L1575" s="114"/>
      <c r="M1575" s="114"/>
      <c r="N1575" s="114"/>
      <c r="O1575" s="114"/>
      <c r="P1575" s="114"/>
      <c r="Q1575" s="114"/>
      <c r="R1575" s="114"/>
      <c r="S1575" s="114"/>
      <c r="T1575" s="114"/>
      <c r="U1575" s="114"/>
      <c r="V1575" s="114"/>
      <c r="W1575" s="641">
        <f>[4]KQKD!P134</f>
        <v>68006331</v>
      </c>
      <c r="X1575" s="641"/>
      <c r="Y1575" s="641"/>
      <c r="Z1575" s="641"/>
      <c r="AA1575" s="641"/>
      <c r="AB1575" s="641"/>
      <c r="AC1575" s="155"/>
      <c r="AD1575" s="641">
        <f>[4]KQKD!T134</f>
        <v>-1440632602</v>
      </c>
      <c r="AE1575" s="641"/>
      <c r="AF1575" s="641"/>
      <c r="AG1575" s="641"/>
      <c r="AH1575" s="641"/>
      <c r="AI1575" s="641"/>
      <c r="AJ1575" s="256" t="str">
        <f t="shared" si="195"/>
        <v/>
      </c>
      <c r="AK1575" s="90">
        <f t="shared" si="195"/>
        <v>0</v>
      </c>
      <c r="AL1575" s="262" t="s">
        <v>1544</v>
      </c>
      <c r="AM1575" s="113"/>
      <c r="AN1575" s="107"/>
      <c r="AO1575" s="107"/>
      <c r="AP1575" s="107"/>
      <c r="AQ1575" s="107"/>
      <c r="AR1575" s="107"/>
      <c r="AS1575" s="107"/>
      <c r="AT1575" s="114"/>
      <c r="AU1575" s="114"/>
      <c r="AV1575" s="114"/>
      <c r="AW1575" s="114"/>
      <c r="AX1575" s="114"/>
      <c r="AY1575" s="114"/>
      <c r="AZ1575" s="114"/>
      <c r="BA1575" s="114"/>
      <c r="BB1575" s="114"/>
      <c r="BC1575" s="114"/>
      <c r="BD1575" s="114"/>
      <c r="BE1575" s="114"/>
      <c r="BF1575" s="641">
        <f>W1575</f>
        <v>68006331</v>
      </c>
      <c r="BG1575" s="641"/>
      <c r="BH1575" s="641"/>
      <c r="BI1575" s="641"/>
      <c r="BJ1575" s="641"/>
      <c r="BK1575" s="641"/>
      <c r="BL1575" s="155"/>
      <c r="BM1575" s="641">
        <f>AD1575</f>
        <v>-1440632602</v>
      </c>
      <c r="BN1575" s="641"/>
      <c r="BO1575" s="641"/>
      <c r="BP1575" s="641"/>
      <c r="BQ1575" s="641"/>
      <c r="BR1575" s="641"/>
      <c r="BS1575" s="189"/>
      <c r="BT1575" s="155"/>
      <c r="BU1575" s="155"/>
      <c r="BV1575" s="155"/>
      <c r="BW1575" s="155"/>
      <c r="BX1575" s="156"/>
      <c r="BY1575" s="156">
        <f t="shared" ref="BY1575:BY1580" si="200">IF(SUM(C1575:AI1575)=0,0,1)</f>
        <v>1</v>
      </c>
      <c r="BZ1575" s="156">
        <f t="shared" si="198"/>
        <v>0</v>
      </c>
      <c r="CA1575" s="156"/>
      <c r="CB1575" s="252">
        <f>[4]KQKD!P134</f>
        <v>68006331</v>
      </c>
      <c r="CC1575" s="252">
        <f>[4]KQKD!T134</f>
        <v>-1440632602</v>
      </c>
      <c r="CD1575" s="252">
        <f>W1575-CB1575</f>
        <v>0</v>
      </c>
      <c r="CE1575" s="252">
        <f>AD1575-CC1575</f>
        <v>0</v>
      </c>
      <c r="CG1575" s="272"/>
      <c r="CH1575" s="272"/>
      <c r="CI1575" s="272"/>
      <c r="CJ1575" s="272"/>
      <c r="CK1575" s="272"/>
      <c r="CL1575" s="272"/>
      <c r="CM1575" s="272"/>
      <c r="CN1575" s="272"/>
      <c r="CO1575" s="272"/>
      <c r="CP1575" s="272"/>
    </row>
    <row r="1576" spans="1:94" ht="15" hidden="1" customHeight="1">
      <c r="A1576" s="147" t="str">
        <f>IF(B1576&lt;&gt;"",SUBTOTAL(103,$B$8:B1576)-SUBTOTAL(103,$B$9:$B$50)-SUBTOTAL(103,$B$52:$B$345),"")</f>
        <v/>
      </c>
      <c r="C1576" s="89" t="s">
        <v>1870</v>
      </c>
      <c r="D1576" s="508"/>
      <c r="E1576" s="508"/>
      <c r="F1576" s="508"/>
      <c r="G1576" s="508"/>
      <c r="H1576" s="508"/>
      <c r="I1576" s="508"/>
      <c r="J1576" s="508"/>
      <c r="K1576" s="508"/>
      <c r="L1576" s="508"/>
      <c r="M1576" s="508"/>
      <c r="N1576" s="508"/>
      <c r="O1576" s="508"/>
      <c r="P1576" s="508"/>
      <c r="Q1576" s="508"/>
      <c r="R1576" s="508"/>
      <c r="S1576" s="508"/>
      <c r="T1576" s="508"/>
      <c r="U1576" s="508"/>
      <c r="V1576" s="107"/>
      <c r="W1576" s="641">
        <f>SUBTOTAL(109,W1577:AB1578)</f>
        <v>0</v>
      </c>
      <c r="X1576" s="641"/>
      <c r="Y1576" s="641"/>
      <c r="Z1576" s="641"/>
      <c r="AA1576" s="641"/>
      <c r="AB1576" s="641"/>
      <c r="AC1576" s="155"/>
      <c r="AD1576" s="641">
        <f>SUBTOTAL(109,AD1577:AI1578)</f>
        <v>0</v>
      </c>
      <c r="AE1576" s="641"/>
      <c r="AF1576" s="641"/>
      <c r="AG1576" s="641"/>
      <c r="AH1576" s="641"/>
      <c r="AI1576" s="641"/>
      <c r="AJ1576" s="147" t="str">
        <f t="shared" si="195"/>
        <v/>
      </c>
      <c r="AK1576" s="245">
        <f t="shared" si="195"/>
        <v>0</v>
      </c>
      <c r="AL1576" s="89" t="s">
        <v>1871</v>
      </c>
      <c r="AM1576" s="508"/>
      <c r="AN1576" s="508"/>
      <c r="AO1576" s="508"/>
      <c r="AP1576" s="508"/>
      <c r="AQ1576" s="508"/>
      <c r="AR1576" s="508"/>
      <c r="AS1576" s="508"/>
      <c r="AT1576" s="508"/>
      <c r="AU1576" s="508"/>
      <c r="AV1576" s="508"/>
      <c r="AW1576" s="508"/>
      <c r="AX1576" s="508"/>
      <c r="AY1576" s="508"/>
      <c r="AZ1576" s="508"/>
      <c r="BA1576" s="508"/>
      <c r="BB1576" s="508"/>
      <c r="BC1576" s="508"/>
      <c r="BD1576" s="508"/>
      <c r="BE1576" s="107"/>
      <c r="BF1576" s="676">
        <f>SUBTOTAL(109,BF1577:BK1578)</f>
        <v>0</v>
      </c>
      <c r="BG1576" s="676"/>
      <c r="BH1576" s="676"/>
      <c r="BI1576" s="676"/>
      <c r="BJ1576" s="676"/>
      <c r="BK1576" s="676"/>
      <c r="BL1576" s="194"/>
      <c r="BM1576" s="676">
        <f>SUBTOTAL(109,BM1577:BR1578)</f>
        <v>0</v>
      </c>
      <c r="BN1576" s="676"/>
      <c r="BO1576" s="676"/>
      <c r="BP1576" s="676"/>
      <c r="BQ1576" s="676"/>
      <c r="BR1576" s="676"/>
      <c r="BS1576" s="193"/>
      <c r="BY1576" s="156">
        <f t="shared" si="200"/>
        <v>0</v>
      </c>
      <c r="BZ1576" s="156">
        <f t="shared" si="198"/>
        <v>0</v>
      </c>
    </row>
    <row r="1577" spans="1:94" s="100" customFormat="1" ht="15" hidden="1" customHeight="1">
      <c r="A1577" s="147" t="str">
        <f>IF(B1577&lt;&gt;"",SUBTOTAL(103,$B$8:B1577)-SUBTOTAL(103,$B$9:$B$50)-SUBTOTAL(103,$B$52:$B$345),"")</f>
        <v/>
      </c>
      <c r="B1577" s="101"/>
      <c r="C1577" s="492" t="s">
        <v>781</v>
      </c>
      <c r="D1577" s="122" t="s">
        <v>1872</v>
      </c>
      <c r="E1577" s="122"/>
      <c r="F1577" s="122"/>
      <c r="G1577" s="122"/>
      <c r="H1577" s="122"/>
      <c r="I1577" s="122"/>
      <c r="J1577" s="122"/>
      <c r="K1577" s="122"/>
      <c r="L1577" s="122"/>
      <c r="M1577" s="122"/>
      <c r="N1577" s="122"/>
      <c r="O1577" s="122"/>
      <c r="P1577" s="122"/>
      <c r="Q1577" s="122"/>
      <c r="R1577" s="122"/>
      <c r="S1577" s="122"/>
      <c r="T1577" s="122"/>
      <c r="U1577" s="122"/>
      <c r="V1577" s="122"/>
      <c r="W1577" s="739">
        <v>0</v>
      </c>
      <c r="X1577" s="739"/>
      <c r="Y1577" s="739"/>
      <c r="Z1577" s="739"/>
      <c r="AA1577" s="739"/>
      <c r="AB1577" s="739"/>
      <c r="AC1577" s="295"/>
      <c r="AD1577" s="739">
        <v>0</v>
      </c>
      <c r="AE1577" s="739"/>
      <c r="AF1577" s="739"/>
      <c r="AG1577" s="739"/>
      <c r="AH1577" s="739"/>
      <c r="AI1577" s="739"/>
      <c r="AJ1577" s="433" t="str">
        <f t="shared" si="195"/>
        <v/>
      </c>
      <c r="AK1577" s="435">
        <f t="shared" si="195"/>
        <v>0</v>
      </c>
      <c r="AL1577" s="492" t="s">
        <v>781</v>
      </c>
      <c r="AM1577" s="122" t="s">
        <v>1873</v>
      </c>
      <c r="AN1577" s="122"/>
      <c r="AO1577" s="122"/>
      <c r="AP1577" s="122"/>
      <c r="AQ1577" s="122"/>
      <c r="AR1577" s="122"/>
      <c r="AS1577" s="122"/>
      <c r="AT1577" s="122"/>
      <c r="AU1577" s="122"/>
      <c r="AV1577" s="122"/>
      <c r="AW1577" s="122"/>
      <c r="AX1577" s="122"/>
      <c r="AY1577" s="122"/>
      <c r="AZ1577" s="122"/>
      <c r="BA1577" s="122"/>
      <c r="BB1577" s="122"/>
      <c r="BC1577" s="122"/>
      <c r="BD1577" s="122"/>
      <c r="BE1577" s="122"/>
      <c r="BF1577" s="735">
        <f>W1577</f>
        <v>0</v>
      </c>
      <c r="BG1577" s="735"/>
      <c r="BH1577" s="735"/>
      <c r="BI1577" s="735"/>
      <c r="BJ1577" s="735"/>
      <c r="BK1577" s="735"/>
      <c r="BL1577" s="368"/>
      <c r="BM1577" s="735">
        <f>AD1577</f>
        <v>0</v>
      </c>
      <c r="BN1577" s="735"/>
      <c r="BO1577" s="735"/>
      <c r="BP1577" s="735"/>
      <c r="BQ1577" s="735"/>
      <c r="BR1577" s="735"/>
      <c r="BS1577" s="190"/>
      <c r="BT1577" s="155"/>
      <c r="BU1577" s="155"/>
      <c r="BV1577" s="155"/>
      <c r="BW1577" s="155"/>
      <c r="BX1577" s="156"/>
      <c r="BY1577" s="156">
        <f t="shared" si="200"/>
        <v>0</v>
      </c>
      <c r="BZ1577" s="156">
        <f t="shared" si="198"/>
        <v>0</v>
      </c>
      <c r="CA1577" s="156"/>
      <c r="CB1577" s="373"/>
      <c r="CC1577" s="373"/>
      <c r="CD1577" s="373"/>
      <c r="CE1577" s="373"/>
      <c r="CG1577" s="440"/>
      <c r="CH1577" s="440"/>
      <c r="CI1577" s="440"/>
      <c r="CJ1577" s="440"/>
      <c r="CK1577" s="440"/>
      <c r="CL1577" s="440"/>
      <c r="CM1577" s="440"/>
      <c r="CN1577" s="440"/>
      <c r="CO1577" s="440"/>
      <c r="CP1577" s="440"/>
    </row>
    <row r="1578" spans="1:94" s="100" customFormat="1" ht="15" hidden="1" customHeight="1">
      <c r="A1578" s="147" t="str">
        <f>IF(B1578&lt;&gt;"",SUBTOTAL(103,$B$8:B1578)-SUBTOTAL(103,$B$9:$B$50)-SUBTOTAL(103,$B$52:$B$345),"")</f>
        <v/>
      </c>
      <c r="B1578" s="101"/>
      <c r="C1578" s="492" t="s">
        <v>781</v>
      </c>
      <c r="D1578" s="122" t="s">
        <v>1375</v>
      </c>
      <c r="E1578" s="122"/>
      <c r="F1578" s="122"/>
      <c r="G1578" s="122"/>
      <c r="H1578" s="122"/>
      <c r="I1578" s="122"/>
      <c r="J1578" s="122"/>
      <c r="K1578" s="122"/>
      <c r="L1578" s="122"/>
      <c r="M1578" s="122"/>
      <c r="N1578" s="122"/>
      <c r="O1578" s="122"/>
      <c r="P1578" s="122"/>
      <c r="Q1578" s="122"/>
      <c r="R1578" s="122"/>
      <c r="S1578" s="122"/>
      <c r="T1578" s="122"/>
      <c r="U1578" s="122"/>
      <c r="V1578" s="122"/>
      <c r="W1578" s="739">
        <v>0</v>
      </c>
      <c r="X1578" s="739"/>
      <c r="Y1578" s="739"/>
      <c r="Z1578" s="739"/>
      <c r="AA1578" s="739"/>
      <c r="AB1578" s="739"/>
      <c r="AC1578" s="295"/>
      <c r="AD1578" s="739">
        <v>0</v>
      </c>
      <c r="AE1578" s="739"/>
      <c r="AF1578" s="739"/>
      <c r="AG1578" s="739"/>
      <c r="AH1578" s="739"/>
      <c r="AI1578" s="739"/>
      <c r="AJ1578" s="433" t="str">
        <f t="shared" si="195"/>
        <v/>
      </c>
      <c r="AK1578" s="435">
        <f t="shared" si="195"/>
        <v>0</v>
      </c>
      <c r="AL1578" s="492" t="s">
        <v>781</v>
      </c>
      <c r="AM1578" s="122" t="s">
        <v>1375</v>
      </c>
      <c r="AN1578" s="122"/>
      <c r="AO1578" s="122"/>
      <c r="AP1578" s="122"/>
      <c r="AQ1578" s="122"/>
      <c r="AR1578" s="122"/>
      <c r="AS1578" s="122"/>
      <c r="AT1578" s="122"/>
      <c r="AU1578" s="122"/>
      <c r="AV1578" s="122"/>
      <c r="AW1578" s="122"/>
      <c r="AX1578" s="122"/>
      <c r="AY1578" s="122"/>
      <c r="AZ1578" s="122"/>
      <c r="BA1578" s="122"/>
      <c r="BB1578" s="122"/>
      <c r="BC1578" s="122"/>
      <c r="BD1578" s="122"/>
      <c r="BE1578" s="122"/>
      <c r="BF1578" s="735">
        <f>W1578</f>
        <v>0</v>
      </c>
      <c r="BG1578" s="735"/>
      <c r="BH1578" s="735"/>
      <c r="BI1578" s="735"/>
      <c r="BJ1578" s="735"/>
      <c r="BK1578" s="735"/>
      <c r="BL1578" s="368"/>
      <c r="BM1578" s="735">
        <f>AD1578</f>
        <v>0</v>
      </c>
      <c r="BN1578" s="735"/>
      <c r="BO1578" s="735"/>
      <c r="BP1578" s="735"/>
      <c r="BQ1578" s="735"/>
      <c r="BR1578" s="735"/>
      <c r="BS1578" s="190"/>
      <c r="BT1578" s="155"/>
      <c r="BU1578" s="155"/>
      <c r="BV1578" s="155"/>
      <c r="BW1578" s="155"/>
      <c r="BX1578" s="156"/>
      <c r="BY1578" s="156">
        <f t="shared" si="200"/>
        <v>0</v>
      </c>
      <c r="BZ1578" s="156">
        <f t="shared" si="198"/>
        <v>0</v>
      </c>
      <c r="CA1578" s="156"/>
      <c r="CB1578" s="373"/>
      <c r="CC1578" s="373"/>
      <c r="CD1578" s="373"/>
      <c r="CE1578" s="373"/>
      <c r="CG1578" s="440"/>
      <c r="CH1578" s="440"/>
      <c r="CI1578" s="440"/>
      <c r="CJ1578" s="440"/>
      <c r="CK1578" s="440"/>
      <c r="CL1578" s="440"/>
      <c r="CM1578" s="440"/>
      <c r="CN1578" s="440"/>
      <c r="CO1578" s="440"/>
      <c r="CP1578" s="440"/>
    </row>
    <row r="1579" spans="1:94" s="99" customFormat="1" ht="15" customHeight="1">
      <c r="A1579" s="147" t="str">
        <f>IF(B1579&lt;&gt;"",SUBTOTAL(103,$B$8:B1579)-SUBTOTAL(103,$B$9:$B$50)-SUBTOTAL(103,$B$52:$B$345),"")</f>
        <v/>
      </c>
      <c r="B1579" s="88"/>
      <c r="C1579" s="89" t="s">
        <v>1874</v>
      </c>
      <c r="D1579" s="508"/>
      <c r="E1579" s="508"/>
      <c r="F1579" s="508"/>
      <c r="G1579" s="508"/>
      <c r="H1579" s="508"/>
      <c r="I1579" s="508"/>
      <c r="J1579" s="508"/>
      <c r="K1579" s="508"/>
      <c r="L1579" s="508"/>
      <c r="M1579" s="508"/>
      <c r="N1579" s="508"/>
      <c r="O1579" s="508"/>
      <c r="P1579" s="508"/>
      <c r="Q1579" s="508"/>
      <c r="R1579" s="508"/>
      <c r="S1579" s="508"/>
      <c r="T1579" s="508"/>
      <c r="U1579" s="508"/>
      <c r="V1579" s="107"/>
      <c r="W1579" s="641">
        <f>SUBTOTAL(109,W1575:AB1578)</f>
        <v>68006331</v>
      </c>
      <c r="X1579" s="641"/>
      <c r="Y1579" s="641"/>
      <c r="Z1579" s="641"/>
      <c r="AA1579" s="641"/>
      <c r="AB1579" s="641"/>
      <c r="AC1579" s="155"/>
      <c r="AD1579" s="641">
        <f>SUBTOTAL(109,AD1575:AI1578)</f>
        <v>-1440632602</v>
      </c>
      <c r="AE1579" s="641"/>
      <c r="AF1579" s="641"/>
      <c r="AG1579" s="641"/>
      <c r="AH1579" s="641"/>
      <c r="AI1579" s="641"/>
      <c r="AJ1579" s="147" t="str">
        <f t="shared" si="195"/>
        <v/>
      </c>
      <c r="AK1579" s="245">
        <f t="shared" si="195"/>
        <v>0</v>
      </c>
      <c r="AL1579" s="89" t="s">
        <v>1875</v>
      </c>
      <c r="AM1579" s="508"/>
      <c r="AN1579" s="508"/>
      <c r="AO1579" s="508"/>
      <c r="AP1579" s="508"/>
      <c r="AQ1579" s="508"/>
      <c r="AR1579" s="508"/>
      <c r="AS1579" s="508"/>
      <c r="AT1579" s="508"/>
      <c r="AU1579" s="508"/>
      <c r="AV1579" s="508"/>
      <c r="AW1579" s="508"/>
      <c r="AX1579" s="508"/>
      <c r="AY1579" s="508"/>
      <c r="AZ1579" s="508"/>
      <c r="BA1579" s="508"/>
      <c r="BB1579" s="508"/>
      <c r="BC1579" s="508"/>
      <c r="BD1579" s="508"/>
      <c r="BE1579" s="107"/>
      <c r="BF1579" s="676">
        <f>SUBTOTAL(109,BF1575:BK1578)</f>
        <v>68006331</v>
      </c>
      <c r="BG1579" s="676"/>
      <c r="BH1579" s="676"/>
      <c r="BI1579" s="676"/>
      <c r="BJ1579" s="676"/>
      <c r="BK1579" s="676"/>
      <c r="BL1579" s="194"/>
      <c r="BM1579" s="676">
        <f>SUBTOTAL(109,BM1575:BR1578)</f>
        <v>-1440632602</v>
      </c>
      <c r="BN1579" s="676"/>
      <c r="BO1579" s="676"/>
      <c r="BP1579" s="676"/>
      <c r="BQ1579" s="676"/>
      <c r="BR1579" s="676"/>
      <c r="BS1579" s="193"/>
      <c r="BT1579" s="155"/>
      <c r="BU1579" s="155"/>
      <c r="BV1579" s="155"/>
      <c r="BW1579" s="155"/>
      <c r="BX1579" s="156"/>
      <c r="BY1579" s="156">
        <f t="shared" si="200"/>
        <v>1</v>
      </c>
      <c r="BZ1579" s="156">
        <f t="shared" si="198"/>
        <v>0</v>
      </c>
      <c r="CA1579" s="156"/>
      <c r="CB1579" s="252"/>
      <c r="CC1579" s="252"/>
      <c r="CD1579" s="252"/>
      <c r="CE1579" s="252"/>
      <c r="CG1579" s="290"/>
      <c r="CH1579" s="290"/>
      <c r="CI1579" s="290"/>
      <c r="CJ1579" s="290"/>
      <c r="CK1579" s="290"/>
      <c r="CL1579" s="290"/>
      <c r="CM1579" s="290"/>
      <c r="CN1579" s="290"/>
      <c r="CO1579" s="290"/>
      <c r="CP1579" s="290"/>
    </row>
    <row r="1580" spans="1:94" s="99" customFormat="1" ht="15" customHeight="1">
      <c r="A1580" s="147" t="str">
        <f>IF(B1580&lt;&gt;"",SUBTOTAL(103,$B$8:B1580)-SUBTOTAL(103,$B$9:$B$50)-SUBTOTAL(103,$B$52:$B$345),"")</f>
        <v/>
      </c>
      <c r="B1580" s="88"/>
      <c r="C1580" s="354" t="str">
        <f>"Cổ phiếu phổ thông lưu hành bình quân trong "&amp;'[4]Khai bao'!$C$23</f>
        <v>Cổ phiếu phổ thông lưu hành bình quân trong kỳ</v>
      </c>
      <c r="D1580" s="107"/>
      <c r="E1580" s="107"/>
      <c r="F1580" s="107"/>
      <c r="G1580" s="107"/>
      <c r="H1580" s="107"/>
      <c r="I1580" s="107"/>
      <c r="J1580" s="107"/>
      <c r="K1580" s="107"/>
      <c r="L1580" s="107"/>
      <c r="M1580" s="107"/>
      <c r="N1580" s="107"/>
      <c r="O1580" s="107"/>
      <c r="P1580" s="107"/>
      <c r="Q1580" s="107"/>
      <c r="R1580" s="107"/>
      <c r="S1580" s="107"/>
      <c r="T1580" s="107"/>
      <c r="U1580" s="107"/>
      <c r="V1580" s="107"/>
      <c r="W1580" s="641">
        <f>'[4]CPBQ ky nay'!E15</f>
        <v>13528900</v>
      </c>
      <c r="X1580" s="641"/>
      <c r="Y1580" s="641"/>
      <c r="Z1580" s="641"/>
      <c r="AA1580" s="641"/>
      <c r="AB1580" s="641"/>
      <c r="AC1580" s="155"/>
      <c r="AD1580" s="641">
        <f>'[4]CPBQ ky truoc'!E16</f>
        <v>13528900</v>
      </c>
      <c r="AE1580" s="641"/>
      <c r="AF1580" s="641"/>
      <c r="AG1580" s="641"/>
      <c r="AH1580" s="641"/>
      <c r="AI1580" s="641"/>
      <c r="AJ1580" s="147" t="str">
        <f t="shared" si="195"/>
        <v/>
      </c>
      <c r="AK1580" s="245">
        <f t="shared" si="195"/>
        <v>0</v>
      </c>
      <c r="AL1580" s="90" t="str">
        <f>"Average circulated common stocks in the "&amp;'[4]Khai bao'!$D$23</f>
        <v>Average circulated common stocks in the year</v>
      </c>
      <c r="AM1580" s="107"/>
      <c r="AN1580" s="107"/>
      <c r="AO1580" s="107"/>
      <c r="AP1580" s="107"/>
      <c r="AQ1580" s="107"/>
      <c r="AR1580" s="107"/>
      <c r="AS1580" s="107"/>
      <c r="AT1580" s="107"/>
      <c r="AU1580" s="107"/>
      <c r="AV1580" s="107"/>
      <c r="AW1580" s="107"/>
      <c r="AX1580" s="107"/>
      <c r="AY1580" s="107"/>
      <c r="AZ1580" s="107"/>
      <c r="BA1580" s="107"/>
      <c r="BB1580" s="107"/>
      <c r="BC1580" s="107"/>
      <c r="BD1580" s="107"/>
      <c r="BE1580" s="107"/>
      <c r="BF1580" s="676">
        <f>W1580</f>
        <v>13528900</v>
      </c>
      <c r="BG1580" s="676"/>
      <c r="BH1580" s="676"/>
      <c r="BI1580" s="676"/>
      <c r="BJ1580" s="676"/>
      <c r="BK1580" s="676"/>
      <c r="BL1580" s="194"/>
      <c r="BM1580" s="676">
        <f>AD1580</f>
        <v>13528900</v>
      </c>
      <c r="BN1580" s="676"/>
      <c r="BO1580" s="676"/>
      <c r="BP1580" s="676"/>
      <c r="BQ1580" s="676"/>
      <c r="BR1580" s="676"/>
      <c r="BS1580" s="193"/>
      <c r="BT1580" s="155"/>
      <c r="BU1580" s="155"/>
      <c r="BV1580" s="155"/>
      <c r="BW1580" s="155"/>
      <c r="BX1580" s="156"/>
      <c r="BY1580" s="156">
        <f t="shared" si="200"/>
        <v>1</v>
      </c>
      <c r="BZ1580" s="156">
        <f t="shared" si="198"/>
        <v>0</v>
      </c>
      <c r="CA1580" s="156"/>
      <c r="CB1580" s="252"/>
      <c r="CC1580" s="252"/>
      <c r="CD1580" s="252"/>
      <c r="CE1580" s="252"/>
      <c r="CG1580" s="290"/>
      <c r="CH1580" s="290"/>
      <c r="CI1580" s="290"/>
      <c r="CJ1580" s="290"/>
      <c r="CK1580" s="290"/>
      <c r="CL1580" s="290"/>
      <c r="CM1580" s="290"/>
      <c r="CN1580" s="290"/>
      <c r="CO1580" s="290"/>
      <c r="CP1580" s="290"/>
    </row>
    <row r="1581" spans="1:94" s="99" customFormat="1" ht="15" customHeight="1">
      <c r="A1581" s="147" t="str">
        <f>IF(B1581&lt;&gt;"",SUBTOTAL(103,$B$8:B1581)-SUBTOTAL(103,$B$9:$B$50)-SUBTOTAL(103,$B$52:$B$345),"")</f>
        <v/>
      </c>
      <c r="B1581" s="88"/>
      <c r="C1581" s="292"/>
      <c r="D1581" s="107"/>
      <c r="E1581" s="107"/>
      <c r="F1581" s="107"/>
      <c r="G1581" s="107"/>
      <c r="H1581" s="107"/>
      <c r="I1581" s="107"/>
      <c r="J1581" s="107"/>
      <c r="K1581" s="107"/>
      <c r="L1581" s="107"/>
      <c r="M1581" s="107"/>
      <c r="N1581" s="107"/>
      <c r="O1581" s="107"/>
      <c r="P1581" s="107"/>
      <c r="Q1581" s="107"/>
      <c r="R1581" s="107"/>
      <c r="S1581" s="107"/>
      <c r="T1581" s="107"/>
      <c r="U1581" s="107"/>
      <c r="V1581" s="107"/>
      <c r="W1581" s="155"/>
      <c r="X1581" s="155"/>
      <c r="Y1581" s="155"/>
      <c r="Z1581" s="155"/>
      <c r="AA1581" s="155"/>
      <c r="AB1581" s="155"/>
      <c r="AC1581" s="155"/>
      <c r="AD1581" s="155"/>
      <c r="AE1581" s="155"/>
      <c r="AF1581" s="155"/>
      <c r="AG1581" s="155"/>
      <c r="AH1581" s="155"/>
      <c r="AI1581" s="155"/>
      <c r="AJ1581" s="147" t="str">
        <f t="shared" si="195"/>
        <v/>
      </c>
      <c r="AK1581" s="245">
        <f t="shared" si="195"/>
        <v>0</v>
      </c>
      <c r="AL1581" s="90"/>
      <c r="AM1581" s="107"/>
      <c r="AN1581" s="107"/>
      <c r="AO1581" s="107"/>
      <c r="AP1581" s="107"/>
      <c r="AQ1581" s="107"/>
      <c r="AR1581" s="107"/>
      <c r="AS1581" s="107"/>
      <c r="AT1581" s="107"/>
      <c r="AU1581" s="107"/>
      <c r="AV1581" s="107"/>
      <c r="AW1581" s="107"/>
      <c r="AX1581" s="107"/>
      <c r="AY1581" s="107"/>
      <c r="AZ1581" s="107"/>
      <c r="BA1581" s="107"/>
      <c r="BB1581" s="107"/>
      <c r="BC1581" s="107"/>
      <c r="BD1581" s="107"/>
      <c r="BE1581" s="107"/>
      <c r="BF1581" s="194"/>
      <c r="BG1581" s="194"/>
      <c r="BH1581" s="194"/>
      <c r="BI1581" s="194"/>
      <c r="BJ1581" s="194"/>
      <c r="BK1581" s="194"/>
      <c r="BL1581" s="194"/>
      <c r="BM1581" s="194"/>
      <c r="BN1581" s="194"/>
      <c r="BO1581" s="194"/>
      <c r="BP1581" s="194"/>
      <c r="BQ1581" s="194"/>
      <c r="BR1581" s="194"/>
      <c r="BS1581" s="193"/>
      <c r="BT1581" s="155"/>
      <c r="BU1581" s="155"/>
      <c r="BV1581" s="155"/>
      <c r="BW1581" s="155"/>
      <c r="BX1581" s="156"/>
      <c r="BY1581" s="156">
        <f>BY1582</f>
        <v>1</v>
      </c>
      <c r="BZ1581" s="156">
        <f t="shared" si="198"/>
        <v>0</v>
      </c>
      <c r="CA1581" s="156"/>
      <c r="CB1581" s="252"/>
      <c r="CC1581" s="252"/>
      <c r="CD1581" s="252"/>
      <c r="CE1581" s="252"/>
      <c r="CG1581" s="290"/>
      <c r="CH1581" s="290"/>
      <c r="CI1581" s="290"/>
      <c r="CJ1581" s="290"/>
      <c r="CK1581" s="290"/>
      <c r="CL1581" s="290"/>
      <c r="CM1581" s="290"/>
      <c r="CN1581" s="290"/>
      <c r="CO1581" s="290"/>
      <c r="CP1581" s="290"/>
    </row>
    <row r="1582" spans="1:94" s="96" customFormat="1" ht="15" customHeight="1" thickBot="1">
      <c r="A1582" s="147" t="str">
        <f>IF(B1582&lt;&gt;"",SUBTOTAL(103,$B$8:B1582)-SUBTOTAL(103,$B$9:$B$50)-SUBTOTAL(103,$B$52:$B$345),"")</f>
        <v/>
      </c>
      <c r="B1582" s="88"/>
      <c r="C1582" s="270" t="s">
        <v>1876</v>
      </c>
      <c r="D1582" s="110"/>
      <c r="E1582" s="111"/>
      <c r="F1582" s="111"/>
      <c r="G1582" s="111"/>
      <c r="H1582" s="111"/>
      <c r="I1582" s="111"/>
      <c r="J1582" s="111"/>
      <c r="K1582" s="112"/>
      <c r="L1582" s="112"/>
      <c r="M1582" s="112"/>
      <c r="N1582" s="112"/>
      <c r="O1582" s="112"/>
      <c r="P1582" s="112"/>
      <c r="Q1582" s="112"/>
      <c r="R1582" s="112"/>
      <c r="S1582" s="112"/>
      <c r="T1582" s="112"/>
      <c r="U1582" s="112"/>
      <c r="V1582" s="112"/>
      <c r="W1582" s="653">
        <f>IF(ISERROR(ROUND(W1575/W1580,0)),0,ROUND(W1575/W1580,0))</f>
        <v>5</v>
      </c>
      <c r="X1582" s="653"/>
      <c r="Y1582" s="653"/>
      <c r="Z1582" s="653"/>
      <c r="AA1582" s="653"/>
      <c r="AB1582" s="653"/>
      <c r="AC1582" s="252"/>
      <c r="AD1582" s="653">
        <f>IF(ISERROR(ROUND(AD1575/AD1580,0)),0,ROUND(AD1575/AD1580,0))</f>
        <v>-106</v>
      </c>
      <c r="AE1582" s="653"/>
      <c r="AF1582" s="653"/>
      <c r="AG1582" s="653"/>
      <c r="AH1582" s="653"/>
      <c r="AI1582" s="653"/>
      <c r="AJ1582" s="147" t="str">
        <f t="shared" si="195"/>
        <v/>
      </c>
      <c r="AK1582" s="245">
        <f t="shared" si="195"/>
        <v>0</v>
      </c>
      <c r="AL1582" s="270" t="s">
        <v>1877</v>
      </c>
      <c r="AM1582" s="110"/>
      <c r="AN1582" s="111"/>
      <c r="AO1582" s="111"/>
      <c r="AP1582" s="111"/>
      <c r="AQ1582" s="111"/>
      <c r="AR1582" s="111"/>
      <c r="AS1582" s="111"/>
      <c r="AT1582" s="112"/>
      <c r="AU1582" s="112"/>
      <c r="AV1582" s="112"/>
      <c r="AW1582" s="112"/>
      <c r="AX1582" s="112"/>
      <c r="AY1582" s="112"/>
      <c r="AZ1582" s="112"/>
      <c r="BA1582" s="112"/>
      <c r="BB1582" s="112"/>
      <c r="BC1582" s="112"/>
      <c r="BD1582" s="112"/>
      <c r="BE1582" s="112"/>
      <c r="BF1582" s="653">
        <f>IF(ISERROR(ROUND(BF1575/BF1580,0)),0,ROUND(BF1575/BF1580,0))</f>
        <v>5</v>
      </c>
      <c r="BG1582" s="653"/>
      <c r="BH1582" s="653"/>
      <c r="BI1582" s="653"/>
      <c r="BJ1582" s="653"/>
      <c r="BK1582" s="653"/>
      <c r="BL1582" s="252"/>
      <c r="BM1582" s="653">
        <f>IF(ISERROR(ROUND(BM1575/BM1580,0)),0,ROUND(BM1575/BM1580,0))</f>
        <v>-106</v>
      </c>
      <c r="BN1582" s="653"/>
      <c r="BO1582" s="653"/>
      <c r="BP1582" s="653"/>
      <c r="BQ1582" s="653"/>
      <c r="BR1582" s="653"/>
      <c r="BS1582" s="271"/>
      <c r="BT1582" s="252"/>
      <c r="BU1582" s="252"/>
      <c r="BV1582" s="252"/>
      <c r="BW1582" s="252"/>
      <c r="BX1582" s="156"/>
      <c r="BY1582" s="156">
        <f>IF(SUM(C1582:AI1582)=0,0,1)</f>
        <v>1</v>
      </c>
      <c r="BZ1582" s="156">
        <f t="shared" si="198"/>
        <v>0</v>
      </c>
      <c r="CA1582" s="156"/>
      <c r="CB1582" s="252">
        <f>[4]LCBCP!B31</f>
        <v>5</v>
      </c>
      <c r="CC1582" s="252">
        <f>[4]LCBCP!C31</f>
        <v>-106</v>
      </c>
      <c r="CD1582" s="252">
        <f>W1582-CB1582</f>
        <v>0</v>
      </c>
      <c r="CE1582" s="252">
        <f>AD1582-CC1582</f>
        <v>0</v>
      </c>
      <c r="CG1582" s="272"/>
      <c r="CH1582" s="272"/>
      <c r="CI1582" s="272"/>
      <c r="CJ1582" s="272"/>
      <c r="CK1582" s="272"/>
      <c r="CL1582" s="272"/>
      <c r="CM1582" s="272"/>
      <c r="CN1582" s="272"/>
      <c r="CO1582" s="272"/>
      <c r="CP1582" s="272"/>
    </row>
    <row r="1583" spans="1:94" s="99" customFormat="1" ht="15" hidden="1" customHeight="1" thickTop="1">
      <c r="A1583" s="147" t="str">
        <f>IF(B1583&lt;&gt;"",SUBTOTAL(103,$B$8:B1583)-SUBTOTAL(103,$B$9:$B$50)-SUBTOTAL(103,$B$52:$B$345),"")</f>
        <v/>
      </c>
      <c r="B1583" s="88"/>
      <c r="C1583" s="292"/>
      <c r="D1583" s="107"/>
      <c r="E1583" s="107"/>
      <c r="F1583" s="107"/>
      <c r="G1583" s="107"/>
      <c r="H1583" s="107"/>
      <c r="I1583" s="107"/>
      <c r="J1583" s="107"/>
      <c r="K1583" s="107"/>
      <c r="L1583" s="107"/>
      <c r="M1583" s="107"/>
      <c r="N1583" s="107"/>
      <c r="O1583" s="107"/>
      <c r="P1583" s="107"/>
      <c r="Q1583" s="107"/>
      <c r="R1583" s="107"/>
      <c r="S1583" s="107"/>
      <c r="T1583" s="107"/>
      <c r="U1583" s="107"/>
      <c r="V1583" s="107"/>
      <c r="W1583" s="193"/>
      <c r="X1583" s="193"/>
      <c r="Y1583" s="193"/>
      <c r="Z1583" s="193"/>
      <c r="AA1583" s="193"/>
      <c r="AB1583" s="193"/>
      <c r="AC1583" s="189"/>
      <c r="AD1583" s="193"/>
      <c r="AE1583" s="193"/>
      <c r="AF1583" s="193"/>
      <c r="AG1583" s="193"/>
      <c r="AH1583" s="193"/>
      <c r="AI1583" s="193"/>
      <c r="AJ1583" s="147" t="str">
        <f t="shared" si="195"/>
        <v/>
      </c>
      <c r="AK1583" s="245">
        <f t="shared" si="195"/>
        <v>0</v>
      </c>
      <c r="AL1583" s="90"/>
      <c r="AM1583" s="107"/>
      <c r="AN1583" s="107"/>
      <c r="AO1583" s="107"/>
      <c r="AP1583" s="107"/>
      <c r="AQ1583" s="107"/>
      <c r="AR1583" s="107"/>
      <c r="AS1583" s="107"/>
      <c r="AT1583" s="107"/>
      <c r="AU1583" s="107"/>
      <c r="AV1583" s="107"/>
      <c r="AW1583" s="107"/>
      <c r="AX1583" s="107"/>
      <c r="AY1583" s="107"/>
      <c r="AZ1583" s="107"/>
      <c r="BA1583" s="107"/>
      <c r="BB1583" s="107"/>
      <c r="BC1583" s="107"/>
      <c r="BD1583" s="107"/>
      <c r="BE1583" s="107"/>
      <c r="BF1583" s="193"/>
      <c r="BG1583" s="193"/>
      <c r="BH1583" s="193"/>
      <c r="BI1583" s="193"/>
      <c r="BJ1583" s="193"/>
      <c r="BK1583" s="193"/>
      <c r="BL1583" s="189"/>
      <c r="BM1583" s="193"/>
      <c r="BN1583" s="193"/>
      <c r="BO1583" s="193"/>
      <c r="BP1583" s="193"/>
      <c r="BQ1583" s="193"/>
      <c r="BR1583" s="193"/>
      <c r="BS1583" s="193"/>
      <c r="BT1583" s="246"/>
      <c r="BU1583" s="246"/>
      <c r="BV1583" s="246"/>
      <c r="BW1583" s="246"/>
      <c r="BX1583" s="509"/>
      <c r="BY1583" s="156">
        <f>BY1586</f>
        <v>0</v>
      </c>
      <c r="BZ1583" s="156">
        <f t="shared" si="198"/>
        <v>0</v>
      </c>
      <c r="CA1583" s="156"/>
      <c r="CB1583" s="423"/>
      <c r="CC1583" s="423"/>
      <c r="CD1583" s="423"/>
      <c r="CE1583" s="423"/>
      <c r="CG1583" s="290"/>
      <c r="CH1583" s="290"/>
      <c r="CI1583" s="290"/>
      <c r="CJ1583" s="290"/>
      <c r="CK1583" s="290"/>
      <c r="CL1583" s="290"/>
      <c r="CM1583" s="290"/>
      <c r="CN1583" s="290"/>
      <c r="CO1583" s="290"/>
      <c r="CP1583" s="290"/>
    </row>
    <row r="1584" spans="1:94" ht="15" hidden="1" customHeight="1">
      <c r="A1584" s="147" t="str">
        <f>IF(B1584&lt;&gt;"",SUBTOTAL(103,$B$8:B1584)-SUBTOTAL(103,$B$9:$B$50)-SUBTOTAL(103,$B$52:$B$345),"")</f>
        <v/>
      </c>
      <c r="B1584" s="88" t="str">
        <f>IF(AND(W1590=0,AD1590=0),"",".")</f>
        <v/>
      </c>
      <c r="C1584" s="767" t="s">
        <v>1878</v>
      </c>
      <c r="D1584" s="634"/>
      <c r="E1584" s="634"/>
      <c r="F1584" s="634"/>
      <c r="G1584" s="634"/>
      <c r="H1584" s="634"/>
      <c r="I1584" s="634"/>
      <c r="J1584" s="634"/>
      <c r="K1584" s="634"/>
      <c r="L1584" s="634"/>
      <c r="M1584" s="634"/>
      <c r="N1584" s="634"/>
      <c r="O1584" s="634"/>
      <c r="P1584" s="634"/>
      <c r="Q1584" s="634"/>
      <c r="R1584" s="634"/>
      <c r="S1584" s="634"/>
      <c r="T1584" s="634"/>
      <c r="U1584" s="634"/>
      <c r="V1584" s="634"/>
      <c r="W1584" s="634"/>
      <c r="X1584" s="634"/>
      <c r="Y1584" s="634"/>
      <c r="Z1584" s="634"/>
      <c r="AA1584" s="634"/>
      <c r="AB1584" s="634"/>
      <c r="AC1584" s="634"/>
      <c r="AD1584" s="634"/>
      <c r="AE1584" s="634"/>
      <c r="AF1584" s="634"/>
      <c r="AG1584" s="634"/>
      <c r="AH1584" s="634"/>
      <c r="AI1584" s="634"/>
      <c r="AJ1584" s="147" t="str">
        <f t="shared" si="195"/>
        <v/>
      </c>
      <c r="AK1584" s="245" t="str">
        <f t="shared" si="195"/>
        <v/>
      </c>
      <c r="AL1584" s="768" t="s">
        <v>1879</v>
      </c>
      <c r="AM1584" s="769"/>
      <c r="AN1584" s="769"/>
      <c r="AO1584" s="769"/>
      <c r="AP1584" s="769"/>
      <c r="AQ1584" s="769"/>
      <c r="AR1584" s="769"/>
      <c r="AS1584" s="769"/>
      <c r="AT1584" s="769"/>
      <c r="AU1584" s="769"/>
      <c r="AV1584" s="769"/>
      <c r="AW1584" s="769"/>
      <c r="AX1584" s="769"/>
      <c r="AY1584" s="769"/>
      <c r="AZ1584" s="769"/>
      <c r="BA1584" s="769"/>
      <c r="BB1584" s="769"/>
      <c r="BC1584" s="769"/>
      <c r="BD1584" s="769"/>
      <c r="BE1584" s="769"/>
      <c r="BF1584" s="769"/>
      <c r="BG1584" s="769"/>
      <c r="BH1584" s="769"/>
      <c r="BI1584" s="769"/>
      <c r="BJ1584" s="769"/>
      <c r="BK1584" s="769"/>
      <c r="BL1584" s="769"/>
      <c r="BM1584" s="769"/>
      <c r="BN1584" s="769"/>
      <c r="BO1584" s="769"/>
      <c r="BP1584" s="769"/>
      <c r="BQ1584" s="769"/>
      <c r="BR1584" s="769"/>
      <c r="BY1584" s="156">
        <f>BY1586</f>
        <v>0</v>
      </c>
      <c r="BZ1584" s="156">
        <f t="shared" ref="BZ1584:BZ1647" si="201">IF(ISNONTEXT(C1584:D1584),0,SUM(C1584:AI1584)-SUM(AL1584:BR1584))</f>
        <v>0</v>
      </c>
    </row>
    <row r="1585" spans="1:94" ht="15" hidden="1" customHeight="1">
      <c r="A1585" s="278" t="str">
        <f>IF(B1585&lt;&gt;"",SUBTOTAL(103,$B$8:B1585)-SUBTOTAL(103,$B$9:$B$50)-SUBTOTAL(103,$B$52:$B$345),"")</f>
        <v/>
      </c>
      <c r="D1585" s="100"/>
      <c r="E1585" s="100"/>
      <c r="F1585" s="100"/>
      <c r="G1585" s="100"/>
      <c r="H1585" s="100"/>
      <c r="I1585" s="100"/>
      <c r="J1585" s="100"/>
      <c r="K1585" s="100"/>
      <c r="L1585" s="100"/>
      <c r="M1585" s="100"/>
      <c r="N1585" s="100"/>
      <c r="O1585" s="100"/>
      <c r="P1585" s="100"/>
      <c r="Q1585" s="100"/>
      <c r="R1585" s="100"/>
      <c r="S1585" s="100"/>
      <c r="T1585" s="100"/>
      <c r="W1585" s="648" t="str">
        <f>[4]CDKT!$P$9</f>
        <v>30/06/2016</v>
      </c>
      <c r="X1585" s="649"/>
      <c r="Y1585" s="649"/>
      <c r="Z1585" s="649"/>
      <c r="AA1585" s="649"/>
      <c r="AB1585" s="649"/>
      <c r="AC1585" s="277"/>
      <c r="AD1585" s="648" t="str">
        <f>[4]CDKT!$T$9</f>
        <v>01/01/2016</v>
      </c>
      <c r="AE1585" s="649"/>
      <c r="AF1585" s="649"/>
      <c r="AG1585" s="649"/>
      <c r="AH1585" s="649"/>
      <c r="AI1585" s="649"/>
      <c r="AJ1585" s="278" t="str">
        <f t="shared" ref="AJ1585:AK1639" si="202">A1585</f>
        <v/>
      </c>
      <c r="AK1585" s="278">
        <f t="shared" si="202"/>
        <v>0</v>
      </c>
      <c r="AM1585" s="100"/>
      <c r="AN1585" s="100"/>
      <c r="AO1585" s="100"/>
      <c r="AP1585" s="100"/>
      <c r="AQ1585" s="100"/>
      <c r="AR1585" s="100"/>
      <c r="AS1585" s="100"/>
      <c r="AT1585" s="100"/>
      <c r="AU1585" s="100"/>
      <c r="AV1585" s="100"/>
      <c r="AW1585" s="100"/>
      <c r="AX1585" s="100"/>
      <c r="AY1585" s="100"/>
      <c r="AZ1585" s="100"/>
      <c r="BA1585" s="100"/>
      <c r="BB1585" s="100"/>
      <c r="BC1585" s="100"/>
      <c r="BF1585" s="650" t="e">
        <f>#REF!</f>
        <v>#REF!</v>
      </c>
      <c r="BG1585" s="649"/>
      <c r="BH1585" s="649"/>
      <c r="BI1585" s="649"/>
      <c r="BJ1585" s="649"/>
      <c r="BK1585" s="649"/>
      <c r="BL1585" s="277"/>
      <c r="BM1585" s="650" t="e">
        <f>#REF!</f>
        <v>#REF!</v>
      </c>
      <c r="BN1585" s="649"/>
      <c r="BO1585" s="649"/>
      <c r="BP1585" s="649"/>
      <c r="BQ1585" s="649"/>
      <c r="BR1585" s="649"/>
      <c r="BS1585" s="279"/>
      <c r="BT1585" s="280" t="str">
        <f>[4]CDKT!K$9</f>
        <v>Hội sở</v>
      </c>
      <c r="BU1585" s="280" t="str">
        <f>[4]CDKT!L$9</f>
        <v>CN Hà Nội</v>
      </c>
      <c r="BV1585" s="280" t="str">
        <f>[4]CDKT!M$9</f>
        <v>CN Hồ Chí Minh</v>
      </c>
      <c r="BW1585" s="280" t="str">
        <f>[4]CDKT!O$9</f>
        <v>Điều chỉnh</v>
      </c>
      <c r="BY1585" s="156">
        <f>BY1586</f>
        <v>0</v>
      </c>
      <c r="BZ1585" s="156">
        <f t="shared" si="201"/>
        <v>0</v>
      </c>
    </row>
    <row r="1586" spans="1:94" ht="15" hidden="1" customHeight="1">
      <c r="A1586" s="278" t="str">
        <f>IF(B1586&lt;&gt;"",SUBTOTAL(103,$B$8:B1586)-SUBTOTAL(103,$B$9:$B$50)-SUBTOTAL(103,$B$52:$B$345),"")</f>
        <v/>
      </c>
      <c r="D1586" s="100"/>
      <c r="E1586" s="100"/>
      <c r="F1586" s="100"/>
      <c r="G1586" s="100"/>
      <c r="H1586" s="100"/>
      <c r="I1586" s="100"/>
      <c r="J1586" s="100"/>
      <c r="K1586" s="100"/>
      <c r="L1586" s="100"/>
      <c r="M1586" s="100"/>
      <c r="N1586" s="100"/>
      <c r="O1586" s="100"/>
      <c r="P1586" s="100"/>
      <c r="Q1586" s="100"/>
      <c r="R1586" s="100"/>
      <c r="S1586" s="100"/>
      <c r="T1586" s="100"/>
      <c r="W1586" s="651" t="str">
        <f>[4]CDKT!$P$10</f>
        <v>VND</v>
      </c>
      <c r="X1586" s="651"/>
      <c r="Y1586" s="651"/>
      <c r="Z1586" s="651"/>
      <c r="AA1586" s="651"/>
      <c r="AB1586" s="651"/>
      <c r="AC1586" s="277"/>
      <c r="AD1586" s="651" t="str">
        <f>[4]CDKT!$T$10</f>
        <v>VND</v>
      </c>
      <c r="AE1586" s="651"/>
      <c r="AF1586" s="651"/>
      <c r="AG1586" s="651"/>
      <c r="AH1586" s="651"/>
      <c r="AI1586" s="651"/>
      <c r="AJ1586" s="278" t="str">
        <f t="shared" si="202"/>
        <v/>
      </c>
      <c r="AK1586" s="278">
        <f t="shared" si="202"/>
        <v>0</v>
      </c>
      <c r="AM1586" s="100"/>
      <c r="AN1586" s="100"/>
      <c r="AO1586" s="100"/>
      <c r="AP1586" s="100"/>
      <c r="AQ1586" s="100"/>
      <c r="AR1586" s="100"/>
      <c r="AS1586" s="100"/>
      <c r="AT1586" s="100"/>
      <c r="AU1586" s="100"/>
      <c r="AV1586" s="100"/>
      <c r="AW1586" s="100"/>
      <c r="AX1586" s="100"/>
      <c r="AY1586" s="100"/>
      <c r="AZ1586" s="100"/>
      <c r="BA1586" s="100"/>
      <c r="BB1586" s="100"/>
      <c r="BC1586" s="100"/>
      <c r="BF1586" s="651" t="e">
        <f>#REF!</f>
        <v>#REF!</v>
      </c>
      <c r="BG1586" s="651"/>
      <c r="BH1586" s="651"/>
      <c r="BI1586" s="651"/>
      <c r="BJ1586" s="651"/>
      <c r="BK1586" s="651"/>
      <c r="BL1586" s="277"/>
      <c r="BM1586" s="651" t="e">
        <f>#REF!</f>
        <v>#REF!</v>
      </c>
      <c r="BN1586" s="651"/>
      <c r="BO1586" s="651"/>
      <c r="BP1586" s="651"/>
      <c r="BQ1586" s="651"/>
      <c r="BR1586" s="651"/>
      <c r="BS1586" s="279"/>
      <c r="BT1586" s="155" t="s">
        <v>1133</v>
      </c>
      <c r="BU1586" s="155" t="s">
        <v>1133</v>
      </c>
      <c r="BV1586" s="155" t="s">
        <v>1133</v>
      </c>
      <c r="BW1586" s="155" t="s">
        <v>1133</v>
      </c>
      <c r="BY1586" s="156">
        <f>SUM(BY1587:BY1590)</f>
        <v>0</v>
      </c>
      <c r="BZ1586" s="156">
        <f t="shared" si="201"/>
        <v>0</v>
      </c>
    </row>
    <row r="1587" spans="1:94" s="99" customFormat="1" ht="15" hidden="1" customHeight="1">
      <c r="A1587" s="147" t="str">
        <f>IF(B1587&lt;&gt;"",SUBTOTAL(103,$B$8:B1587)-SUBTOTAL(103,$B$9:$B$50)-SUBTOTAL(103,$B$52:$B$345),"")</f>
        <v/>
      </c>
      <c r="B1587" s="88"/>
      <c r="C1587" s="510" t="s">
        <v>1880</v>
      </c>
      <c r="D1587" s="113"/>
      <c r="E1587" s="107"/>
      <c r="F1587" s="107"/>
      <c r="G1587" s="107"/>
      <c r="H1587" s="107"/>
      <c r="I1587" s="107"/>
      <c r="J1587" s="107"/>
      <c r="K1587" s="114"/>
      <c r="L1587" s="114"/>
      <c r="M1587" s="114"/>
      <c r="N1587" s="114"/>
      <c r="O1587" s="114"/>
      <c r="P1587" s="114"/>
      <c r="Q1587" s="114"/>
      <c r="R1587" s="114"/>
      <c r="S1587" s="114"/>
      <c r="T1587" s="114"/>
      <c r="U1587" s="114"/>
      <c r="V1587" s="114"/>
      <c r="W1587" s="641">
        <f>SUM(BT1587:BW1587)</f>
        <v>0</v>
      </c>
      <c r="X1587" s="641"/>
      <c r="Y1587" s="641"/>
      <c r="Z1587" s="641"/>
      <c r="AA1587" s="641"/>
      <c r="AB1587" s="641"/>
      <c r="AC1587" s="155"/>
      <c r="AD1587" s="641">
        <v>0</v>
      </c>
      <c r="AE1587" s="641"/>
      <c r="AF1587" s="641"/>
      <c r="AG1587" s="641"/>
      <c r="AH1587" s="641"/>
      <c r="AI1587" s="641"/>
      <c r="AJ1587" s="147" t="str">
        <f t="shared" si="202"/>
        <v/>
      </c>
      <c r="AK1587" s="245">
        <f t="shared" si="202"/>
        <v>0</v>
      </c>
      <c r="AL1587" s="282" t="s">
        <v>1880</v>
      </c>
      <c r="AM1587" s="489"/>
      <c r="AN1587" s="489"/>
      <c r="AO1587" s="314"/>
      <c r="AP1587" s="314"/>
      <c r="AQ1587" s="314"/>
      <c r="AR1587" s="314"/>
      <c r="AS1587" s="314"/>
      <c r="AT1587" s="114"/>
      <c r="AU1587" s="114"/>
      <c r="AV1587" s="114"/>
      <c r="AW1587" s="114"/>
      <c r="AX1587" s="114"/>
      <c r="AY1587" s="114"/>
      <c r="AZ1587" s="114"/>
      <c r="BA1587" s="114"/>
      <c r="BB1587" s="114"/>
      <c r="BC1587" s="114"/>
      <c r="BD1587" s="114"/>
      <c r="BE1587" s="114"/>
      <c r="BF1587" s="676">
        <f>W1587</f>
        <v>0</v>
      </c>
      <c r="BG1587" s="676"/>
      <c r="BH1587" s="676"/>
      <c r="BI1587" s="676"/>
      <c r="BJ1587" s="676"/>
      <c r="BK1587" s="676"/>
      <c r="BL1587" s="194"/>
      <c r="BM1587" s="676">
        <f>AD1587</f>
        <v>0</v>
      </c>
      <c r="BN1587" s="676"/>
      <c r="BO1587" s="676"/>
      <c r="BP1587" s="676"/>
      <c r="BQ1587" s="676"/>
      <c r="BR1587" s="676"/>
      <c r="BS1587" s="193"/>
      <c r="BT1587" s="155">
        <v>0</v>
      </c>
      <c r="BU1587" s="155">
        <v>0</v>
      </c>
      <c r="BV1587" s="155">
        <v>0</v>
      </c>
      <c r="BW1587" s="155">
        <v>0</v>
      </c>
      <c r="BX1587" s="156"/>
      <c r="BY1587" s="156">
        <f>IF(SUM(C1587:AI1587)=0,0,1)</f>
        <v>0</v>
      </c>
      <c r="BZ1587" s="156">
        <f t="shared" si="201"/>
        <v>0</v>
      </c>
      <c r="CA1587" s="156"/>
      <c r="CB1587" s="252"/>
      <c r="CC1587" s="252"/>
      <c r="CD1587" s="252"/>
      <c r="CE1587" s="252"/>
      <c r="CG1587" s="290"/>
      <c r="CH1587" s="290"/>
      <c r="CI1587" s="290"/>
      <c r="CJ1587" s="290"/>
      <c r="CK1587" s="290"/>
      <c r="CL1587" s="290"/>
      <c r="CM1587" s="290"/>
      <c r="CN1587" s="290"/>
      <c r="CO1587" s="290"/>
      <c r="CP1587" s="290"/>
    </row>
    <row r="1588" spans="1:94" s="99" customFormat="1" ht="15" hidden="1" customHeight="1">
      <c r="A1588" s="147" t="str">
        <f>IF(B1588&lt;&gt;"",SUBTOTAL(103,$B$8:B1588)-SUBTOTAL(103,$B$9:$B$50)-SUBTOTAL(103,$B$52:$B$345),"")</f>
        <v/>
      </c>
      <c r="B1588" s="88"/>
      <c r="C1588" s="510" t="s">
        <v>1881</v>
      </c>
      <c r="D1588" s="113"/>
      <c r="E1588" s="107"/>
      <c r="F1588" s="107"/>
      <c r="G1588" s="107"/>
      <c r="H1588" s="107"/>
      <c r="I1588" s="107"/>
      <c r="J1588" s="107"/>
      <c r="K1588" s="114"/>
      <c r="L1588" s="114"/>
      <c r="M1588" s="114"/>
      <c r="N1588" s="114"/>
      <c r="O1588" s="114"/>
      <c r="P1588" s="114"/>
      <c r="Q1588" s="114"/>
      <c r="R1588" s="114"/>
      <c r="S1588" s="114"/>
      <c r="T1588" s="114"/>
      <c r="U1588" s="114"/>
      <c r="V1588" s="114"/>
      <c r="W1588" s="641">
        <f>SUM(BT1588:BW1588)</f>
        <v>0</v>
      </c>
      <c r="X1588" s="641"/>
      <c r="Y1588" s="641"/>
      <c r="Z1588" s="641"/>
      <c r="AA1588" s="641"/>
      <c r="AB1588" s="641"/>
      <c r="AC1588" s="155"/>
      <c r="AD1588" s="641">
        <v>0</v>
      </c>
      <c r="AE1588" s="641"/>
      <c r="AF1588" s="641"/>
      <c r="AG1588" s="641"/>
      <c r="AH1588" s="641"/>
      <c r="AI1588" s="641"/>
      <c r="AJ1588" s="147" t="str">
        <f t="shared" si="202"/>
        <v/>
      </c>
      <c r="AK1588" s="245">
        <f t="shared" si="202"/>
        <v>0</v>
      </c>
      <c r="AL1588" s="282" t="s">
        <v>1881</v>
      </c>
      <c r="AM1588" s="489"/>
      <c r="AN1588" s="489"/>
      <c r="AO1588" s="314"/>
      <c r="AP1588" s="314"/>
      <c r="AQ1588" s="314"/>
      <c r="AR1588" s="314"/>
      <c r="AS1588" s="314"/>
      <c r="AT1588" s="114"/>
      <c r="AU1588" s="114"/>
      <c r="AV1588" s="114"/>
      <c r="AW1588" s="114"/>
      <c r="AX1588" s="114"/>
      <c r="AY1588" s="114"/>
      <c r="AZ1588" s="114"/>
      <c r="BA1588" s="114"/>
      <c r="BB1588" s="114"/>
      <c r="BC1588" s="114"/>
      <c r="BD1588" s="114"/>
      <c r="BE1588" s="114"/>
      <c r="BF1588" s="676">
        <f>W1588</f>
        <v>0</v>
      </c>
      <c r="BG1588" s="676"/>
      <c r="BH1588" s="676"/>
      <c r="BI1588" s="676"/>
      <c r="BJ1588" s="676"/>
      <c r="BK1588" s="676"/>
      <c r="BL1588" s="194"/>
      <c r="BM1588" s="676">
        <f>AD1588</f>
        <v>0</v>
      </c>
      <c r="BN1588" s="676"/>
      <c r="BO1588" s="676"/>
      <c r="BP1588" s="676"/>
      <c r="BQ1588" s="676"/>
      <c r="BR1588" s="676"/>
      <c r="BS1588" s="193"/>
      <c r="BT1588" s="155">
        <v>0</v>
      </c>
      <c r="BU1588" s="155">
        <v>0</v>
      </c>
      <c r="BV1588" s="155">
        <v>0</v>
      </c>
      <c r="BW1588" s="155">
        <v>0</v>
      </c>
      <c r="BX1588" s="156"/>
      <c r="BY1588" s="156">
        <f>IF(SUM(C1588:AI1588)=0,0,1)</f>
        <v>0</v>
      </c>
      <c r="BZ1588" s="156">
        <f t="shared" si="201"/>
        <v>0</v>
      </c>
      <c r="CA1588" s="156"/>
      <c r="CB1588" s="252"/>
      <c r="CC1588" s="252"/>
      <c r="CD1588" s="252"/>
      <c r="CE1588" s="252"/>
      <c r="CG1588" s="290"/>
      <c r="CH1588" s="290"/>
      <c r="CI1588" s="290"/>
      <c r="CJ1588" s="290"/>
      <c r="CK1588" s="290"/>
      <c r="CL1588" s="290"/>
      <c r="CM1588" s="290"/>
      <c r="CN1588" s="290"/>
      <c r="CO1588" s="290"/>
      <c r="CP1588" s="290"/>
    </row>
    <row r="1589" spans="1:94" ht="15" hidden="1" customHeight="1">
      <c r="A1589" s="147" t="str">
        <f>IF(B1589&lt;&gt;"",SUBTOTAL(103,$B$8:B1589)-SUBTOTAL(103,$B$9:$B$50)-SUBTOTAL(103,$B$52:$B$345),"")</f>
        <v/>
      </c>
      <c r="C1589" s="262"/>
      <c r="W1589" s="155"/>
      <c r="X1589" s="155"/>
      <c r="Y1589" s="155"/>
      <c r="Z1589" s="155"/>
      <c r="AA1589" s="155"/>
      <c r="AB1589" s="155"/>
      <c r="AC1589" s="155"/>
      <c r="AD1589" s="155"/>
      <c r="AE1589" s="155"/>
      <c r="AF1589" s="155"/>
      <c r="AG1589" s="155"/>
      <c r="AH1589" s="155"/>
      <c r="AI1589" s="155"/>
      <c r="AJ1589" s="147" t="str">
        <f t="shared" si="202"/>
        <v/>
      </c>
      <c r="AK1589" s="245">
        <f t="shared" si="202"/>
        <v>0</v>
      </c>
      <c r="AL1589" s="262"/>
      <c r="BF1589" s="194"/>
      <c r="BG1589" s="194"/>
      <c r="BH1589" s="194"/>
      <c r="BI1589" s="194"/>
      <c r="BJ1589" s="194"/>
      <c r="BK1589" s="194"/>
      <c r="BL1589" s="194"/>
      <c r="BM1589" s="194"/>
      <c r="BN1589" s="194"/>
      <c r="BO1589" s="194"/>
      <c r="BP1589" s="194"/>
      <c r="BQ1589" s="194"/>
      <c r="BR1589" s="194"/>
      <c r="BY1589" s="156">
        <f>BY1590</f>
        <v>0</v>
      </c>
      <c r="BZ1589" s="156">
        <f t="shared" si="201"/>
        <v>0</v>
      </c>
    </row>
    <row r="1590" spans="1:94" s="96" customFormat="1" ht="15" hidden="1" customHeight="1" thickBot="1">
      <c r="A1590" s="147" t="str">
        <f>IF(B1590&lt;&gt;"",SUBTOTAL(103,$B$8:B1590)-SUBTOTAL(103,$B$9:$B$50)-SUBTOTAL(103,$B$52:$B$345),"")</f>
        <v/>
      </c>
      <c r="B1590" s="88"/>
      <c r="C1590" s="270"/>
      <c r="D1590" s="110"/>
      <c r="E1590" s="111"/>
      <c r="F1590" s="111"/>
      <c r="G1590" s="111"/>
      <c r="H1590" s="111"/>
      <c r="I1590" s="111"/>
      <c r="J1590" s="111"/>
      <c r="K1590" s="112"/>
      <c r="L1590" s="112"/>
      <c r="M1590" s="112"/>
      <c r="N1590" s="112"/>
      <c r="O1590" s="112"/>
      <c r="P1590" s="112"/>
      <c r="Q1590" s="112"/>
      <c r="R1590" s="112"/>
      <c r="S1590" s="112"/>
      <c r="T1590" s="112"/>
      <c r="U1590" s="112"/>
      <c r="V1590" s="112"/>
      <c r="W1590" s="653">
        <f>SUBTOTAL(109,W1587:AB1589)</f>
        <v>0</v>
      </c>
      <c r="X1590" s="653"/>
      <c r="Y1590" s="653"/>
      <c r="Z1590" s="653"/>
      <c r="AA1590" s="653"/>
      <c r="AB1590" s="653"/>
      <c r="AC1590" s="252"/>
      <c r="AD1590" s="653">
        <f>SUBTOTAL(109,AD1587:AI1589)</f>
        <v>0</v>
      </c>
      <c r="AE1590" s="653"/>
      <c r="AF1590" s="653"/>
      <c r="AG1590" s="653"/>
      <c r="AH1590" s="653"/>
      <c r="AI1590" s="653"/>
      <c r="AJ1590" s="147" t="str">
        <f t="shared" si="202"/>
        <v/>
      </c>
      <c r="AK1590" s="245">
        <f t="shared" si="202"/>
        <v>0</v>
      </c>
      <c r="AL1590" s="270"/>
      <c r="AM1590" s="110"/>
      <c r="AN1590" s="111"/>
      <c r="AO1590" s="111"/>
      <c r="AP1590" s="111"/>
      <c r="AQ1590" s="111"/>
      <c r="AR1590" s="111"/>
      <c r="AS1590" s="111"/>
      <c r="AT1590" s="112"/>
      <c r="AU1590" s="112"/>
      <c r="AV1590" s="112"/>
      <c r="AW1590" s="112"/>
      <c r="AX1590" s="112"/>
      <c r="AY1590" s="112"/>
      <c r="AZ1590" s="112"/>
      <c r="BA1590" s="112"/>
      <c r="BB1590" s="112"/>
      <c r="BC1590" s="112"/>
      <c r="BD1590" s="112"/>
      <c r="BE1590" s="112"/>
      <c r="BF1590" s="653">
        <f>SUBTOTAL(109,BF1587:BK1589)</f>
        <v>0</v>
      </c>
      <c r="BG1590" s="653"/>
      <c r="BH1590" s="653"/>
      <c r="BI1590" s="653"/>
      <c r="BJ1590" s="653"/>
      <c r="BK1590" s="653"/>
      <c r="BL1590" s="252"/>
      <c r="BM1590" s="653">
        <f>SUBTOTAL(109,BM1587:BR1589)</f>
        <v>0</v>
      </c>
      <c r="BN1590" s="653"/>
      <c r="BO1590" s="653"/>
      <c r="BP1590" s="653"/>
      <c r="BQ1590" s="653"/>
      <c r="BR1590" s="653"/>
      <c r="BS1590" s="271"/>
      <c r="BT1590" s="285">
        <f>SUBTOTAL(109,BT1587:BT1589)</f>
        <v>0</v>
      </c>
      <c r="BU1590" s="285">
        <f>SUBTOTAL(109,BU1587:BU1589)</f>
        <v>0</v>
      </c>
      <c r="BV1590" s="285">
        <f>SUBTOTAL(109,BV1587:BV1589)</f>
        <v>0</v>
      </c>
      <c r="BW1590" s="285">
        <f>SUBTOTAL(109,BW1587:BW1589)</f>
        <v>0</v>
      </c>
      <c r="BX1590" s="156"/>
      <c r="BY1590" s="156">
        <f>IF(SUM(C1590:AI1590)=0,0,1)</f>
        <v>0</v>
      </c>
      <c r="BZ1590" s="156">
        <f t="shared" si="201"/>
        <v>0</v>
      </c>
      <c r="CA1590" s="156"/>
      <c r="CB1590" s="252"/>
      <c r="CC1590" s="252"/>
      <c r="CD1590" s="252">
        <f>W1590-CB1590</f>
        <v>0</v>
      </c>
      <c r="CE1590" s="252">
        <f>AD1590-CC1590</f>
        <v>0</v>
      </c>
      <c r="CG1590" s="272"/>
      <c r="CH1590" s="272"/>
      <c r="CI1590" s="272"/>
      <c r="CJ1590" s="272"/>
      <c r="CK1590" s="272"/>
      <c r="CL1590" s="272"/>
      <c r="CM1590" s="272"/>
      <c r="CN1590" s="272"/>
      <c r="CO1590" s="272"/>
      <c r="CP1590" s="272"/>
    </row>
    <row r="1591" spans="1:94" s="96" customFormat="1" ht="15" hidden="1" customHeight="1" thickTop="1">
      <c r="A1591" s="147" t="str">
        <f>IF(B1591&lt;&gt;"",SUBTOTAL(103,$B$8:B1591)-SUBTOTAL(103,$B$9:$B$50)-SUBTOTAL(103,$B$52:$B$345),"")</f>
        <v/>
      </c>
      <c r="B1591" s="88"/>
      <c r="C1591" s="270"/>
      <c r="D1591" s="124"/>
      <c r="E1591" s="111"/>
      <c r="F1591" s="111"/>
      <c r="G1591" s="111"/>
      <c r="H1591" s="111"/>
      <c r="I1591" s="111"/>
      <c r="J1591" s="111"/>
      <c r="K1591" s="126"/>
      <c r="L1591" s="126"/>
      <c r="M1591" s="126"/>
      <c r="N1591" s="126"/>
      <c r="O1591" s="126"/>
      <c r="P1591" s="126"/>
      <c r="Q1591" s="126"/>
      <c r="R1591" s="126"/>
      <c r="S1591" s="126"/>
      <c r="T1591" s="126"/>
      <c r="U1591" s="126"/>
      <c r="V1591" s="126"/>
      <c r="W1591" s="271"/>
      <c r="X1591" s="271"/>
      <c r="Y1591" s="271"/>
      <c r="Z1591" s="271"/>
      <c r="AA1591" s="271"/>
      <c r="AB1591" s="271"/>
      <c r="AC1591" s="271"/>
      <c r="AD1591" s="271"/>
      <c r="AE1591" s="271"/>
      <c r="AF1591" s="271"/>
      <c r="AG1591" s="271"/>
      <c r="AH1591" s="271"/>
      <c r="AI1591" s="271"/>
      <c r="AJ1591" s="147" t="str">
        <f t="shared" si="202"/>
        <v/>
      </c>
      <c r="AK1591" s="245">
        <f t="shared" si="202"/>
        <v>0</v>
      </c>
      <c r="AL1591" s="270"/>
      <c r="AM1591" s="124"/>
      <c r="AN1591" s="124"/>
      <c r="AO1591" s="111"/>
      <c r="AP1591" s="111"/>
      <c r="AQ1591" s="111"/>
      <c r="AR1591" s="111"/>
      <c r="AS1591" s="111"/>
      <c r="AT1591" s="126"/>
      <c r="AU1591" s="126"/>
      <c r="AV1591" s="126"/>
      <c r="AW1591" s="126"/>
      <c r="AX1591" s="126"/>
      <c r="AY1591" s="126"/>
      <c r="AZ1591" s="126"/>
      <c r="BA1591" s="126"/>
      <c r="BB1591" s="126"/>
      <c r="BC1591" s="126"/>
      <c r="BD1591" s="126"/>
      <c r="BE1591" s="126"/>
      <c r="BF1591" s="271"/>
      <c r="BG1591" s="271"/>
      <c r="BH1591" s="271"/>
      <c r="BI1591" s="271"/>
      <c r="BJ1591" s="271"/>
      <c r="BK1591" s="271"/>
      <c r="BL1591" s="271"/>
      <c r="BM1591" s="271"/>
      <c r="BN1591" s="271"/>
      <c r="BO1591" s="271"/>
      <c r="BP1591" s="271"/>
      <c r="BQ1591" s="271"/>
      <c r="BR1591" s="271"/>
      <c r="BS1591" s="271"/>
      <c r="BT1591" s="155"/>
      <c r="BU1591" s="155"/>
      <c r="BV1591" s="155"/>
      <c r="BW1591" s="155"/>
      <c r="BX1591" s="156"/>
      <c r="BY1591" s="156">
        <f>BY1594</f>
        <v>0</v>
      </c>
      <c r="BZ1591" s="156">
        <f t="shared" si="201"/>
        <v>0</v>
      </c>
      <c r="CA1591" s="156"/>
      <c r="CB1591" s="252"/>
      <c r="CC1591" s="252"/>
      <c r="CD1591" s="252"/>
      <c r="CE1591" s="252"/>
      <c r="CG1591" s="272"/>
      <c r="CH1591" s="272"/>
      <c r="CI1591" s="272"/>
      <c r="CJ1591" s="272"/>
      <c r="CK1591" s="272"/>
      <c r="CL1591" s="272"/>
      <c r="CM1591" s="272"/>
      <c r="CN1591" s="272"/>
      <c r="CO1591" s="272"/>
      <c r="CP1591" s="272"/>
    </row>
    <row r="1592" spans="1:94" ht="26.25" hidden="1" customHeight="1">
      <c r="A1592" s="147" t="str">
        <f>IF(B1592&lt;&gt;"",SUBTOTAL(103,$B$8:B1592)-SUBTOTAL(103,$B$9:$B$50)-SUBTOTAL(103,$B$52:$B$345),"")</f>
        <v/>
      </c>
      <c r="B1592" s="88" t="str">
        <f>IF(AND(W1598=0,AD1598=0),"",".")</f>
        <v/>
      </c>
      <c r="C1592" s="767" t="s">
        <v>1882</v>
      </c>
      <c r="D1592" s="634"/>
      <c r="E1592" s="634"/>
      <c r="F1592" s="634"/>
      <c r="G1592" s="634"/>
      <c r="H1592" s="634"/>
      <c r="I1592" s="634"/>
      <c r="J1592" s="634"/>
      <c r="K1592" s="634"/>
      <c r="L1592" s="634"/>
      <c r="M1592" s="634"/>
      <c r="N1592" s="634"/>
      <c r="O1592" s="634"/>
      <c r="P1592" s="634"/>
      <c r="Q1592" s="634"/>
      <c r="R1592" s="634"/>
      <c r="S1592" s="634"/>
      <c r="T1592" s="634"/>
      <c r="U1592" s="634"/>
      <c r="V1592" s="634"/>
      <c r="W1592" s="634"/>
      <c r="X1592" s="634"/>
      <c r="Y1592" s="634"/>
      <c r="Z1592" s="634"/>
      <c r="AA1592" s="634"/>
      <c r="AB1592" s="634"/>
      <c r="AC1592" s="634"/>
      <c r="AD1592" s="634"/>
      <c r="AE1592" s="634"/>
      <c r="AF1592" s="634"/>
      <c r="AG1592" s="634"/>
      <c r="AH1592" s="634"/>
      <c r="AI1592" s="634"/>
      <c r="AJ1592" s="147" t="str">
        <f t="shared" si="202"/>
        <v/>
      </c>
      <c r="AK1592" s="245" t="str">
        <f t="shared" si="202"/>
        <v/>
      </c>
      <c r="AL1592" s="767" t="s">
        <v>1883</v>
      </c>
      <c r="AM1592" s="770"/>
      <c r="AN1592" s="770"/>
      <c r="AO1592" s="770"/>
      <c r="AP1592" s="770"/>
      <c r="AQ1592" s="770"/>
      <c r="AR1592" s="770"/>
      <c r="AS1592" s="770"/>
      <c r="AT1592" s="770"/>
      <c r="AU1592" s="770"/>
      <c r="AV1592" s="770"/>
      <c r="AW1592" s="770"/>
      <c r="AX1592" s="770"/>
      <c r="AY1592" s="770"/>
      <c r="AZ1592" s="770"/>
      <c r="BA1592" s="770"/>
      <c r="BB1592" s="770"/>
      <c r="BC1592" s="770"/>
      <c r="BD1592" s="770"/>
      <c r="BE1592" s="770"/>
      <c r="BF1592" s="770"/>
      <c r="BG1592" s="770"/>
      <c r="BH1592" s="770"/>
      <c r="BI1592" s="770"/>
      <c r="BJ1592" s="770"/>
      <c r="BK1592" s="770"/>
      <c r="BL1592" s="770"/>
      <c r="BM1592" s="770"/>
      <c r="BN1592" s="770"/>
      <c r="BO1592" s="770"/>
      <c r="BP1592" s="770"/>
      <c r="BQ1592" s="770"/>
      <c r="BR1592" s="770"/>
      <c r="BY1592" s="156">
        <f>BY1594</f>
        <v>0</v>
      </c>
      <c r="BZ1592" s="156">
        <f t="shared" si="201"/>
        <v>0</v>
      </c>
    </row>
    <row r="1593" spans="1:94" ht="15" hidden="1" customHeight="1">
      <c r="A1593" s="278" t="str">
        <f>IF(B1593&lt;&gt;"",SUBTOTAL(103,$B$8:B1593)-SUBTOTAL(103,$B$9:$B$50)-SUBTOTAL(103,$B$52:$B$345),"")</f>
        <v/>
      </c>
      <c r="D1593" s="100"/>
      <c r="E1593" s="100"/>
      <c r="F1593" s="100"/>
      <c r="G1593" s="100"/>
      <c r="H1593" s="100"/>
      <c r="I1593" s="100"/>
      <c r="J1593" s="100"/>
      <c r="K1593" s="100"/>
      <c r="L1593" s="100"/>
      <c r="M1593" s="100"/>
      <c r="N1593" s="100"/>
      <c r="O1593" s="100"/>
      <c r="P1593" s="100"/>
      <c r="Q1593" s="100"/>
      <c r="R1593" s="100"/>
      <c r="S1593" s="100"/>
      <c r="T1593" s="100"/>
      <c r="W1593" s="648" t="str">
        <f>[4]CDKT!$P$9</f>
        <v>30/06/2016</v>
      </c>
      <c r="X1593" s="649"/>
      <c r="Y1593" s="649"/>
      <c r="Z1593" s="649"/>
      <c r="AA1593" s="649"/>
      <c r="AB1593" s="649"/>
      <c r="AC1593" s="277"/>
      <c r="AD1593" s="648" t="str">
        <f>[4]CDKT!$T$9</f>
        <v>01/01/2016</v>
      </c>
      <c r="AE1593" s="649"/>
      <c r="AF1593" s="649"/>
      <c r="AG1593" s="649"/>
      <c r="AH1593" s="649"/>
      <c r="AI1593" s="649"/>
      <c r="AJ1593" s="278" t="str">
        <f t="shared" si="202"/>
        <v/>
      </c>
      <c r="AK1593" s="278">
        <f t="shared" si="202"/>
        <v>0</v>
      </c>
      <c r="AM1593" s="100"/>
      <c r="AN1593" s="100"/>
      <c r="AO1593" s="100"/>
      <c r="AP1593" s="100"/>
      <c r="AQ1593" s="100"/>
      <c r="AR1593" s="100"/>
      <c r="AS1593" s="100"/>
      <c r="AT1593" s="100"/>
      <c r="AU1593" s="100"/>
      <c r="AV1593" s="100"/>
      <c r="AW1593" s="100"/>
      <c r="AX1593" s="100"/>
      <c r="AY1593" s="100"/>
      <c r="AZ1593" s="100"/>
      <c r="BA1593" s="100"/>
      <c r="BB1593" s="100"/>
      <c r="BC1593" s="100"/>
      <c r="BF1593" s="650" t="e">
        <f>#REF!</f>
        <v>#REF!</v>
      </c>
      <c r="BG1593" s="649"/>
      <c r="BH1593" s="649"/>
      <c r="BI1593" s="649"/>
      <c r="BJ1593" s="649"/>
      <c r="BK1593" s="649"/>
      <c r="BL1593" s="277"/>
      <c r="BM1593" s="650" t="e">
        <f>#REF!</f>
        <v>#REF!</v>
      </c>
      <c r="BN1593" s="649"/>
      <c r="BO1593" s="649"/>
      <c r="BP1593" s="649"/>
      <c r="BQ1593" s="649"/>
      <c r="BR1593" s="649"/>
      <c r="BS1593" s="279"/>
      <c r="BT1593" s="280" t="str">
        <f>[4]CDKT!K$9</f>
        <v>Hội sở</v>
      </c>
      <c r="BU1593" s="280" t="str">
        <f>[4]CDKT!L$9</f>
        <v>CN Hà Nội</v>
      </c>
      <c r="BV1593" s="280" t="str">
        <f>[4]CDKT!M$9</f>
        <v>CN Hồ Chí Minh</v>
      </c>
      <c r="BW1593" s="280" t="str">
        <f>[4]CDKT!O$9</f>
        <v>Điều chỉnh</v>
      </c>
      <c r="BY1593" s="156">
        <f>BY1594</f>
        <v>0</v>
      </c>
      <c r="BZ1593" s="156">
        <f t="shared" si="201"/>
        <v>0</v>
      </c>
    </row>
    <row r="1594" spans="1:94" ht="15" hidden="1" customHeight="1">
      <c r="A1594" s="278" t="str">
        <f>IF(B1594&lt;&gt;"",SUBTOTAL(103,$B$8:B1594)-SUBTOTAL(103,$B$9:$B$50)-SUBTOTAL(103,$B$52:$B$345),"")</f>
        <v/>
      </c>
      <c r="D1594" s="100"/>
      <c r="E1594" s="100"/>
      <c r="F1594" s="100"/>
      <c r="G1594" s="100"/>
      <c r="H1594" s="100"/>
      <c r="I1594" s="100"/>
      <c r="J1594" s="100"/>
      <c r="K1594" s="100"/>
      <c r="L1594" s="100"/>
      <c r="M1594" s="100"/>
      <c r="N1594" s="100"/>
      <c r="O1594" s="100"/>
      <c r="P1594" s="100"/>
      <c r="Q1594" s="100"/>
      <c r="R1594" s="100"/>
      <c r="S1594" s="100"/>
      <c r="T1594" s="100"/>
      <c r="W1594" s="651" t="str">
        <f>[4]CDKT!$P$10</f>
        <v>VND</v>
      </c>
      <c r="X1594" s="651"/>
      <c r="Y1594" s="651"/>
      <c r="Z1594" s="651"/>
      <c r="AA1594" s="651"/>
      <c r="AB1594" s="651"/>
      <c r="AC1594" s="277"/>
      <c r="AD1594" s="651" t="str">
        <f>[4]CDKT!$T$10</f>
        <v>VND</v>
      </c>
      <c r="AE1594" s="651"/>
      <c r="AF1594" s="651"/>
      <c r="AG1594" s="651"/>
      <c r="AH1594" s="651"/>
      <c r="AI1594" s="651"/>
      <c r="AJ1594" s="278" t="str">
        <f t="shared" si="202"/>
        <v/>
      </c>
      <c r="AK1594" s="278">
        <f t="shared" si="202"/>
        <v>0</v>
      </c>
      <c r="AM1594" s="100"/>
      <c r="AN1594" s="100"/>
      <c r="AO1594" s="100"/>
      <c r="AP1594" s="100"/>
      <c r="AQ1594" s="100"/>
      <c r="AR1594" s="100"/>
      <c r="AS1594" s="100"/>
      <c r="AT1594" s="100"/>
      <c r="AU1594" s="100"/>
      <c r="AV1594" s="100"/>
      <c r="AW1594" s="100"/>
      <c r="AX1594" s="100"/>
      <c r="AY1594" s="100"/>
      <c r="AZ1594" s="100"/>
      <c r="BA1594" s="100"/>
      <c r="BB1594" s="100"/>
      <c r="BC1594" s="100"/>
      <c r="BF1594" s="651" t="e">
        <f>#REF!</f>
        <v>#REF!</v>
      </c>
      <c r="BG1594" s="651"/>
      <c r="BH1594" s="651"/>
      <c r="BI1594" s="651"/>
      <c r="BJ1594" s="651"/>
      <c r="BK1594" s="651"/>
      <c r="BL1594" s="277"/>
      <c r="BM1594" s="651" t="e">
        <f>#REF!</f>
        <v>#REF!</v>
      </c>
      <c r="BN1594" s="651"/>
      <c r="BO1594" s="651"/>
      <c r="BP1594" s="651"/>
      <c r="BQ1594" s="651"/>
      <c r="BR1594" s="651"/>
      <c r="BS1594" s="279"/>
      <c r="BT1594" s="155" t="s">
        <v>1133</v>
      </c>
      <c r="BU1594" s="155" t="s">
        <v>1133</v>
      </c>
      <c r="BV1594" s="155" t="s">
        <v>1133</v>
      </c>
      <c r="BW1594" s="155" t="s">
        <v>1133</v>
      </c>
      <c r="BY1594" s="156">
        <f>SUM(BY1595:BY1598)</f>
        <v>0</v>
      </c>
      <c r="BZ1594" s="156">
        <f t="shared" si="201"/>
        <v>0</v>
      </c>
    </row>
    <row r="1595" spans="1:94" s="99" customFormat="1" ht="15" hidden="1" customHeight="1">
      <c r="A1595" s="147" t="str">
        <f>IF(B1595&lt;&gt;"",SUBTOTAL(103,$B$8:B1595)-SUBTOTAL(103,$B$9:$B$50)-SUBTOTAL(103,$B$52:$B$345),"")</f>
        <v/>
      </c>
      <c r="B1595" s="88"/>
      <c r="C1595" s="292" t="s">
        <v>1884</v>
      </c>
      <c r="D1595" s="113"/>
      <c r="E1595" s="107"/>
      <c r="F1595" s="107"/>
      <c r="G1595" s="107"/>
      <c r="H1595" s="107"/>
      <c r="I1595" s="107"/>
      <c r="J1595" s="107"/>
      <c r="K1595" s="114"/>
      <c r="L1595" s="114"/>
      <c r="M1595" s="114"/>
      <c r="N1595" s="114"/>
      <c r="O1595" s="114"/>
      <c r="P1595" s="114"/>
      <c r="Q1595" s="114"/>
      <c r="R1595" s="114"/>
      <c r="S1595" s="114"/>
      <c r="T1595" s="114"/>
      <c r="U1595" s="114"/>
      <c r="V1595" s="114"/>
      <c r="W1595" s="641">
        <f>SUM(BT1595:BW1595)</f>
        <v>0</v>
      </c>
      <c r="X1595" s="641"/>
      <c r="Y1595" s="641"/>
      <c r="Z1595" s="641"/>
      <c r="AA1595" s="641"/>
      <c r="AB1595" s="641"/>
      <c r="AC1595" s="155"/>
      <c r="AD1595" s="641">
        <v>0</v>
      </c>
      <c r="AE1595" s="641"/>
      <c r="AF1595" s="641"/>
      <c r="AG1595" s="641"/>
      <c r="AH1595" s="641"/>
      <c r="AI1595" s="641"/>
      <c r="AJ1595" s="147" t="str">
        <f t="shared" si="202"/>
        <v/>
      </c>
      <c r="AK1595" s="245">
        <f t="shared" si="202"/>
        <v>0</v>
      </c>
      <c r="AL1595" s="292" t="s">
        <v>1885</v>
      </c>
      <c r="AM1595" s="113"/>
      <c r="AN1595" s="113"/>
      <c r="AO1595" s="107"/>
      <c r="AP1595" s="107"/>
      <c r="AQ1595" s="107"/>
      <c r="AR1595" s="107"/>
      <c r="AS1595" s="107"/>
      <c r="AT1595" s="114"/>
      <c r="AU1595" s="114"/>
      <c r="AV1595" s="114"/>
      <c r="AW1595" s="114"/>
      <c r="AX1595" s="114"/>
      <c r="AY1595" s="114"/>
      <c r="AZ1595" s="114"/>
      <c r="BA1595" s="114"/>
      <c r="BB1595" s="114"/>
      <c r="BC1595" s="114"/>
      <c r="BD1595" s="114"/>
      <c r="BE1595" s="114"/>
      <c r="BF1595" s="676">
        <f>W1595</f>
        <v>0</v>
      </c>
      <c r="BG1595" s="676"/>
      <c r="BH1595" s="676"/>
      <c r="BI1595" s="676"/>
      <c r="BJ1595" s="676"/>
      <c r="BK1595" s="676"/>
      <c r="BL1595" s="194"/>
      <c r="BM1595" s="676">
        <f>AD1595</f>
        <v>0</v>
      </c>
      <c r="BN1595" s="676"/>
      <c r="BO1595" s="676"/>
      <c r="BP1595" s="676"/>
      <c r="BQ1595" s="676"/>
      <c r="BR1595" s="676"/>
      <c r="BS1595" s="193"/>
      <c r="BT1595" s="155">
        <v>0</v>
      </c>
      <c r="BU1595" s="155">
        <v>0</v>
      </c>
      <c r="BV1595" s="155">
        <v>0</v>
      </c>
      <c r="BW1595" s="155">
        <v>0</v>
      </c>
      <c r="BX1595" s="156"/>
      <c r="BY1595" s="156">
        <f>IF(SUM(C1595:AI1595)=0,0,1)</f>
        <v>0</v>
      </c>
      <c r="BZ1595" s="156">
        <f t="shared" si="201"/>
        <v>0</v>
      </c>
      <c r="CA1595" s="156"/>
      <c r="CB1595" s="252"/>
      <c r="CC1595" s="252"/>
      <c r="CD1595" s="252"/>
      <c r="CE1595" s="252"/>
      <c r="CG1595" s="290"/>
      <c r="CH1595" s="290"/>
      <c r="CI1595" s="290"/>
      <c r="CJ1595" s="290"/>
      <c r="CK1595" s="290"/>
      <c r="CL1595" s="290"/>
      <c r="CM1595" s="290"/>
      <c r="CN1595" s="290"/>
      <c r="CO1595" s="290"/>
      <c r="CP1595" s="290"/>
    </row>
    <row r="1596" spans="1:94" s="99" customFormat="1" ht="15" hidden="1" customHeight="1">
      <c r="A1596" s="147" t="str">
        <f>IF(B1596&lt;&gt;"",SUBTOTAL(103,$B$8:B1596)-SUBTOTAL(103,$B$9:$B$50)-SUBTOTAL(103,$B$52:$B$345),"")</f>
        <v/>
      </c>
      <c r="B1596" s="88"/>
      <c r="C1596" s="292" t="s">
        <v>1805</v>
      </c>
      <c r="D1596" s="113"/>
      <c r="E1596" s="107"/>
      <c r="F1596" s="107"/>
      <c r="G1596" s="107"/>
      <c r="H1596" s="107"/>
      <c r="I1596" s="107"/>
      <c r="J1596" s="107"/>
      <c r="K1596" s="114"/>
      <c r="L1596" s="114"/>
      <c r="M1596" s="114"/>
      <c r="N1596" s="114"/>
      <c r="O1596" s="114"/>
      <c r="P1596" s="114"/>
      <c r="Q1596" s="114"/>
      <c r="R1596" s="114"/>
      <c r="S1596" s="114"/>
      <c r="T1596" s="114"/>
      <c r="U1596" s="114"/>
      <c r="V1596" s="114"/>
      <c r="W1596" s="641">
        <f>SUM(BT1596:BW1596)</f>
        <v>0</v>
      </c>
      <c r="X1596" s="641"/>
      <c r="Y1596" s="641"/>
      <c r="Z1596" s="641"/>
      <c r="AA1596" s="641"/>
      <c r="AB1596" s="641"/>
      <c r="AC1596" s="155"/>
      <c r="AD1596" s="641">
        <v>0</v>
      </c>
      <c r="AE1596" s="641"/>
      <c r="AF1596" s="641"/>
      <c r="AG1596" s="641"/>
      <c r="AH1596" s="641"/>
      <c r="AI1596" s="641"/>
      <c r="AJ1596" s="147" t="str">
        <f t="shared" si="202"/>
        <v/>
      </c>
      <c r="AK1596" s="245">
        <f t="shared" si="202"/>
        <v>0</v>
      </c>
      <c r="AL1596" s="292" t="s">
        <v>1274</v>
      </c>
      <c r="AM1596" s="113"/>
      <c r="AN1596" s="113"/>
      <c r="AO1596" s="107"/>
      <c r="AP1596" s="107"/>
      <c r="AQ1596" s="107"/>
      <c r="AR1596" s="107"/>
      <c r="AS1596" s="107"/>
      <c r="AT1596" s="114"/>
      <c r="AU1596" s="114"/>
      <c r="AV1596" s="114"/>
      <c r="AW1596" s="114"/>
      <c r="AX1596" s="114"/>
      <c r="AY1596" s="114"/>
      <c r="AZ1596" s="114"/>
      <c r="BA1596" s="114"/>
      <c r="BB1596" s="114"/>
      <c r="BC1596" s="114"/>
      <c r="BD1596" s="114"/>
      <c r="BE1596" s="114"/>
      <c r="BF1596" s="676">
        <f>W1596</f>
        <v>0</v>
      </c>
      <c r="BG1596" s="676"/>
      <c r="BH1596" s="676"/>
      <c r="BI1596" s="676"/>
      <c r="BJ1596" s="676"/>
      <c r="BK1596" s="676"/>
      <c r="BL1596" s="194"/>
      <c r="BM1596" s="676">
        <f>AD1596</f>
        <v>0</v>
      </c>
      <c r="BN1596" s="676"/>
      <c r="BO1596" s="676"/>
      <c r="BP1596" s="676"/>
      <c r="BQ1596" s="676"/>
      <c r="BR1596" s="676"/>
      <c r="BS1596" s="193"/>
      <c r="BT1596" s="155">
        <v>0</v>
      </c>
      <c r="BU1596" s="155">
        <v>0</v>
      </c>
      <c r="BV1596" s="155">
        <v>0</v>
      </c>
      <c r="BW1596" s="155">
        <v>0</v>
      </c>
      <c r="BX1596" s="156"/>
      <c r="BY1596" s="156">
        <f>IF(SUM(C1596:AI1596)=0,0,1)</f>
        <v>0</v>
      </c>
      <c r="BZ1596" s="156">
        <f t="shared" si="201"/>
        <v>0</v>
      </c>
      <c r="CA1596" s="156"/>
      <c r="CB1596" s="252"/>
      <c r="CC1596" s="252"/>
      <c r="CD1596" s="252"/>
      <c r="CE1596" s="252"/>
      <c r="CG1596" s="290"/>
      <c r="CH1596" s="290"/>
      <c r="CI1596" s="290"/>
      <c r="CJ1596" s="290"/>
      <c r="CK1596" s="290"/>
      <c r="CL1596" s="290"/>
      <c r="CM1596" s="290"/>
      <c r="CN1596" s="290"/>
      <c r="CO1596" s="290"/>
      <c r="CP1596" s="290"/>
    </row>
    <row r="1597" spans="1:94" ht="15" hidden="1" customHeight="1">
      <c r="A1597" s="147" t="str">
        <f>IF(B1597&lt;&gt;"",SUBTOTAL(103,$B$8:B1597)-SUBTOTAL(103,$B$9:$B$50)-SUBTOTAL(103,$B$52:$B$345),"")</f>
        <v/>
      </c>
      <c r="C1597" s="262"/>
      <c r="W1597" s="155"/>
      <c r="X1597" s="155"/>
      <c r="Y1597" s="155"/>
      <c r="Z1597" s="155"/>
      <c r="AA1597" s="155"/>
      <c r="AB1597" s="155"/>
      <c r="AC1597" s="155"/>
      <c r="AD1597" s="155"/>
      <c r="AE1597" s="155"/>
      <c r="AF1597" s="155"/>
      <c r="AG1597" s="155"/>
      <c r="AH1597" s="155"/>
      <c r="AI1597" s="155"/>
      <c r="AJ1597" s="147" t="str">
        <f t="shared" si="202"/>
        <v/>
      </c>
      <c r="AK1597" s="245">
        <f t="shared" si="202"/>
        <v>0</v>
      </c>
      <c r="AL1597" s="262"/>
      <c r="BF1597" s="194"/>
      <c r="BG1597" s="194"/>
      <c r="BH1597" s="194"/>
      <c r="BI1597" s="194"/>
      <c r="BJ1597" s="194"/>
      <c r="BK1597" s="194"/>
      <c r="BL1597" s="194"/>
      <c r="BM1597" s="194"/>
      <c r="BN1597" s="194"/>
      <c r="BO1597" s="194"/>
      <c r="BP1597" s="194"/>
      <c r="BQ1597" s="194"/>
      <c r="BR1597" s="194"/>
      <c r="BY1597" s="156">
        <f>BY1598</f>
        <v>0</v>
      </c>
      <c r="BZ1597" s="156">
        <f t="shared" si="201"/>
        <v>0</v>
      </c>
    </row>
    <row r="1598" spans="1:94" s="96" customFormat="1" ht="15" hidden="1" customHeight="1" thickBot="1">
      <c r="A1598" s="147" t="str">
        <f>IF(B1598&lt;&gt;"",SUBTOTAL(103,$B$8:B1598)-SUBTOTAL(103,$B$9:$B$50)-SUBTOTAL(103,$B$52:$B$345),"")</f>
        <v/>
      </c>
      <c r="B1598" s="88"/>
      <c r="C1598" s="270"/>
      <c r="D1598" s="110"/>
      <c r="E1598" s="111"/>
      <c r="F1598" s="111"/>
      <c r="G1598" s="111"/>
      <c r="H1598" s="111"/>
      <c r="I1598" s="111"/>
      <c r="J1598" s="111"/>
      <c r="K1598" s="112"/>
      <c r="L1598" s="112"/>
      <c r="M1598" s="112"/>
      <c r="N1598" s="112"/>
      <c r="O1598" s="112"/>
      <c r="P1598" s="112"/>
      <c r="Q1598" s="112"/>
      <c r="R1598" s="112"/>
      <c r="S1598" s="112"/>
      <c r="T1598" s="112"/>
      <c r="U1598" s="112"/>
      <c r="V1598" s="112"/>
      <c r="W1598" s="653">
        <f>SUBTOTAL(109,W1595:AB1597)</f>
        <v>0</v>
      </c>
      <c r="X1598" s="653"/>
      <c r="Y1598" s="653"/>
      <c r="Z1598" s="653"/>
      <c r="AA1598" s="653"/>
      <c r="AB1598" s="653"/>
      <c r="AC1598" s="252"/>
      <c r="AD1598" s="653">
        <f>SUBTOTAL(109,AD1595:AI1597)</f>
        <v>0</v>
      </c>
      <c r="AE1598" s="653"/>
      <c r="AF1598" s="653"/>
      <c r="AG1598" s="653"/>
      <c r="AH1598" s="653"/>
      <c r="AI1598" s="653"/>
      <c r="AJ1598" s="147" t="str">
        <f t="shared" si="202"/>
        <v/>
      </c>
      <c r="AK1598" s="245">
        <f t="shared" si="202"/>
        <v>0</v>
      </c>
      <c r="AL1598" s="270"/>
      <c r="AM1598" s="110"/>
      <c r="AN1598" s="111"/>
      <c r="AO1598" s="111"/>
      <c r="AP1598" s="111"/>
      <c r="AQ1598" s="111"/>
      <c r="AR1598" s="111"/>
      <c r="AS1598" s="111"/>
      <c r="AT1598" s="112"/>
      <c r="AU1598" s="112"/>
      <c r="AV1598" s="112"/>
      <c r="AW1598" s="112"/>
      <c r="AX1598" s="112"/>
      <c r="AY1598" s="112"/>
      <c r="AZ1598" s="112"/>
      <c r="BA1598" s="112"/>
      <c r="BB1598" s="112"/>
      <c r="BC1598" s="112"/>
      <c r="BD1598" s="112"/>
      <c r="BE1598" s="112"/>
      <c r="BF1598" s="653">
        <f>SUBTOTAL(109,BF1595:BK1597)</f>
        <v>0</v>
      </c>
      <c r="BG1598" s="653"/>
      <c r="BH1598" s="653"/>
      <c r="BI1598" s="653"/>
      <c r="BJ1598" s="653"/>
      <c r="BK1598" s="653"/>
      <c r="BL1598" s="252"/>
      <c r="BM1598" s="653">
        <f>SUBTOTAL(109,BM1595:BR1597)</f>
        <v>0</v>
      </c>
      <c r="BN1598" s="653"/>
      <c r="BO1598" s="653"/>
      <c r="BP1598" s="653"/>
      <c r="BQ1598" s="653"/>
      <c r="BR1598" s="653"/>
      <c r="BS1598" s="271"/>
      <c r="BT1598" s="285">
        <f>SUBTOTAL(109,BT1595:BT1597)</f>
        <v>0</v>
      </c>
      <c r="BU1598" s="285">
        <f>SUBTOTAL(109,BU1595:BU1597)</f>
        <v>0</v>
      </c>
      <c r="BV1598" s="285">
        <f>SUBTOTAL(109,BV1595:BV1597)</f>
        <v>0</v>
      </c>
      <c r="BW1598" s="285">
        <f>SUBTOTAL(109,BW1595:BW1597)</f>
        <v>0</v>
      </c>
      <c r="BX1598" s="156"/>
      <c r="BY1598" s="156">
        <f>IF(SUM(C1598:AI1598)=0,0,1)</f>
        <v>0</v>
      </c>
      <c r="BZ1598" s="156">
        <f t="shared" si="201"/>
        <v>0</v>
      </c>
      <c r="CA1598" s="156"/>
      <c r="CB1598" s="252"/>
      <c r="CC1598" s="252"/>
      <c r="CD1598" s="252">
        <f>W1598-CB1598</f>
        <v>0</v>
      </c>
      <c r="CE1598" s="252">
        <f>AD1598-CC1598</f>
        <v>0</v>
      </c>
      <c r="CG1598" s="272"/>
      <c r="CH1598" s="272"/>
      <c r="CI1598" s="272"/>
      <c r="CJ1598" s="272"/>
      <c r="CK1598" s="272"/>
      <c r="CL1598" s="272"/>
      <c r="CM1598" s="272"/>
      <c r="CN1598" s="272"/>
      <c r="CO1598" s="272"/>
      <c r="CP1598" s="272"/>
    </row>
    <row r="1599" spans="1:94" s="99" customFormat="1" ht="15" customHeight="1" thickTop="1">
      <c r="A1599" s="147" t="str">
        <f>IF(B1599&lt;&gt;"",SUBTOTAL(103,$B$8:B1599)-SUBTOTAL(103,$B$9:$B$50)-SUBTOTAL(103,$B$52:$B$345),"")</f>
        <v/>
      </c>
      <c r="B1599" s="88"/>
      <c r="C1599" s="292"/>
      <c r="D1599" s="107"/>
      <c r="E1599" s="107"/>
      <c r="F1599" s="107"/>
      <c r="G1599" s="107"/>
      <c r="H1599" s="107"/>
      <c r="I1599" s="107"/>
      <c r="J1599" s="107"/>
      <c r="K1599" s="107"/>
      <c r="L1599" s="107"/>
      <c r="M1599" s="107"/>
      <c r="N1599" s="107"/>
      <c r="O1599" s="107"/>
      <c r="P1599" s="107"/>
      <c r="Q1599" s="107"/>
      <c r="R1599" s="107"/>
      <c r="S1599" s="107"/>
      <c r="T1599" s="107"/>
      <c r="U1599" s="107"/>
      <c r="V1599" s="107"/>
      <c r="W1599" s="155"/>
      <c r="X1599" s="155"/>
      <c r="Y1599" s="155"/>
      <c r="Z1599" s="155"/>
      <c r="AA1599" s="155"/>
      <c r="AB1599" s="155"/>
      <c r="AC1599" s="155"/>
      <c r="AD1599" s="155"/>
      <c r="AE1599" s="155"/>
      <c r="AF1599" s="155"/>
      <c r="AG1599" s="155"/>
      <c r="AH1599" s="155"/>
      <c r="AI1599" s="155"/>
      <c r="AJ1599" s="147" t="str">
        <f t="shared" si="202"/>
        <v/>
      </c>
      <c r="AK1599" s="245">
        <f t="shared" si="202"/>
        <v>0</v>
      </c>
      <c r="AL1599" s="90"/>
      <c r="AM1599" s="107"/>
      <c r="AN1599" s="107"/>
      <c r="AO1599" s="107"/>
      <c r="AP1599" s="107"/>
      <c r="AQ1599" s="107"/>
      <c r="AR1599" s="107"/>
      <c r="AS1599" s="107"/>
      <c r="AT1599" s="107"/>
      <c r="AU1599" s="107"/>
      <c r="AV1599" s="107"/>
      <c r="AW1599" s="107"/>
      <c r="AX1599" s="107"/>
      <c r="AY1599" s="107"/>
      <c r="AZ1599" s="107"/>
      <c r="BA1599" s="107"/>
      <c r="BB1599" s="107"/>
      <c r="BC1599" s="107"/>
      <c r="BD1599" s="107"/>
      <c r="BE1599" s="107"/>
      <c r="BF1599" s="193"/>
      <c r="BG1599" s="193"/>
      <c r="BH1599" s="193"/>
      <c r="BI1599" s="193"/>
      <c r="BJ1599" s="193"/>
      <c r="BK1599" s="193"/>
      <c r="BL1599" s="189"/>
      <c r="BM1599" s="193"/>
      <c r="BN1599" s="193"/>
      <c r="BO1599" s="193"/>
      <c r="BP1599" s="193"/>
      <c r="BQ1599" s="193"/>
      <c r="BR1599" s="193"/>
      <c r="BS1599" s="193"/>
      <c r="BT1599" s="155"/>
      <c r="BU1599" s="155"/>
      <c r="BV1599" s="155"/>
      <c r="BW1599" s="155"/>
      <c r="BX1599" s="156"/>
      <c r="BY1599" s="156"/>
      <c r="BZ1599" s="156">
        <f t="shared" si="201"/>
        <v>0</v>
      </c>
      <c r="CA1599" s="156"/>
      <c r="CB1599" s="252"/>
      <c r="CC1599" s="252"/>
      <c r="CD1599" s="252"/>
      <c r="CE1599" s="252"/>
      <c r="CG1599" s="290"/>
      <c r="CH1599" s="290"/>
      <c r="CI1599" s="290"/>
      <c r="CJ1599" s="290"/>
      <c r="CK1599" s="290"/>
      <c r="CL1599" s="290"/>
      <c r="CM1599" s="290"/>
      <c r="CN1599" s="290"/>
      <c r="CO1599" s="290"/>
      <c r="CP1599" s="290"/>
    </row>
    <row r="1600" spans="1:94" ht="15" hidden="1" customHeight="1">
      <c r="A1600" s="147">
        <f>IF(B1600&lt;&gt;"",SUBTOTAL(103,$B$8:B1600)-SUBTOTAL(103,$B$9:$B$50)-SUBTOTAL(103,$B$52:$B$345),"")</f>
        <v>36</v>
      </c>
      <c r="B1600" s="88" t="s">
        <v>794</v>
      </c>
      <c r="C1600" s="261" t="s">
        <v>1886</v>
      </c>
      <c r="D1600" s="90"/>
      <c r="E1600" s="90"/>
      <c r="F1600" s="90"/>
      <c r="G1600" s="90"/>
      <c r="H1600" s="90"/>
      <c r="I1600" s="90"/>
      <c r="J1600" s="90"/>
      <c r="K1600" s="90"/>
      <c r="L1600" s="90"/>
      <c r="M1600" s="90"/>
      <c r="N1600" s="90"/>
      <c r="O1600" s="90"/>
      <c r="P1600" s="90"/>
      <c r="Q1600" s="90"/>
      <c r="R1600" s="90"/>
      <c r="S1600" s="90"/>
      <c r="T1600" s="90"/>
      <c r="AJ1600" s="147">
        <f t="shared" si="202"/>
        <v>36</v>
      </c>
      <c r="AK1600" s="245" t="str">
        <f t="shared" si="202"/>
        <v>.</v>
      </c>
      <c r="AL1600" s="261" t="s">
        <v>1887</v>
      </c>
      <c r="AM1600" s="90"/>
      <c r="AN1600" s="90"/>
      <c r="AO1600" s="90"/>
      <c r="AP1600" s="90"/>
      <c r="AQ1600" s="90"/>
      <c r="AR1600" s="90"/>
      <c r="AS1600" s="90"/>
      <c r="AT1600" s="90"/>
      <c r="AU1600" s="90"/>
      <c r="AV1600" s="90"/>
      <c r="AW1600" s="90"/>
      <c r="AX1600" s="90"/>
      <c r="AY1600" s="90"/>
      <c r="AZ1600" s="90"/>
      <c r="BA1600" s="90"/>
      <c r="BB1600" s="90"/>
      <c r="BC1600" s="90"/>
      <c r="BZ1600" s="156">
        <f t="shared" si="201"/>
        <v>0</v>
      </c>
    </row>
    <row r="1601" spans="1:96" ht="13" hidden="1">
      <c r="A1601" s="147" t="str">
        <f>IF(B1601&lt;&gt;"",SUBTOTAL(103,$B$8:B1601)-SUBTOTAL(103,$B$9:$B$50)-SUBTOTAL(103,$B$52:$B$345),"")</f>
        <v/>
      </c>
      <c r="C1601" s="261"/>
      <c r="D1601" s="90"/>
      <c r="E1601" s="90"/>
      <c r="F1601" s="90"/>
      <c r="G1601" s="90"/>
      <c r="H1601" s="90"/>
      <c r="I1601" s="90"/>
      <c r="J1601" s="90"/>
      <c r="K1601" s="90"/>
      <c r="L1601" s="90"/>
      <c r="M1601" s="90"/>
      <c r="N1601" s="90"/>
      <c r="O1601" s="90"/>
      <c r="P1601" s="90"/>
      <c r="Q1601" s="90"/>
      <c r="R1601" s="90"/>
      <c r="S1601" s="90"/>
      <c r="T1601" s="90"/>
      <c r="AJ1601" s="147" t="str">
        <f t="shared" si="202"/>
        <v/>
      </c>
      <c r="AK1601" s="245">
        <f t="shared" si="202"/>
        <v>0</v>
      </c>
      <c r="AL1601" s="261"/>
      <c r="AM1601" s="90"/>
      <c r="AN1601" s="90"/>
      <c r="AO1601" s="90"/>
      <c r="AP1601" s="90"/>
      <c r="AQ1601" s="90"/>
      <c r="AR1601" s="90"/>
      <c r="AS1601" s="90"/>
      <c r="AT1601" s="90"/>
      <c r="AU1601" s="90"/>
      <c r="AV1601" s="90"/>
      <c r="AW1601" s="90"/>
      <c r="AX1601" s="90"/>
      <c r="AY1601" s="90"/>
      <c r="AZ1601" s="90"/>
      <c r="BA1601" s="90"/>
      <c r="BB1601" s="90"/>
      <c r="BC1601" s="90"/>
    </row>
    <row r="1602" spans="1:96" s="92" customFormat="1" ht="26.25" hidden="1" customHeight="1">
      <c r="A1602" s="169" t="str">
        <f>IF(B1602&lt;&gt;"",SUBTOTAL(103,$B$8:B1602)-SUBTOTAL(103,$B$9:$B$50)-SUBTOTAL(103,$B$52:$B$345),"")</f>
        <v/>
      </c>
      <c r="B1602" s="91"/>
      <c r="C1602" s="607" t="s">
        <v>1888</v>
      </c>
      <c r="D1602" s="607"/>
      <c r="E1602" s="607"/>
      <c r="F1602" s="607"/>
      <c r="G1602" s="607"/>
      <c r="H1602" s="607"/>
      <c r="I1602" s="607"/>
      <c r="J1602" s="607"/>
      <c r="K1602" s="607"/>
      <c r="L1602" s="607"/>
      <c r="M1602" s="607"/>
      <c r="N1602" s="607"/>
      <c r="O1602" s="607"/>
      <c r="P1602" s="607"/>
      <c r="Q1602" s="607"/>
      <c r="R1602" s="607"/>
      <c r="S1602" s="607"/>
      <c r="T1602" s="607"/>
      <c r="U1602" s="607"/>
      <c r="V1602" s="607"/>
      <c r="W1602" s="607"/>
      <c r="X1602" s="607"/>
      <c r="Y1602" s="607"/>
      <c r="Z1602" s="607"/>
      <c r="AA1602" s="607"/>
      <c r="AB1602" s="607"/>
      <c r="AC1602" s="607"/>
      <c r="AD1602" s="607"/>
      <c r="AE1602" s="607"/>
      <c r="AF1602" s="607"/>
      <c r="AG1602" s="607"/>
      <c r="AH1602" s="607"/>
      <c r="AI1602" s="607"/>
      <c r="AJ1602" s="169" t="str">
        <f t="shared" si="202"/>
        <v/>
      </c>
      <c r="AK1602" s="174">
        <f t="shared" si="202"/>
        <v>0</v>
      </c>
      <c r="AL1602" s="607" t="s">
        <v>1889</v>
      </c>
      <c r="AM1602" s="607"/>
      <c r="AN1602" s="607"/>
      <c r="AO1602" s="607"/>
      <c r="AP1602" s="607"/>
      <c r="AQ1602" s="607"/>
      <c r="AR1602" s="607"/>
      <c r="AS1602" s="607"/>
      <c r="AT1602" s="607"/>
      <c r="AU1602" s="607"/>
      <c r="AV1602" s="607"/>
      <c r="AW1602" s="607"/>
      <c r="AX1602" s="607"/>
      <c r="AY1602" s="607"/>
      <c r="AZ1602" s="607"/>
      <c r="BA1602" s="607"/>
      <c r="BB1602" s="607"/>
      <c r="BC1602" s="607"/>
      <c r="BD1602" s="607"/>
      <c r="BE1602" s="607"/>
      <c r="BF1602" s="607"/>
      <c r="BG1602" s="607"/>
      <c r="BH1602" s="607"/>
      <c r="BI1602" s="607"/>
      <c r="BJ1602" s="607"/>
      <c r="BK1602" s="607"/>
      <c r="BL1602" s="607"/>
      <c r="BM1602" s="607"/>
      <c r="BN1602" s="607"/>
      <c r="BO1602" s="607"/>
      <c r="BP1602" s="607"/>
      <c r="BQ1602" s="607"/>
      <c r="BR1602" s="607"/>
      <c r="BS1602" s="217"/>
      <c r="BT1602" s="227"/>
      <c r="BU1602" s="227"/>
      <c r="BV1602" s="227"/>
      <c r="BW1602" s="227"/>
      <c r="BX1602" s="223"/>
      <c r="BY1602" s="223"/>
      <c r="BZ1602" s="223">
        <f t="shared" si="201"/>
        <v>0</v>
      </c>
      <c r="CA1602" s="223"/>
      <c r="CB1602" s="228"/>
      <c r="CC1602" s="228"/>
      <c r="CD1602" s="228"/>
      <c r="CE1602" s="228"/>
      <c r="CG1602" s="226"/>
      <c r="CH1602" s="226"/>
      <c r="CI1602" s="226"/>
      <c r="CJ1602" s="226"/>
      <c r="CK1602" s="226"/>
      <c r="CL1602" s="226"/>
      <c r="CM1602" s="226"/>
      <c r="CN1602" s="226"/>
      <c r="CO1602" s="226"/>
      <c r="CP1602" s="226"/>
    </row>
    <row r="1603" spans="1:96" s="96" customFormat="1" ht="15" hidden="1" customHeight="1">
      <c r="A1603" s="147" t="str">
        <f>IF(B1603&lt;&gt;"",SUBTOTAL(103,$B$8:B1603)-SUBTOTAL(103,$B$9:$B$50)-SUBTOTAL(103,$B$52:$B$345),"")</f>
        <v/>
      </c>
      <c r="B1603" s="88"/>
      <c r="C1603" s="261"/>
      <c r="D1603" s="124"/>
      <c r="E1603" s="111"/>
      <c r="F1603" s="111"/>
      <c r="G1603" s="111"/>
      <c r="H1603" s="111"/>
      <c r="I1603" s="111"/>
      <c r="J1603" s="111"/>
      <c r="K1603" s="126"/>
      <c r="L1603" s="126"/>
      <c r="M1603" s="126"/>
      <c r="N1603" s="126"/>
      <c r="O1603" s="126"/>
      <c r="P1603" s="126"/>
      <c r="Q1603" s="126"/>
      <c r="R1603" s="126"/>
      <c r="S1603" s="126"/>
      <c r="T1603" s="126"/>
      <c r="U1603" s="126"/>
      <c r="V1603" s="126"/>
      <c r="W1603" s="271"/>
      <c r="X1603" s="271"/>
      <c r="Y1603" s="271"/>
      <c r="Z1603" s="271"/>
      <c r="AA1603" s="271"/>
      <c r="AB1603" s="271"/>
      <c r="AC1603" s="271"/>
      <c r="AD1603" s="271"/>
      <c r="AE1603" s="271"/>
      <c r="AF1603" s="271"/>
      <c r="AG1603" s="271"/>
      <c r="AH1603" s="271"/>
      <c r="AI1603" s="271"/>
      <c r="AJ1603" s="147" t="str">
        <f t="shared" si="202"/>
        <v/>
      </c>
      <c r="AK1603" s="245">
        <f t="shared" si="202"/>
        <v>0</v>
      </c>
      <c r="AL1603" s="261"/>
      <c r="AM1603" s="124"/>
      <c r="AN1603" s="124"/>
      <c r="AO1603" s="111"/>
      <c r="AP1603" s="111"/>
      <c r="AQ1603" s="111"/>
      <c r="AR1603" s="111"/>
      <c r="AS1603" s="111"/>
      <c r="AT1603" s="126"/>
      <c r="AU1603" s="126"/>
      <c r="AV1603" s="126"/>
      <c r="AW1603" s="126"/>
      <c r="AX1603" s="126"/>
      <c r="AY1603" s="126"/>
      <c r="AZ1603" s="126"/>
      <c r="BA1603" s="126"/>
      <c r="BB1603" s="126"/>
      <c r="BC1603" s="126"/>
      <c r="BD1603" s="126"/>
      <c r="BE1603" s="126"/>
      <c r="BF1603" s="252"/>
      <c r="BG1603" s="252"/>
      <c r="BH1603" s="252"/>
      <c r="BI1603" s="252"/>
      <c r="BJ1603" s="252"/>
      <c r="BK1603" s="252"/>
      <c r="BL1603" s="252"/>
      <c r="BM1603" s="252"/>
      <c r="BN1603" s="252"/>
      <c r="BO1603" s="252"/>
      <c r="BP1603" s="252"/>
      <c r="BQ1603" s="252"/>
      <c r="BR1603" s="252"/>
      <c r="BS1603" s="271"/>
      <c r="BT1603" s="246"/>
      <c r="BU1603" s="246"/>
      <c r="BV1603" s="246"/>
      <c r="BW1603" s="246"/>
      <c r="BX1603" s="271"/>
      <c r="BY1603" s="156">
        <f>BY1604</f>
        <v>22</v>
      </c>
      <c r="BZ1603" s="156">
        <f t="shared" si="201"/>
        <v>0</v>
      </c>
      <c r="CA1603" s="156"/>
      <c r="CB1603" s="325"/>
      <c r="CC1603" s="325"/>
      <c r="CD1603" s="325"/>
      <c r="CE1603" s="325"/>
      <c r="CG1603" s="272"/>
      <c r="CH1603" s="272"/>
      <c r="CI1603" s="272"/>
      <c r="CJ1603" s="272"/>
      <c r="CK1603" s="272"/>
      <c r="CL1603" s="272"/>
      <c r="CM1603" s="272"/>
      <c r="CN1603" s="272"/>
      <c r="CO1603" s="272"/>
      <c r="CP1603" s="272"/>
    </row>
    <row r="1604" spans="1:96" ht="15" hidden="1" customHeight="1">
      <c r="A1604" s="147">
        <f>IF(B1604&lt;&gt;"",SUBTOTAL(103,$B$8:B1604)-SUBTOTAL(103,$B$9:$B$50)-SUBTOTAL(103,$B$52:$B$345),"")</f>
        <v>36</v>
      </c>
      <c r="B1604" s="88" t="s">
        <v>794</v>
      </c>
      <c r="C1604" s="261" t="s">
        <v>1890</v>
      </c>
      <c r="D1604" s="107"/>
      <c r="E1604" s="107"/>
      <c r="F1604" s="107"/>
      <c r="G1604" s="107"/>
      <c r="H1604" s="107"/>
      <c r="I1604" s="107"/>
      <c r="J1604" s="107"/>
      <c r="K1604" s="107"/>
      <c r="L1604" s="107"/>
      <c r="M1604" s="107"/>
      <c r="N1604" s="107"/>
      <c r="O1604" s="107"/>
      <c r="P1604" s="107"/>
      <c r="Q1604" s="107"/>
      <c r="R1604" s="107"/>
      <c r="S1604" s="107"/>
      <c r="T1604" s="107"/>
      <c r="U1604" s="107"/>
      <c r="V1604" s="107"/>
      <c r="AJ1604" s="147">
        <f t="shared" si="202"/>
        <v>36</v>
      </c>
      <c r="AK1604" s="245" t="str">
        <f t="shared" si="202"/>
        <v>.</v>
      </c>
      <c r="AL1604" s="261" t="s">
        <v>1891</v>
      </c>
      <c r="AM1604" s="107"/>
      <c r="AN1604" s="107"/>
      <c r="AO1604" s="107"/>
      <c r="AP1604" s="107"/>
      <c r="AQ1604" s="107"/>
      <c r="AR1604" s="107"/>
      <c r="AS1604" s="107"/>
      <c r="AT1604" s="107"/>
      <c r="AU1604" s="107"/>
      <c r="AV1604" s="107"/>
      <c r="AW1604" s="107"/>
      <c r="AX1604" s="107"/>
      <c r="AY1604" s="107"/>
      <c r="AZ1604" s="107"/>
      <c r="BA1604" s="107"/>
      <c r="BB1604" s="107"/>
      <c r="BC1604" s="107"/>
      <c r="BD1604" s="107"/>
      <c r="BE1604" s="107"/>
      <c r="BT1604" s="246"/>
      <c r="BU1604" s="246"/>
      <c r="BV1604" s="246"/>
      <c r="BW1604" s="246"/>
      <c r="BX1604" s="189"/>
      <c r="BY1604" s="156">
        <f>BY1607+[4]BCBP!AF9</f>
        <v>22</v>
      </c>
      <c r="BZ1604" s="156">
        <f t="shared" si="201"/>
        <v>0</v>
      </c>
      <c r="CB1604" s="195"/>
      <c r="CC1604" s="195"/>
      <c r="CD1604" s="195"/>
      <c r="CE1604" s="195"/>
    </row>
    <row r="1605" spans="1:96" ht="15" hidden="1" customHeight="1" outlineLevel="1">
      <c r="A1605" s="147" t="str">
        <f>IF(B1605&lt;&gt;"",SUBTOTAL(103,$B$8:B1605)-SUBTOTAL(103,$B$9:$B$50)-SUBTOTAL(103,$B$52:$B$345),"")</f>
        <v/>
      </c>
      <c r="C1605" s="261" t="s">
        <v>1892</v>
      </c>
      <c r="D1605" s="261"/>
      <c r="E1605" s="261"/>
      <c r="F1605" s="261"/>
      <c r="G1605" s="261"/>
      <c r="H1605" s="261"/>
      <c r="I1605" s="261"/>
      <c r="J1605" s="107"/>
      <c r="K1605" s="412"/>
      <c r="L1605" s="412"/>
      <c r="M1605" s="412"/>
      <c r="N1605" s="412"/>
      <c r="O1605" s="412"/>
      <c r="P1605" s="412"/>
      <c r="Q1605" s="412"/>
      <c r="R1605" s="412"/>
      <c r="S1605" s="412"/>
      <c r="T1605" s="412"/>
      <c r="U1605" s="412"/>
      <c r="V1605" s="412"/>
      <c r="W1605" s="412"/>
      <c r="X1605" s="412"/>
      <c r="Y1605" s="412"/>
      <c r="Z1605" s="412"/>
      <c r="AA1605" s="412"/>
      <c r="AB1605" s="412"/>
      <c r="AC1605" s="412"/>
      <c r="AD1605" s="412"/>
      <c r="AE1605" s="413"/>
      <c r="AF1605" s="413"/>
      <c r="AG1605" s="413"/>
      <c r="AH1605" s="413"/>
      <c r="AI1605" s="413"/>
      <c r="AJ1605" s="147" t="str">
        <f t="shared" si="202"/>
        <v/>
      </c>
      <c r="AK1605" s="245">
        <f t="shared" si="202"/>
        <v>0</v>
      </c>
      <c r="AL1605" s="261" t="s">
        <v>1893</v>
      </c>
      <c r="AM1605" s="261"/>
      <c r="AN1605" s="261"/>
      <c r="AO1605" s="261"/>
      <c r="AP1605" s="261"/>
      <c r="AQ1605" s="261"/>
      <c r="AR1605" s="261"/>
      <c r="AS1605" s="107"/>
      <c r="AT1605" s="412"/>
      <c r="AU1605" s="412"/>
      <c r="AV1605" s="412"/>
      <c r="AW1605" s="412"/>
      <c r="AX1605" s="412"/>
      <c r="AY1605" s="412"/>
      <c r="AZ1605" s="412"/>
      <c r="BA1605" s="412"/>
      <c r="BB1605" s="412"/>
      <c r="BC1605" s="412"/>
      <c r="BD1605" s="412"/>
      <c r="BE1605" s="412"/>
      <c r="BF1605" s="412"/>
      <c r="BG1605" s="412"/>
      <c r="BH1605" s="412"/>
      <c r="BI1605" s="412"/>
      <c r="BJ1605" s="412"/>
      <c r="BK1605" s="412"/>
      <c r="BL1605" s="412"/>
      <c r="BM1605" s="412"/>
      <c r="BN1605" s="413"/>
      <c r="BO1605" s="413"/>
      <c r="BP1605" s="413"/>
      <c r="BQ1605" s="413"/>
      <c r="BR1605" s="413"/>
      <c r="BS1605" s="413"/>
      <c r="BT1605" s="246"/>
      <c r="BU1605" s="246"/>
      <c r="BV1605" s="246"/>
      <c r="BW1605" s="246"/>
      <c r="BX1605" s="189"/>
      <c r="BY1605" s="156">
        <f>BY1607</f>
        <v>0</v>
      </c>
      <c r="BZ1605" s="156">
        <f t="shared" si="201"/>
        <v>0</v>
      </c>
      <c r="CB1605" s="195"/>
      <c r="CC1605" s="195"/>
      <c r="CD1605" s="195"/>
      <c r="CE1605" s="195"/>
    </row>
    <row r="1606" spans="1:96" s="196" customFormat="1" ht="30" hidden="1" customHeight="1" outlineLevel="1">
      <c r="A1606" s="147" t="str">
        <f>IF(B1606&lt;&gt;"",SUBTOTAL(103,$B$8:B1606)-SUBTOTAL(103,$B$9:$B$50)-SUBTOTAL(103,$B$52:$B$345),"")</f>
        <v/>
      </c>
      <c r="B1606" s="119"/>
      <c r="C1606" s="414"/>
      <c r="D1606" s="191"/>
      <c r="E1606" s="191"/>
      <c r="F1606" s="191"/>
      <c r="G1606" s="191"/>
      <c r="H1606" s="191"/>
      <c r="I1606" s="191"/>
      <c r="J1606" s="191"/>
      <c r="K1606" s="193"/>
      <c r="L1606" s="193"/>
      <c r="M1606" s="193"/>
      <c r="N1606" s="193"/>
      <c r="O1606" s="193"/>
      <c r="P1606" s="723" t="s">
        <v>1894</v>
      </c>
      <c r="Q1606" s="723"/>
      <c r="R1606" s="723"/>
      <c r="S1606" s="723"/>
      <c r="T1606" s="723"/>
      <c r="U1606" s="723"/>
      <c r="V1606" s="193"/>
      <c r="W1606" s="723" t="s">
        <v>1895</v>
      </c>
      <c r="X1606" s="723"/>
      <c r="Y1606" s="723"/>
      <c r="Z1606" s="723"/>
      <c r="AA1606" s="723"/>
      <c r="AB1606" s="723"/>
      <c r="AC1606" s="193"/>
      <c r="AD1606" s="724" t="s">
        <v>1896</v>
      </c>
      <c r="AE1606" s="724"/>
      <c r="AF1606" s="724"/>
      <c r="AG1606" s="724"/>
      <c r="AH1606" s="724"/>
      <c r="AI1606" s="724"/>
      <c r="AJ1606" s="395" t="str">
        <f t="shared" si="202"/>
        <v/>
      </c>
      <c r="AK1606" s="396">
        <f t="shared" si="202"/>
        <v>0</v>
      </c>
      <c r="AL1606" s="414"/>
      <c r="AM1606" s="191"/>
      <c r="AN1606" s="191"/>
      <c r="AO1606" s="191"/>
      <c r="AP1606" s="191"/>
      <c r="AQ1606" s="191"/>
      <c r="AR1606" s="191"/>
      <c r="AS1606" s="191"/>
      <c r="AT1606" s="193"/>
      <c r="AU1606" s="193"/>
      <c r="AV1606" s="193"/>
      <c r="AW1606" s="193"/>
      <c r="AX1606" s="193"/>
      <c r="AY1606" s="723" t="s">
        <v>1897</v>
      </c>
      <c r="AZ1606" s="723"/>
      <c r="BA1606" s="723"/>
      <c r="BB1606" s="723"/>
      <c r="BC1606" s="723"/>
      <c r="BD1606" s="723"/>
      <c r="BE1606" s="193"/>
      <c r="BF1606" s="723" t="s">
        <v>1898</v>
      </c>
      <c r="BG1606" s="723"/>
      <c r="BH1606" s="723"/>
      <c r="BI1606" s="723"/>
      <c r="BJ1606" s="723"/>
      <c r="BK1606" s="723"/>
      <c r="BL1606" s="193"/>
      <c r="BM1606" s="724" t="s">
        <v>1899</v>
      </c>
      <c r="BN1606" s="724"/>
      <c r="BO1606" s="724"/>
      <c r="BP1606" s="724"/>
      <c r="BQ1606" s="724"/>
      <c r="BR1606" s="724"/>
      <c r="BS1606" s="193"/>
      <c r="BT1606" s="252"/>
      <c r="BU1606" s="252"/>
      <c r="BV1606" s="252"/>
      <c r="BW1606" s="252"/>
      <c r="BX1606" s="193"/>
      <c r="BY1606" s="156">
        <f>BY1607</f>
        <v>0</v>
      </c>
      <c r="BZ1606" s="156">
        <f t="shared" si="201"/>
        <v>0</v>
      </c>
      <c r="CA1606" s="156"/>
      <c r="CB1606" s="195"/>
      <c r="CC1606" s="195"/>
      <c r="CD1606" s="195"/>
      <c r="CE1606" s="195"/>
      <c r="CG1606" s="195"/>
      <c r="CH1606" s="195"/>
      <c r="CI1606" s="195"/>
      <c r="CJ1606" s="195"/>
      <c r="CK1606" s="195"/>
      <c r="CL1606" s="195"/>
      <c r="CM1606" s="195"/>
      <c r="CN1606" s="195"/>
      <c r="CO1606" s="195"/>
      <c r="CP1606" s="195"/>
    </row>
    <row r="1607" spans="1:96" s="196" customFormat="1" ht="15" hidden="1" customHeight="1" outlineLevel="1">
      <c r="A1607" s="147" t="str">
        <f>IF(B1607&lt;&gt;"",SUBTOTAL(103,$B$8:B1607)-SUBTOTAL(103,$B$9:$B$50)-SUBTOTAL(103,$B$52:$B$345),"")</f>
        <v/>
      </c>
      <c r="B1607" s="119"/>
      <c r="C1607" s="414"/>
      <c r="D1607" s="191"/>
      <c r="E1607" s="191"/>
      <c r="F1607" s="191"/>
      <c r="G1607" s="191"/>
      <c r="H1607" s="191"/>
      <c r="I1607" s="191"/>
      <c r="J1607" s="191"/>
      <c r="K1607" s="193"/>
      <c r="L1607" s="193"/>
      <c r="M1607" s="193"/>
      <c r="N1607" s="193"/>
      <c r="O1607" s="193"/>
      <c r="P1607" s="721" t="s">
        <v>1133</v>
      </c>
      <c r="Q1607" s="721"/>
      <c r="R1607" s="721"/>
      <c r="S1607" s="721"/>
      <c r="T1607" s="721"/>
      <c r="U1607" s="721"/>
      <c r="V1607" s="193"/>
      <c r="W1607" s="721" t="s">
        <v>1133</v>
      </c>
      <c r="X1607" s="721"/>
      <c r="Y1607" s="721"/>
      <c r="Z1607" s="721"/>
      <c r="AA1607" s="721"/>
      <c r="AB1607" s="721"/>
      <c r="AC1607" s="193"/>
      <c r="AD1607" s="722" t="s">
        <v>1133</v>
      </c>
      <c r="AE1607" s="722"/>
      <c r="AF1607" s="722"/>
      <c r="AG1607" s="722"/>
      <c r="AH1607" s="722"/>
      <c r="AI1607" s="722"/>
      <c r="AJ1607" s="395" t="str">
        <f t="shared" si="202"/>
        <v/>
      </c>
      <c r="AK1607" s="396">
        <f t="shared" si="202"/>
        <v>0</v>
      </c>
      <c r="AL1607" s="414"/>
      <c r="AM1607" s="191"/>
      <c r="AN1607" s="191"/>
      <c r="AO1607" s="191"/>
      <c r="AP1607" s="191"/>
      <c r="AQ1607" s="191"/>
      <c r="AR1607" s="191"/>
      <c r="AS1607" s="191"/>
      <c r="AT1607" s="193"/>
      <c r="AU1607" s="193"/>
      <c r="AV1607" s="193"/>
      <c r="AW1607" s="193"/>
      <c r="AX1607" s="193"/>
      <c r="AY1607" s="721" t="s">
        <v>1133</v>
      </c>
      <c r="AZ1607" s="721"/>
      <c r="BA1607" s="721"/>
      <c r="BB1607" s="721"/>
      <c r="BC1607" s="721"/>
      <c r="BD1607" s="721"/>
      <c r="BE1607" s="193"/>
      <c r="BF1607" s="721" t="s">
        <v>1133</v>
      </c>
      <c r="BG1607" s="721"/>
      <c r="BH1607" s="721"/>
      <c r="BI1607" s="721"/>
      <c r="BJ1607" s="721"/>
      <c r="BK1607" s="721"/>
      <c r="BL1607" s="193"/>
      <c r="BM1607" s="722" t="s">
        <v>1133</v>
      </c>
      <c r="BN1607" s="722"/>
      <c r="BO1607" s="722"/>
      <c r="BP1607" s="722"/>
      <c r="BQ1607" s="722"/>
      <c r="BR1607" s="722"/>
      <c r="BS1607" s="193"/>
      <c r="BT1607" s="252"/>
      <c r="BU1607" s="252"/>
      <c r="BV1607" s="252"/>
      <c r="BW1607" s="252"/>
      <c r="BX1607" s="193"/>
      <c r="BY1607" s="156">
        <f>SUM(BY1608:BZ1622)</f>
        <v>0</v>
      </c>
      <c r="BZ1607" s="156">
        <f t="shared" si="201"/>
        <v>0</v>
      </c>
      <c r="CA1607" s="156"/>
      <c r="CB1607" s="195"/>
      <c r="CC1607" s="195"/>
      <c r="CD1607" s="195"/>
      <c r="CE1607" s="195"/>
      <c r="CG1607" s="195"/>
      <c r="CH1607" s="195"/>
      <c r="CI1607" s="195"/>
      <c r="CJ1607" s="195"/>
      <c r="CK1607" s="195"/>
      <c r="CL1607" s="195"/>
      <c r="CM1607" s="195"/>
      <c r="CN1607" s="195"/>
      <c r="CO1607" s="195"/>
      <c r="CP1607" s="195"/>
    </row>
    <row r="1608" spans="1:96" s="99" customFormat="1" ht="15" hidden="1" customHeight="1" outlineLevel="1">
      <c r="A1608" s="147" t="str">
        <f>IF(B1608&lt;&gt;"",SUBTOTAL(103,$B$8:B1608)-SUBTOTAL(103,$B$9:$B$50)-SUBTOTAL(103,$B$52:$B$345),"")</f>
        <v/>
      </c>
      <c r="B1608" s="90"/>
      <c r="C1608" s="321" t="s">
        <v>1900</v>
      </c>
      <c r="D1608" s="107"/>
      <c r="E1608" s="107"/>
      <c r="F1608" s="107"/>
      <c r="G1608" s="107"/>
      <c r="H1608" s="107"/>
      <c r="I1608" s="107"/>
      <c r="J1608" s="107"/>
      <c r="K1608" s="189"/>
      <c r="L1608" s="189"/>
      <c r="M1608" s="189"/>
      <c r="N1608" s="189"/>
      <c r="O1608" s="189"/>
      <c r="P1608" s="641">
        <v>0</v>
      </c>
      <c r="Q1608" s="641"/>
      <c r="R1608" s="641"/>
      <c r="S1608" s="641"/>
      <c r="T1608" s="641"/>
      <c r="U1608" s="641"/>
      <c r="V1608" s="155"/>
      <c r="W1608" s="641">
        <v>0</v>
      </c>
      <c r="X1608" s="641"/>
      <c r="Y1608" s="641"/>
      <c r="Z1608" s="641"/>
      <c r="AA1608" s="641"/>
      <c r="AB1608" s="641"/>
      <c r="AC1608" s="155"/>
      <c r="AD1608" s="641">
        <f>SUM(P1608:AB1608)</f>
        <v>0</v>
      </c>
      <c r="AE1608" s="641"/>
      <c r="AF1608" s="641"/>
      <c r="AG1608" s="641"/>
      <c r="AH1608" s="641"/>
      <c r="AI1608" s="641">
        <f>SUM(Y1608:AG1608)</f>
        <v>0</v>
      </c>
      <c r="AJ1608" s="147" t="str">
        <f t="shared" si="202"/>
        <v/>
      </c>
      <c r="AK1608" s="245">
        <f t="shared" si="202"/>
        <v>0</v>
      </c>
      <c r="AL1608" s="321" t="s">
        <v>1737</v>
      </c>
      <c r="AM1608" s="107"/>
      <c r="AN1608" s="107"/>
      <c r="AO1608" s="107"/>
      <c r="AP1608" s="107"/>
      <c r="AQ1608" s="107"/>
      <c r="AR1608" s="107"/>
      <c r="AS1608" s="107"/>
      <c r="AT1608" s="189"/>
      <c r="AU1608" s="189"/>
      <c r="AV1608" s="189"/>
      <c r="AW1608" s="189"/>
      <c r="AX1608" s="189"/>
      <c r="AY1608" s="641">
        <f>P1608</f>
        <v>0</v>
      </c>
      <c r="AZ1608" s="641"/>
      <c r="BA1608" s="641"/>
      <c r="BB1608" s="641"/>
      <c r="BC1608" s="641"/>
      <c r="BD1608" s="641"/>
      <c r="BE1608" s="155"/>
      <c r="BF1608" s="641">
        <f>W1608</f>
        <v>0</v>
      </c>
      <c r="BG1608" s="641"/>
      <c r="BH1608" s="641"/>
      <c r="BI1608" s="641"/>
      <c r="BJ1608" s="641"/>
      <c r="BK1608" s="641"/>
      <c r="BL1608" s="155"/>
      <c r="BM1608" s="641">
        <f>SUM(AY1608:BK1608)</f>
        <v>0</v>
      </c>
      <c r="BN1608" s="641"/>
      <c r="BO1608" s="641"/>
      <c r="BP1608" s="641"/>
      <c r="BQ1608" s="641"/>
      <c r="BR1608" s="641">
        <f>SUM(BH1608:BP1608)</f>
        <v>0</v>
      </c>
      <c r="BS1608" s="189"/>
      <c r="BT1608" s="194"/>
      <c r="BU1608" s="194"/>
      <c r="BV1608" s="194"/>
      <c r="BW1608" s="194"/>
      <c r="BX1608" s="189"/>
      <c r="BY1608" s="156">
        <f t="shared" ref="BY1608:BY1622" si="203">IF(SUM(C1608:AI1608)=0,0,1)</f>
        <v>0</v>
      </c>
      <c r="BZ1608" s="156">
        <f t="shared" si="201"/>
        <v>0</v>
      </c>
      <c r="CA1608" s="156"/>
      <c r="CB1608" s="195">
        <f>[4]KQKD!P39</f>
        <v>3378998395</v>
      </c>
      <c r="CC1608" s="195">
        <f>AD1608-CB1608</f>
        <v>-3378998395</v>
      </c>
      <c r="CD1608" s="195"/>
      <c r="CE1608" s="195"/>
      <c r="CF1608" s="89"/>
      <c r="CG1608" s="253"/>
      <c r="CH1608" s="253"/>
      <c r="CI1608" s="253"/>
      <c r="CJ1608" s="253"/>
      <c r="CK1608" s="253"/>
      <c r="CL1608" s="253"/>
      <c r="CM1608" s="253"/>
      <c r="CN1608" s="253"/>
      <c r="CO1608" s="253"/>
      <c r="CP1608" s="253"/>
      <c r="CQ1608" s="89"/>
      <c r="CR1608" s="89"/>
    </row>
    <row r="1609" spans="1:96" s="99" customFormat="1" ht="15" hidden="1" customHeight="1" outlineLevel="1">
      <c r="A1609" s="147" t="str">
        <f>IF(B1609&lt;&gt;"",SUBTOTAL(103,$B$8:B1609)-SUBTOTAL(103,$B$9:$B$50)-SUBTOTAL(103,$B$52:$B$345),"")</f>
        <v/>
      </c>
      <c r="B1609" s="90"/>
      <c r="C1609" s="321" t="s">
        <v>1901</v>
      </c>
      <c r="D1609" s="107"/>
      <c r="E1609" s="107"/>
      <c r="F1609" s="107"/>
      <c r="G1609" s="107"/>
      <c r="H1609" s="107"/>
      <c r="I1609" s="107"/>
      <c r="J1609" s="107"/>
      <c r="K1609" s="189"/>
      <c r="L1609" s="189"/>
      <c r="M1609" s="189"/>
      <c r="N1609" s="189"/>
      <c r="O1609" s="189"/>
      <c r="P1609" s="641">
        <v>0</v>
      </c>
      <c r="Q1609" s="641"/>
      <c r="R1609" s="641"/>
      <c r="S1609" s="641"/>
      <c r="T1609" s="641"/>
      <c r="U1609" s="641"/>
      <c r="V1609" s="155"/>
      <c r="W1609" s="641">
        <v>0</v>
      </c>
      <c r="X1609" s="641"/>
      <c r="Y1609" s="641"/>
      <c r="Z1609" s="641"/>
      <c r="AA1609" s="641"/>
      <c r="AB1609" s="641"/>
      <c r="AC1609" s="155"/>
      <c r="AD1609" s="641">
        <f>SUM(P1609:AB1609)</f>
        <v>0</v>
      </c>
      <c r="AE1609" s="641"/>
      <c r="AF1609" s="641"/>
      <c r="AG1609" s="641"/>
      <c r="AH1609" s="641"/>
      <c r="AI1609" s="641">
        <f>SUM(Y1609:AG1609)</f>
        <v>0</v>
      </c>
      <c r="AJ1609" s="147" t="str">
        <f t="shared" si="202"/>
        <v/>
      </c>
      <c r="AK1609" s="245">
        <f t="shared" si="202"/>
        <v>0</v>
      </c>
      <c r="AL1609" s="321" t="s">
        <v>1902</v>
      </c>
      <c r="AM1609" s="107"/>
      <c r="AN1609" s="107"/>
      <c r="AO1609" s="107"/>
      <c r="AP1609" s="107"/>
      <c r="AQ1609" s="107"/>
      <c r="AR1609" s="107"/>
      <c r="AS1609" s="107"/>
      <c r="AT1609" s="189"/>
      <c r="AU1609" s="189"/>
      <c r="AV1609" s="189"/>
      <c r="AW1609" s="189"/>
      <c r="AX1609" s="189"/>
      <c r="AY1609" s="641">
        <f>P1609</f>
        <v>0</v>
      </c>
      <c r="AZ1609" s="641"/>
      <c r="BA1609" s="641"/>
      <c r="BB1609" s="641"/>
      <c r="BC1609" s="641"/>
      <c r="BD1609" s="641"/>
      <c r="BE1609" s="155"/>
      <c r="BF1609" s="641">
        <f>W1609</f>
        <v>0</v>
      </c>
      <c r="BG1609" s="641"/>
      <c r="BH1609" s="641"/>
      <c r="BI1609" s="641"/>
      <c r="BJ1609" s="641"/>
      <c r="BK1609" s="641"/>
      <c r="BL1609" s="155"/>
      <c r="BM1609" s="641">
        <f>SUM(AY1609:BK1609)</f>
        <v>0</v>
      </c>
      <c r="BN1609" s="641"/>
      <c r="BO1609" s="641"/>
      <c r="BP1609" s="641"/>
      <c r="BQ1609" s="641"/>
      <c r="BR1609" s="641">
        <f>SUM(BH1609:BP1609)</f>
        <v>0</v>
      </c>
      <c r="BS1609" s="189"/>
      <c r="BT1609" s="194"/>
      <c r="BU1609" s="194"/>
      <c r="BV1609" s="194"/>
      <c r="BW1609" s="194"/>
      <c r="BX1609" s="189"/>
      <c r="BY1609" s="156">
        <f>IF(SUM(C1609:AI1609)=0,0,1)</f>
        <v>0</v>
      </c>
      <c r="BZ1609" s="156">
        <f t="shared" si="201"/>
        <v>0</v>
      </c>
      <c r="CA1609" s="156"/>
      <c r="CB1609" s="195">
        <f>[4]KQKD!P84</f>
        <v>871026176</v>
      </c>
      <c r="CC1609" s="195">
        <f>AD1609-CB1609</f>
        <v>-871026176</v>
      </c>
      <c r="CD1609" s="195"/>
      <c r="CE1609" s="195"/>
      <c r="CF1609" s="89"/>
      <c r="CG1609" s="253"/>
      <c r="CH1609" s="253"/>
      <c r="CI1609" s="253"/>
      <c r="CJ1609" s="253"/>
      <c r="CK1609" s="253"/>
      <c r="CL1609" s="253"/>
      <c r="CM1609" s="253"/>
      <c r="CN1609" s="253"/>
      <c r="CO1609" s="253"/>
      <c r="CP1609" s="253"/>
      <c r="CQ1609" s="89"/>
      <c r="CR1609" s="89"/>
    </row>
    <row r="1610" spans="1:96" s="99" customFormat="1" ht="15" hidden="1" customHeight="1" outlineLevel="1">
      <c r="A1610" s="147" t="str">
        <f>IF(B1610&lt;&gt;"",SUBTOTAL(103,$B$8:B1610)-SUBTOTAL(103,$B$9:$B$50)-SUBTOTAL(103,$B$52:$B$345),"")</f>
        <v/>
      </c>
      <c r="B1610" s="90"/>
      <c r="C1610" s="321" t="s">
        <v>1903</v>
      </c>
      <c r="D1610" s="107"/>
      <c r="E1610" s="107"/>
      <c r="F1610" s="107"/>
      <c r="G1610" s="107"/>
      <c r="H1610" s="107"/>
      <c r="I1610" s="107"/>
      <c r="J1610" s="107"/>
      <c r="K1610" s="189"/>
      <c r="L1610" s="189"/>
      <c r="M1610" s="189"/>
      <c r="N1610" s="189"/>
      <c r="O1610" s="189"/>
      <c r="P1610" s="641">
        <v>0</v>
      </c>
      <c r="Q1610" s="641"/>
      <c r="R1610" s="641"/>
      <c r="S1610" s="641"/>
      <c r="T1610" s="641"/>
      <c r="U1610" s="641"/>
      <c r="V1610" s="155"/>
      <c r="W1610" s="641">
        <v>0</v>
      </c>
      <c r="X1610" s="641"/>
      <c r="Y1610" s="641"/>
      <c r="Z1610" s="641"/>
      <c r="AA1610" s="641"/>
      <c r="AB1610" s="641"/>
      <c r="AC1610" s="155"/>
      <c r="AD1610" s="641">
        <v>0</v>
      </c>
      <c r="AE1610" s="641"/>
      <c r="AF1610" s="641"/>
      <c r="AG1610" s="641"/>
      <c r="AH1610" s="641"/>
      <c r="AI1610" s="641">
        <f>SUM(Y1610:AG1610)</f>
        <v>0</v>
      </c>
      <c r="AJ1610" s="147" t="str">
        <f t="shared" si="202"/>
        <v/>
      </c>
      <c r="AK1610" s="245">
        <f t="shared" si="202"/>
        <v>0</v>
      </c>
      <c r="AL1610" s="321" t="s">
        <v>1904</v>
      </c>
      <c r="AM1610" s="107"/>
      <c r="AN1610" s="107"/>
      <c r="AO1610" s="107"/>
      <c r="AP1610" s="107"/>
      <c r="AQ1610" s="107"/>
      <c r="AR1610" s="107"/>
      <c r="AS1610" s="107"/>
      <c r="AT1610" s="189"/>
      <c r="AU1610" s="189"/>
      <c r="AV1610" s="189"/>
      <c r="AW1610" s="189"/>
      <c r="AX1610" s="189"/>
      <c r="AY1610" s="641">
        <f>P1610</f>
        <v>0</v>
      </c>
      <c r="AZ1610" s="641"/>
      <c r="BA1610" s="641"/>
      <c r="BB1610" s="641"/>
      <c r="BC1610" s="641"/>
      <c r="BD1610" s="641"/>
      <c r="BE1610" s="155"/>
      <c r="BF1610" s="641">
        <f>W1610</f>
        <v>0</v>
      </c>
      <c r="BG1610" s="641"/>
      <c r="BH1610" s="641"/>
      <c r="BI1610" s="641"/>
      <c r="BJ1610" s="641"/>
      <c r="BK1610" s="641"/>
      <c r="BL1610" s="155"/>
      <c r="BM1610" s="641">
        <f>AD1610</f>
        <v>0</v>
      </c>
      <c r="BN1610" s="641"/>
      <c r="BO1610" s="641"/>
      <c r="BP1610" s="641"/>
      <c r="BQ1610" s="641"/>
      <c r="BR1610" s="641"/>
      <c r="BS1610" s="189"/>
      <c r="BT1610" s="194"/>
      <c r="BU1610" s="194"/>
      <c r="BV1610" s="194"/>
      <c r="BW1610" s="194"/>
      <c r="BX1610" s="189"/>
      <c r="BY1610" s="156">
        <f t="shared" si="203"/>
        <v>0</v>
      </c>
      <c r="BZ1610" s="156">
        <f t="shared" si="201"/>
        <v>0</v>
      </c>
      <c r="CA1610" s="156"/>
      <c r="CB1610" s="195"/>
      <c r="CC1610" s="195"/>
      <c r="CD1610" s="195"/>
      <c r="CE1610" s="195"/>
      <c r="CF1610" s="89"/>
      <c r="CG1610" s="253"/>
      <c r="CH1610" s="253"/>
      <c r="CI1610" s="253"/>
      <c r="CJ1610" s="253"/>
      <c r="CK1610" s="253"/>
      <c r="CL1610" s="253"/>
      <c r="CM1610" s="253"/>
      <c r="CN1610" s="253"/>
      <c r="CO1610" s="253"/>
      <c r="CP1610" s="253"/>
      <c r="CQ1610" s="89"/>
      <c r="CR1610" s="89"/>
    </row>
    <row r="1611" spans="1:96" s="99" customFormat="1" ht="15" hidden="1" customHeight="1" outlineLevel="1">
      <c r="A1611" s="147" t="str">
        <f>IF(B1611&lt;&gt;"",SUBTOTAL(103,$B$8:B1611)-SUBTOTAL(103,$B$9:$B$50)-SUBTOTAL(103,$B$52:$B$345),"")</f>
        <v/>
      </c>
      <c r="B1611" s="90"/>
      <c r="C1611" s="321"/>
      <c r="D1611" s="107"/>
      <c r="E1611" s="107"/>
      <c r="F1611" s="107"/>
      <c r="G1611" s="107"/>
      <c r="H1611" s="107"/>
      <c r="I1611" s="107"/>
      <c r="J1611" s="107"/>
      <c r="K1611" s="189"/>
      <c r="L1611" s="189"/>
      <c r="M1611" s="189"/>
      <c r="N1611" s="189"/>
      <c r="O1611" s="189"/>
      <c r="P1611" s="641"/>
      <c r="Q1611" s="641"/>
      <c r="R1611" s="641"/>
      <c r="S1611" s="641"/>
      <c r="T1611" s="641"/>
      <c r="U1611" s="641"/>
      <c r="V1611" s="155"/>
      <c r="W1611" s="641"/>
      <c r="X1611" s="641"/>
      <c r="Y1611" s="641"/>
      <c r="Z1611" s="641"/>
      <c r="AA1611" s="641"/>
      <c r="AB1611" s="641"/>
      <c r="AC1611" s="155"/>
      <c r="AD1611" s="641"/>
      <c r="AE1611" s="641"/>
      <c r="AF1611" s="641"/>
      <c r="AG1611" s="641"/>
      <c r="AH1611" s="641"/>
      <c r="AI1611" s="641"/>
      <c r="AJ1611" s="147" t="str">
        <f t="shared" si="202"/>
        <v/>
      </c>
      <c r="AK1611" s="245">
        <f t="shared" si="202"/>
        <v>0</v>
      </c>
      <c r="AL1611" s="321"/>
      <c r="AM1611" s="107"/>
      <c r="AN1611" s="107"/>
      <c r="AO1611" s="107"/>
      <c r="AP1611" s="107"/>
      <c r="AQ1611" s="107"/>
      <c r="AR1611" s="107"/>
      <c r="AS1611" s="107"/>
      <c r="AT1611" s="189"/>
      <c r="AU1611" s="189"/>
      <c r="AV1611" s="189"/>
      <c r="AW1611" s="189"/>
      <c r="AX1611" s="189"/>
      <c r="AY1611" s="641"/>
      <c r="AZ1611" s="641"/>
      <c r="BA1611" s="641"/>
      <c r="BB1611" s="641"/>
      <c r="BC1611" s="641"/>
      <c r="BD1611" s="641"/>
      <c r="BE1611" s="155"/>
      <c r="BF1611" s="641"/>
      <c r="BG1611" s="641"/>
      <c r="BH1611" s="641"/>
      <c r="BI1611" s="641"/>
      <c r="BJ1611" s="641"/>
      <c r="BK1611" s="641"/>
      <c r="BL1611" s="155"/>
      <c r="BM1611" s="641"/>
      <c r="BN1611" s="641"/>
      <c r="BO1611" s="641"/>
      <c r="BP1611" s="641"/>
      <c r="BQ1611" s="641"/>
      <c r="BR1611" s="641"/>
      <c r="BS1611" s="189"/>
      <c r="BT1611" s="194"/>
      <c r="BU1611" s="194"/>
      <c r="BV1611" s="194"/>
      <c r="BW1611" s="194"/>
      <c r="BX1611" s="189"/>
      <c r="BY1611" s="156">
        <f>BY1612</f>
        <v>0</v>
      </c>
      <c r="BZ1611" s="156">
        <f t="shared" si="201"/>
        <v>0</v>
      </c>
      <c r="CA1611" s="156"/>
      <c r="CB1611" s="195"/>
      <c r="CC1611" s="195"/>
      <c r="CD1611" s="195"/>
      <c r="CE1611" s="195"/>
      <c r="CF1611" s="89"/>
      <c r="CG1611" s="253"/>
      <c r="CH1611" s="253"/>
      <c r="CI1611" s="253"/>
      <c r="CJ1611" s="253"/>
      <c r="CK1611" s="253"/>
      <c r="CL1611" s="253"/>
      <c r="CM1611" s="253"/>
      <c r="CN1611" s="253"/>
      <c r="CO1611" s="253"/>
      <c r="CP1611" s="253"/>
      <c r="CQ1611" s="89"/>
      <c r="CR1611" s="89"/>
    </row>
    <row r="1612" spans="1:96" s="96" customFormat="1" ht="15" hidden="1" customHeight="1" outlineLevel="1" thickBot="1">
      <c r="A1612" s="147" t="str">
        <f>IF(B1612&lt;&gt;"",SUBTOTAL(103,$B$8:B1612)-SUBTOTAL(103,$B$9:$B$50)-SUBTOTAL(103,$B$52:$B$345),"")</f>
        <v/>
      </c>
      <c r="B1612" s="88"/>
      <c r="C1612" s="270" t="s">
        <v>1905</v>
      </c>
      <c r="D1612" s="110"/>
      <c r="E1612" s="111"/>
      <c r="F1612" s="111"/>
      <c r="G1612" s="111"/>
      <c r="H1612" s="111"/>
      <c r="I1612" s="111"/>
      <c r="J1612" s="111"/>
      <c r="K1612" s="112"/>
      <c r="L1612" s="112"/>
      <c r="M1612" s="112"/>
      <c r="N1612" s="112"/>
      <c r="O1612" s="112"/>
      <c r="P1612" s="653">
        <f>P1608-P1609-P1610</f>
        <v>0</v>
      </c>
      <c r="Q1612" s="653"/>
      <c r="R1612" s="653"/>
      <c r="S1612" s="653"/>
      <c r="T1612" s="653"/>
      <c r="U1612" s="653"/>
      <c r="V1612" s="112"/>
      <c r="W1612" s="653">
        <f>W1608-W1609-W1610</f>
        <v>0</v>
      </c>
      <c r="X1612" s="653"/>
      <c r="Y1612" s="653"/>
      <c r="Z1612" s="653"/>
      <c r="AA1612" s="653"/>
      <c r="AB1612" s="653"/>
      <c r="AC1612" s="252"/>
      <c r="AD1612" s="653">
        <f>AD1608-AD1609-AD1610</f>
        <v>0</v>
      </c>
      <c r="AE1612" s="653"/>
      <c r="AF1612" s="653"/>
      <c r="AG1612" s="653"/>
      <c r="AH1612" s="653"/>
      <c r="AI1612" s="653"/>
      <c r="AJ1612" s="147" t="str">
        <f t="shared" si="202"/>
        <v/>
      </c>
      <c r="AK1612" s="245">
        <f t="shared" si="202"/>
        <v>0</v>
      </c>
      <c r="AL1612" s="270" t="s">
        <v>1906</v>
      </c>
      <c r="AM1612" s="110"/>
      <c r="AN1612" s="111"/>
      <c r="AO1612" s="111"/>
      <c r="AP1612" s="111"/>
      <c r="AQ1612" s="111"/>
      <c r="AR1612" s="111"/>
      <c r="AS1612" s="111"/>
      <c r="AT1612" s="112"/>
      <c r="AU1612" s="112"/>
      <c r="AV1612" s="112"/>
      <c r="AW1612" s="112"/>
      <c r="AX1612" s="112"/>
      <c r="AY1612" s="653">
        <f>AY1608-AY1609-AY1610</f>
        <v>0</v>
      </c>
      <c r="AZ1612" s="653"/>
      <c r="BA1612" s="653"/>
      <c r="BB1612" s="653"/>
      <c r="BC1612" s="653"/>
      <c r="BD1612" s="653"/>
      <c r="BE1612" s="112"/>
      <c r="BF1612" s="653">
        <f>BF1608-BF1609-BF1610</f>
        <v>0</v>
      </c>
      <c r="BG1612" s="653"/>
      <c r="BH1612" s="653"/>
      <c r="BI1612" s="653"/>
      <c r="BJ1612" s="653"/>
      <c r="BK1612" s="653"/>
      <c r="BL1612" s="252"/>
      <c r="BM1612" s="653">
        <f>BM1608-BM1609-BM1610</f>
        <v>0</v>
      </c>
      <c r="BN1612" s="653"/>
      <c r="BO1612" s="653"/>
      <c r="BP1612" s="653"/>
      <c r="BQ1612" s="653"/>
      <c r="BR1612" s="653"/>
      <c r="BS1612" s="271"/>
      <c r="BT1612" s="272"/>
      <c r="BU1612" s="272"/>
      <c r="BV1612" s="272"/>
      <c r="BW1612" s="272"/>
      <c r="BY1612" s="156">
        <f t="shared" si="203"/>
        <v>0</v>
      </c>
      <c r="BZ1612" s="156">
        <f t="shared" si="201"/>
        <v>0</v>
      </c>
      <c r="CA1612" s="156"/>
      <c r="CB1612" s="252">
        <f>[4]KQKD!P115</f>
        <v>68006331</v>
      </c>
      <c r="CC1612" s="195">
        <f>AD1612-CB1612</f>
        <v>-68006331</v>
      </c>
      <c r="CD1612" s="252"/>
      <c r="CE1612" s="252"/>
      <c r="CG1612" s="272"/>
      <c r="CH1612" s="272"/>
      <c r="CI1612" s="272"/>
      <c r="CJ1612" s="272"/>
      <c r="CK1612" s="272"/>
      <c r="CL1612" s="272"/>
      <c r="CM1612" s="272"/>
      <c r="CN1612" s="272"/>
      <c r="CO1612" s="272"/>
      <c r="CP1612" s="272"/>
    </row>
    <row r="1613" spans="1:96" s="99" customFormat="1" ht="15" hidden="1" customHeight="1" outlineLevel="1" thickTop="1">
      <c r="A1613" s="147" t="str">
        <f>IF(B1613&lt;&gt;"",SUBTOTAL(103,$B$8:B1613)-SUBTOTAL(103,$B$9:$B$50)-SUBTOTAL(103,$B$52:$B$345),"")</f>
        <v/>
      </c>
      <c r="B1613" s="90"/>
      <c r="C1613" s="321"/>
      <c r="D1613" s="107"/>
      <c r="E1613" s="107"/>
      <c r="F1613" s="107"/>
      <c r="G1613" s="107"/>
      <c r="H1613" s="107"/>
      <c r="I1613" s="107"/>
      <c r="J1613" s="107"/>
      <c r="K1613" s="189"/>
      <c r="L1613" s="189"/>
      <c r="M1613" s="189"/>
      <c r="N1613" s="189"/>
      <c r="O1613" s="189"/>
      <c r="P1613" s="641"/>
      <c r="Q1613" s="641"/>
      <c r="R1613" s="641"/>
      <c r="S1613" s="641"/>
      <c r="T1613" s="641"/>
      <c r="U1613" s="641"/>
      <c r="V1613" s="155"/>
      <c r="W1613" s="641"/>
      <c r="X1613" s="641"/>
      <c r="Y1613" s="641"/>
      <c r="Z1613" s="641"/>
      <c r="AA1613" s="641"/>
      <c r="AB1613" s="641"/>
      <c r="AC1613" s="155"/>
      <c r="AD1613" s="641"/>
      <c r="AE1613" s="641"/>
      <c r="AF1613" s="641"/>
      <c r="AG1613" s="641"/>
      <c r="AH1613" s="641"/>
      <c r="AI1613" s="641"/>
      <c r="AJ1613" s="147" t="str">
        <f t="shared" si="202"/>
        <v/>
      </c>
      <c r="AK1613" s="245">
        <f t="shared" si="202"/>
        <v>0</v>
      </c>
      <c r="AL1613" s="321"/>
      <c r="AM1613" s="107"/>
      <c r="AN1613" s="107"/>
      <c r="AO1613" s="107"/>
      <c r="AP1613" s="107"/>
      <c r="AQ1613" s="107"/>
      <c r="AR1613" s="107"/>
      <c r="AS1613" s="107"/>
      <c r="AT1613" s="189"/>
      <c r="AU1613" s="189"/>
      <c r="AV1613" s="189"/>
      <c r="AW1613" s="189"/>
      <c r="AX1613" s="189"/>
      <c r="AY1613" s="641"/>
      <c r="AZ1613" s="641"/>
      <c r="BA1613" s="641"/>
      <c r="BB1613" s="641"/>
      <c r="BC1613" s="641"/>
      <c r="BD1613" s="641"/>
      <c r="BE1613" s="155"/>
      <c r="BF1613" s="641"/>
      <c r="BG1613" s="641"/>
      <c r="BH1613" s="641"/>
      <c r="BI1613" s="641"/>
      <c r="BJ1613" s="641"/>
      <c r="BK1613" s="641"/>
      <c r="BL1613" s="155"/>
      <c r="BM1613" s="641"/>
      <c r="BN1613" s="641"/>
      <c r="BO1613" s="641"/>
      <c r="BP1613" s="641"/>
      <c r="BQ1613" s="641"/>
      <c r="BR1613" s="641"/>
      <c r="BS1613" s="189"/>
      <c r="BT1613" s="194"/>
      <c r="BU1613" s="194"/>
      <c r="BV1613" s="194"/>
      <c r="BW1613" s="194"/>
      <c r="BX1613" s="189"/>
      <c r="BY1613" s="156">
        <f>SUM(BY1614:BY1617)</f>
        <v>0</v>
      </c>
      <c r="BZ1613" s="156">
        <f t="shared" si="201"/>
        <v>0</v>
      </c>
      <c r="CA1613" s="156"/>
      <c r="CB1613" s="195"/>
      <c r="CC1613" s="195"/>
      <c r="CD1613" s="195"/>
      <c r="CE1613" s="195"/>
      <c r="CF1613" s="89"/>
      <c r="CG1613" s="253"/>
      <c r="CH1613" s="253"/>
      <c r="CI1613" s="253"/>
      <c r="CJ1613" s="253"/>
      <c r="CK1613" s="253"/>
      <c r="CL1613" s="253"/>
      <c r="CM1613" s="253"/>
      <c r="CN1613" s="253"/>
      <c r="CO1613" s="253"/>
      <c r="CP1613" s="253"/>
      <c r="CQ1613" s="89"/>
      <c r="CR1613" s="89"/>
    </row>
    <row r="1614" spans="1:96" s="99" customFormat="1" ht="15" hidden="1" customHeight="1" outlineLevel="1">
      <c r="A1614" s="147" t="str">
        <f>IF(B1614&lt;&gt;"",SUBTOTAL(103,$B$8:B1614)-SUBTOTAL(103,$B$9:$B$50)-SUBTOTAL(103,$B$52:$B$345),"")</f>
        <v/>
      </c>
      <c r="B1614" s="90"/>
      <c r="C1614" s="321" t="s">
        <v>1907</v>
      </c>
      <c r="D1614" s="107"/>
      <c r="E1614" s="107"/>
      <c r="F1614" s="107"/>
      <c r="G1614" s="107"/>
      <c r="H1614" s="107"/>
      <c r="I1614" s="107"/>
      <c r="J1614" s="107"/>
      <c r="K1614" s="189"/>
      <c r="L1614" s="189"/>
      <c r="M1614" s="189"/>
      <c r="N1614" s="189"/>
      <c r="O1614" s="189"/>
      <c r="P1614" s="641">
        <v>0</v>
      </c>
      <c r="Q1614" s="641"/>
      <c r="R1614" s="641"/>
      <c r="S1614" s="641"/>
      <c r="T1614" s="641"/>
      <c r="U1614" s="641"/>
      <c r="V1614" s="155"/>
      <c r="W1614" s="641">
        <v>0</v>
      </c>
      <c r="X1614" s="641"/>
      <c r="Y1614" s="641"/>
      <c r="Z1614" s="641"/>
      <c r="AA1614" s="641"/>
      <c r="AB1614" s="641"/>
      <c r="AC1614" s="155"/>
      <c r="AD1614" s="641">
        <f>SUM(P1614:AB1614)</f>
        <v>0</v>
      </c>
      <c r="AE1614" s="641"/>
      <c r="AF1614" s="641"/>
      <c r="AG1614" s="641"/>
      <c r="AH1614" s="641"/>
      <c r="AI1614" s="641">
        <f>SUM(Y1614:AG1614)</f>
        <v>0</v>
      </c>
      <c r="AJ1614" s="147" t="str">
        <f t="shared" si="202"/>
        <v/>
      </c>
      <c r="AK1614" s="245">
        <f t="shared" si="202"/>
        <v>0</v>
      </c>
      <c r="AL1614" s="321" t="s">
        <v>1908</v>
      </c>
      <c r="AM1614" s="107"/>
      <c r="AN1614" s="107"/>
      <c r="AO1614" s="107"/>
      <c r="AP1614" s="107"/>
      <c r="AQ1614" s="107"/>
      <c r="AR1614" s="107"/>
      <c r="AS1614" s="107"/>
      <c r="AT1614" s="189"/>
      <c r="AU1614" s="189"/>
      <c r="AV1614" s="189"/>
      <c r="AW1614" s="189"/>
      <c r="AX1614" s="189"/>
      <c r="AY1614" s="641">
        <f>P1614</f>
        <v>0</v>
      </c>
      <c r="AZ1614" s="641"/>
      <c r="BA1614" s="641"/>
      <c r="BB1614" s="641"/>
      <c r="BC1614" s="641"/>
      <c r="BD1614" s="641"/>
      <c r="BE1614" s="155"/>
      <c r="BF1614" s="641">
        <f>W1614</f>
        <v>0</v>
      </c>
      <c r="BG1614" s="641"/>
      <c r="BH1614" s="641"/>
      <c r="BI1614" s="641"/>
      <c r="BJ1614" s="641"/>
      <c r="BK1614" s="641"/>
      <c r="BL1614" s="155"/>
      <c r="BM1614" s="641">
        <f>SUM(AY1614:BK1614)</f>
        <v>0</v>
      </c>
      <c r="BN1614" s="641"/>
      <c r="BO1614" s="641"/>
      <c r="BP1614" s="641"/>
      <c r="BQ1614" s="641"/>
      <c r="BR1614" s="641">
        <f>SUM(BH1614:BP1614)</f>
        <v>0</v>
      </c>
      <c r="BS1614" s="189"/>
      <c r="BT1614" s="194"/>
      <c r="BU1614" s="194"/>
      <c r="BV1614" s="194"/>
      <c r="BW1614" s="194"/>
      <c r="BX1614" s="189"/>
      <c r="BY1614" s="156">
        <f t="shared" si="203"/>
        <v>0</v>
      </c>
      <c r="BZ1614" s="156">
        <f t="shared" si="201"/>
        <v>0</v>
      </c>
      <c r="CA1614" s="156"/>
      <c r="CB1614" s="195"/>
      <c r="CC1614" s="195"/>
      <c r="CD1614" s="195"/>
      <c r="CE1614" s="195"/>
      <c r="CF1614" s="89"/>
      <c r="CG1614" s="253"/>
      <c r="CH1614" s="253"/>
      <c r="CI1614" s="253"/>
      <c r="CJ1614" s="253"/>
      <c r="CK1614" s="253"/>
      <c r="CL1614" s="253"/>
      <c r="CM1614" s="253"/>
      <c r="CN1614" s="253"/>
      <c r="CO1614" s="253"/>
      <c r="CP1614" s="253"/>
      <c r="CQ1614" s="89"/>
      <c r="CR1614" s="89"/>
    </row>
    <row r="1615" spans="1:96" s="99" customFormat="1" ht="15" hidden="1" customHeight="1" outlineLevel="1">
      <c r="A1615" s="147" t="str">
        <f>IF(B1615&lt;&gt;"",SUBTOTAL(103,$B$8:B1615)-SUBTOTAL(103,$B$9:$B$50)-SUBTOTAL(103,$B$52:$B$345),"")</f>
        <v/>
      </c>
      <c r="B1615" s="90"/>
      <c r="C1615" s="321" t="s">
        <v>1909</v>
      </c>
      <c r="D1615" s="107"/>
      <c r="E1615" s="107"/>
      <c r="F1615" s="107"/>
      <c r="G1615" s="107"/>
      <c r="H1615" s="107"/>
      <c r="I1615" s="107"/>
      <c r="J1615" s="107"/>
      <c r="K1615" s="189"/>
      <c r="L1615" s="189"/>
      <c r="M1615" s="189"/>
      <c r="N1615" s="189"/>
      <c r="O1615" s="189"/>
      <c r="P1615" s="641">
        <v>0</v>
      </c>
      <c r="Q1615" s="641"/>
      <c r="R1615" s="641"/>
      <c r="S1615" s="641"/>
      <c r="T1615" s="641"/>
      <c r="U1615" s="641"/>
      <c r="V1615" s="155"/>
      <c r="W1615" s="641">
        <v>0</v>
      </c>
      <c r="X1615" s="641"/>
      <c r="Y1615" s="641"/>
      <c r="Z1615" s="641"/>
      <c r="AA1615" s="641"/>
      <c r="AB1615" s="641"/>
      <c r="AC1615" s="155"/>
      <c r="AD1615" s="641">
        <v>0</v>
      </c>
      <c r="AE1615" s="641"/>
      <c r="AF1615" s="641"/>
      <c r="AG1615" s="641"/>
      <c r="AH1615" s="641"/>
      <c r="AI1615" s="641">
        <f>SUM(Y1615:AG1615)</f>
        <v>0</v>
      </c>
      <c r="AJ1615" s="147" t="str">
        <f t="shared" si="202"/>
        <v/>
      </c>
      <c r="AK1615" s="245">
        <f t="shared" si="202"/>
        <v>0</v>
      </c>
      <c r="AL1615" s="321" t="s">
        <v>1910</v>
      </c>
      <c r="AM1615" s="107"/>
      <c r="AN1615" s="107"/>
      <c r="AO1615" s="107"/>
      <c r="AP1615" s="107"/>
      <c r="AQ1615" s="107"/>
      <c r="AR1615" s="107"/>
      <c r="AS1615" s="107"/>
      <c r="AT1615" s="189"/>
      <c r="AU1615" s="189"/>
      <c r="AV1615" s="189"/>
      <c r="AW1615" s="189"/>
      <c r="AX1615" s="189"/>
      <c r="AY1615" s="641">
        <f>P1615</f>
        <v>0</v>
      </c>
      <c r="AZ1615" s="641"/>
      <c r="BA1615" s="641"/>
      <c r="BB1615" s="641"/>
      <c r="BC1615" s="641"/>
      <c r="BD1615" s="641"/>
      <c r="BE1615" s="155"/>
      <c r="BF1615" s="641">
        <f>W1615</f>
        <v>0</v>
      </c>
      <c r="BG1615" s="641"/>
      <c r="BH1615" s="641"/>
      <c r="BI1615" s="641"/>
      <c r="BJ1615" s="641"/>
      <c r="BK1615" s="641"/>
      <c r="BL1615" s="155"/>
      <c r="BM1615" s="641">
        <f>AD1615</f>
        <v>0</v>
      </c>
      <c r="BN1615" s="641"/>
      <c r="BO1615" s="641"/>
      <c r="BP1615" s="641"/>
      <c r="BQ1615" s="641"/>
      <c r="BR1615" s="641"/>
      <c r="BS1615" s="189"/>
      <c r="BT1615" s="194"/>
      <c r="BU1615" s="194"/>
      <c r="BV1615" s="194"/>
      <c r="BW1615" s="194"/>
      <c r="BX1615" s="189"/>
      <c r="BY1615" s="156">
        <f t="shared" si="203"/>
        <v>0</v>
      </c>
      <c r="BZ1615" s="156">
        <f t="shared" si="201"/>
        <v>0</v>
      </c>
      <c r="CA1615" s="156"/>
      <c r="CB1615" s="195"/>
      <c r="CC1615" s="195"/>
      <c r="CD1615" s="195"/>
      <c r="CE1615" s="195"/>
      <c r="CF1615" s="89"/>
      <c r="CG1615" s="253"/>
      <c r="CH1615" s="253"/>
      <c r="CI1615" s="253"/>
      <c r="CJ1615" s="253"/>
      <c r="CK1615" s="253"/>
      <c r="CL1615" s="253"/>
      <c r="CM1615" s="253"/>
      <c r="CN1615" s="253"/>
      <c r="CO1615" s="253"/>
      <c r="CP1615" s="253"/>
      <c r="CQ1615" s="89"/>
      <c r="CR1615" s="89"/>
    </row>
    <row r="1616" spans="1:96" s="99" customFormat="1" ht="15" hidden="1" customHeight="1" outlineLevel="1">
      <c r="A1616" s="147" t="str">
        <f>IF(B1616&lt;&gt;"",SUBTOTAL(103,$B$8:B1616)-SUBTOTAL(103,$B$9:$B$50)-SUBTOTAL(103,$B$52:$B$345),"")</f>
        <v/>
      </c>
      <c r="B1616" s="90"/>
      <c r="C1616" s="321"/>
      <c r="D1616" s="107"/>
      <c r="E1616" s="107"/>
      <c r="F1616" s="107"/>
      <c r="G1616" s="107"/>
      <c r="H1616" s="107"/>
      <c r="I1616" s="107"/>
      <c r="J1616" s="107"/>
      <c r="K1616" s="189"/>
      <c r="L1616" s="189"/>
      <c r="M1616" s="189"/>
      <c r="N1616" s="189"/>
      <c r="O1616" s="189"/>
      <c r="P1616" s="641"/>
      <c r="Q1616" s="641"/>
      <c r="R1616" s="641"/>
      <c r="S1616" s="641"/>
      <c r="T1616" s="641"/>
      <c r="U1616" s="641"/>
      <c r="V1616" s="155"/>
      <c r="W1616" s="641"/>
      <c r="X1616" s="641"/>
      <c r="Y1616" s="641"/>
      <c r="Z1616" s="641"/>
      <c r="AA1616" s="641"/>
      <c r="AB1616" s="641"/>
      <c r="AC1616" s="155"/>
      <c r="AD1616" s="641"/>
      <c r="AE1616" s="641"/>
      <c r="AF1616" s="641"/>
      <c r="AG1616" s="641"/>
      <c r="AH1616" s="641"/>
      <c r="AI1616" s="641"/>
      <c r="AJ1616" s="147" t="str">
        <f t="shared" si="202"/>
        <v/>
      </c>
      <c r="AK1616" s="245">
        <f t="shared" si="202"/>
        <v>0</v>
      </c>
      <c r="AL1616" s="321"/>
      <c r="AM1616" s="107"/>
      <c r="AN1616" s="107"/>
      <c r="AO1616" s="107"/>
      <c r="AP1616" s="107"/>
      <c r="AQ1616" s="107"/>
      <c r="AR1616" s="107"/>
      <c r="AS1616" s="107"/>
      <c r="AT1616" s="189"/>
      <c r="AU1616" s="189"/>
      <c r="AV1616" s="189"/>
      <c r="AW1616" s="189"/>
      <c r="AX1616" s="189"/>
      <c r="AY1616" s="641"/>
      <c r="AZ1616" s="641"/>
      <c r="BA1616" s="641"/>
      <c r="BB1616" s="641"/>
      <c r="BC1616" s="641"/>
      <c r="BD1616" s="641"/>
      <c r="BE1616" s="155"/>
      <c r="BF1616" s="641"/>
      <c r="BG1616" s="641"/>
      <c r="BH1616" s="641"/>
      <c r="BI1616" s="641"/>
      <c r="BJ1616" s="641"/>
      <c r="BK1616" s="641"/>
      <c r="BL1616" s="155"/>
      <c r="BM1616" s="641"/>
      <c r="BN1616" s="641"/>
      <c r="BO1616" s="641"/>
      <c r="BP1616" s="641"/>
      <c r="BQ1616" s="641"/>
      <c r="BR1616" s="641"/>
      <c r="BS1616" s="189"/>
      <c r="BT1616" s="194"/>
      <c r="BU1616" s="194"/>
      <c r="BV1616" s="194"/>
      <c r="BW1616" s="194"/>
      <c r="BX1616" s="189"/>
      <c r="BY1616" s="156">
        <f>BY1617</f>
        <v>0</v>
      </c>
      <c r="BZ1616" s="156">
        <f t="shared" si="201"/>
        <v>0</v>
      </c>
      <c r="CA1616" s="156"/>
      <c r="CB1616" s="195"/>
      <c r="CC1616" s="195"/>
      <c r="CD1616" s="195"/>
      <c r="CE1616" s="195"/>
      <c r="CF1616" s="89"/>
      <c r="CG1616" s="253"/>
      <c r="CH1616" s="253"/>
      <c r="CI1616" s="253"/>
      <c r="CJ1616" s="253"/>
      <c r="CK1616" s="253"/>
      <c r="CL1616" s="253"/>
      <c r="CM1616" s="253"/>
      <c r="CN1616" s="253"/>
      <c r="CO1616" s="253"/>
      <c r="CP1616" s="253"/>
      <c r="CQ1616" s="89"/>
      <c r="CR1616" s="89"/>
    </row>
    <row r="1617" spans="1:96" s="96" customFormat="1" ht="15" hidden="1" customHeight="1" outlineLevel="1" thickBot="1">
      <c r="A1617" s="147" t="str">
        <f>IF(B1617&lt;&gt;"",SUBTOTAL(103,$B$8:B1617)-SUBTOTAL(103,$B$9:$B$50)-SUBTOTAL(103,$B$52:$B$345),"")</f>
        <v/>
      </c>
      <c r="B1617" s="88"/>
      <c r="C1617" s="270" t="s">
        <v>1911</v>
      </c>
      <c r="D1617" s="110"/>
      <c r="E1617" s="111"/>
      <c r="F1617" s="111"/>
      <c r="G1617" s="111"/>
      <c r="H1617" s="111"/>
      <c r="I1617" s="111"/>
      <c r="J1617" s="111"/>
      <c r="K1617" s="112"/>
      <c r="L1617" s="112"/>
      <c r="M1617" s="112"/>
      <c r="N1617" s="112"/>
      <c r="O1617" s="112"/>
      <c r="P1617" s="653">
        <f>SUBTOTAL(109,P1614:U1616)</f>
        <v>0</v>
      </c>
      <c r="Q1617" s="653"/>
      <c r="R1617" s="653"/>
      <c r="S1617" s="653"/>
      <c r="T1617" s="653"/>
      <c r="U1617" s="653"/>
      <c r="V1617" s="112"/>
      <c r="W1617" s="653">
        <f>SUBTOTAL(109,W1614:AB1616)</f>
        <v>0</v>
      </c>
      <c r="X1617" s="653"/>
      <c r="Y1617" s="653"/>
      <c r="Z1617" s="653"/>
      <c r="AA1617" s="653"/>
      <c r="AB1617" s="653"/>
      <c r="AC1617" s="252"/>
      <c r="AD1617" s="653">
        <f>SUBTOTAL(109,AD1614:AI1616)</f>
        <v>0</v>
      </c>
      <c r="AE1617" s="653"/>
      <c r="AF1617" s="653"/>
      <c r="AG1617" s="653"/>
      <c r="AH1617" s="653"/>
      <c r="AI1617" s="653"/>
      <c r="AJ1617" s="147" t="str">
        <f t="shared" si="202"/>
        <v/>
      </c>
      <c r="AK1617" s="245">
        <f t="shared" si="202"/>
        <v>0</v>
      </c>
      <c r="AL1617" s="270" t="s">
        <v>1912</v>
      </c>
      <c r="AM1617" s="110"/>
      <c r="AN1617" s="111"/>
      <c r="AO1617" s="111"/>
      <c r="AP1617" s="111"/>
      <c r="AQ1617" s="111"/>
      <c r="AR1617" s="111"/>
      <c r="AS1617" s="111"/>
      <c r="AT1617" s="112"/>
      <c r="AU1617" s="112"/>
      <c r="AV1617" s="112"/>
      <c r="AW1617" s="112"/>
      <c r="AX1617" s="112"/>
      <c r="AY1617" s="653">
        <f>SUBTOTAL(109,AY1614:BD1616)</f>
        <v>0</v>
      </c>
      <c r="AZ1617" s="653"/>
      <c r="BA1617" s="653"/>
      <c r="BB1617" s="653"/>
      <c r="BC1617" s="653"/>
      <c r="BD1617" s="653"/>
      <c r="BE1617" s="112"/>
      <c r="BF1617" s="653">
        <f>SUBTOTAL(109,BF1614:BK1616)</f>
        <v>0</v>
      </c>
      <c r="BG1617" s="653"/>
      <c r="BH1617" s="653"/>
      <c r="BI1617" s="653"/>
      <c r="BJ1617" s="653"/>
      <c r="BK1617" s="653"/>
      <c r="BL1617" s="252"/>
      <c r="BM1617" s="653">
        <f>SUBTOTAL(109,BM1614:BR1616)</f>
        <v>0</v>
      </c>
      <c r="BN1617" s="653"/>
      <c r="BO1617" s="653"/>
      <c r="BP1617" s="653"/>
      <c r="BQ1617" s="653"/>
      <c r="BR1617" s="653"/>
      <c r="BS1617" s="271"/>
      <c r="BT1617" s="272"/>
      <c r="BU1617" s="272"/>
      <c r="BV1617" s="272"/>
      <c r="BW1617" s="272"/>
      <c r="BY1617" s="156">
        <f t="shared" si="203"/>
        <v>0</v>
      </c>
      <c r="BZ1617" s="156">
        <f t="shared" si="201"/>
        <v>0</v>
      </c>
      <c r="CA1617" s="156"/>
      <c r="CB1617" s="252">
        <f>[4]CDKT!P148</f>
        <v>150151522749</v>
      </c>
      <c r="CC1617" s="195">
        <f>AD1617-CB1617</f>
        <v>-150151522749</v>
      </c>
      <c r="CD1617" s="252"/>
      <c r="CE1617" s="252"/>
      <c r="CG1617" s="272"/>
      <c r="CH1617" s="272"/>
      <c r="CI1617" s="272"/>
      <c r="CJ1617" s="272"/>
      <c r="CK1617" s="272"/>
      <c r="CL1617" s="272"/>
      <c r="CM1617" s="272"/>
      <c r="CN1617" s="272"/>
      <c r="CO1617" s="272"/>
      <c r="CP1617" s="272"/>
    </row>
    <row r="1618" spans="1:96" s="99" customFormat="1" ht="15" hidden="1" customHeight="1" outlineLevel="1" thickTop="1">
      <c r="A1618" s="147" t="str">
        <f>IF(B1618&lt;&gt;"",SUBTOTAL(103,$B$8:B1618)-SUBTOTAL(103,$B$9:$B$50)-SUBTOTAL(103,$B$52:$B$345),"")</f>
        <v/>
      </c>
      <c r="B1618" s="90"/>
      <c r="C1618" s="321"/>
      <c r="D1618" s="107"/>
      <c r="E1618" s="107"/>
      <c r="F1618" s="107"/>
      <c r="G1618" s="107"/>
      <c r="H1618" s="107"/>
      <c r="I1618" s="107"/>
      <c r="J1618" s="107"/>
      <c r="K1618" s="189"/>
      <c r="L1618" s="189"/>
      <c r="M1618" s="189"/>
      <c r="N1618" s="189"/>
      <c r="O1618" s="189"/>
      <c r="P1618" s="641"/>
      <c r="Q1618" s="641"/>
      <c r="R1618" s="641"/>
      <c r="S1618" s="641"/>
      <c r="T1618" s="641"/>
      <c r="U1618" s="641"/>
      <c r="V1618" s="155"/>
      <c r="W1618" s="641"/>
      <c r="X1618" s="641"/>
      <c r="Y1618" s="641"/>
      <c r="Z1618" s="641"/>
      <c r="AA1618" s="641"/>
      <c r="AB1618" s="641"/>
      <c r="AC1618" s="155"/>
      <c r="AD1618" s="641"/>
      <c r="AE1618" s="641"/>
      <c r="AF1618" s="641"/>
      <c r="AG1618" s="641"/>
      <c r="AH1618" s="641"/>
      <c r="AI1618" s="641"/>
      <c r="AJ1618" s="147" t="str">
        <f t="shared" si="202"/>
        <v/>
      </c>
      <c r="AK1618" s="245">
        <f t="shared" si="202"/>
        <v>0</v>
      </c>
      <c r="AL1618" s="321"/>
      <c r="AM1618" s="107"/>
      <c r="AN1618" s="107"/>
      <c r="AO1618" s="107"/>
      <c r="AP1618" s="107"/>
      <c r="AQ1618" s="107"/>
      <c r="AR1618" s="107"/>
      <c r="AS1618" s="107"/>
      <c r="AT1618" s="189"/>
      <c r="AU1618" s="189"/>
      <c r="AV1618" s="189"/>
      <c r="AW1618" s="189"/>
      <c r="AX1618" s="189"/>
      <c r="AY1618" s="641"/>
      <c r="AZ1618" s="641"/>
      <c r="BA1618" s="641"/>
      <c r="BB1618" s="641"/>
      <c r="BC1618" s="641"/>
      <c r="BD1618" s="641"/>
      <c r="BE1618" s="155"/>
      <c r="BF1618" s="641"/>
      <c r="BG1618" s="641"/>
      <c r="BH1618" s="641"/>
      <c r="BI1618" s="641"/>
      <c r="BJ1618" s="641"/>
      <c r="BK1618" s="641"/>
      <c r="BL1618" s="155"/>
      <c r="BM1618" s="641"/>
      <c r="BN1618" s="641"/>
      <c r="BO1618" s="641"/>
      <c r="BP1618" s="641"/>
      <c r="BQ1618" s="641"/>
      <c r="BR1618" s="641"/>
      <c r="BS1618" s="189"/>
      <c r="BT1618" s="290"/>
      <c r="BU1618" s="290"/>
      <c r="BV1618" s="290"/>
      <c r="BW1618" s="290"/>
      <c r="BY1618" s="156">
        <f>SUM(BY1619:BY1622)</f>
        <v>0</v>
      </c>
      <c r="BZ1618" s="156">
        <f t="shared" si="201"/>
        <v>0</v>
      </c>
      <c r="CA1618" s="156"/>
      <c r="CB1618" s="155"/>
      <c r="CC1618" s="155"/>
      <c r="CD1618" s="155"/>
      <c r="CE1618" s="155"/>
      <c r="CF1618" s="89"/>
      <c r="CG1618" s="253"/>
      <c r="CH1618" s="253"/>
      <c r="CI1618" s="253"/>
      <c r="CJ1618" s="253"/>
      <c r="CK1618" s="253"/>
      <c r="CL1618" s="253"/>
      <c r="CM1618" s="253"/>
      <c r="CN1618" s="253"/>
      <c r="CO1618" s="253"/>
      <c r="CP1618" s="253"/>
      <c r="CQ1618" s="89"/>
      <c r="CR1618" s="89"/>
    </row>
    <row r="1619" spans="1:96" s="99" customFormat="1" ht="15" hidden="1" customHeight="1" outlineLevel="1">
      <c r="A1619" s="147" t="str">
        <f>IF(B1619&lt;&gt;"",SUBTOTAL(103,$B$8:B1619)-SUBTOTAL(103,$B$9:$B$50)-SUBTOTAL(103,$B$52:$B$345),"")</f>
        <v/>
      </c>
      <c r="B1619" s="90"/>
      <c r="C1619" s="321" t="s">
        <v>1913</v>
      </c>
      <c r="D1619" s="107"/>
      <c r="E1619" s="107"/>
      <c r="F1619" s="107"/>
      <c r="G1619" s="107"/>
      <c r="H1619" s="107"/>
      <c r="I1619" s="107"/>
      <c r="J1619" s="107"/>
      <c r="K1619" s="189"/>
      <c r="L1619" s="189"/>
      <c r="M1619" s="189"/>
      <c r="N1619" s="189"/>
      <c r="O1619" s="189"/>
      <c r="P1619" s="641">
        <v>0</v>
      </c>
      <c r="Q1619" s="641"/>
      <c r="R1619" s="641"/>
      <c r="S1619" s="641"/>
      <c r="T1619" s="641"/>
      <c r="U1619" s="641"/>
      <c r="V1619" s="155"/>
      <c r="W1619" s="641">
        <v>0</v>
      </c>
      <c r="X1619" s="641"/>
      <c r="Y1619" s="641"/>
      <c r="Z1619" s="641"/>
      <c r="AA1619" s="641"/>
      <c r="AB1619" s="641"/>
      <c r="AC1619" s="155"/>
      <c r="AD1619" s="641">
        <f>SUM(P1619:AB1619)</f>
        <v>0</v>
      </c>
      <c r="AE1619" s="641"/>
      <c r="AF1619" s="641"/>
      <c r="AG1619" s="641"/>
      <c r="AH1619" s="641"/>
      <c r="AI1619" s="641">
        <f>SUM(Y1619:AG1619)</f>
        <v>0</v>
      </c>
      <c r="AJ1619" s="147" t="str">
        <f t="shared" si="202"/>
        <v/>
      </c>
      <c r="AK1619" s="245">
        <f t="shared" si="202"/>
        <v>0</v>
      </c>
      <c r="AL1619" s="321" t="s">
        <v>1914</v>
      </c>
      <c r="AM1619" s="107"/>
      <c r="AN1619" s="107"/>
      <c r="AO1619" s="107"/>
      <c r="AP1619" s="107"/>
      <c r="AQ1619" s="107"/>
      <c r="AR1619" s="107"/>
      <c r="AS1619" s="107"/>
      <c r="AT1619" s="189"/>
      <c r="AU1619" s="189"/>
      <c r="AV1619" s="189"/>
      <c r="AW1619" s="189"/>
      <c r="AX1619" s="189"/>
      <c r="AY1619" s="641">
        <f>P1619</f>
        <v>0</v>
      </c>
      <c r="AZ1619" s="641"/>
      <c r="BA1619" s="641"/>
      <c r="BB1619" s="641"/>
      <c r="BC1619" s="641"/>
      <c r="BD1619" s="641"/>
      <c r="BE1619" s="155"/>
      <c r="BF1619" s="641">
        <f>W1619</f>
        <v>0</v>
      </c>
      <c r="BG1619" s="641"/>
      <c r="BH1619" s="641"/>
      <c r="BI1619" s="641"/>
      <c r="BJ1619" s="641"/>
      <c r="BK1619" s="641"/>
      <c r="BL1619" s="155"/>
      <c r="BM1619" s="641">
        <f>SUM(AY1619:BK1619)</f>
        <v>0</v>
      </c>
      <c r="BN1619" s="641"/>
      <c r="BO1619" s="641"/>
      <c r="BP1619" s="641"/>
      <c r="BQ1619" s="641"/>
      <c r="BR1619" s="641">
        <f>SUM(BH1619:BP1619)</f>
        <v>0</v>
      </c>
      <c r="BS1619" s="189"/>
      <c r="BT1619" s="194"/>
      <c r="BU1619" s="194"/>
      <c r="BV1619" s="194"/>
      <c r="BW1619" s="194"/>
      <c r="BX1619" s="189"/>
      <c r="BY1619" s="156">
        <f t="shared" si="203"/>
        <v>0</v>
      </c>
      <c r="BZ1619" s="156">
        <f t="shared" si="201"/>
        <v>0</v>
      </c>
      <c r="CA1619" s="156"/>
      <c r="CB1619" s="195"/>
      <c r="CC1619" s="195"/>
      <c r="CD1619" s="195"/>
      <c r="CE1619" s="195"/>
      <c r="CF1619" s="89"/>
      <c r="CG1619" s="253"/>
      <c r="CH1619" s="253"/>
      <c r="CI1619" s="253"/>
      <c r="CJ1619" s="253"/>
      <c r="CK1619" s="253"/>
      <c r="CL1619" s="253"/>
      <c r="CM1619" s="253"/>
      <c r="CN1619" s="253"/>
      <c r="CO1619" s="253"/>
      <c r="CP1619" s="253"/>
      <c r="CQ1619" s="89"/>
      <c r="CR1619" s="89"/>
    </row>
    <row r="1620" spans="1:96" s="99" customFormat="1" ht="15" hidden="1" customHeight="1" outlineLevel="1">
      <c r="A1620" s="147" t="str">
        <f>IF(B1620&lt;&gt;"",SUBTOTAL(103,$B$8:B1620)-SUBTOTAL(103,$B$9:$B$50)-SUBTOTAL(103,$B$52:$B$345),"")</f>
        <v/>
      </c>
      <c r="B1620" s="90"/>
      <c r="C1620" s="321" t="s">
        <v>1915</v>
      </c>
      <c r="D1620" s="107"/>
      <c r="E1620" s="107"/>
      <c r="F1620" s="107"/>
      <c r="G1620" s="107"/>
      <c r="H1620" s="107"/>
      <c r="I1620" s="107"/>
      <c r="J1620" s="107"/>
      <c r="K1620" s="189"/>
      <c r="L1620" s="189"/>
      <c r="M1620" s="189"/>
      <c r="N1620" s="189"/>
      <c r="O1620" s="189"/>
      <c r="P1620" s="641">
        <v>0</v>
      </c>
      <c r="Q1620" s="641"/>
      <c r="R1620" s="641"/>
      <c r="S1620" s="641"/>
      <c r="T1620" s="641"/>
      <c r="U1620" s="641"/>
      <c r="V1620" s="155"/>
      <c r="W1620" s="641">
        <v>0</v>
      </c>
      <c r="X1620" s="641"/>
      <c r="Y1620" s="641"/>
      <c r="Z1620" s="641"/>
      <c r="AA1620" s="641"/>
      <c r="AB1620" s="641"/>
      <c r="AC1620" s="155"/>
      <c r="AD1620" s="641">
        <v>0</v>
      </c>
      <c r="AE1620" s="641"/>
      <c r="AF1620" s="641"/>
      <c r="AG1620" s="641"/>
      <c r="AH1620" s="641"/>
      <c r="AI1620" s="641">
        <f>SUM(Y1620:AG1620)</f>
        <v>0</v>
      </c>
      <c r="AJ1620" s="147" t="str">
        <f t="shared" si="202"/>
        <v/>
      </c>
      <c r="AK1620" s="245">
        <f t="shared" si="202"/>
        <v>0</v>
      </c>
      <c r="AL1620" s="321" t="s">
        <v>1916</v>
      </c>
      <c r="AM1620" s="107"/>
      <c r="AN1620" s="107"/>
      <c r="AO1620" s="107"/>
      <c r="AP1620" s="107"/>
      <c r="AQ1620" s="107"/>
      <c r="AR1620" s="107"/>
      <c r="AS1620" s="107"/>
      <c r="AT1620" s="189"/>
      <c r="AU1620" s="189"/>
      <c r="AV1620" s="189"/>
      <c r="AW1620" s="189"/>
      <c r="AX1620" s="189"/>
      <c r="AY1620" s="641">
        <f>P1620</f>
        <v>0</v>
      </c>
      <c r="AZ1620" s="641"/>
      <c r="BA1620" s="641"/>
      <c r="BB1620" s="641"/>
      <c r="BC1620" s="641"/>
      <c r="BD1620" s="641"/>
      <c r="BE1620" s="155"/>
      <c r="BF1620" s="641">
        <f>W1620</f>
        <v>0</v>
      </c>
      <c r="BG1620" s="641"/>
      <c r="BH1620" s="641"/>
      <c r="BI1620" s="641"/>
      <c r="BJ1620" s="641"/>
      <c r="BK1620" s="641"/>
      <c r="BL1620" s="155"/>
      <c r="BM1620" s="641">
        <f>AD1620</f>
        <v>0</v>
      </c>
      <c r="BN1620" s="641"/>
      <c r="BO1620" s="641"/>
      <c r="BP1620" s="641"/>
      <c r="BQ1620" s="641"/>
      <c r="BR1620" s="641"/>
      <c r="BS1620" s="189"/>
      <c r="BT1620" s="194"/>
      <c r="BU1620" s="194"/>
      <c r="BV1620" s="194"/>
      <c r="BW1620" s="194"/>
      <c r="BX1620" s="189"/>
      <c r="BY1620" s="156">
        <f t="shared" si="203"/>
        <v>0</v>
      </c>
      <c r="BZ1620" s="156">
        <f t="shared" si="201"/>
        <v>0</v>
      </c>
      <c r="CA1620" s="156"/>
      <c r="CB1620" s="195"/>
      <c r="CC1620" s="195"/>
      <c r="CD1620" s="195"/>
      <c r="CE1620" s="195"/>
      <c r="CF1620" s="89"/>
      <c r="CG1620" s="253"/>
      <c r="CH1620" s="253"/>
      <c r="CI1620" s="253"/>
      <c r="CJ1620" s="253"/>
      <c r="CK1620" s="253"/>
      <c r="CL1620" s="253"/>
      <c r="CM1620" s="253"/>
      <c r="CN1620" s="253"/>
      <c r="CO1620" s="253"/>
      <c r="CP1620" s="253"/>
      <c r="CQ1620" s="89"/>
      <c r="CR1620" s="89"/>
    </row>
    <row r="1621" spans="1:96" ht="15" hidden="1" customHeight="1" outlineLevel="1">
      <c r="A1621" s="147" t="str">
        <f>IF(B1621&lt;&gt;"",SUBTOTAL(103,$B$8:B1621)-SUBTOTAL(103,$B$9:$B$50)-SUBTOTAL(103,$B$52:$B$345),"")</f>
        <v/>
      </c>
      <c r="B1621" s="90"/>
      <c r="C1621" s="321"/>
      <c r="D1621" s="107"/>
      <c r="E1621" s="107"/>
      <c r="F1621" s="107"/>
      <c r="G1621" s="107"/>
      <c r="H1621" s="107"/>
      <c r="I1621" s="107"/>
      <c r="J1621" s="107"/>
      <c r="K1621" s="189"/>
      <c r="L1621" s="189"/>
      <c r="M1621" s="189"/>
      <c r="N1621" s="189"/>
      <c r="O1621" s="189"/>
      <c r="P1621" s="641"/>
      <c r="Q1621" s="641"/>
      <c r="R1621" s="641"/>
      <c r="S1621" s="641"/>
      <c r="T1621" s="641"/>
      <c r="U1621" s="641"/>
      <c r="V1621" s="155"/>
      <c r="W1621" s="641"/>
      <c r="X1621" s="641"/>
      <c r="Y1621" s="641"/>
      <c r="Z1621" s="641"/>
      <c r="AA1621" s="641"/>
      <c r="AB1621" s="641"/>
      <c r="AC1621" s="155"/>
      <c r="AD1621" s="641"/>
      <c r="AE1621" s="641"/>
      <c r="AF1621" s="641"/>
      <c r="AG1621" s="641"/>
      <c r="AH1621" s="641"/>
      <c r="AI1621" s="641"/>
      <c r="AJ1621" s="147" t="str">
        <f t="shared" si="202"/>
        <v/>
      </c>
      <c r="AK1621" s="245">
        <f t="shared" si="202"/>
        <v>0</v>
      </c>
      <c r="AL1621" s="321"/>
      <c r="AM1621" s="107"/>
      <c r="AN1621" s="107"/>
      <c r="AO1621" s="107"/>
      <c r="AP1621" s="107"/>
      <c r="AQ1621" s="107"/>
      <c r="AR1621" s="107"/>
      <c r="AS1621" s="107"/>
      <c r="AT1621" s="189"/>
      <c r="AU1621" s="189"/>
      <c r="AV1621" s="189"/>
      <c r="AW1621" s="189"/>
      <c r="AX1621" s="189"/>
      <c r="AY1621" s="641"/>
      <c r="AZ1621" s="641"/>
      <c r="BA1621" s="641"/>
      <c r="BB1621" s="641"/>
      <c r="BC1621" s="641"/>
      <c r="BD1621" s="641"/>
      <c r="BE1621" s="155"/>
      <c r="BF1621" s="641"/>
      <c r="BG1621" s="641"/>
      <c r="BH1621" s="641"/>
      <c r="BI1621" s="641"/>
      <c r="BJ1621" s="641"/>
      <c r="BK1621" s="641"/>
      <c r="BL1621" s="155"/>
      <c r="BM1621" s="641"/>
      <c r="BN1621" s="641"/>
      <c r="BO1621" s="641"/>
      <c r="BP1621" s="641"/>
      <c r="BQ1621" s="641"/>
      <c r="BR1621" s="641"/>
      <c r="BT1621" s="253"/>
      <c r="BU1621" s="253"/>
      <c r="BV1621" s="253"/>
      <c r="BW1621" s="253"/>
      <c r="BX1621" s="89"/>
      <c r="BY1621" s="156">
        <f>BY1622</f>
        <v>0</v>
      </c>
      <c r="BZ1621" s="156">
        <f t="shared" si="201"/>
        <v>0</v>
      </c>
      <c r="CB1621" s="155"/>
      <c r="CC1621" s="155"/>
      <c r="CD1621" s="155"/>
      <c r="CE1621" s="155"/>
    </row>
    <row r="1622" spans="1:96" s="96" customFormat="1" ht="15" hidden="1" customHeight="1" outlineLevel="1" thickBot="1">
      <c r="A1622" s="147" t="str">
        <f>IF(B1622&lt;&gt;"",SUBTOTAL(103,$B$8:B1622)-SUBTOTAL(103,$B$9:$B$50)-SUBTOTAL(103,$B$52:$B$345),"")</f>
        <v/>
      </c>
      <c r="B1622" s="88"/>
      <c r="C1622" s="270" t="s">
        <v>1917</v>
      </c>
      <c r="D1622" s="110"/>
      <c r="E1622" s="111"/>
      <c r="F1622" s="111"/>
      <c r="G1622" s="111"/>
      <c r="H1622" s="111"/>
      <c r="I1622" s="111"/>
      <c r="J1622" s="111"/>
      <c r="K1622" s="112"/>
      <c r="L1622" s="112"/>
      <c r="M1622" s="112"/>
      <c r="N1622" s="112"/>
      <c r="O1622" s="112"/>
      <c r="P1622" s="653">
        <f>SUBTOTAL(109,P1619:U1621)</f>
        <v>0</v>
      </c>
      <c r="Q1622" s="653"/>
      <c r="R1622" s="653"/>
      <c r="S1622" s="653"/>
      <c r="T1622" s="653"/>
      <c r="U1622" s="653"/>
      <c r="V1622" s="112"/>
      <c r="W1622" s="653">
        <f>SUBTOTAL(109,W1619:AB1621)</f>
        <v>0</v>
      </c>
      <c r="X1622" s="653"/>
      <c r="Y1622" s="653"/>
      <c r="Z1622" s="653"/>
      <c r="AA1622" s="653"/>
      <c r="AB1622" s="653"/>
      <c r="AC1622" s="252"/>
      <c r="AD1622" s="653">
        <f>SUBTOTAL(109,AD1619:AI1621)</f>
        <v>0</v>
      </c>
      <c r="AE1622" s="653"/>
      <c r="AF1622" s="653"/>
      <c r="AG1622" s="653"/>
      <c r="AH1622" s="653"/>
      <c r="AI1622" s="653"/>
      <c r="AJ1622" s="147" t="str">
        <f t="shared" si="202"/>
        <v/>
      </c>
      <c r="AK1622" s="245">
        <f t="shared" si="202"/>
        <v>0</v>
      </c>
      <c r="AL1622" s="270" t="s">
        <v>1918</v>
      </c>
      <c r="AM1622" s="110"/>
      <c r="AN1622" s="111"/>
      <c r="AO1622" s="111"/>
      <c r="AP1622" s="111"/>
      <c r="AQ1622" s="111"/>
      <c r="AR1622" s="111"/>
      <c r="AS1622" s="111"/>
      <c r="AT1622" s="112"/>
      <c r="AU1622" s="112"/>
      <c r="AV1622" s="112"/>
      <c r="AW1622" s="112"/>
      <c r="AX1622" s="112"/>
      <c r="AY1622" s="653">
        <f>SUBTOTAL(109,AY1619:BD1621)</f>
        <v>0</v>
      </c>
      <c r="AZ1622" s="653"/>
      <c r="BA1622" s="653"/>
      <c r="BB1622" s="653"/>
      <c r="BC1622" s="653"/>
      <c r="BD1622" s="653"/>
      <c r="BE1622" s="112"/>
      <c r="BF1622" s="653">
        <f>SUBTOTAL(109,BF1619:BK1621)</f>
        <v>0</v>
      </c>
      <c r="BG1622" s="653"/>
      <c r="BH1622" s="653"/>
      <c r="BI1622" s="653"/>
      <c r="BJ1622" s="653"/>
      <c r="BK1622" s="653"/>
      <c r="BL1622" s="252"/>
      <c r="BM1622" s="653">
        <f>SUBTOTAL(109,BM1619:BR1621)</f>
        <v>0</v>
      </c>
      <c r="BN1622" s="653"/>
      <c r="BO1622" s="653"/>
      <c r="BP1622" s="653"/>
      <c r="BQ1622" s="653"/>
      <c r="BR1622" s="653"/>
      <c r="BS1622" s="271"/>
      <c r="BT1622" s="272"/>
      <c r="BU1622" s="272"/>
      <c r="BV1622" s="272"/>
      <c r="BW1622" s="272"/>
      <c r="BY1622" s="156">
        <f t="shared" si="203"/>
        <v>0</v>
      </c>
      <c r="BZ1622" s="156">
        <f t="shared" si="201"/>
        <v>0</v>
      </c>
      <c r="CA1622" s="156"/>
      <c r="CB1622" s="252">
        <f>[4]CDKT!P157</f>
        <v>13810545684</v>
      </c>
      <c r="CC1622" s="195">
        <f>AD1622-CB1622</f>
        <v>-13810545684</v>
      </c>
      <c r="CD1622" s="252"/>
      <c r="CE1622" s="252"/>
      <c r="CG1622" s="272"/>
      <c r="CH1622" s="272"/>
      <c r="CI1622" s="272"/>
      <c r="CJ1622" s="272"/>
      <c r="CK1622" s="272"/>
      <c r="CL1622" s="272"/>
      <c r="CM1622" s="272"/>
      <c r="CN1622" s="272"/>
      <c r="CO1622" s="272"/>
      <c r="CP1622" s="272"/>
    </row>
    <row r="1623" spans="1:96" ht="15" hidden="1" customHeight="1" outlineLevel="1" thickTop="1">
      <c r="A1623" s="147" t="str">
        <f>IF(B1623&lt;&gt;"",SUBTOTAL(103,$B$8:B1623)-SUBTOTAL(103,$B$9:$B$50)-SUBTOTAL(103,$B$52:$B$345),"")</f>
        <v/>
      </c>
      <c r="C1623" s="88"/>
      <c r="D1623" s="107"/>
      <c r="E1623" s="107"/>
      <c r="F1623" s="107"/>
      <c r="G1623" s="107"/>
      <c r="H1623" s="107"/>
      <c r="I1623" s="107"/>
      <c r="J1623" s="107"/>
      <c r="K1623" s="107"/>
      <c r="L1623" s="107"/>
      <c r="M1623" s="107"/>
      <c r="N1623" s="107"/>
      <c r="O1623" s="107"/>
      <c r="P1623" s="107"/>
      <c r="Q1623" s="107"/>
      <c r="R1623" s="107"/>
      <c r="S1623" s="107"/>
      <c r="T1623" s="107"/>
      <c r="U1623" s="107"/>
      <c r="V1623" s="107"/>
      <c r="AJ1623" s="147" t="str">
        <f t="shared" si="202"/>
        <v/>
      </c>
      <c r="AK1623" s="245">
        <f t="shared" si="202"/>
        <v>0</v>
      </c>
      <c r="AL1623" s="88"/>
      <c r="AM1623" s="107"/>
      <c r="AN1623" s="107"/>
      <c r="AO1623" s="107"/>
      <c r="AP1623" s="107"/>
      <c r="AQ1623" s="107"/>
      <c r="AR1623" s="107"/>
      <c r="AS1623" s="107"/>
      <c r="AT1623" s="107"/>
      <c r="AU1623" s="107"/>
      <c r="AV1623" s="107"/>
      <c r="AW1623" s="107"/>
      <c r="AX1623" s="107"/>
      <c r="AY1623" s="107"/>
      <c r="AZ1623" s="107"/>
      <c r="BA1623" s="107"/>
      <c r="BB1623" s="107"/>
      <c r="BC1623" s="107"/>
      <c r="BD1623" s="107"/>
      <c r="BE1623" s="107"/>
      <c r="BT1623" s="246"/>
      <c r="BU1623" s="246"/>
      <c r="BV1623" s="246"/>
      <c r="BW1623" s="246"/>
      <c r="BX1623" s="189"/>
      <c r="BY1623" s="156">
        <f>BY1626</f>
        <v>0</v>
      </c>
      <c r="BZ1623" s="156">
        <f t="shared" si="201"/>
        <v>0</v>
      </c>
      <c r="CB1623" s="195"/>
      <c r="CC1623" s="195"/>
      <c r="CD1623" s="195"/>
      <c r="CE1623" s="195"/>
    </row>
    <row r="1624" spans="1:96" ht="15" hidden="1" customHeight="1" outlineLevel="1">
      <c r="A1624" s="147" t="str">
        <f>IF(B1624&lt;&gt;"",SUBTOTAL(103,$B$8:B1624)-SUBTOTAL(103,$B$9:$B$50)-SUBTOTAL(103,$B$52:$B$345),"")</f>
        <v/>
      </c>
      <c r="C1624" s="261" t="s">
        <v>1919</v>
      </c>
      <c r="D1624" s="261"/>
      <c r="E1624" s="261"/>
      <c r="F1624" s="261"/>
      <c r="G1624" s="261"/>
      <c r="H1624" s="261"/>
      <c r="I1624" s="261"/>
      <c r="J1624" s="107"/>
      <c r="K1624" s="412"/>
      <c r="L1624" s="412"/>
      <c r="M1624" s="412"/>
      <c r="N1624" s="412"/>
      <c r="O1624" s="412"/>
      <c r="P1624" s="412"/>
      <c r="Q1624" s="412"/>
      <c r="R1624" s="412"/>
      <c r="S1624" s="412"/>
      <c r="T1624" s="412"/>
      <c r="U1624" s="412"/>
      <c r="V1624" s="412"/>
      <c r="W1624" s="412"/>
      <c r="X1624" s="412"/>
      <c r="Y1624" s="412"/>
      <c r="Z1624" s="412"/>
      <c r="AA1624" s="412"/>
      <c r="AB1624" s="412"/>
      <c r="AC1624" s="412"/>
      <c r="AD1624" s="412"/>
      <c r="AE1624" s="413"/>
      <c r="AF1624" s="413"/>
      <c r="AG1624" s="413"/>
      <c r="AH1624" s="413"/>
      <c r="AI1624" s="413"/>
      <c r="AJ1624" s="147" t="str">
        <f t="shared" si="202"/>
        <v/>
      </c>
      <c r="AK1624" s="245">
        <f t="shared" si="202"/>
        <v>0</v>
      </c>
      <c r="AL1624" s="261" t="s">
        <v>1920</v>
      </c>
      <c r="AM1624" s="261"/>
      <c r="AN1624" s="261"/>
      <c r="AO1624" s="261"/>
      <c r="AP1624" s="261"/>
      <c r="AQ1624" s="261"/>
      <c r="AR1624" s="261"/>
      <c r="AS1624" s="107"/>
      <c r="AT1624" s="412"/>
      <c r="AU1624" s="412"/>
      <c r="AV1624" s="412"/>
      <c r="AW1624" s="412"/>
      <c r="AX1624" s="412"/>
      <c r="AY1624" s="412"/>
      <c r="AZ1624" s="412"/>
      <c r="BA1624" s="412"/>
      <c r="BB1624" s="412"/>
      <c r="BC1624" s="412"/>
      <c r="BD1624" s="412"/>
      <c r="BE1624" s="412"/>
      <c r="BF1624" s="412"/>
      <c r="BG1624" s="412"/>
      <c r="BH1624" s="412"/>
      <c r="BI1624" s="412"/>
      <c r="BJ1624" s="412"/>
      <c r="BK1624" s="412"/>
      <c r="BL1624" s="412"/>
      <c r="BM1624" s="412"/>
      <c r="BN1624" s="413"/>
      <c r="BO1624" s="413"/>
      <c r="BP1624" s="413"/>
      <c r="BQ1624" s="413"/>
      <c r="BR1624" s="413"/>
      <c r="BS1624" s="413"/>
      <c r="BT1624" s="246"/>
      <c r="BU1624" s="246"/>
      <c r="BV1624" s="246"/>
      <c r="BW1624" s="246"/>
      <c r="BX1624" s="189"/>
      <c r="BY1624" s="156">
        <f>BY1626</f>
        <v>0</v>
      </c>
      <c r="BZ1624" s="156">
        <f t="shared" si="201"/>
        <v>0</v>
      </c>
      <c r="CB1624" s="195"/>
      <c r="CC1624" s="195"/>
      <c r="CD1624" s="195"/>
      <c r="CE1624" s="195"/>
    </row>
    <row r="1625" spans="1:96" s="196" customFormat="1" ht="30" hidden="1" customHeight="1" outlineLevel="1">
      <c r="A1625" s="147" t="str">
        <f>IF(B1625&lt;&gt;"",SUBTOTAL(103,$B$8:B1625)-SUBTOTAL(103,$B$9:$B$50)-SUBTOTAL(103,$B$52:$B$345),"")</f>
        <v/>
      </c>
      <c r="B1625" s="119"/>
      <c r="C1625" s="414"/>
      <c r="D1625" s="191"/>
      <c r="E1625" s="191"/>
      <c r="F1625" s="191"/>
      <c r="G1625" s="191"/>
      <c r="H1625" s="191"/>
      <c r="I1625" s="191"/>
      <c r="J1625" s="191"/>
      <c r="K1625" s="193"/>
      <c r="L1625" s="193"/>
      <c r="M1625" s="193"/>
      <c r="N1625" s="193"/>
      <c r="O1625" s="193"/>
      <c r="P1625" s="723" t="s">
        <v>1921</v>
      </c>
      <c r="Q1625" s="723"/>
      <c r="R1625" s="723"/>
      <c r="S1625" s="723"/>
      <c r="T1625" s="723"/>
      <c r="U1625" s="723"/>
      <c r="V1625" s="193"/>
      <c r="W1625" s="723" t="s">
        <v>1922</v>
      </c>
      <c r="X1625" s="723"/>
      <c r="Y1625" s="723"/>
      <c r="Z1625" s="723"/>
      <c r="AA1625" s="723"/>
      <c r="AB1625" s="723"/>
      <c r="AC1625" s="193"/>
      <c r="AD1625" s="724" t="s">
        <v>1896</v>
      </c>
      <c r="AE1625" s="724"/>
      <c r="AF1625" s="724"/>
      <c r="AG1625" s="724"/>
      <c r="AH1625" s="724"/>
      <c r="AI1625" s="724"/>
      <c r="AJ1625" s="395" t="str">
        <f t="shared" si="202"/>
        <v/>
      </c>
      <c r="AK1625" s="396">
        <f t="shared" si="202"/>
        <v>0</v>
      </c>
      <c r="AL1625" s="414"/>
      <c r="AM1625" s="191"/>
      <c r="AN1625" s="191"/>
      <c r="AO1625" s="191"/>
      <c r="AP1625" s="191"/>
      <c r="AQ1625" s="191"/>
      <c r="AR1625" s="191"/>
      <c r="AS1625" s="191"/>
      <c r="AT1625" s="193"/>
      <c r="AU1625" s="193"/>
      <c r="AV1625" s="193"/>
      <c r="AW1625" s="193"/>
      <c r="AX1625" s="193"/>
      <c r="AY1625" s="723" t="s">
        <v>1923</v>
      </c>
      <c r="AZ1625" s="723"/>
      <c r="BA1625" s="723"/>
      <c r="BB1625" s="723"/>
      <c r="BC1625" s="723"/>
      <c r="BD1625" s="723"/>
      <c r="BE1625" s="193"/>
      <c r="BF1625" s="723" t="s">
        <v>1924</v>
      </c>
      <c r="BG1625" s="723"/>
      <c r="BH1625" s="723"/>
      <c r="BI1625" s="723"/>
      <c r="BJ1625" s="723"/>
      <c r="BK1625" s="723"/>
      <c r="BL1625" s="193"/>
      <c r="BM1625" s="724" t="s">
        <v>1899</v>
      </c>
      <c r="BN1625" s="724"/>
      <c r="BO1625" s="724"/>
      <c r="BP1625" s="724"/>
      <c r="BQ1625" s="724"/>
      <c r="BR1625" s="724"/>
      <c r="BS1625" s="193"/>
      <c r="BT1625" s="252"/>
      <c r="BU1625" s="252"/>
      <c r="BV1625" s="252"/>
      <c r="BW1625" s="252"/>
      <c r="BX1625" s="193"/>
      <c r="BY1625" s="156">
        <f>BY1626</f>
        <v>0</v>
      </c>
      <c r="BZ1625" s="156">
        <f t="shared" si="201"/>
        <v>0</v>
      </c>
      <c r="CA1625" s="156"/>
      <c r="CB1625" s="195"/>
      <c r="CC1625" s="195"/>
      <c r="CD1625" s="195"/>
      <c r="CE1625" s="195"/>
      <c r="CG1625" s="195"/>
      <c r="CH1625" s="195"/>
      <c r="CI1625" s="195"/>
      <c r="CJ1625" s="195"/>
      <c r="CK1625" s="195"/>
      <c r="CL1625" s="195"/>
      <c r="CM1625" s="195"/>
      <c r="CN1625" s="195"/>
      <c r="CO1625" s="195"/>
      <c r="CP1625" s="195"/>
    </row>
    <row r="1626" spans="1:96" s="196" customFormat="1" ht="15" hidden="1" customHeight="1" outlineLevel="1">
      <c r="A1626" s="147" t="str">
        <f>IF(B1626&lt;&gt;"",SUBTOTAL(103,$B$8:B1626)-SUBTOTAL(103,$B$9:$B$50)-SUBTOTAL(103,$B$52:$B$345),"")</f>
        <v/>
      </c>
      <c r="B1626" s="119"/>
      <c r="C1626" s="414"/>
      <c r="D1626" s="191"/>
      <c r="E1626" s="191"/>
      <c r="F1626" s="191"/>
      <c r="G1626" s="191"/>
      <c r="H1626" s="191"/>
      <c r="I1626" s="191"/>
      <c r="J1626" s="191"/>
      <c r="K1626" s="193"/>
      <c r="L1626" s="193"/>
      <c r="M1626" s="193"/>
      <c r="N1626" s="193"/>
      <c r="O1626" s="193"/>
      <c r="P1626" s="721" t="s">
        <v>1133</v>
      </c>
      <c r="Q1626" s="721"/>
      <c r="R1626" s="721"/>
      <c r="S1626" s="721"/>
      <c r="T1626" s="721"/>
      <c r="U1626" s="721"/>
      <c r="V1626" s="193"/>
      <c r="W1626" s="721" t="s">
        <v>1133</v>
      </c>
      <c r="X1626" s="721"/>
      <c r="Y1626" s="721"/>
      <c r="Z1626" s="721"/>
      <c r="AA1626" s="721"/>
      <c r="AB1626" s="721"/>
      <c r="AC1626" s="193"/>
      <c r="AD1626" s="722" t="s">
        <v>1133</v>
      </c>
      <c r="AE1626" s="722"/>
      <c r="AF1626" s="722"/>
      <c r="AG1626" s="722"/>
      <c r="AH1626" s="722"/>
      <c r="AI1626" s="722"/>
      <c r="AJ1626" s="395" t="str">
        <f t="shared" si="202"/>
        <v/>
      </c>
      <c r="AK1626" s="396">
        <f t="shared" si="202"/>
        <v>0</v>
      </c>
      <c r="AL1626" s="414"/>
      <c r="AM1626" s="191"/>
      <c r="AN1626" s="191"/>
      <c r="AO1626" s="191"/>
      <c r="AP1626" s="191"/>
      <c r="AQ1626" s="191"/>
      <c r="AR1626" s="191"/>
      <c r="AS1626" s="191"/>
      <c r="AT1626" s="193"/>
      <c r="AU1626" s="193"/>
      <c r="AV1626" s="193"/>
      <c r="AW1626" s="193"/>
      <c r="AX1626" s="193"/>
      <c r="AY1626" s="721" t="s">
        <v>1133</v>
      </c>
      <c r="AZ1626" s="721"/>
      <c r="BA1626" s="721"/>
      <c r="BB1626" s="721"/>
      <c r="BC1626" s="721"/>
      <c r="BD1626" s="721"/>
      <c r="BE1626" s="193"/>
      <c r="BF1626" s="721" t="s">
        <v>1133</v>
      </c>
      <c r="BG1626" s="721"/>
      <c r="BH1626" s="721"/>
      <c r="BI1626" s="721"/>
      <c r="BJ1626" s="721"/>
      <c r="BK1626" s="721"/>
      <c r="BL1626" s="193"/>
      <c r="BM1626" s="722" t="s">
        <v>1133</v>
      </c>
      <c r="BN1626" s="722"/>
      <c r="BO1626" s="722"/>
      <c r="BP1626" s="722"/>
      <c r="BQ1626" s="722"/>
      <c r="BR1626" s="722"/>
      <c r="BS1626" s="193"/>
      <c r="BT1626" s="252"/>
      <c r="BU1626" s="252"/>
      <c r="BV1626" s="252"/>
      <c r="BW1626" s="252"/>
      <c r="BX1626" s="193"/>
      <c r="BY1626" s="156">
        <f>SUM(BY1627:BY1629)</f>
        <v>0</v>
      </c>
      <c r="BZ1626" s="156">
        <f t="shared" si="201"/>
        <v>0</v>
      </c>
      <c r="CA1626" s="156"/>
      <c r="CB1626" s="195"/>
      <c r="CC1626" s="195"/>
      <c r="CD1626" s="195"/>
      <c r="CE1626" s="195"/>
      <c r="CG1626" s="195"/>
      <c r="CH1626" s="195"/>
      <c r="CI1626" s="195"/>
      <c r="CJ1626" s="195"/>
      <c r="CK1626" s="195"/>
      <c r="CL1626" s="195"/>
      <c r="CM1626" s="195"/>
      <c r="CN1626" s="195"/>
      <c r="CO1626" s="195"/>
      <c r="CP1626" s="195"/>
    </row>
    <row r="1627" spans="1:96" s="99" customFormat="1" ht="15" hidden="1" customHeight="1" outlineLevel="1">
      <c r="A1627" s="147" t="str">
        <f>IF(B1627&lt;&gt;"",SUBTOTAL(103,$B$8:B1627)-SUBTOTAL(103,$B$9:$B$50)-SUBTOTAL(103,$B$52:$B$345),"")</f>
        <v/>
      </c>
      <c r="B1627" s="90"/>
      <c r="C1627" s="321" t="s">
        <v>1900</v>
      </c>
      <c r="D1627" s="107"/>
      <c r="E1627" s="107"/>
      <c r="F1627" s="107"/>
      <c r="G1627" s="107"/>
      <c r="H1627" s="107"/>
      <c r="I1627" s="107"/>
      <c r="J1627" s="107"/>
      <c r="K1627" s="189"/>
      <c r="L1627" s="189"/>
      <c r="M1627" s="189"/>
      <c r="N1627" s="189"/>
      <c r="O1627" s="189"/>
      <c r="P1627" s="641">
        <v>0</v>
      </c>
      <c r="Q1627" s="641"/>
      <c r="R1627" s="641"/>
      <c r="S1627" s="641"/>
      <c r="T1627" s="641"/>
      <c r="U1627" s="641"/>
      <c r="V1627" s="155"/>
      <c r="W1627" s="641">
        <v>0</v>
      </c>
      <c r="X1627" s="641"/>
      <c r="Y1627" s="641"/>
      <c r="Z1627" s="641"/>
      <c r="AA1627" s="641"/>
      <c r="AB1627" s="641"/>
      <c r="AC1627" s="155"/>
      <c r="AD1627" s="641">
        <f>SUM(P1627:AB1627)</f>
        <v>0</v>
      </c>
      <c r="AE1627" s="641"/>
      <c r="AF1627" s="641"/>
      <c r="AG1627" s="641"/>
      <c r="AH1627" s="641"/>
      <c r="AI1627" s="641">
        <f>SUM(Y1627:AG1627)</f>
        <v>0</v>
      </c>
      <c r="AJ1627" s="147" t="str">
        <f t="shared" si="202"/>
        <v/>
      </c>
      <c r="AK1627" s="245">
        <f t="shared" si="202"/>
        <v>0</v>
      </c>
      <c r="AL1627" s="321" t="s">
        <v>1737</v>
      </c>
      <c r="AM1627" s="107"/>
      <c r="AN1627" s="107"/>
      <c r="AO1627" s="107"/>
      <c r="AP1627" s="107"/>
      <c r="AQ1627" s="107"/>
      <c r="AR1627" s="107"/>
      <c r="AS1627" s="107"/>
      <c r="AT1627" s="189"/>
      <c r="AU1627" s="189"/>
      <c r="AV1627" s="189"/>
      <c r="AW1627" s="189"/>
      <c r="AX1627" s="189"/>
      <c r="AY1627" s="641">
        <f>P1627</f>
        <v>0</v>
      </c>
      <c r="AZ1627" s="641"/>
      <c r="BA1627" s="641"/>
      <c r="BB1627" s="641"/>
      <c r="BC1627" s="641"/>
      <c r="BD1627" s="641"/>
      <c r="BE1627" s="155"/>
      <c r="BF1627" s="641">
        <f>W1627</f>
        <v>0</v>
      </c>
      <c r="BG1627" s="641"/>
      <c r="BH1627" s="641"/>
      <c r="BI1627" s="641"/>
      <c r="BJ1627" s="641"/>
      <c r="BK1627" s="641"/>
      <c r="BL1627" s="155"/>
      <c r="BM1627" s="641">
        <f>SUM(AY1627:BK1627)</f>
        <v>0</v>
      </c>
      <c r="BN1627" s="641"/>
      <c r="BO1627" s="641"/>
      <c r="BP1627" s="641"/>
      <c r="BQ1627" s="641"/>
      <c r="BR1627" s="641">
        <f>SUM(BH1627:BP1627)</f>
        <v>0</v>
      </c>
      <c r="BS1627" s="189"/>
      <c r="BT1627" s="194"/>
      <c r="BU1627" s="194"/>
      <c r="BV1627" s="194"/>
      <c r="BW1627" s="194"/>
      <c r="BX1627" s="189"/>
      <c r="BY1627" s="156">
        <f>IF(SUM(C1627:AI1627)=0,0,1)</f>
        <v>0</v>
      </c>
      <c r="BZ1627" s="156">
        <f t="shared" si="201"/>
        <v>0</v>
      </c>
      <c r="CA1627" s="156"/>
      <c r="CB1627" s="195">
        <f>[4]KQKD!P39</f>
        <v>3378998395</v>
      </c>
      <c r="CC1627" s="195">
        <f>AD1627-CB1627</f>
        <v>-3378998395</v>
      </c>
      <c r="CD1627" s="195"/>
      <c r="CE1627" s="195"/>
      <c r="CF1627" s="89"/>
      <c r="CG1627" s="253"/>
      <c r="CH1627" s="253"/>
      <c r="CI1627" s="253"/>
      <c r="CJ1627" s="253"/>
      <c r="CK1627" s="253"/>
      <c r="CL1627" s="253"/>
      <c r="CM1627" s="253"/>
      <c r="CN1627" s="253"/>
      <c r="CO1627" s="253"/>
      <c r="CP1627" s="253"/>
      <c r="CQ1627" s="89"/>
      <c r="CR1627" s="89"/>
    </row>
    <row r="1628" spans="1:96" s="99" customFormat="1" ht="15" hidden="1" customHeight="1" outlineLevel="1">
      <c r="A1628" s="147" t="str">
        <f>IF(B1628&lt;&gt;"",SUBTOTAL(103,$B$8:B1628)-SUBTOTAL(103,$B$9:$B$50)-SUBTOTAL(103,$B$52:$B$345),"")</f>
        <v/>
      </c>
      <c r="B1628" s="90"/>
      <c r="C1628" s="321" t="s">
        <v>1925</v>
      </c>
      <c r="D1628" s="107"/>
      <c r="E1628" s="107"/>
      <c r="F1628" s="107"/>
      <c r="G1628" s="107"/>
      <c r="H1628" s="107"/>
      <c r="I1628" s="107"/>
      <c r="J1628" s="107"/>
      <c r="K1628" s="189"/>
      <c r="L1628" s="189"/>
      <c r="M1628" s="189"/>
      <c r="N1628" s="189"/>
      <c r="O1628" s="189"/>
      <c r="P1628" s="641">
        <v>0</v>
      </c>
      <c r="Q1628" s="641"/>
      <c r="R1628" s="641"/>
      <c r="S1628" s="641"/>
      <c r="T1628" s="641"/>
      <c r="U1628" s="641"/>
      <c r="V1628" s="155"/>
      <c r="W1628" s="641">
        <v>0</v>
      </c>
      <c r="X1628" s="641"/>
      <c r="Y1628" s="641"/>
      <c r="Z1628" s="641"/>
      <c r="AA1628" s="641"/>
      <c r="AB1628" s="641"/>
      <c r="AC1628" s="155"/>
      <c r="AD1628" s="641">
        <f>SUM(P1628:AB1628)</f>
        <v>0</v>
      </c>
      <c r="AE1628" s="641"/>
      <c r="AF1628" s="641"/>
      <c r="AG1628" s="641"/>
      <c r="AH1628" s="641"/>
      <c r="AI1628" s="641">
        <f>SUM(Y1628:AG1628)</f>
        <v>0</v>
      </c>
      <c r="AJ1628" s="147" t="str">
        <f t="shared" si="202"/>
        <v/>
      </c>
      <c r="AK1628" s="245">
        <f t="shared" si="202"/>
        <v>0</v>
      </c>
      <c r="AL1628" s="321" t="s">
        <v>1908</v>
      </c>
      <c r="AM1628" s="107"/>
      <c r="AN1628" s="107"/>
      <c r="AO1628" s="107"/>
      <c r="AP1628" s="107"/>
      <c r="AQ1628" s="107"/>
      <c r="AR1628" s="107"/>
      <c r="AS1628" s="107"/>
      <c r="AT1628" s="189"/>
      <c r="AU1628" s="189"/>
      <c r="AV1628" s="189"/>
      <c r="AW1628" s="189"/>
      <c r="AX1628" s="189"/>
      <c r="AY1628" s="641">
        <f>P1628</f>
        <v>0</v>
      </c>
      <c r="AZ1628" s="641"/>
      <c r="BA1628" s="641"/>
      <c r="BB1628" s="641"/>
      <c r="BC1628" s="641"/>
      <c r="BD1628" s="641"/>
      <c r="BE1628" s="155"/>
      <c r="BF1628" s="641">
        <f>W1628</f>
        <v>0</v>
      </c>
      <c r="BG1628" s="641"/>
      <c r="BH1628" s="641"/>
      <c r="BI1628" s="641"/>
      <c r="BJ1628" s="641"/>
      <c r="BK1628" s="641"/>
      <c r="BL1628" s="155"/>
      <c r="BM1628" s="641">
        <f>SUM(AY1628:BK1628)</f>
        <v>0</v>
      </c>
      <c r="BN1628" s="641"/>
      <c r="BO1628" s="641"/>
      <c r="BP1628" s="641"/>
      <c r="BQ1628" s="641"/>
      <c r="BR1628" s="641">
        <f>SUM(BH1628:BP1628)</f>
        <v>0</v>
      </c>
      <c r="BS1628" s="189"/>
      <c r="BT1628" s="194"/>
      <c r="BU1628" s="194"/>
      <c r="BV1628" s="194"/>
      <c r="BW1628" s="194"/>
      <c r="BX1628" s="189"/>
      <c r="BY1628" s="156">
        <f>IF(SUM(C1628:AI1628)=0,0,1)</f>
        <v>0</v>
      </c>
      <c r="BZ1628" s="156">
        <f t="shared" si="201"/>
        <v>0</v>
      </c>
      <c r="CA1628" s="156"/>
      <c r="CB1628" s="195">
        <f>[4]CDKT!P148</f>
        <v>150151522749</v>
      </c>
      <c r="CC1628" s="195">
        <f>AD1628-CB1628</f>
        <v>-150151522749</v>
      </c>
      <c r="CD1628" s="195"/>
      <c r="CE1628" s="195"/>
      <c r="CF1628" s="89"/>
      <c r="CG1628" s="253"/>
      <c r="CH1628" s="253"/>
      <c r="CI1628" s="253"/>
      <c r="CJ1628" s="253"/>
      <c r="CK1628" s="253"/>
      <c r="CL1628" s="253"/>
      <c r="CM1628" s="253"/>
      <c r="CN1628" s="253"/>
      <c r="CO1628" s="253"/>
      <c r="CP1628" s="253"/>
      <c r="CQ1628" s="89"/>
      <c r="CR1628" s="89"/>
    </row>
    <row r="1629" spans="1:96" s="99" customFormat="1" ht="15" hidden="1" customHeight="1" outlineLevel="1">
      <c r="A1629" s="147" t="str">
        <f>IF(B1629&lt;&gt;"",SUBTOTAL(103,$B$8:B1629)-SUBTOTAL(103,$B$9:$B$50)-SUBTOTAL(103,$B$52:$B$345),"")</f>
        <v/>
      </c>
      <c r="B1629" s="90"/>
      <c r="C1629" s="321" t="s">
        <v>1926</v>
      </c>
      <c r="D1629" s="107"/>
      <c r="E1629" s="107"/>
      <c r="F1629" s="107"/>
      <c r="G1629" s="107"/>
      <c r="H1629" s="107"/>
      <c r="I1629" s="107"/>
      <c r="J1629" s="107"/>
      <c r="K1629" s="189"/>
      <c r="L1629" s="189"/>
      <c r="M1629" s="189"/>
      <c r="N1629" s="189"/>
      <c r="O1629" s="189"/>
      <c r="P1629" s="641">
        <v>0</v>
      </c>
      <c r="Q1629" s="641"/>
      <c r="R1629" s="641"/>
      <c r="S1629" s="641"/>
      <c r="T1629" s="641"/>
      <c r="U1629" s="641"/>
      <c r="V1629" s="155"/>
      <c r="W1629" s="641">
        <v>0</v>
      </c>
      <c r="X1629" s="641"/>
      <c r="Y1629" s="641"/>
      <c r="Z1629" s="641"/>
      <c r="AA1629" s="641"/>
      <c r="AB1629" s="641"/>
      <c r="AC1629" s="155"/>
      <c r="AD1629" s="641">
        <f>SUM(P1629:AB1629)</f>
        <v>0</v>
      </c>
      <c r="AE1629" s="641"/>
      <c r="AF1629" s="641"/>
      <c r="AG1629" s="641"/>
      <c r="AH1629" s="641"/>
      <c r="AI1629" s="641">
        <f>SUM(Y1629:AG1629)</f>
        <v>0</v>
      </c>
      <c r="AJ1629" s="147" t="str">
        <f t="shared" si="202"/>
        <v/>
      </c>
      <c r="AK1629" s="245">
        <f t="shared" si="202"/>
        <v>0</v>
      </c>
      <c r="AL1629" s="321" t="s">
        <v>1914</v>
      </c>
      <c r="AM1629" s="107"/>
      <c r="AN1629" s="107"/>
      <c r="AO1629" s="107"/>
      <c r="AP1629" s="107"/>
      <c r="AQ1629" s="107"/>
      <c r="AR1629" s="107"/>
      <c r="AS1629" s="107"/>
      <c r="AT1629" s="189"/>
      <c r="AU1629" s="189"/>
      <c r="AV1629" s="189"/>
      <c r="AW1629" s="189"/>
      <c r="AX1629" s="189"/>
      <c r="AY1629" s="641">
        <f>P1629</f>
        <v>0</v>
      </c>
      <c r="AZ1629" s="641"/>
      <c r="BA1629" s="641"/>
      <c r="BB1629" s="641"/>
      <c r="BC1629" s="641"/>
      <c r="BD1629" s="641"/>
      <c r="BE1629" s="155"/>
      <c r="BF1629" s="641">
        <f>W1629</f>
        <v>0</v>
      </c>
      <c r="BG1629" s="641"/>
      <c r="BH1629" s="641"/>
      <c r="BI1629" s="641"/>
      <c r="BJ1629" s="641"/>
      <c r="BK1629" s="641"/>
      <c r="BL1629" s="155"/>
      <c r="BM1629" s="641">
        <f>SUM(AY1629:BK1629)</f>
        <v>0</v>
      </c>
      <c r="BN1629" s="641"/>
      <c r="BO1629" s="641"/>
      <c r="BP1629" s="641"/>
      <c r="BQ1629" s="641"/>
      <c r="BR1629" s="641">
        <f>SUM(BH1629:BP1629)</f>
        <v>0</v>
      </c>
      <c r="BS1629" s="189"/>
      <c r="BT1629" s="194"/>
      <c r="BU1629" s="194"/>
      <c r="BV1629" s="194"/>
      <c r="BW1629" s="194"/>
      <c r="BX1629" s="189"/>
      <c r="BY1629" s="156">
        <f>IF(SUM(C1629:AI1629)=0,0,1)</f>
        <v>0</v>
      </c>
      <c r="BZ1629" s="156">
        <f t="shared" si="201"/>
        <v>0</v>
      </c>
      <c r="CA1629" s="156"/>
      <c r="CB1629" s="195">
        <f>[4]CDKT!P157</f>
        <v>13810545684</v>
      </c>
      <c r="CC1629" s="195">
        <f>AD1629-CB1629</f>
        <v>-13810545684</v>
      </c>
      <c r="CD1629" s="195"/>
      <c r="CE1629" s="195"/>
      <c r="CF1629" s="89"/>
      <c r="CG1629" s="253"/>
      <c r="CH1629" s="253"/>
      <c r="CI1629" s="253"/>
      <c r="CJ1629" s="253"/>
      <c r="CK1629" s="253"/>
      <c r="CL1629" s="253"/>
      <c r="CM1629" s="253"/>
      <c r="CN1629" s="253"/>
      <c r="CO1629" s="253"/>
      <c r="CP1629" s="253"/>
      <c r="CQ1629" s="89"/>
      <c r="CR1629" s="89"/>
    </row>
    <row r="1630" spans="1:96" s="96" customFormat="1" ht="15" hidden="1" customHeight="1" collapsed="1">
      <c r="A1630" s="147" t="str">
        <f>IF(B1630&lt;&gt;"",SUBTOTAL(103,$B$8:B1630)-SUBTOTAL(103,$B$9:$B$50)-SUBTOTAL(103,$B$52:$B$345),"")</f>
        <v/>
      </c>
      <c r="B1630" s="88"/>
      <c r="C1630" s="500"/>
      <c r="D1630" s="500"/>
      <c r="E1630" s="500"/>
      <c r="F1630" s="500"/>
      <c r="G1630" s="500"/>
      <c r="H1630" s="500"/>
      <c r="I1630" s="500"/>
      <c r="J1630" s="500"/>
      <c r="K1630" s="500"/>
      <c r="L1630" s="500"/>
      <c r="M1630" s="500"/>
      <c r="N1630" s="500"/>
      <c r="O1630" s="500"/>
      <c r="P1630" s="500"/>
      <c r="Q1630" s="500"/>
      <c r="R1630" s="500"/>
      <c r="S1630" s="500"/>
      <c r="T1630" s="500"/>
      <c r="U1630" s="500"/>
      <c r="V1630" s="500"/>
      <c r="W1630" s="500"/>
      <c r="X1630" s="500"/>
      <c r="Y1630" s="500"/>
      <c r="Z1630" s="500"/>
      <c r="AA1630" s="500"/>
      <c r="AB1630" s="500"/>
      <c r="AC1630" s="500"/>
      <c r="AD1630" s="500"/>
      <c r="AE1630" s="500"/>
      <c r="AF1630" s="500"/>
      <c r="AG1630" s="500"/>
      <c r="AH1630" s="500"/>
      <c r="AI1630" s="500"/>
      <c r="AJ1630" s="147" t="str">
        <f t="shared" si="202"/>
        <v/>
      </c>
      <c r="AK1630" s="245">
        <f t="shared" si="202"/>
        <v>0</v>
      </c>
      <c r="AL1630" s="500"/>
      <c r="AM1630" s="500"/>
      <c r="AN1630" s="500"/>
      <c r="AO1630" s="500"/>
      <c r="AP1630" s="500"/>
      <c r="AQ1630" s="500"/>
      <c r="AR1630" s="500"/>
      <c r="AS1630" s="500"/>
      <c r="AT1630" s="500"/>
      <c r="AU1630" s="500"/>
      <c r="AV1630" s="500"/>
      <c r="AW1630" s="500"/>
      <c r="AX1630" s="500"/>
      <c r="AY1630" s="500"/>
      <c r="AZ1630" s="500"/>
      <c r="BA1630" s="500"/>
      <c r="BB1630" s="500"/>
      <c r="BC1630" s="500"/>
      <c r="BD1630" s="500"/>
      <c r="BE1630" s="500"/>
      <c r="BF1630" s="500"/>
      <c r="BG1630" s="500"/>
      <c r="BH1630" s="500"/>
      <c r="BI1630" s="500"/>
      <c r="BJ1630" s="500"/>
      <c r="BK1630" s="500"/>
      <c r="BL1630" s="500"/>
      <c r="BM1630" s="500"/>
      <c r="BN1630" s="500"/>
      <c r="BO1630" s="500"/>
      <c r="BP1630" s="500"/>
      <c r="BQ1630" s="500"/>
      <c r="BR1630" s="500"/>
      <c r="BS1630" s="271"/>
      <c r="BT1630" s="155"/>
      <c r="BU1630" s="155"/>
      <c r="BV1630" s="155"/>
      <c r="BW1630" s="155"/>
      <c r="BX1630" s="156"/>
      <c r="BY1630" s="156">
        <f>BY1631</f>
        <v>1</v>
      </c>
      <c r="BZ1630" s="156">
        <f t="shared" si="201"/>
        <v>0</v>
      </c>
      <c r="CA1630" s="156"/>
      <c r="CB1630" s="252"/>
      <c r="CC1630" s="252"/>
      <c r="CD1630" s="252"/>
      <c r="CE1630" s="252"/>
      <c r="CG1630" s="272"/>
      <c r="CH1630" s="272"/>
      <c r="CI1630" s="272"/>
      <c r="CJ1630" s="272"/>
      <c r="CK1630" s="272"/>
      <c r="CL1630" s="272"/>
      <c r="CM1630" s="272"/>
      <c r="CN1630" s="272"/>
      <c r="CO1630" s="272"/>
      <c r="CP1630" s="272"/>
    </row>
    <row r="1631" spans="1:96" ht="15" customHeight="1">
      <c r="A1631" s="147">
        <f>IF(B1631&lt;&gt;"",SUBTOTAL(103,$B$8:B1631)-SUBTOTAL(103,$B$9:$B$50)-SUBTOTAL(103,$B$52:$B$345),"")</f>
        <v>37</v>
      </c>
      <c r="B1631" s="88" t="str">
        <f>IF(AND(W1633=0,AD1633=0,W1653=0,AD1653=0,W1664=0,AD1664=0),"",".")</f>
        <v>.</v>
      </c>
      <c r="C1631" s="261" t="s">
        <v>1927</v>
      </c>
      <c r="D1631" s="90"/>
      <c r="E1631" s="90"/>
      <c r="F1631" s="90"/>
      <c r="G1631" s="90"/>
      <c r="H1631" s="90"/>
      <c r="I1631" s="90"/>
      <c r="J1631" s="90"/>
      <c r="K1631" s="90"/>
      <c r="L1631" s="90"/>
      <c r="M1631" s="90"/>
      <c r="N1631" s="90"/>
      <c r="O1631" s="90"/>
      <c r="P1631" s="90"/>
      <c r="Q1631" s="90"/>
      <c r="R1631" s="90"/>
      <c r="S1631" s="90"/>
      <c r="T1631" s="90"/>
      <c r="AJ1631" s="147">
        <f t="shared" si="202"/>
        <v>37</v>
      </c>
      <c r="AK1631" s="245" t="str">
        <f t="shared" si="202"/>
        <v>.</v>
      </c>
      <c r="AL1631" s="261" t="s">
        <v>1928</v>
      </c>
      <c r="AM1631" s="90"/>
      <c r="AN1631" s="90"/>
      <c r="AO1631" s="90"/>
      <c r="AP1631" s="90"/>
      <c r="AQ1631" s="90"/>
      <c r="AR1631" s="90"/>
      <c r="AS1631" s="90"/>
      <c r="AT1631" s="90"/>
      <c r="AU1631" s="90"/>
      <c r="AV1631" s="90"/>
      <c r="AW1631" s="90"/>
      <c r="AX1631" s="90"/>
      <c r="AY1631" s="90"/>
      <c r="AZ1631" s="90"/>
      <c r="BA1631" s="90"/>
      <c r="BB1631" s="90"/>
      <c r="BC1631" s="90"/>
      <c r="BY1631" s="156">
        <f>BY1636+BY1653+BY1664</f>
        <v>1</v>
      </c>
      <c r="BZ1631" s="156">
        <f t="shared" si="201"/>
        <v>0</v>
      </c>
    </row>
    <row r="1632" spans="1:96" ht="13" hidden="1">
      <c r="A1632" s="147" t="str">
        <f>IF(B1632&lt;&gt;"",SUBTOTAL(103,$B$8:B1632)-SUBTOTAL(103,$B$9:$B$50)-SUBTOTAL(103,$B$52:$B$345),"")</f>
        <v/>
      </c>
      <c r="C1632" s="261"/>
      <c r="D1632" s="90"/>
      <c r="E1632" s="90"/>
      <c r="F1632" s="90"/>
      <c r="G1632" s="90"/>
      <c r="H1632" s="90"/>
      <c r="I1632" s="90"/>
      <c r="J1632" s="90"/>
      <c r="K1632" s="90"/>
      <c r="L1632" s="90"/>
      <c r="M1632" s="90"/>
      <c r="N1632" s="90"/>
      <c r="O1632" s="90"/>
      <c r="P1632" s="90"/>
      <c r="Q1632" s="90"/>
      <c r="R1632" s="90"/>
      <c r="S1632" s="90"/>
      <c r="T1632" s="90"/>
      <c r="AJ1632" s="147" t="str">
        <f t="shared" si="202"/>
        <v/>
      </c>
      <c r="AK1632" s="245">
        <f t="shared" si="202"/>
        <v>0</v>
      </c>
      <c r="AL1632" s="261"/>
      <c r="AM1632" s="90"/>
      <c r="AN1632" s="90"/>
      <c r="AO1632" s="90"/>
      <c r="AP1632" s="90"/>
      <c r="AQ1632" s="90"/>
      <c r="AR1632" s="90"/>
      <c r="AS1632" s="90"/>
      <c r="AT1632" s="90"/>
      <c r="AU1632" s="90"/>
      <c r="AV1632" s="90"/>
      <c r="AW1632" s="90"/>
      <c r="AX1632" s="90"/>
      <c r="AY1632" s="90"/>
      <c r="AZ1632" s="90"/>
      <c r="BA1632" s="90"/>
      <c r="BB1632" s="90"/>
      <c r="BC1632" s="90"/>
      <c r="BY1632" s="156">
        <f>BY1636</f>
        <v>0</v>
      </c>
      <c r="BZ1632" s="156">
        <f t="shared" si="201"/>
        <v>0</v>
      </c>
    </row>
    <row r="1633" spans="1:94" ht="15" hidden="1" customHeight="1">
      <c r="A1633" s="147" t="str">
        <f>IF(B1633&lt;&gt;"",SUBTOTAL(103,$B$8:B1633)-SUBTOTAL(103,$B$9:$B$50)-SUBTOTAL(103,$B$52:$B$345),"")</f>
        <v/>
      </c>
      <c r="C1633" s="90" t="str">
        <f>"Trong "&amp;'[4]Khai bao'!$C$23&amp;", Công ty có giao dịch với các bên liên quan như sau:"</f>
        <v>Trong kỳ, Công ty có giao dịch với các bên liên quan như sau:</v>
      </c>
      <c r="D1633" s="259"/>
      <c r="E1633" s="259"/>
      <c r="F1633" s="259"/>
      <c r="G1633" s="259"/>
      <c r="H1633" s="259"/>
      <c r="I1633" s="259"/>
      <c r="J1633" s="259"/>
      <c r="K1633" s="259"/>
      <c r="L1633" s="259"/>
      <c r="M1633" s="259"/>
      <c r="N1633" s="259"/>
      <c r="O1633" s="259"/>
      <c r="P1633" s="259"/>
      <c r="Q1633" s="259"/>
      <c r="R1633" s="259"/>
      <c r="S1633" s="259"/>
      <c r="T1633" s="259"/>
      <c r="U1633" s="259"/>
      <c r="V1633" s="259"/>
      <c r="W1633" s="771">
        <f>SUM(W1637:AB1651)</f>
        <v>0</v>
      </c>
      <c r="X1633" s="772"/>
      <c r="Y1633" s="772"/>
      <c r="Z1633" s="772"/>
      <c r="AA1633" s="772"/>
      <c r="AB1633" s="772"/>
      <c r="AC1633" s="511"/>
      <c r="AD1633" s="771">
        <f>SUM(AD1637:AI1651)</f>
        <v>0</v>
      </c>
      <c r="AE1633" s="772"/>
      <c r="AF1633" s="772"/>
      <c r="AG1633" s="772"/>
      <c r="AH1633" s="772"/>
      <c r="AI1633" s="772"/>
      <c r="AJ1633" s="147" t="str">
        <f t="shared" si="202"/>
        <v/>
      </c>
      <c r="AK1633" s="245">
        <f t="shared" si="202"/>
        <v>0</v>
      </c>
      <c r="AL1633" s="90" t="s">
        <v>1929</v>
      </c>
      <c r="AM1633" s="90"/>
      <c r="AN1633" s="90"/>
      <c r="AO1633" s="90"/>
      <c r="AP1633" s="90"/>
      <c r="AQ1633" s="90"/>
      <c r="AR1633" s="90"/>
      <c r="AS1633" s="90"/>
      <c r="AT1633" s="90"/>
      <c r="AU1633" s="90"/>
      <c r="AV1633" s="90"/>
      <c r="AW1633" s="90"/>
      <c r="AX1633" s="90"/>
      <c r="AY1633" s="90"/>
      <c r="AZ1633" s="90"/>
      <c r="BA1633" s="90"/>
      <c r="BB1633" s="90"/>
      <c r="BC1633" s="90"/>
      <c r="BD1633" s="90"/>
      <c r="BE1633" s="90"/>
      <c r="BF1633" s="90"/>
      <c r="BG1633" s="90"/>
      <c r="BH1633" s="90"/>
      <c r="BI1633" s="90"/>
      <c r="BJ1633" s="90"/>
      <c r="BK1633" s="90"/>
      <c r="BL1633" s="90"/>
      <c r="BM1633" s="90"/>
      <c r="BN1633" s="90"/>
      <c r="BO1633" s="90"/>
      <c r="BP1633" s="90"/>
      <c r="BQ1633" s="90"/>
      <c r="BR1633" s="90"/>
      <c r="BS1633" s="259"/>
      <c r="BY1633" s="156">
        <f>BY1636</f>
        <v>0</v>
      </c>
      <c r="BZ1633" s="156">
        <f t="shared" si="201"/>
        <v>0</v>
      </c>
    </row>
    <row r="1634" spans="1:94" ht="13" hidden="1">
      <c r="A1634" s="147" t="str">
        <f>IF(B1634&lt;&gt;"",SUBTOTAL(103,$B$8:B1634)-SUBTOTAL(103,$B$9:$B$50)-SUBTOTAL(103,$B$52:$B$345),"")</f>
        <v/>
      </c>
      <c r="D1634" s="259"/>
      <c r="E1634" s="259"/>
      <c r="F1634" s="259"/>
      <c r="G1634" s="259"/>
      <c r="H1634" s="259"/>
      <c r="I1634" s="259"/>
      <c r="J1634" s="259"/>
      <c r="K1634" s="259"/>
      <c r="L1634" s="259"/>
      <c r="M1634" s="259"/>
      <c r="N1634" s="259"/>
      <c r="O1634" s="259"/>
      <c r="P1634" s="259"/>
      <c r="Q1634" s="259"/>
      <c r="R1634" s="259"/>
      <c r="S1634" s="259"/>
      <c r="T1634" s="259"/>
      <c r="U1634" s="259"/>
      <c r="V1634" s="259"/>
      <c r="W1634" s="259"/>
      <c r="X1634" s="259"/>
      <c r="Y1634" s="259"/>
      <c r="Z1634" s="259"/>
      <c r="AA1634" s="259"/>
      <c r="AB1634" s="259"/>
      <c r="AC1634" s="259"/>
      <c r="AD1634" s="259"/>
      <c r="AE1634" s="259"/>
      <c r="AF1634" s="259"/>
      <c r="AG1634" s="259"/>
      <c r="AH1634" s="259"/>
      <c r="AI1634" s="259"/>
      <c r="AJ1634" s="147" t="str">
        <f t="shared" si="202"/>
        <v/>
      </c>
      <c r="AK1634" s="245">
        <f t="shared" si="202"/>
        <v>0</v>
      </c>
      <c r="AM1634" s="90"/>
      <c r="AN1634" s="90"/>
      <c r="AO1634" s="90"/>
      <c r="AP1634" s="90"/>
      <c r="AQ1634" s="90"/>
      <c r="AR1634" s="90"/>
      <c r="AS1634" s="90"/>
      <c r="AT1634" s="90"/>
      <c r="AU1634" s="90"/>
      <c r="AV1634" s="90"/>
      <c r="AW1634" s="90"/>
      <c r="AX1634" s="90"/>
      <c r="AY1634" s="90"/>
      <c r="AZ1634" s="90"/>
      <c r="BA1634" s="90"/>
      <c r="BB1634" s="90"/>
      <c r="BC1634" s="90"/>
      <c r="BD1634" s="90"/>
      <c r="BE1634" s="90"/>
      <c r="BF1634" s="90"/>
      <c r="BG1634" s="90"/>
      <c r="BH1634" s="90"/>
      <c r="BI1634" s="90"/>
      <c r="BJ1634" s="90"/>
      <c r="BK1634" s="90"/>
      <c r="BL1634" s="90"/>
      <c r="BM1634" s="90"/>
      <c r="BN1634" s="90"/>
      <c r="BO1634" s="90"/>
      <c r="BP1634" s="90"/>
      <c r="BQ1634" s="90"/>
      <c r="BR1634" s="90"/>
      <c r="BS1634" s="259"/>
      <c r="BY1634" s="156">
        <f>BY1636</f>
        <v>0</v>
      </c>
      <c r="BZ1634" s="156">
        <f t="shared" si="201"/>
        <v>0</v>
      </c>
    </row>
    <row r="1635" spans="1:94" s="121" customFormat="1" ht="27" hidden="1" customHeight="1">
      <c r="A1635" s="256" t="str">
        <f>IF(B1635&lt;&gt;"",SUBTOTAL(103,$B$8:B1635)-SUBTOTAL(103,$B$9:$B$50)-SUBTOTAL(103,$B$52:$B$345),"")</f>
        <v/>
      </c>
      <c r="B1635" s="512"/>
      <c r="C1635" s="773"/>
      <c r="D1635" s="773"/>
      <c r="E1635" s="773"/>
      <c r="F1635" s="773"/>
      <c r="G1635" s="773"/>
      <c r="H1635" s="773"/>
      <c r="I1635" s="773"/>
      <c r="J1635" s="773"/>
      <c r="K1635" s="773"/>
      <c r="L1635" s="773"/>
      <c r="M1635" s="773"/>
      <c r="N1635" s="773"/>
      <c r="P1635" s="774" t="s">
        <v>1930</v>
      </c>
      <c r="Q1635" s="774"/>
      <c r="R1635" s="774"/>
      <c r="S1635" s="774"/>
      <c r="T1635" s="774"/>
      <c r="U1635" s="774"/>
      <c r="W1635" s="775" t="str">
        <f>[4]KQKD!$P$9</f>
        <v>6 tháng đầu năm 2016</v>
      </c>
      <c r="X1635" s="775"/>
      <c r="Y1635" s="775"/>
      <c r="Z1635" s="775"/>
      <c r="AA1635" s="775"/>
      <c r="AB1635" s="775"/>
      <c r="AC1635" s="197"/>
      <c r="AD1635" s="775" t="str">
        <f>[4]KQKD!$T$9</f>
        <v>6 tháng đầu năm 2015</v>
      </c>
      <c r="AE1635" s="775"/>
      <c r="AF1635" s="775"/>
      <c r="AG1635" s="775"/>
      <c r="AH1635" s="775"/>
      <c r="AI1635" s="775"/>
      <c r="AJ1635" s="256" t="str">
        <f t="shared" si="202"/>
        <v/>
      </c>
      <c r="AK1635" s="284">
        <f t="shared" si="202"/>
        <v>0</v>
      </c>
      <c r="AL1635" s="773"/>
      <c r="AM1635" s="773"/>
      <c r="AN1635" s="773"/>
      <c r="AO1635" s="773"/>
      <c r="AP1635" s="773"/>
      <c r="AQ1635" s="773"/>
      <c r="AR1635" s="773"/>
      <c r="AS1635" s="773"/>
      <c r="AT1635" s="773"/>
      <c r="AU1635" s="773"/>
      <c r="AV1635" s="773"/>
      <c r="AW1635" s="773"/>
      <c r="AY1635" s="779" t="s">
        <v>1931</v>
      </c>
      <c r="AZ1635" s="779"/>
      <c r="BA1635" s="779"/>
      <c r="BB1635" s="779"/>
      <c r="BC1635" s="779"/>
      <c r="BD1635" s="779"/>
      <c r="BF1635" s="644" t="e">
        <f>#REF!</f>
        <v>#REF!</v>
      </c>
      <c r="BG1635" s="649"/>
      <c r="BH1635" s="649"/>
      <c r="BI1635" s="649"/>
      <c r="BJ1635" s="649"/>
      <c r="BK1635" s="649"/>
      <c r="BL1635" s="193"/>
      <c r="BM1635" s="644" t="e">
        <f>#REF!</f>
        <v>#REF!</v>
      </c>
      <c r="BN1635" s="644"/>
      <c r="BO1635" s="644"/>
      <c r="BP1635" s="644"/>
      <c r="BQ1635" s="644"/>
      <c r="BR1635" s="644"/>
      <c r="BS1635" s="513"/>
      <c r="BT1635" s="280" t="str">
        <f>[4]CDKT!K$9</f>
        <v>Hội sở</v>
      </c>
      <c r="BU1635" s="280" t="str">
        <f>[4]CDKT!L$9</f>
        <v>CN Hà Nội</v>
      </c>
      <c r="BV1635" s="280" t="str">
        <f>[4]CDKT!M$9</f>
        <v>CN Hồ Chí Minh</v>
      </c>
      <c r="BW1635" s="280" t="str">
        <f>[4]CDKT!O$9</f>
        <v>Điều chỉnh</v>
      </c>
      <c r="BX1635" s="156"/>
      <c r="BY1635" s="156">
        <f>BY1636</f>
        <v>0</v>
      </c>
      <c r="BZ1635" s="156">
        <f t="shared" si="201"/>
        <v>0</v>
      </c>
      <c r="CA1635" s="156"/>
      <c r="CB1635" s="514"/>
      <c r="CC1635" s="514"/>
      <c r="CD1635" s="514"/>
      <c r="CE1635" s="514"/>
      <c r="CG1635" s="475"/>
      <c r="CH1635" s="475"/>
      <c r="CI1635" s="475"/>
      <c r="CJ1635" s="475"/>
      <c r="CK1635" s="475"/>
      <c r="CL1635" s="475"/>
      <c r="CM1635" s="475"/>
      <c r="CN1635" s="475"/>
      <c r="CO1635" s="475"/>
      <c r="CP1635" s="475"/>
    </row>
    <row r="1636" spans="1:94" s="121" customFormat="1" ht="15" hidden="1" customHeight="1">
      <c r="A1636" s="256" t="str">
        <f>IF(B1636&lt;&gt;"",SUBTOTAL(103,$B$8:B1636)-SUBTOTAL(103,$B$9:$B$50)-SUBTOTAL(103,$B$52:$B$345),"")</f>
        <v/>
      </c>
      <c r="B1636" s="512"/>
      <c r="C1636" s="515"/>
      <c r="D1636" s="515"/>
      <c r="E1636" s="515"/>
      <c r="F1636" s="515"/>
      <c r="G1636" s="515"/>
      <c r="H1636" s="515"/>
      <c r="I1636" s="515"/>
      <c r="J1636" s="515"/>
      <c r="K1636" s="515"/>
      <c r="L1636" s="515"/>
      <c r="M1636" s="515"/>
      <c r="N1636" s="515"/>
      <c r="P1636" s="516"/>
      <c r="Q1636" s="516"/>
      <c r="R1636" s="516"/>
      <c r="S1636" s="516"/>
      <c r="T1636" s="516"/>
      <c r="U1636" s="516"/>
      <c r="W1636" s="780" t="str">
        <f>[4]KQKD!$P$10</f>
        <v>VND</v>
      </c>
      <c r="X1636" s="780"/>
      <c r="Y1636" s="780"/>
      <c r="Z1636" s="780"/>
      <c r="AA1636" s="780"/>
      <c r="AB1636" s="780"/>
      <c r="AC1636" s="197"/>
      <c r="AD1636" s="780" t="str">
        <f>[4]KQKD!$T$10</f>
        <v>VND</v>
      </c>
      <c r="AE1636" s="780"/>
      <c r="AF1636" s="780"/>
      <c r="AG1636" s="780"/>
      <c r="AH1636" s="780"/>
      <c r="AI1636" s="780"/>
      <c r="AJ1636" s="256" t="str">
        <f t="shared" si="202"/>
        <v/>
      </c>
      <c r="AK1636" s="284">
        <f t="shared" si="202"/>
        <v>0</v>
      </c>
      <c r="AL1636" s="515"/>
      <c r="AM1636" s="515"/>
      <c r="AN1636" s="515"/>
      <c r="AO1636" s="515"/>
      <c r="AP1636" s="515"/>
      <c r="AQ1636" s="515"/>
      <c r="AR1636" s="515"/>
      <c r="AS1636" s="515"/>
      <c r="AT1636" s="515"/>
      <c r="AU1636" s="515"/>
      <c r="AV1636" s="515"/>
      <c r="AW1636" s="515"/>
      <c r="AY1636" s="501"/>
      <c r="AZ1636" s="501"/>
      <c r="BA1636" s="501"/>
      <c r="BB1636" s="501"/>
      <c r="BC1636" s="501"/>
      <c r="BD1636" s="501"/>
      <c r="BF1636" s="780" t="e">
        <f>#REF!</f>
        <v>#REF!</v>
      </c>
      <c r="BG1636" s="780"/>
      <c r="BH1636" s="780"/>
      <c r="BI1636" s="780"/>
      <c r="BJ1636" s="780"/>
      <c r="BK1636" s="780"/>
      <c r="BL1636" s="193"/>
      <c r="BM1636" s="780" t="e">
        <f>#REF!</f>
        <v>#REF!</v>
      </c>
      <c r="BN1636" s="780"/>
      <c r="BO1636" s="780"/>
      <c r="BP1636" s="780"/>
      <c r="BQ1636" s="780"/>
      <c r="BR1636" s="780"/>
      <c r="BS1636" s="513"/>
      <c r="BT1636" s="155" t="s">
        <v>1133</v>
      </c>
      <c r="BU1636" s="155" t="s">
        <v>1133</v>
      </c>
      <c r="BV1636" s="155" t="s">
        <v>1133</v>
      </c>
      <c r="BW1636" s="155" t="s">
        <v>1133</v>
      </c>
      <c r="BX1636" s="156"/>
      <c r="BY1636" s="156">
        <f>SUM(BY1637:BY1651)</f>
        <v>0</v>
      </c>
      <c r="BZ1636" s="156">
        <f t="shared" si="201"/>
        <v>0</v>
      </c>
      <c r="CA1636" s="156"/>
      <c r="CB1636" s="514"/>
      <c r="CC1636" s="514"/>
      <c r="CD1636" s="514"/>
      <c r="CE1636" s="514"/>
      <c r="CG1636" s="475"/>
      <c r="CH1636" s="475"/>
      <c r="CI1636" s="475"/>
      <c r="CJ1636" s="475"/>
      <c r="CK1636" s="475"/>
      <c r="CL1636" s="475"/>
      <c r="CM1636" s="475"/>
      <c r="CN1636" s="475"/>
      <c r="CO1636" s="475"/>
      <c r="CP1636" s="475"/>
    </row>
    <row r="1637" spans="1:94" s="506" customFormat="1" ht="15" hidden="1" customHeight="1">
      <c r="A1637" s="169" t="str">
        <f>IF(B1637&lt;&gt;"",SUBTOTAL(103,$B$8:B1637)-SUBTOTAL(103,$B$9:$B$50)-SUBTOTAL(103,$B$52:$B$345),"")</f>
        <v/>
      </c>
      <c r="B1637" s="91"/>
      <c r="C1637" s="91" t="s">
        <v>1932</v>
      </c>
      <c r="D1637" s="91"/>
      <c r="E1637" s="91"/>
      <c r="F1637" s="91"/>
      <c r="G1637" s="91"/>
      <c r="H1637" s="91"/>
      <c r="I1637" s="91"/>
      <c r="J1637" s="91"/>
      <c r="K1637" s="91"/>
      <c r="L1637" s="91"/>
      <c r="M1637" s="91"/>
      <c r="N1637" s="91"/>
      <c r="P1637" s="517"/>
      <c r="Q1637" s="517"/>
      <c r="R1637" s="517"/>
      <c r="S1637" s="517"/>
      <c r="T1637" s="517"/>
      <c r="U1637" s="517"/>
      <c r="W1637" s="221"/>
      <c r="X1637" s="221"/>
      <c r="Y1637" s="221"/>
      <c r="Z1637" s="221"/>
      <c r="AA1637" s="221"/>
      <c r="AB1637" s="221"/>
      <c r="AC1637" s="228"/>
      <c r="AD1637" s="221"/>
      <c r="AE1637" s="221"/>
      <c r="AF1637" s="221"/>
      <c r="AG1637" s="221"/>
      <c r="AH1637" s="221"/>
      <c r="AI1637" s="221"/>
      <c r="AJ1637" s="169" t="str">
        <f t="shared" si="202"/>
        <v/>
      </c>
      <c r="AK1637" s="174">
        <f t="shared" si="202"/>
        <v>0</v>
      </c>
      <c r="AL1637" s="91" t="s">
        <v>1933</v>
      </c>
      <c r="AM1637" s="91"/>
      <c r="AN1637" s="91"/>
      <c r="AO1637" s="91"/>
      <c r="AP1637" s="91"/>
      <c r="AQ1637" s="91"/>
      <c r="AR1637" s="91"/>
      <c r="AS1637" s="91"/>
      <c r="AT1637" s="91"/>
      <c r="AY1637" s="222"/>
      <c r="AZ1637" s="222"/>
      <c r="BA1637" s="222"/>
      <c r="BB1637" s="222"/>
      <c r="BC1637" s="222"/>
      <c r="BD1637" s="222"/>
      <c r="BF1637" s="221"/>
      <c r="BG1637" s="221"/>
      <c r="BH1637" s="221"/>
      <c r="BI1637" s="221"/>
      <c r="BJ1637" s="221"/>
      <c r="BK1637" s="221"/>
      <c r="BL1637" s="221"/>
      <c r="BM1637" s="221"/>
      <c r="BN1637" s="221"/>
      <c r="BO1637" s="221"/>
      <c r="BP1637" s="221"/>
      <c r="BQ1637" s="221"/>
      <c r="BR1637" s="221"/>
      <c r="BS1637" s="222"/>
      <c r="BT1637" s="227"/>
      <c r="BU1637" s="227"/>
      <c r="BV1637" s="227"/>
      <c r="BW1637" s="227"/>
      <c r="BX1637" s="223"/>
      <c r="BY1637" s="223">
        <f>SUM(BY1638:BY1639)</f>
        <v>0</v>
      </c>
      <c r="BZ1637" s="156">
        <f t="shared" si="201"/>
        <v>0</v>
      </c>
      <c r="CA1637" s="223"/>
      <c r="CB1637" s="228"/>
      <c r="CC1637" s="228"/>
      <c r="CD1637" s="228"/>
      <c r="CE1637" s="228"/>
      <c r="CG1637" s="507"/>
      <c r="CH1637" s="507"/>
      <c r="CI1637" s="507"/>
      <c r="CJ1637" s="507"/>
      <c r="CK1637" s="507"/>
      <c r="CL1637" s="507"/>
      <c r="CM1637" s="507"/>
      <c r="CN1637" s="507"/>
      <c r="CO1637" s="507"/>
      <c r="CP1637" s="507"/>
    </row>
    <row r="1638" spans="1:94" s="92" customFormat="1" ht="15" hidden="1" customHeight="1">
      <c r="A1638" s="183" t="str">
        <f>IF(B1638&lt;&gt;"",SUBTOTAL(103,$B$8:B1638)-SUBTOTAL(103,$B$9:$B$50)-SUBTOTAL(103,$B$52:$B$345),"")</f>
        <v/>
      </c>
      <c r="B1638" s="93"/>
      <c r="C1638" s="93" t="s">
        <v>1934</v>
      </c>
      <c r="D1638" s="93"/>
      <c r="E1638" s="518"/>
      <c r="F1638" s="518"/>
      <c r="G1638" s="518"/>
      <c r="H1638" s="518"/>
      <c r="I1638" s="518"/>
      <c r="J1638" s="518"/>
      <c r="K1638" s="518"/>
      <c r="L1638" s="518"/>
      <c r="M1638" s="518"/>
      <c r="N1638" s="518"/>
      <c r="P1638" s="776" t="s">
        <v>1375</v>
      </c>
      <c r="Q1638" s="776"/>
      <c r="R1638" s="776"/>
      <c r="S1638" s="776"/>
      <c r="T1638" s="776"/>
      <c r="U1638" s="776"/>
      <c r="W1638" s="675">
        <f>SUM(BT1638:BW1638)</f>
        <v>0</v>
      </c>
      <c r="X1638" s="675"/>
      <c r="Y1638" s="675"/>
      <c r="Z1638" s="675"/>
      <c r="AA1638" s="675"/>
      <c r="AB1638" s="675"/>
      <c r="AC1638" s="519"/>
      <c r="AD1638" s="777">
        <v>0</v>
      </c>
      <c r="AE1638" s="777"/>
      <c r="AF1638" s="777"/>
      <c r="AG1638" s="777"/>
      <c r="AH1638" s="777"/>
      <c r="AI1638" s="777"/>
      <c r="AJ1638" s="183" t="str">
        <f t="shared" si="202"/>
        <v/>
      </c>
      <c r="AK1638" s="520">
        <f t="shared" si="202"/>
        <v>0</v>
      </c>
      <c r="AL1638" s="93" t="s">
        <v>1935</v>
      </c>
      <c r="AM1638" s="93"/>
      <c r="AN1638" s="93"/>
      <c r="AO1638" s="518"/>
      <c r="AP1638" s="518"/>
      <c r="AQ1638" s="518"/>
      <c r="AR1638" s="518"/>
      <c r="AS1638" s="518"/>
      <c r="AT1638" s="521"/>
      <c r="AY1638" s="776" t="s">
        <v>1375</v>
      </c>
      <c r="AZ1638" s="776"/>
      <c r="BA1638" s="776"/>
      <c r="BB1638" s="776"/>
      <c r="BC1638" s="776"/>
      <c r="BD1638" s="776"/>
      <c r="BF1638" s="778">
        <f>W1638</f>
        <v>0</v>
      </c>
      <c r="BG1638" s="778"/>
      <c r="BH1638" s="778"/>
      <c r="BI1638" s="778"/>
      <c r="BJ1638" s="778"/>
      <c r="BK1638" s="778"/>
      <c r="BL1638" s="522"/>
      <c r="BM1638" s="778">
        <f>AD1638</f>
        <v>0</v>
      </c>
      <c r="BN1638" s="778"/>
      <c r="BO1638" s="778"/>
      <c r="BP1638" s="778"/>
      <c r="BQ1638" s="778"/>
      <c r="BR1638" s="778"/>
      <c r="BS1638" s="523"/>
      <c r="BT1638" s="227">
        <v>0</v>
      </c>
      <c r="BU1638" s="227">
        <v>0</v>
      </c>
      <c r="BV1638" s="227">
        <v>0</v>
      </c>
      <c r="BW1638" s="227">
        <v>0</v>
      </c>
      <c r="BX1638" s="223"/>
      <c r="BY1638" s="223">
        <f>IF(SUM(C1638:AI1638)=0,0,1)</f>
        <v>0</v>
      </c>
      <c r="BZ1638" s="156">
        <f t="shared" si="201"/>
        <v>0</v>
      </c>
      <c r="CA1638" s="223"/>
      <c r="CB1638" s="227"/>
      <c r="CC1638" s="227"/>
      <c r="CD1638" s="227"/>
      <c r="CE1638" s="227"/>
      <c r="CG1638" s="226"/>
      <c r="CH1638" s="226"/>
      <c r="CI1638" s="226"/>
      <c r="CJ1638" s="226"/>
      <c r="CK1638" s="226"/>
      <c r="CL1638" s="226"/>
      <c r="CM1638" s="226"/>
      <c r="CN1638" s="226"/>
      <c r="CO1638" s="226"/>
      <c r="CP1638" s="226"/>
    </row>
    <row r="1639" spans="1:94" s="92" customFormat="1" ht="15" hidden="1" customHeight="1">
      <c r="A1639" s="183" t="str">
        <f>IF(B1639&lt;&gt;"",SUBTOTAL(103,$B$8:B1639)-SUBTOTAL(103,$B$9:$B$50)-SUBTOTAL(103,$B$52:$B$345),"")</f>
        <v/>
      </c>
      <c r="B1639" s="93"/>
      <c r="C1639" s="93" t="s">
        <v>1934</v>
      </c>
      <c r="D1639" s="93"/>
      <c r="E1639" s="518"/>
      <c r="F1639" s="518"/>
      <c r="G1639" s="518"/>
      <c r="H1639" s="518"/>
      <c r="I1639" s="518"/>
      <c r="J1639" s="518"/>
      <c r="K1639" s="518"/>
      <c r="L1639" s="518"/>
      <c r="M1639" s="518"/>
      <c r="N1639" s="518"/>
      <c r="P1639" s="776" t="s">
        <v>1375</v>
      </c>
      <c r="Q1639" s="776"/>
      <c r="R1639" s="776"/>
      <c r="S1639" s="776"/>
      <c r="T1639" s="776"/>
      <c r="U1639" s="776"/>
      <c r="W1639" s="675">
        <f>SUM(BT1639:BW1639)</f>
        <v>0</v>
      </c>
      <c r="X1639" s="675"/>
      <c r="Y1639" s="675"/>
      <c r="Z1639" s="675"/>
      <c r="AA1639" s="675"/>
      <c r="AB1639" s="675"/>
      <c r="AC1639" s="519"/>
      <c r="AD1639" s="777">
        <v>0</v>
      </c>
      <c r="AE1639" s="777"/>
      <c r="AF1639" s="777"/>
      <c r="AG1639" s="777"/>
      <c r="AH1639" s="777"/>
      <c r="AI1639" s="777"/>
      <c r="AJ1639" s="183" t="str">
        <f t="shared" si="202"/>
        <v/>
      </c>
      <c r="AK1639" s="520">
        <f t="shared" si="202"/>
        <v>0</v>
      </c>
      <c r="AL1639" s="93" t="s">
        <v>1935</v>
      </c>
      <c r="AM1639" s="93"/>
      <c r="AN1639" s="93"/>
      <c r="AO1639" s="518"/>
      <c r="AP1639" s="518"/>
      <c r="AQ1639" s="518"/>
      <c r="AR1639" s="518"/>
      <c r="AS1639" s="518"/>
      <c r="AT1639" s="521"/>
      <c r="AY1639" s="776" t="s">
        <v>1375</v>
      </c>
      <c r="AZ1639" s="776"/>
      <c r="BA1639" s="776"/>
      <c r="BB1639" s="776"/>
      <c r="BC1639" s="776"/>
      <c r="BD1639" s="776"/>
      <c r="BF1639" s="778">
        <f>W1639</f>
        <v>0</v>
      </c>
      <c r="BG1639" s="778"/>
      <c r="BH1639" s="778"/>
      <c r="BI1639" s="778"/>
      <c r="BJ1639" s="778"/>
      <c r="BK1639" s="778"/>
      <c r="BL1639" s="522"/>
      <c r="BM1639" s="778">
        <f>AD1639</f>
        <v>0</v>
      </c>
      <c r="BN1639" s="778"/>
      <c r="BO1639" s="778"/>
      <c r="BP1639" s="778"/>
      <c r="BQ1639" s="778"/>
      <c r="BR1639" s="778"/>
      <c r="BS1639" s="523"/>
      <c r="BT1639" s="227">
        <v>0</v>
      </c>
      <c r="BU1639" s="227">
        <v>0</v>
      </c>
      <c r="BV1639" s="227">
        <v>0</v>
      </c>
      <c r="BW1639" s="227">
        <v>0</v>
      </c>
      <c r="BX1639" s="223"/>
      <c r="BY1639" s="223">
        <f>IF(SUM(C1639:AI1639)=0,0,1)</f>
        <v>0</v>
      </c>
      <c r="BZ1639" s="156">
        <f t="shared" si="201"/>
        <v>0</v>
      </c>
      <c r="CA1639" s="223"/>
      <c r="CB1639" s="224"/>
      <c r="CC1639" s="224"/>
      <c r="CD1639" s="224"/>
      <c r="CE1639" s="224"/>
      <c r="CG1639" s="226"/>
      <c r="CH1639" s="226"/>
      <c r="CI1639" s="226"/>
      <c r="CJ1639" s="226"/>
      <c r="CK1639" s="226"/>
      <c r="CL1639" s="226"/>
      <c r="CM1639" s="226"/>
      <c r="CN1639" s="226"/>
      <c r="CO1639" s="226"/>
      <c r="CP1639" s="226"/>
    </row>
    <row r="1640" spans="1:94" s="506" customFormat="1" ht="15" hidden="1" customHeight="1">
      <c r="A1640" s="169" t="str">
        <f>IF(B1640&lt;&gt;"",SUBTOTAL(103,$B$8:B1640)-SUBTOTAL(103,$B$9:$B$50)-SUBTOTAL(103,$B$52:$B$345),"")</f>
        <v/>
      </c>
      <c r="B1640" s="91"/>
      <c r="C1640" s="91" t="s">
        <v>1936</v>
      </c>
      <c r="D1640" s="91"/>
      <c r="E1640" s="91"/>
      <c r="F1640" s="91"/>
      <c r="G1640" s="91"/>
      <c r="H1640" s="91"/>
      <c r="I1640" s="91"/>
      <c r="J1640" s="91"/>
      <c r="K1640" s="91"/>
      <c r="L1640" s="91"/>
      <c r="M1640" s="91"/>
      <c r="N1640" s="91"/>
      <c r="P1640" s="517"/>
      <c r="Q1640" s="517"/>
      <c r="R1640" s="517"/>
      <c r="S1640" s="517"/>
      <c r="T1640" s="517"/>
      <c r="U1640" s="517"/>
      <c r="W1640" s="228"/>
      <c r="X1640" s="228"/>
      <c r="Y1640" s="228"/>
      <c r="Z1640" s="228"/>
      <c r="AA1640" s="228"/>
      <c r="AB1640" s="228"/>
      <c r="AC1640" s="228"/>
      <c r="AD1640" s="228"/>
      <c r="AE1640" s="228"/>
      <c r="AF1640" s="228"/>
      <c r="AG1640" s="228"/>
      <c r="AH1640" s="228"/>
      <c r="AI1640" s="228"/>
      <c r="AJ1640" s="169" t="str">
        <f t="shared" ref="AJ1640:AK1687" si="204">A1640</f>
        <v/>
      </c>
      <c r="AK1640" s="174">
        <f t="shared" si="204"/>
        <v>0</v>
      </c>
      <c r="AL1640" s="91" t="s">
        <v>1064</v>
      </c>
      <c r="AM1640" s="91"/>
      <c r="AN1640" s="91"/>
      <c r="AO1640" s="91"/>
      <c r="AP1640" s="91"/>
      <c r="AQ1640" s="91"/>
      <c r="AR1640" s="91"/>
      <c r="AS1640" s="91"/>
      <c r="AT1640" s="91"/>
      <c r="AY1640" s="222"/>
      <c r="AZ1640" s="222"/>
      <c r="BA1640" s="222"/>
      <c r="BB1640" s="222"/>
      <c r="BC1640" s="222"/>
      <c r="BD1640" s="222"/>
      <c r="BF1640" s="221"/>
      <c r="BG1640" s="221"/>
      <c r="BH1640" s="221"/>
      <c r="BI1640" s="221"/>
      <c r="BJ1640" s="221"/>
      <c r="BK1640" s="221"/>
      <c r="BL1640" s="221"/>
      <c r="BM1640" s="221"/>
      <c r="BN1640" s="221"/>
      <c r="BO1640" s="221"/>
      <c r="BP1640" s="221"/>
      <c r="BQ1640" s="221"/>
      <c r="BR1640" s="221"/>
      <c r="BS1640" s="222"/>
      <c r="BT1640" s="227"/>
      <c r="BU1640" s="227"/>
      <c r="BV1640" s="227"/>
      <c r="BW1640" s="227"/>
      <c r="BX1640" s="223"/>
      <c r="BY1640" s="223">
        <f>SUM(BY1641:BY1642)</f>
        <v>0</v>
      </c>
      <c r="BZ1640" s="156">
        <f t="shared" si="201"/>
        <v>0</v>
      </c>
      <c r="CA1640" s="223"/>
      <c r="CB1640" s="228"/>
      <c r="CC1640" s="228"/>
      <c r="CD1640" s="228"/>
      <c r="CE1640" s="228"/>
      <c r="CG1640" s="507"/>
      <c r="CH1640" s="507"/>
      <c r="CI1640" s="507"/>
      <c r="CJ1640" s="507"/>
      <c r="CK1640" s="507"/>
      <c r="CL1640" s="507"/>
      <c r="CM1640" s="507"/>
      <c r="CN1640" s="507"/>
      <c r="CO1640" s="507"/>
      <c r="CP1640" s="507"/>
    </row>
    <row r="1641" spans="1:94" s="92" customFormat="1" ht="15" hidden="1" customHeight="1">
      <c r="A1641" s="183" t="str">
        <f>IF(B1641&lt;&gt;"",SUBTOTAL(103,$B$8:B1641)-SUBTOTAL(103,$B$9:$B$50)-SUBTOTAL(103,$B$52:$B$345),"")</f>
        <v/>
      </c>
      <c r="B1641" s="93"/>
      <c r="C1641" s="93" t="s">
        <v>1934</v>
      </c>
      <c r="D1641" s="93"/>
      <c r="E1641" s="518"/>
      <c r="F1641" s="518"/>
      <c r="G1641" s="518"/>
      <c r="H1641" s="518"/>
      <c r="I1641" s="518"/>
      <c r="J1641" s="518"/>
      <c r="K1641" s="518"/>
      <c r="L1641" s="518"/>
      <c r="M1641" s="518"/>
      <c r="N1641" s="518"/>
      <c r="P1641" s="776" t="s">
        <v>1375</v>
      </c>
      <c r="Q1641" s="776"/>
      <c r="R1641" s="776"/>
      <c r="S1641" s="776"/>
      <c r="T1641" s="776"/>
      <c r="U1641" s="776"/>
      <c r="W1641" s="675">
        <f>SUM(BT1641:BW1641)</f>
        <v>0</v>
      </c>
      <c r="X1641" s="675"/>
      <c r="Y1641" s="675"/>
      <c r="Z1641" s="675"/>
      <c r="AA1641" s="675"/>
      <c r="AB1641" s="675"/>
      <c r="AC1641" s="519"/>
      <c r="AD1641" s="777">
        <v>0</v>
      </c>
      <c r="AE1641" s="777"/>
      <c r="AF1641" s="777"/>
      <c r="AG1641" s="777"/>
      <c r="AH1641" s="777"/>
      <c r="AI1641" s="777"/>
      <c r="AJ1641" s="183" t="str">
        <f t="shared" si="204"/>
        <v/>
      </c>
      <c r="AK1641" s="520">
        <f t="shared" si="204"/>
        <v>0</v>
      </c>
      <c r="AL1641" s="93" t="s">
        <v>1935</v>
      </c>
      <c r="AM1641" s="93"/>
      <c r="AN1641" s="93"/>
      <c r="AO1641" s="518"/>
      <c r="AP1641" s="518"/>
      <c r="AQ1641" s="518"/>
      <c r="AR1641" s="518"/>
      <c r="AS1641" s="518"/>
      <c r="AT1641" s="521"/>
      <c r="AY1641" s="776" t="s">
        <v>1375</v>
      </c>
      <c r="AZ1641" s="776"/>
      <c r="BA1641" s="776"/>
      <c r="BB1641" s="776"/>
      <c r="BC1641" s="776"/>
      <c r="BD1641" s="776"/>
      <c r="BF1641" s="778">
        <f>W1641</f>
        <v>0</v>
      </c>
      <c r="BG1641" s="778"/>
      <c r="BH1641" s="778"/>
      <c r="BI1641" s="778"/>
      <c r="BJ1641" s="778"/>
      <c r="BK1641" s="778"/>
      <c r="BL1641" s="522"/>
      <c r="BM1641" s="778">
        <f>AD1641</f>
        <v>0</v>
      </c>
      <c r="BN1641" s="778"/>
      <c r="BO1641" s="778"/>
      <c r="BP1641" s="778"/>
      <c r="BQ1641" s="778"/>
      <c r="BR1641" s="778"/>
      <c r="BS1641" s="523"/>
      <c r="BT1641" s="227">
        <v>0</v>
      </c>
      <c r="BU1641" s="227">
        <v>0</v>
      </c>
      <c r="BV1641" s="227">
        <v>0</v>
      </c>
      <c r="BW1641" s="227">
        <v>0</v>
      </c>
      <c r="BX1641" s="223"/>
      <c r="BY1641" s="223">
        <f>IF(SUM(C1641:AI1641)=0,0,1)</f>
        <v>0</v>
      </c>
      <c r="BZ1641" s="156">
        <f t="shared" si="201"/>
        <v>0</v>
      </c>
      <c r="CA1641" s="223"/>
      <c r="CB1641" s="227"/>
      <c r="CC1641" s="227"/>
      <c r="CD1641" s="227"/>
      <c r="CE1641" s="227"/>
      <c r="CG1641" s="226"/>
      <c r="CH1641" s="226"/>
      <c r="CI1641" s="226"/>
      <c r="CJ1641" s="226"/>
      <c r="CK1641" s="226"/>
      <c r="CL1641" s="226"/>
      <c r="CM1641" s="226"/>
      <c r="CN1641" s="226"/>
      <c r="CO1641" s="226"/>
      <c r="CP1641" s="226"/>
    </row>
    <row r="1642" spans="1:94" s="92" customFormat="1" ht="15" hidden="1" customHeight="1">
      <c r="A1642" s="183" t="str">
        <f>IF(B1642&lt;&gt;"",SUBTOTAL(103,$B$8:B1642)-SUBTOTAL(103,$B$9:$B$50)-SUBTOTAL(103,$B$52:$B$345),"")</f>
        <v/>
      </c>
      <c r="B1642" s="93"/>
      <c r="C1642" s="93" t="s">
        <v>1934</v>
      </c>
      <c r="D1642" s="93"/>
      <c r="E1642" s="518"/>
      <c r="F1642" s="518"/>
      <c r="G1642" s="518"/>
      <c r="H1642" s="518"/>
      <c r="I1642" s="518"/>
      <c r="J1642" s="518"/>
      <c r="K1642" s="518"/>
      <c r="L1642" s="518"/>
      <c r="M1642" s="518"/>
      <c r="N1642" s="518"/>
      <c r="P1642" s="776" t="s">
        <v>1375</v>
      </c>
      <c r="Q1642" s="776"/>
      <c r="R1642" s="776"/>
      <c r="S1642" s="776"/>
      <c r="T1642" s="776"/>
      <c r="U1642" s="776"/>
      <c r="W1642" s="675">
        <f>SUM(BT1642:BW1642)</f>
        <v>0</v>
      </c>
      <c r="X1642" s="675"/>
      <c r="Y1642" s="675"/>
      <c r="Z1642" s="675"/>
      <c r="AA1642" s="675"/>
      <c r="AB1642" s="675"/>
      <c r="AC1642" s="519"/>
      <c r="AD1642" s="777">
        <v>0</v>
      </c>
      <c r="AE1642" s="777"/>
      <c r="AF1642" s="777"/>
      <c r="AG1642" s="777"/>
      <c r="AH1642" s="777"/>
      <c r="AI1642" s="777"/>
      <c r="AJ1642" s="183" t="str">
        <f t="shared" si="204"/>
        <v/>
      </c>
      <c r="AK1642" s="520">
        <f t="shared" si="204"/>
        <v>0</v>
      </c>
      <c r="AL1642" s="93" t="s">
        <v>1935</v>
      </c>
      <c r="AM1642" s="93"/>
      <c r="AN1642" s="93"/>
      <c r="AO1642" s="518"/>
      <c r="AP1642" s="518"/>
      <c r="AQ1642" s="518"/>
      <c r="AR1642" s="518"/>
      <c r="AS1642" s="518"/>
      <c r="AT1642" s="521"/>
      <c r="AY1642" s="776" t="s">
        <v>1375</v>
      </c>
      <c r="AZ1642" s="776"/>
      <c r="BA1642" s="776"/>
      <c r="BB1642" s="776"/>
      <c r="BC1642" s="776"/>
      <c r="BD1642" s="776"/>
      <c r="BF1642" s="778">
        <f>W1642</f>
        <v>0</v>
      </c>
      <c r="BG1642" s="778"/>
      <c r="BH1642" s="778"/>
      <c r="BI1642" s="778"/>
      <c r="BJ1642" s="778"/>
      <c r="BK1642" s="778"/>
      <c r="BL1642" s="522"/>
      <c r="BM1642" s="778">
        <f>AD1642</f>
        <v>0</v>
      </c>
      <c r="BN1642" s="778"/>
      <c r="BO1642" s="778"/>
      <c r="BP1642" s="778"/>
      <c r="BQ1642" s="778"/>
      <c r="BR1642" s="778"/>
      <c r="BS1642" s="523"/>
      <c r="BT1642" s="227">
        <v>0</v>
      </c>
      <c r="BU1642" s="227">
        <v>0</v>
      </c>
      <c r="BV1642" s="227">
        <v>0</v>
      </c>
      <c r="BW1642" s="227">
        <v>0</v>
      </c>
      <c r="BX1642" s="223"/>
      <c r="BY1642" s="223">
        <f>IF(SUM(C1642:AI1642)=0,0,1)</f>
        <v>0</v>
      </c>
      <c r="BZ1642" s="156">
        <f t="shared" si="201"/>
        <v>0</v>
      </c>
      <c r="CA1642" s="223"/>
      <c r="CB1642" s="224"/>
      <c r="CC1642" s="224"/>
      <c r="CD1642" s="224"/>
      <c r="CE1642" s="224"/>
      <c r="CG1642" s="226"/>
      <c r="CH1642" s="226"/>
      <c r="CI1642" s="226"/>
      <c r="CJ1642" s="226"/>
      <c r="CK1642" s="226"/>
      <c r="CL1642" s="226"/>
      <c r="CM1642" s="226"/>
      <c r="CN1642" s="226"/>
      <c r="CO1642" s="226"/>
      <c r="CP1642" s="226"/>
    </row>
    <row r="1643" spans="1:94" s="506" customFormat="1" ht="15" hidden="1" customHeight="1">
      <c r="A1643" s="169" t="str">
        <f>IF(B1643&lt;&gt;"",SUBTOTAL(103,$B$8:B1643)-SUBTOTAL(103,$B$9:$B$50)-SUBTOTAL(103,$B$52:$B$345),"")</f>
        <v/>
      </c>
      <c r="B1643" s="91"/>
      <c r="C1643" s="91" t="s">
        <v>1937</v>
      </c>
      <c r="D1643" s="91"/>
      <c r="E1643" s="91"/>
      <c r="F1643" s="91"/>
      <c r="G1643" s="91"/>
      <c r="H1643" s="91"/>
      <c r="I1643" s="91"/>
      <c r="J1643" s="91"/>
      <c r="K1643" s="91"/>
      <c r="L1643" s="91"/>
      <c r="M1643" s="91"/>
      <c r="N1643" s="91"/>
      <c r="P1643" s="517"/>
      <c r="Q1643" s="517"/>
      <c r="R1643" s="517"/>
      <c r="S1643" s="517"/>
      <c r="T1643" s="517"/>
      <c r="U1643" s="517"/>
      <c r="W1643" s="228"/>
      <c r="X1643" s="228"/>
      <c r="Y1643" s="228"/>
      <c r="Z1643" s="228"/>
      <c r="AA1643" s="228"/>
      <c r="AB1643" s="228"/>
      <c r="AC1643" s="228"/>
      <c r="AD1643" s="228"/>
      <c r="AE1643" s="228"/>
      <c r="AF1643" s="228"/>
      <c r="AG1643" s="228"/>
      <c r="AH1643" s="228"/>
      <c r="AI1643" s="228"/>
      <c r="AJ1643" s="169" t="str">
        <f t="shared" si="204"/>
        <v/>
      </c>
      <c r="AK1643" s="174">
        <f t="shared" si="204"/>
        <v>0</v>
      </c>
      <c r="AL1643" s="91" t="s">
        <v>1329</v>
      </c>
      <c r="AM1643" s="91"/>
      <c r="AN1643" s="91"/>
      <c r="AO1643" s="91"/>
      <c r="AP1643" s="91"/>
      <c r="AQ1643" s="91"/>
      <c r="AR1643" s="91"/>
      <c r="AS1643" s="91"/>
      <c r="AT1643" s="91"/>
      <c r="AY1643" s="222"/>
      <c r="AZ1643" s="222"/>
      <c r="BA1643" s="222"/>
      <c r="BB1643" s="222"/>
      <c r="BC1643" s="222"/>
      <c r="BD1643" s="222"/>
      <c r="BF1643" s="221"/>
      <c r="BG1643" s="221"/>
      <c r="BH1643" s="221"/>
      <c r="BI1643" s="221"/>
      <c r="BJ1643" s="221"/>
      <c r="BK1643" s="221"/>
      <c r="BL1643" s="221"/>
      <c r="BM1643" s="221"/>
      <c r="BN1643" s="221"/>
      <c r="BO1643" s="221"/>
      <c r="BP1643" s="221"/>
      <c r="BQ1643" s="221"/>
      <c r="BR1643" s="221"/>
      <c r="BS1643" s="222"/>
      <c r="BT1643" s="227"/>
      <c r="BU1643" s="227"/>
      <c r="BV1643" s="227"/>
      <c r="BW1643" s="227"/>
      <c r="BX1643" s="223"/>
      <c r="BY1643" s="223">
        <f>SUM(BY1644:BY1645)</f>
        <v>0</v>
      </c>
      <c r="BZ1643" s="156">
        <f t="shared" si="201"/>
        <v>0</v>
      </c>
      <c r="CA1643" s="223"/>
      <c r="CB1643" s="228"/>
      <c r="CC1643" s="228"/>
      <c r="CD1643" s="228"/>
      <c r="CE1643" s="228"/>
      <c r="CG1643" s="507"/>
      <c r="CH1643" s="507"/>
      <c r="CI1643" s="507"/>
      <c r="CJ1643" s="507"/>
      <c r="CK1643" s="507"/>
      <c r="CL1643" s="507"/>
      <c r="CM1643" s="507"/>
      <c r="CN1643" s="507"/>
      <c r="CO1643" s="507"/>
      <c r="CP1643" s="507"/>
    </row>
    <row r="1644" spans="1:94" s="92" customFormat="1" ht="15" hidden="1" customHeight="1">
      <c r="A1644" s="183" t="str">
        <f>IF(B1644&lt;&gt;"",SUBTOTAL(103,$B$8:B1644)-SUBTOTAL(103,$B$9:$B$50)-SUBTOTAL(103,$B$52:$B$345),"")</f>
        <v/>
      </c>
      <c r="B1644" s="93"/>
      <c r="C1644" s="93" t="s">
        <v>1934</v>
      </c>
      <c r="D1644" s="93"/>
      <c r="E1644" s="518"/>
      <c r="F1644" s="518"/>
      <c r="G1644" s="518"/>
      <c r="H1644" s="518"/>
      <c r="I1644" s="518"/>
      <c r="J1644" s="518"/>
      <c r="K1644" s="518"/>
      <c r="L1644" s="518"/>
      <c r="M1644" s="518"/>
      <c r="N1644" s="518"/>
      <c r="P1644" s="776" t="s">
        <v>1375</v>
      </c>
      <c r="Q1644" s="776"/>
      <c r="R1644" s="776"/>
      <c r="S1644" s="776"/>
      <c r="T1644" s="776"/>
      <c r="U1644" s="776"/>
      <c r="W1644" s="675">
        <f>SUM(BT1644:BW1644)</f>
        <v>0</v>
      </c>
      <c r="X1644" s="675"/>
      <c r="Y1644" s="675"/>
      <c r="Z1644" s="675"/>
      <c r="AA1644" s="675"/>
      <c r="AB1644" s="675"/>
      <c r="AC1644" s="519"/>
      <c r="AD1644" s="777">
        <v>0</v>
      </c>
      <c r="AE1644" s="777"/>
      <c r="AF1644" s="777"/>
      <c r="AG1644" s="777"/>
      <c r="AH1644" s="777"/>
      <c r="AI1644" s="777"/>
      <c r="AJ1644" s="183" t="str">
        <f t="shared" si="204"/>
        <v/>
      </c>
      <c r="AK1644" s="520">
        <f t="shared" si="204"/>
        <v>0</v>
      </c>
      <c r="AL1644" s="93" t="s">
        <v>1935</v>
      </c>
      <c r="AM1644" s="93"/>
      <c r="AN1644" s="93"/>
      <c r="AO1644" s="518"/>
      <c r="AP1644" s="518"/>
      <c r="AQ1644" s="518"/>
      <c r="AR1644" s="518"/>
      <c r="AS1644" s="518"/>
      <c r="AT1644" s="521"/>
      <c r="AY1644" s="776" t="s">
        <v>1375</v>
      </c>
      <c r="AZ1644" s="776"/>
      <c r="BA1644" s="776"/>
      <c r="BB1644" s="776"/>
      <c r="BC1644" s="776"/>
      <c r="BD1644" s="776"/>
      <c r="BF1644" s="778">
        <f>W1644</f>
        <v>0</v>
      </c>
      <c r="BG1644" s="778"/>
      <c r="BH1644" s="778"/>
      <c r="BI1644" s="778"/>
      <c r="BJ1644" s="778"/>
      <c r="BK1644" s="778"/>
      <c r="BL1644" s="522"/>
      <c r="BM1644" s="778">
        <f>AD1644</f>
        <v>0</v>
      </c>
      <c r="BN1644" s="778"/>
      <c r="BO1644" s="778"/>
      <c r="BP1644" s="778"/>
      <c r="BQ1644" s="778"/>
      <c r="BR1644" s="778"/>
      <c r="BS1644" s="523"/>
      <c r="BT1644" s="227">
        <v>0</v>
      </c>
      <c r="BU1644" s="227">
        <v>0</v>
      </c>
      <c r="BV1644" s="227">
        <v>0</v>
      </c>
      <c r="BW1644" s="227">
        <v>0</v>
      </c>
      <c r="BX1644" s="223"/>
      <c r="BY1644" s="223">
        <f>IF(SUM(C1644:AI1644)=0,0,1)</f>
        <v>0</v>
      </c>
      <c r="BZ1644" s="156">
        <f t="shared" si="201"/>
        <v>0</v>
      </c>
      <c r="CA1644" s="223"/>
      <c r="CB1644" s="227"/>
      <c r="CC1644" s="227"/>
      <c r="CD1644" s="227"/>
      <c r="CE1644" s="227"/>
      <c r="CG1644" s="226"/>
      <c r="CH1644" s="226"/>
      <c r="CI1644" s="226"/>
      <c r="CJ1644" s="226"/>
      <c r="CK1644" s="226"/>
      <c r="CL1644" s="226"/>
      <c r="CM1644" s="226"/>
      <c r="CN1644" s="226"/>
      <c r="CO1644" s="226"/>
      <c r="CP1644" s="226"/>
    </row>
    <row r="1645" spans="1:94" s="92" customFormat="1" ht="15" hidden="1" customHeight="1">
      <c r="A1645" s="183" t="str">
        <f>IF(B1645&lt;&gt;"",SUBTOTAL(103,$B$8:B1645)-SUBTOTAL(103,$B$9:$B$50)-SUBTOTAL(103,$B$52:$B$345),"")</f>
        <v/>
      </c>
      <c r="B1645" s="93"/>
      <c r="C1645" s="93" t="s">
        <v>1934</v>
      </c>
      <c r="D1645" s="93"/>
      <c r="E1645" s="518"/>
      <c r="F1645" s="518"/>
      <c r="G1645" s="518"/>
      <c r="H1645" s="518"/>
      <c r="I1645" s="518"/>
      <c r="J1645" s="518"/>
      <c r="K1645" s="518"/>
      <c r="L1645" s="518"/>
      <c r="M1645" s="518"/>
      <c r="N1645" s="518"/>
      <c r="P1645" s="776" t="s">
        <v>1375</v>
      </c>
      <c r="Q1645" s="776"/>
      <c r="R1645" s="776"/>
      <c r="S1645" s="776"/>
      <c r="T1645" s="776"/>
      <c r="U1645" s="776"/>
      <c r="W1645" s="675">
        <f>SUM(BT1645:BW1645)</f>
        <v>0</v>
      </c>
      <c r="X1645" s="675"/>
      <c r="Y1645" s="675"/>
      <c r="Z1645" s="675"/>
      <c r="AA1645" s="675"/>
      <c r="AB1645" s="675"/>
      <c r="AC1645" s="519"/>
      <c r="AD1645" s="777">
        <v>0</v>
      </c>
      <c r="AE1645" s="777"/>
      <c r="AF1645" s="777"/>
      <c r="AG1645" s="777"/>
      <c r="AH1645" s="777"/>
      <c r="AI1645" s="777"/>
      <c r="AJ1645" s="183" t="str">
        <f t="shared" si="204"/>
        <v/>
      </c>
      <c r="AK1645" s="520">
        <f t="shared" si="204"/>
        <v>0</v>
      </c>
      <c r="AL1645" s="93" t="s">
        <v>1935</v>
      </c>
      <c r="AM1645" s="93"/>
      <c r="AN1645" s="93"/>
      <c r="AO1645" s="518"/>
      <c r="AP1645" s="518"/>
      <c r="AQ1645" s="518"/>
      <c r="AR1645" s="518"/>
      <c r="AS1645" s="518"/>
      <c r="AT1645" s="521"/>
      <c r="AY1645" s="776" t="s">
        <v>1375</v>
      </c>
      <c r="AZ1645" s="776"/>
      <c r="BA1645" s="776"/>
      <c r="BB1645" s="776"/>
      <c r="BC1645" s="776"/>
      <c r="BD1645" s="776"/>
      <c r="BF1645" s="778">
        <f>W1645</f>
        <v>0</v>
      </c>
      <c r="BG1645" s="778"/>
      <c r="BH1645" s="778"/>
      <c r="BI1645" s="778"/>
      <c r="BJ1645" s="778"/>
      <c r="BK1645" s="778"/>
      <c r="BL1645" s="522"/>
      <c r="BM1645" s="778">
        <f>AD1645</f>
        <v>0</v>
      </c>
      <c r="BN1645" s="778"/>
      <c r="BO1645" s="778"/>
      <c r="BP1645" s="778"/>
      <c r="BQ1645" s="778"/>
      <c r="BR1645" s="778"/>
      <c r="BS1645" s="523"/>
      <c r="BT1645" s="227">
        <v>0</v>
      </c>
      <c r="BU1645" s="227">
        <v>0</v>
      </c>
      <c r="BV1645" s="227">
        <v>0</v>
      </c>
      <c r="BW1645" s="227">
        <v>0</v>
      </c>
      <c r="BX1645" s="223"/>
      <c r="BY1645" s="223">
        <f>IF(SUM(C1645:AI1645)=0,0,1)</f>
        <v>0</v>
      </c>
      <c r="BZ1645" s="156">
        <f t="shared" si="201"/>
        <v>0</v>
      </c>
      <c r="CA1645" s="223"/>
      <c r="CB1645" s="224"/>
      <c r="CC1645" s="224"/>
      <c r="CD1645" s="224"/>
      <c r="CE1645" s="224"/>
      <c r="CG1645" s="226"/>
      <c r="CH1645" s="226"/>
      <c r="CI1645" s="226"/>
      <c r="CJ1645" s="226"/>
      <c r="CK1645" s="226"/>
      <c r="CL1645" s="226"/>
      <c r="CM1645" s="226"/>
      <c r="CN1645" s="226"/>
      <c r="CO1645" s="226"/>
      <c r="CP1645" s="226"/>
    </row>
    <row r="1646" spans="1:94" s="506" customFormat="1" ht="15" hidden="1" customHeight="1">
      <c r="A1646" s="169" t="str">
        <f>IF(B1646&lt;&gt;"",SUBTOTAL(103,$B$8:B1646)-SUBTOTAL(103,$B$9:$B$50)-SUBTOTAL(103,$B$52:$B$345),"")</f>
        <v/>
      </c>
      <c r="B1646" s="91"/>
      <c r="C1646" s="91" t="s">
        <v>1938</v>
      </c>
      <c r="D1646" s="91"/>
      <c r="E1646" s="91"/>
      <c r="F1646" s="91"/>
      <c r="G1646" s="91"/>
      <c r="H1646" s="91"/>
      <c r="I1646" s="91"/>
      <c r="J1646" s="91"/>
      <c r="K1646" s="91"/>
      <c r="L1646" s="91"/>
      <c r="M1646" s="91"/>
      <c r="N1646" s="91"/>
      <c r="P1646" s="517"/>
      <c r="Q1646" s="517"/>
      <c r="R1646" s="517"/>
      <c r="S1646" s="517"/>
      <c r="T1646" s="517"/>
      <c r="U1646" s="517"/>
      <c r="W1646" s="228"/>
      <c r="X1646" s="228"/>
      <c r="Y1646" s="228"/>
      <c r="Z1646" s="228"/>
      <c r="AA1646" s="228"/>
      <c r="AB1646" s="228"/>
      <c r="AC1646" s="228"/>
      <c r="AD1646" s="228"/>
      <c r="AE1646" s="228"/>
      <c r="AF1646" s="228"/>
      <c r="AG1646" s="228"/>
      <c r="AH1646" s="228"/>
      <c r="AI1646" s="228"/>
      <c r="AJ1646" s="169" t="str">
        <f t="shared" si="204"/>
        <v/>
      </c>
      <c r="AK1646" s="174">
        <f t="shared" si="204"/>
        <v>0</v>
      </c>
      <c r="AL1646" s="91" t="s">
        <v>1939</v>
      </c>
      <c r="AM1646" s="91"/>
      <c r="AN1646" s="91"/>
      <c r="AO1646" s="91"/>
      <c r="AP1646" s="91"/>
      <c r="AQ1646" s="91"/>
      <c r="AR1646" s="91"/>
      <c r="AS1646" s="91"/>
      <c r="AT1646" s="91"/>
      <c r="AY1646" s="222"/>
      <c r="AZ1646" s="222"/>
      <c r="BA1646" s="222"/>
      <c r="BB1646" s="222"/>
      <c r="BC1646" s="222"/>
      <c r="BD1646" s="222"/>
      <c r="BF1646" s="221"/>
      <c r="BG1646" s="221"/>
      <c r="BH1646" s="221"/>
      <c r="BI1646" s="221"/>
      <c r="BJ1646" s="221"/>
      <c r="BK1646" s="221"/>
      <c r="BL1646" s="221"/>
      <c r="BM1646" s="221"/>
      <c r="BN1646" s="221"/>
      <c r="BO1646" s="221"/>
      <c r="BP1646" s="221"/>
      <c r="BQ1646" s="221"/>
      <c r="BR1646" s="221"/>
      <c r="BS1646" s="222"/>
      <c r="BT1646" s="227"/>
      <c r="BU1646" s="227"/>
      <c r="BV1646" s="227"/>
      <c r="BW1646" s="227"/>
      <c r="BX1646" s="223"/>
      <c r="BY1646" s="223">
        <f>SUM(BY1647:BY1648)</f>
        <v>0</v>
      </c>
      <c r="BZ1646" s="156">
        <f t="shared" si="201"/>
        <v>0</v>
      </c>
      <c r="CA1646" s="223"/>
      <c r="CB1646" s="228"/>
      <c r="CC1646" s="228"/>
      <c r="CD1646" s="228"/>
      <c r="CE1646" s="228"/>
      <c r="CG1646" s="507"/>
      <c r="CH1646" s="507"/>
      <c r="CI1646" s="507"/>
      <c r="CJ1646" s="507"/>
      <c r="CK1646" s="507"/>
      <c r="CL1646" s="507"/>
      <c r="CM1646" s="507"/>
      <c r="CN1646" s="507"/>
      <c r="CO1646" s="507"/>
      <c r="CP1646" s="507"/>
    </row>
    <row r="1647" spans="1:94" s="92" customFormat="1" ht="15" hidden="1" customHeight="1">
      <c r="A1647" s="183" t="str">
        <f>IF(B1647&lt;&gt;"",SUBTOTAL(103,$B$8:B1647)-SUBTOTAL(103,$B$9:$B$50)-SUBTOTAL(103,$B$52:$B$345),"")</f>
        <v/>
      </c>
      <c r="B1647" s="93"/>
      <c r="C1647" s="93" t="s">
        <v>1934</v>
      </c>
      <c r="D1647" s="93"/>
      <c r="E1647" s="518"/>
      <c r="F1647" s="518"/>
      <c r="G1647" s="518"/>
      <c r="H1647" s="518"/>
      <c r="I1647" s="518"/>
      <c r="J1647" s="518"/>
      <c r="K1647" s="518"/>
      <c r="L1647" s="518"/>
      <c r="M1647" s="518"/>
      <c r="N1647" s="518"/>
      <c r="P1647" s="776" t="s">
        <v>1375</v>
      </c>
      <c r="Q1647" s="776"/>
      <c r="R1647" s="776"/>
      <c r="S1647" s="776"/>
      <c r="T1647" s="776"/>
      <c r="U1647" s="776"/>
      <c r="W1647" s="675">
        <f>SUM(BT1647:BW1647)</f>
        <v>0</v>
      </c>
      <c r="X1647" s="675"/>
      <c r="Y1647" s="675"/>
      <c r="Z1647" s="675"/>
      <c r="AA1647" s="675"/>
      <c r="AB1647" s="675"/>
      <c r="AC1647" s="519"/>
      <c r="AD1647" s="777">
        <v>0</v>
      </c>
      <c r="AE1647" s="777"/>
      <c r="AF1647" s="777"/>
      <c r="AG1647" s="777"/>
      <c r="AH1647" s="777"/>
      <c r="AI1647" s="777"/>
      <c r="AJ1647" s="183" t="str">
        <f t="shared" si="204"/>
        <v/>
      </c>
      <c r="AK1647" s="520">
        <f t="shared" si="204"/>
        <v>0</v>
      </c>
      <c r="AL1647" s="93" t="s">
        <v>1935</v>
      </c>
      <c r="AM1647" s="93"/>
      <c r="AN1647" s="93"/>
      <c r="AO1647" s="518"/>
      <c r="AP1647" s="518"/>
      <c r="AQ1647" s="518"/>
      <c r="AR1647" s="518"/>
      <c r="AS1647" s="518"/>
      <c r="AT1647" s="521"/>
      <c r="AY1647" s="776" t="s">
        <v>1375</v>
      </c>
      <c r="AZ1647" s="776"/>
      <c r="BA1647" s="776"/>
      <c r="BB1647" s="776"/>
      <c r="BC1647" s="776"/>
      <c r="BD1647" s="776"/>
      <c r="BF1647" s="778">
        <f>W1647</f>
        <v>0</v>
      </c>
      <c r="BG1647" s="778"/>
      <c r="BH1647" s="778"/>
      <c r="BI1647" s="778"/>
      <c r="BJ1647" s="778"/>
      <c r="BK1647" s="778"/>
      <c r="BL1647" s="522"/>
      <c r="BM1647" s="778">
        <f>AD1647</f>
        <v>0</v>
      </c>
      <c r="BN1647" s="778"/>
      <c r="BO1647" s="778"/>
      <c r="BP1647" s="778"/>
      <c r="BQ1647" s="778"/>
      <c r="BR1647" s="778"/>
      <c r="BS1647" s="523"/>
      <c r="BT1647" s="227">
        <v>0</v>
      </c>
      <c r="BU1647" s="227">
        <v>0</v>
      </c>
      <c r="BV1647" s="227">
        <v>0</v>
      </c>
      <c r="BW1647" s="227">
        <v>0</v>
      </c>
      <c r="BX1647" s="223"/>
      <c r="BY1647" s="223">
        <f>IF(SUM(C1647:AI1647)=0,0,1)</f>
        <v>0</v>
      </c>
      <c r="BZ1647" s="156">
        <f t="shared" si="201"/>
        <v>0</v>
      </c>
      <c r="CA1647" s="223"/>
      <c r="CB1647" s="227"/>
      <c r="CC1647" s="227"/>
      <c r="CD1647" s="227"/>
      <c r="CE1647" s="227"/>
      <c r="CG1647" s="226"/>
      <c r="CH1647" s="226"/>
      <c r="CI1647" s="226"/>
      <c r="CJ1647" s="226"/>
      <c r="CK1647" s="226"/>
      <c r="CL1647" s="226"/>
      <c r="CM1647" s="226"/>
      <c r="CN1647" s="226"/>
      <c r="CO1647" s="226"/>
      <c r="CP1647" s="226"/>
    </row>
    <row r="1648" spans="1:94" s="92" customFormat="1" ht="15" hidden="1" customHeight="1">
      <c r="A1648" s="183" t="str">
        <f>IF(B1648&lt;&gt;"",SUBTOTAL(103,$B$8:B1648)-SUBTOTAL(103,$B$9:$B$50)-SUBTOTAL(103,$B$52:$B$345),"")</f>
        <v/>
      </c>
      <c r="B1648" s="93"/>
      <c r="C1648" s="93" t="s">
        <v>1934</v>
      </c>
      <c r="D1648" s="93"/>
      <c r="E1648" s="518"/>
      <c r="F1648" s="518"/>
      <c r="G1648" s="518"/>
      <c r="H1648" s="518"/>
      <c r="I1648" s="518"/>
      <c r="J1648" s="518"/>
      <c r="K1648" s="518"/>
      <c r="L1648" s="518"/>
      <c r="M1648" s="518"/>
      <c r="N1648" s="518"/>
      <c r="P1648" s="776" t="s">
        <v>1375</v>
      </c>
      <c r="Q1648" s="776"/>
      <c r="R1648" s="776"/>
      <c r="S1648" s="776"/>
      <c r="T1648" s="776"/>
      <c r="U1648" s="776"/>
      <c r="W1648" s="675">
        <f>SUM(BT1648:BW1648)</f>
        <v>0</v>
      </c>
      <c r="X1648" s="675"/>
      <c r="Y1648" s="675"/>
      <c r="Z1648" s="675"/>
      <c r="AA1648" s="675"/>
      <c r="AB1648" s="675"/>
      <c r="AC1648" s="519"/>
      <c r="AD1648" s="777">
        <v>0</v>
      </c>
      <c r="AE1648" s="777"/>
      <c r="AF1648" s="777"/>
      <c r="AG1648" s="777"/>
      <c r="AH1648" s="777"/>
      <c r="AI1648" s="777"/>
      <c r="AJ1648" s="183" t="str">
        <f t="shared" si="204"/>
        <v/>
      </c>
      <c r="AK1648" s="520">
        <f t="shared" si="204"/>
        <v>0</v>
      </c>
      <c r="AL1648" s="93" t="s">
        <v>1935</v>
      </c>
      <c r="AM1648" s="93"/>
      <c r="AN1648" s="93"/>
      <c r="AO1648" s="518"/>
      <c r="AP1648" s="518"/>
      <c r="AQ1648" s="518"/>
      <c r="AR1648" s="518"/>
      <c r="AS1648" s="518"/>
      <c r="AT1648" s="521"/>
      <c r="AY1648" s="776" t="s">
        <v>1375</v>
      </c>
      <c r="AZ1648" s="776"/>
      <c r="BA1648" s="776"/>
      <c r="BB1648" s="776"/>
      <c r="BC1648" s="776"/>
      <c r="BD1648" s="776"/>
      <c r="BF1648" s="778">
        <f>W1648</f>
        <v>0</v>
      </c>
      <c r="BG1648" s="778"/>
      <c r="BH1648" s="778"/>
      <c r="BI1648" s="778"/>
      <c r="BJ1648" s="778"/>
      <c r="BK1648" s="778"/>
      <c r="BL1648" s="522"/>
      <c r="BM1648" s="778">
        <f>AD1648</f>
        <v>0</v>
      </c>
      <c r="BN1648" s="778"/>
      <c r="BO1648" s="778"/>
      <c r="BP1648" s="778"/>
      <c r="BQ1648" s="778"/>
      <c r="BR1648" s="778"/>
      <c r="BS1648" s="523"/>
      <c r="BT1648" s="227">
        <v>0</v>
      </c>
      <c r="BU1648" s="227">
        <v>0</v>
      </c>
      <c r="BV1648" s="227">
        <v>0</v>
      </c>
      <c r="BW1648" s="227">
        <v>0</v>
      </c>
      <c r="BX1648" s="223"/>
      <c r="BY1648" s="223">
        <f>IF(SUM(C1648:AI1648)=0,0,1)</f>
        <v>0</v>
      </c>
      <c r="BZ1648" s="156">
        <f t="shared" ref="BZ1648:BZ1687" si="205">IF(ISNONTEXT(C1648:D1648),0,SUM(C1648:AI1648)-SUM(AL1648:BR1648))</f>
        <v>0</v>
      </c>
      <c r="CA1648" s="223"/>
      <c r="CB1648" s="224"/>
      <c r="CC1648" s="224"/>
      <c r="CD1648" s="224"/>
      <c r="CE1648" s="224"/>
      <c r="CG1648" s="226"/>
      <c r="CH1648" s="226"/>
      <c r="CI1648" s="226"/>
      <c r="CJ1648" s="226"/>
      <c r="CK1648" s="226"/>
      <c r="CL1648" s="226"/>
      <c r="CM1648" s="226"/>
      <c r="CN1648" s="226"/>
      <c r="CO1648" s="226"/>
      <c r="CP1648" s="226"/>
    </row>
    <row r="1649" spans="1:94" s="506" customFormat="1" ht="15" hidden="1" customHeight="1">
      <c r="A1649" s="169" t="str">
        <f>IF(B1649&lt;&gt;"",SUBTOTAL(103,$B$8:B1649)-SUBTOTAL(103,$B$9:$B$50)-SUBTOTAL(103,$B$52:$B$345),"")</f>
        <v/>
      </c>
      <c r="B1649" s="91"/>
      <c r="C1649" s="91" t="s">
        <v>1940</v>
      </c>
      <c r="D1649" s="91"/>
      <c r="E1649" s="91"/>
      <c r="F1649" s="91"/>
      <c r="G1649" s="91"/>
      <c r="H1649" s="91"/>
      <c r="I1649" s="91"/>
      <c r="J1649" s="91"/>
      <c r="K1649" s="91"/>
      <c r="L1649" s="91"/>
      <c r="M1649" s="91"/>
      <c r="N1649" s="91"/>
      <c r="P1649" s="517"/>
      <c r="Q1649" s="517"/>
      <c r="R1649" s="517"/>
      <c r="S1649" s="517"/>
      <c r="T1649" s="517"/>
      <c r="U1649" s="517"/>
      <c r="W1649" s="228"/>
      <c r="X1649" s="228"/>
      <c r="Y1649" s="228"/>
      <c r="Z1649" s="228"/>
      <c r="AA1649" s="228"/>
      <c r="AB1649" s="228"/>
      <c r="AC1649" s="228"/>
      <c r="AD1649" s="228"/>
      <c r="AE1649" s="228"/>
      <c r="AF1649" s="228"/>
      <c r="AG1649" s="228"/>
      <c r="AH1649" s="228"/>
      <c r="AI1649" s="228"/>
      <c r="AJ1649" s="169" t="str">
        <f t="shared" si="204"/>
        <v/>
      </c>
      <c r="AK1649" s="174">
        <f t="shared" si="204"/>
        <v>0</v>
      </c>
      <c r="AL1649" s="91" t="s">
        <v>1941</v>
      </c>
      <c r="AM1649" s="91"/>
      <c r="AN1649" s="91"/>
      <c r="AO1649" s="91"/>
      <c r="AP1649" s="91"/>
      <c r="AQ1649" s="91"/>
      <c r="AR1649" s="91"/>
      <c r="AS1649" s="91"/>
      <c r="AT1649" s="91"/>
      <c r="AY1649" s="222"/>
      <c r="AZ1649" s="222"/>
      <c r="BA1649" s="222"/>
      <c r="BB1649" s="222"/>
      <c r="BC1649" s="222"/>
      <c r="BD1649" s="222"/>
      <c r="BF1649" s="221"/>
      <c r="BG1649" s="221"/>
      <c r="BH1649" s="221"/>
      <c r="BI1649" s="221"/>
      <c r="BJ1649" s="221"/>
      <c r="BK1649" s="221"/>
      <c r="BL1649" s="221"/>
      <c r="BM1649" s="221"/>
      <c r="BN1649" s="221"/>
      <c r="BO1649" s="221"/>
      <c r="BP1649" s="221"/>
      <c r="BQ1649" s="221"/>
      <c r="BR1649" s="221"/>
      <c r="BS1649" s="222"/>
      <c r="BT1649" s="227"/>
      <c r="BU1649" s="227"/>
      <c r="BV1649" s="227"/>
      <c r="BW1649" s="227"/>
      <c r="BX1649" s="223"/>
      <c r="BY1649" s="223">
        <f>SUM(BY1650:BY1651)</f>
        <v>0</v>
      </c>
      <c r="BZ1649" s="156">
        <f t="shared" si="205"/>
        <v>0</v>
      </c>
      <c r="CA1649" s="223"/>
      <c r="CB1649" s="228"/>
      <c r="CC1649" s="228"/>
      <c r="CD1649" s="228"/>
      <c r="CE1649" s="228"/>
      <c r="CG1649" s="507"/>
      <c r="CH1649" s="507"/>
      <c r="CI1649" s="507"/>
      <c r="CJ1649" s="507"/>
      <c r="CK1649" s="507"/>
      <c r="CL1649" s="507"/>
      <c r="CM1649" s="507"/>
      <c r="CN1649" s="507"/>
      <c r="CO1649" s="507"/>
      <c r="CP1649" s="507"/>
    </row>
    <row r="1650" spans="1:94" s="92" customFormat="1" ht="15" hidden="1" customHeight="1">
      <c r="A1650" s="183" t="str">
        <f>IF(B1650&lt;&gt;"",SUBTOTAL(103,$B$8:B1650)-SUBTOTAL(103,$B$9:$B$50)-SUBTOTAL(103,$B$52:$B$345),"")</f>
        <v/>
      </c>
      <c r="B1650" s="93"/>
      <c r="C1650" s="93" t="s">
        <v>1934</v>
      </c>
      <c r="D1650" s="93"/>
      <c r="E1650" s="518"/>
      <c r="F1650" s="518"/>
      <c r="G1650" s="518"/>
      <c r="H1650" s="518"/>
      <c r="I1650" s="518"/>
      <c r="J1650" s="518"/>
      <c r="K1650" s="518"/>
      <c r="L1650" s="518"/>
      <c r="M1650" s="518"/>
      <c r="N1650" s="518"/>
      <c r="P1650" s="776" t="s">
        <v>1375</v>
      </c>
      <c r="Q1650" s="776"/>
      <c r="R1650" s="776"/>
      <c r="S1650" s="776"/>
      <c r="T1650" s="776"/>
      <c r="U1650" s="776"/>
      <c r="W1650" s="675">
        <f>SUM(BT1650:BW1650)</f>
        <v>0</v>
      </c>
      <c r="X1650" s="675"/>
      <c r="Y1650" s="675"/>
      <c r="Z1650" s="675"/>
      <c r="AA1650" s="675"/>
      <c r="AB1650" s="675"/>
      <c r="AC1650" s="519"/>
      <c r="AD1650" s="777">
        <v>0</v>
      </c>
      <c r="AE1650" s="777"/>
      <c r="AF1650" s="777"/>
      <c r="AG1650" s="777"/>
      <c r="AH1650" s="777"/>
      <c r="AI1650" s="777"/>
      <c r="AJ1650" s="183" t="str">
        <f t="shared" si="204"/>
        <v/>
      </c>
      <c r="AK1650" s="520">
        <f t="shared" si="204"/>
        <v>0</v>
      </c>
      <c r="AL1650" s="93" t="s">
        <v>1935</v>
      </c>
      <c r="AM1650" s="93"/>
      <c r="AN1650" s="93"/>
      <c r="AO1650" s="518"/>
      <c r="AP1650" s="518"/>
      <c r="AQ1650" s="518"/>
      <c r="AR1650" s="518"/>
      <c r="AS1650" s="518"/>
      <c r="AT1650" s="521"/>
      <c r="AY1650" s="776" t="s">
        <v>1375</v>
      </c>
      <c r="AZ1650" s="776"/>
      <c r="BA1650" s="776"/>
      <c r="BB1650" s="776"/>
      <c r="BC1650" s="776"/>
      <c r="BD1650" s="776"/>
      <c r="BF1650" s="778">
        <f>W1650</f>
        <v>0</v>
      </c>
      <c r="BG1650" s="778"/>
      <c r="BH1650" s="778"/>
      <c r="BI1650" s="778"/>
      <c r="BJ1650" s="778"/>
      <c r="BK1650" s="778"/>
      <c r="BL1650" s="522"/>
      <c r="BM1650" s="778">
        <f>AD1650</f>
        <v>0</v>
      </c>
      <c r="BN1650" s="778"/>
      <c r="BO1650" s="778"/>
      <c r="BP1650" s="778"/>
      <c r="BQ1650" s="778"/>
      <c r="BR1650" s="778"/>
      <c r="BS1650" s="523"/>
      <c r="BT1650" s="227">
        <v>0</v>
      </c>
      <c r="BU1650" s="227">
        <v>0</v>
      </c>
      <c r="BV1650" s="227">
        <v>0</v>
      </c>
      <c r="BW1650" s="227">
        <v>0</v>
      </c>
      <c r="BX1650" s="223"/>
      <c r="BY1650" s="223">
        <f>IF(SUM(C1650:AI1650)=0,0,1)</f>
        <v>0</v>
      </c>
      <c r="BZ1650" s="156">
        <f t="shared" si="205"/>
        <v>0</v>
      </c>
      <c r="CA1650" s="223"/>
      <c r="CB1650" s="227"/>
      <c r="CC1650" s="227"/>
      <c r="CD1650" s="227"/>
      <c r="CE1650" s="227"/>
      <c r="CG1650" s="226"/>
      <c r="CH1650" s="226"/>
      <c r="CI1650" s="226"/>
      <c r="CJ1650" s="226"/>
      <c r="CK1650" s="226"/>
      <c r="CL1650" s="226"/>
      <c r="CM1650" s="226"/>
      <c r="CN1650" s="226"/>
      <c r="CO1650" s="226"/>
      <c r="CP1650" s="226"/>
    </row>
    <row r="1651" spans="1:94" s="92" customFormat="1" ht="15" hidden="1" customHeight="1">
      <c r="A1651" s="183" t="str">
        <f>IF(B1651&lt;&gt;"",SUBTOTAL(103,$B$8:B1651)-SUBTOTAL(103,$B$9:$B$50)-SUBTOTAL(103,$B$52:$B$345),"")</f>
        <v/>
      </c>
      <c r="B1651" s="93"/>
      <c r="C1651" s="93" t="s">
        <v>1934</v>
      </c>
      <c r="D1651" s="93"/>
      <c r="E1651" s="518"/>
      <c r="F1651" s="518"/>
      <c r="G1651" s="518"/>
      <c r="H1651" s="518"/>
      <c r="I1651" s="518"/>
      <c r="J1651" s="518"/>
      <c r="K1651" s="518"/>
      <c r="L1651" s="518"/>
      <c r="M1651" s="518"/>
      <c r="N1651" s="518"/>
      <c r="P1651" s="776" t="s">
        <v>1375</v>
      </c>
      <c r="Q1651" s="776"/>
      <c r="R1651" s="776"/>
      <c r="S1651" s="776"/>
      <c r="T1651" s="776"/>
      <c r="U1651" s="776"/>
      <c r="W1651" s="675">
        <f>SUM(BT1651:BW1651)</f>
        <v>0</v>
      </c>
      <c r="X1651" s="675"/>
      <c r="Y1651" s="675"/>
      <c r="Z1651" s="675"/>
      <c r="AA1651" s="675"/>
      <c r="AB1651" s="675"/>
      <c r="AC1651" s="519"/>
      <c r="AD1651" s="777">
        <v>0</v>
      </c>
      <c r="AE1651" s="777"/>
      <c r="AF1651" s="777"/>
      <c r="AG1651" s="777"/>
      <c r="AH1651" s="777"/>
      <c r="AI1651" s="777"/>
      <c r="AJ1651" s="183" t="str">
        <f t="shared" si="204"/>
        <v/>
      </c>
      <c r="AK1651" s="520">
        <f t="shared" si="204"/>
        <v>0</v>
      </c>
      <c r="AL1651" s="93" t="s">
        <v>1935</v>
      </c>
      <c r="AM1651" s="93"/>
      <c r="AN1651" s="93"/>
      <c r="AO1651" s="518"/>
      <c r="AP1651" s="518"/>
      <c r="AQ1651" s="518"/>
      <c r="AR1651" s="518"/>
      <c r="AS1651" s="518"/>
      <c r="AT1651" s="521"/>
      <c r="AY1651" s="776" t="s">
        <v>1375</v>
      </c>
      <c r="AZ1651" s="776"/>
      <c r="BA1651" s="776"/>
      <c r="BB1651" s="776"/>
      <c r="BC1651" s="776"/>
      <c r="BD1651" s="776"/>
      <c r="BF1651" s="778">
        <f>W1651</f>
        <v>0</v>
      </c>
      <c r="BG1651" s="778"/>
      <c r="BH1651" s="778"/>
      <c r="BI1651" s="778"/>
      <c r="BJ1651" s="778"/>
      <c r="BK1651" s="778"/>
      <c r="BL1651" s="522"/>
      <c r="BM1651" s="778">
        <f>AD1651</f>
        <v>0</v>
      </c>
      <c r="BN1651" s="778"/>
      <c r="BO1651" s="778"/>
      <c r="BP1651" s="778"/>
      <c r="BQ1651" s="778"/>
      <c r="BR1651" s="778"/>
      <c r="BS1651" s="523"/>
      <c r="BT1651" s="227">
        <v>0</v>
      </c>
      <c r="BU1651" s="227">
        <v>0</v>
      </c>
      <c r="BV1651" s="227">
        <v>0</v>
      </c>
      <c r="BW1651" s="227">
        <v>0</v>
      </c>
      <c r="BX1651" s="223"/>
      <c r="BY1651" s="223">
        <f>IF(SUM(C1651:AI1651)=0,0,1)</f>
        <v>0</v>
      </c>
      <c r="BZ1651" s="156">
        <f t="shared" si="205"/>
        <v>0</v>
      </c>
      <c r="CA1651" s="223"/>
      <c r="CB1651" s="224"/>
      <c r="CC1651" s="224"/>
      <c r="CD1651" s="224"/>
      <c r="CE1651" s="224"/>
      <c r="CG1651" s="226"/>
      <c r="CH1651" s="226"/>
      <c r="CI1651" s="226"/>
      <c r="CJ1651" s="226"/>
      <c r="CK1651" s="226"/>
      <c r="CL1651" s="226"/>
      <c r="CM1651" s="226"/>
      <c r="CN1651" s="226"/>
      <c r="CO1651" s="226"/>
      <c r="CP1651" s="226"/>
    </row>
    <row r="1652" spans="1:94" s="92" customFormat="1" ht="15" hidden="1" customHeight="1">
      <c r="A1652" s="183" t="str">
        <f>IF(B1652&lt;&gt;"",SUBTOTAL(103,$B$8:B1652)-SUBTOTAL(103,$B$9:$B$50)-SUBTOTAL(103,$B$52:$B$345),"")</f>
        <v/>
      </c>
      <c r="B1652" s="93"/>
      <c r="C1652" s="518"/>
      <c r="D1652" s="93"/>
      <c r="E1652" s="518"/>
      <c r="F1652" s="518"/>
      <c r="G1652" s="518"/>
      <c r="H1652" s="518"/>
      <c r="I1652" s="518"/>
      <c r="J1652" s="518"/>
      <c r="K1652" s="518"/>
      <c r="L1652" s="518"/>
      <c r="M1652" s="518"/>
      <c r="N1652" s="518"/>
      <c r="P1652" s="524"/>
      <c r="Q1652" s="524"/>
      <c r="R1652" s="524"/>
      <c r="S1652" s="524"/>
      <c r="T1652" s="524"/>
      <c r="U1652" s="524"/>
      <c r="W1652" s="227"/>
      <c r="X1652" s="227"/>
      <c r="Y1652" s="227"/>
      <c r="Z1652" s="227"/>
      <c r="AA1652" s="227"/>
      <c r="AB1652" s="227"/>
      <c r="AC1652" s="519"/>
      <c r="AD1652" s="519"/>
      <c r="AE1652" s="519"/>
      <c r="AF1652" s="519"/>
      <c r="AG1652" s="519"/>
      <c r="AH1652" s="519"/>
      <c r="AI1652" s="519"/>
      <c r="AJ1652" s="183" t="str">
        <f t="shared" si="204"/>
        <v/>
      </c>
      <c r="AK1652" s="520">
        <f t="shared" si="204"/>
        <v>0</v>
      </c>
      <c r="AL1652" s="518"/>
      <c r="AM1652" s="93"/>
      <c r="AN1652" s="93"/>
      <c r="AO1652" s="518"/>
      <c r="AP1652" s="518"/>
      <c r="AQ1652" s="518"/>
      <c r="AR1652" s="518"/>
      <c r="AS1652" s="518"/>
      <c r="AT1652" s="521"/>
      <c r="AY1652" s="523"/>
      <c r="AZ1652" s="523"/>
      <c r="BA1652" s="523"/>
      <c r="BB1652" s="523"/>
      <c r="BC1652" s="523"/>
      <c r="BD1652" s="523"/>
      <c r="BF1652" s="522"/>
      <c r="BG1652" s="522"/>
      <c r="BH1652" s="522"/>
      <c r="BI1652" s="522"/>
      <c r="BJ1652" s="522"/>
      <c r="BK1652" s="522"/>
      <c r="BL1652" s="522"/>
      <c r="BM1652" s="522"/>
      <c r="BN1652" s="522"/>
      <c r="BO1652" s="522"/>
      <c r="BP1652" s="522"/>
      <c r="BQ1652" s="522"/>
      <c r="BR1652" s="522"/>
      <c r="BS1652" s="523"/>
      <c r="BT1652" s="227"/>
      <c r="BU1652" s="227"/>
      <c r="BV1652" s="227"/>
      <c r="BW1652" s="227"/>
      <c r="BX1652" s="223"/>
      <c r="BY1652" s="223">
        <f>BY1656</f>
        <v>0</v>
      </c>
      <c r="BZ1652" s="156">
        <f t="shared" si="205"/>
        <v>0</v>
      </c>
      <c r="CA1652" s="223"/>
      <c r="CB1652" s="224"/>
      <c r="CC1652" s="224"/>
      <c r="CD1652" s="224"/>
      <c r="CE1652" s="224"/>
      <c r="CG1652" s="226"/>
      <c r="CH1652" s="226"/>
      <c r="CI1652" s="226"/>
      <c r="CJ1652" s="226"/>
      <c r="CK1652" s="226"/>
      <c r="CL1652" s="226"/>
      <c r="CM1652" s="226"/>
      <c r="CN1652" s="226"/>
      <c r="CO1652" s="226"/>
      <c r="CP1652" s="226"/>
    </row>
    <row r="1653" spans="1:94" ht="15" hidden="1" customHeight="1">
      <c r="A1653" s="147" t="str">
        <f>IF(B1653&lt;&gt;"",SUBTOTAL(103,$B$8:B1653)-SUBTOTAL(103,$B$9:$B$50)-SUBTOTAL(103,$B$52:$B$345),"")</f>
        <v/>
      </c>
      <c r="C1653" s="90" t="s">
        <v>1942</v>
      </c>
      <c r="D1653" s="259"/>
      <c r="E1653" s="259"/>
      <c r="F1653" s="259"/>
      <c r="G1653" s="259"/>
      <c r="H1653" s="259"/>
      <c r="I1653" s="259"/>
      <c r="J1653" s="259"/>
      <c r="K1653" s="259"/>
      <c r="L1653" s="259"/>
      <c r="M1653" s="259"/>
      <c r="N1653" s="259"/>
      <c r="O1653" s="259"/>
      <c r="P1653" s="259"/>
      <c r="Q1653" s="259"/>
      <c r="R1653" s="259"/>
      <c r="S1653" s="259"/>
      <c r="T1653" s="259"/>
      <c r="U1653" s="259"/>
      <c r="V1653" s="259"/>
      <c r="W1653" s="771">
        <f>SUM(W1657:AB1662)</f>
        <v>0</v>
      </c>
      <c r="X1653" s="771"/>
      <c r="Y1653" s="771"/>
      <c r="Z1653" s="771"/>
      <c r="AA1653" s="771"/>
      <c r="AB1653" s="771"/>
      <c r="AC1653" s="525"/>
      <c r="AD1653" s="771">
        <f>SUM(AD1657:AI1662)</f>
        <v>0</v>
      </c>
      <c r="AE1653" s="771"/>
      <c r="AF1653" s="771"/>
      <c r="AG1653" s="771"/>
      <c r="AH1653" s="771"/>
      <c r="AI1653" s="771"/>
      <c r="AJ1653" s="147" t="str">
        <f t="shared" si="204"/>
        <v/>
      </c>
      <c r="AK1653" s="245">
        <f t="shared" si="204"/>
        <v>0</v>
      </c>
      <c r="AL1653" s="90" t="s">
        <v>1943</v>
      </c>
      <c r="AM1653" s="90"/>
      <c r="AN1653" s="90"/>
      <c r="AO1653" s="90"/>
      <c r="AP1653" s="90"/>
      <c r="AQ1653" s="90"/>
      <c r="AR1653" s="90"/>
      <c r="AS1653" s="90"/>
      <c r="AT1653" s="90"/>
      <c r="AU1653" s="90"/>
      <c r="AV1653" s="90"/>
      <c r="AW1653" s="90"/>
      <c r="AX1653" s="90"/>
      <c r="AY1653" s="90"/>
      <c r="AZ1653" s="90"/>
      <c r="BA1653" s="90"/>
      <c r="BB1653" s="90"/>
      <c r="BC1653" s="90"/>
      <c r="BD1653" s="90"/>
      <c r="BE1653" s="90"/>
      <c r="BF1653" s="90"/>
      <c r="BG1653" s="90"/>
      <c r="BH1653" s="90"/>
      <c r="BI1653" s="90"/>
      <c r="BJ1653" s="90"/>
      <c r="BK1653" s="90"/>
      <c r="BL1653" s="90"/>
      <c r="BM1653" s="90"/>
      <c r="BN1653" s="90"/>
      <c r="BO1653" s="90"/>
      <c r="BP1653" s="90"/>
      <c r="BQ1653" s="90"/>
      <c r="BR1653" s="90"/>
      <c r="BS1653" s="259"/>
      <c r="BY1653" s="156">
        <f>BY1656</f>
        <v>0</v>
      </c>
      <c r="BZ1653" s="156">
        <f t="shared" si="205"/>
        <v>0</v>
      </c>
    </row>
    <row r="1654" spans="1:94" ht="13" hidden="1">
      <c r="A1654" s="147" t="str">
        <f>IF(B1654&lt;&gt;"",SUBTOTAL(103,$B$8:B1654)-SUBTOTAL(103,$B$9:$B$50)-SUBTOTAL(103,$B$52:$B$345),"")</f>
        <v/>
      </c>
      <c r="D1654" s="259"/>
      <c r="E1654" s="259"/>
      <c r="F1654" s="259"/>
      <c r="G1654" s="259"/>
      <c r="H1654" s="259"/>
      <c r="I1654" s="259"/>
      <c r="J1654" s="259"/>
      <c r="K1654" s="259"/>
      <c r="L1654" s="259"/>
      <c r="M1654" s="259"/>
      <c r="N1654" s="259"/>
      <c r="O1654" s="259"/>
      <c r="P1654" s="259"/>
      <c r="Q1654" s="259"/>
      <c r="R1654" s="259"/>
      <c r="S1654" s="259"/>
      <c r="T1654" s="259"/>
      <c r="U1654" s="259"/>
      <c r="V1654" s="259"/>
      <c r="W1654" s="526"/>
      <c r="X1654" s="526"/>
      <c r="Y1654" s="526"/>
      <c r="Z1654" s="526"/>
      <c r="AA1654" s="526"/>
      <c r="AB1654" s="526"/>
      <c r="AC1654" s="526"/>
      <c r="AD1654" s="526"/>
      <c r="AE1654" s="526"/>
      <c r="AF1654" s="526"/>
      <c r="AG1654" s="526"/>
      <c r="AH1654" s="526"/>
      <c r="AI1654" s="526"/>
      <c r="AJ1654" s="147" t="str">
        <f t="shared" si="204"/>
        <v/>
      </c>
      <c r="AK1654" s="245">
        <f t="shared" si="204"/>
        <v>0</v>
      </c>
      <c r="AM1654" s="90"/>
      <c r="AN1654" s="90"/>
      <c r="AO1654" s="90"/>
      <c r="AP1654" s="90"/>
      <c r="AQ1654" s="90"/>
      <c r="AR1654" s="90"/>
      <c r="AS1654" s="90"/>
      <c r="AT1654" s="90"/>
      <c r="AU1654" s="90"/>
      <c r="AV1654" s="90"/>
      <c r="AW1654" s="90"/>
      <c r="AX1654" s="90"/>
      <c r="AY1654" s="90"/>
      <c r="AZ1654" s="90"/>
      <c r="BA1654" s="90"/>
      <c r="BB1654" s="90"/>
      <c r="BC1654" s="90"/>
      <c r="BD1654" s="90"/>
      <c r="BE1654" s="90"/>
      <c r="BF1654" s="90"/>
      <c r="BG1654" s="90"/>
      <c r="BH1654" s="90"/>
      <c r="BI1654" s="90"/>
      <c r="BJ1654" s="90"/>
      <c r="BK1654" s="90"/>
      <c r="BL1654" s="90"/>
      <c r="BM1654" s="90"/>
      <c r="BN1654" s="90"/>
      <c r="BO1654" s="90"/>
      <c r="BP1654" s="90"/>
      <c r="BQ1654" s="90"/>
      <c r="BR1654" s="90"/>
      <c r="BS1654" s="259"/>
      <c r="BY1654" s="156">
        <f>BY1656</f>
        <v>0</v>
      </c>
      <c r="BZ1654" s="156">
        <f t="shared" si="205"/>
        <v>0</v>
      </c>
    </row>
    <row r="1655" spans="1:94" s="121" customFormat="1" ht="15" hidden="1" customHeight="1">
      <c r="A1655" s="256" t="str">
        <f>IF(B1655&lt;&gt;"",SUBTOTAL(103,$B$8:B1655)-SUBTOTAL(103,$B$9:$B$50)-SUBTOTAL(103,$B$52:$B$345),"")</f>
        <v/>
      </c>
      <c r="B1655" s="512"/>
      <c r="C1655" s="773"/>
      <c r="D1655" s="773"/>
      <c r="E1655" s="773"/>
      <c r="F1655" s="773"/>
      <c r="G1655" s="773"/>
      <c r="H1655" s="773"/>
      <c r="I1655" s="773"/>
      <c r="J1655" s="773"/>
      <c r="K1655" s="773"/>
      <c r="L1655" s="773"/>
      <c r="M1655" s="773"/>
      <c r="N1655" s="773"/>
      <c r="P1655" s="774" t="s">
        <v>1930</v>
      </c>
      <c r="Q1655" s="774"/>
      <c r="R1655" s="774"/>
      <c r="S1655" s="774"/>
      <c r="T1655" s="774"/>
      <c r="U1655" s="774"/>
      <c r="W1655" s="648" t="str">
        <f>[4]CDKT!$P$9</f>
        <v>30/06/2016</v>
      </c>
      <c r="X1655" s="649"/>
      <c r="Y1655" s="649"/>
      <c r="Z1655" s="649"/>
      <c r="AA1655" s="649"/>
      <c r="AB1655" s="649"/>
      <c r="AC1655" s="277"/>
      <c r="AD1655" s="648" t="str">
        <f>[4]CDKT!$T$9</f>
        <v>01/01/2016</v>
      </c>
      <c r="AE1655" s="649"/>
      <c r="AF1655" s="649"/>
      <c r="AG1655" s="649"/>
      <c r="AH1655" s="649"/>
      <c r="AI1655" s="649"/>
      <c r="AJ1655" s="256" t="str">
        <f t="shared" si="204"/>
        <v/>
      </c>
      <c r="AK1655" s="284">
        <f t="shared" si="204"/>
        <v>0</v>
      </c>
      <c r="AL1655" s="773"/>
      <c r="AM1655" s="773"/>
      <c r="AN1655" s="773"/>
      <c r="AO1655" s="773"/>
      <c r="AP1655" s="773"/>
      <c r="AQ1655" s="773"/>
      <c r="AR1655" s="773"/>
      <c r="AS1655" s="773"/>
      <c r="AT1655" s="773"/>
      <c r="AU1655" s="773"/>
      <c r="AV1655" s="773"/>
      <c r="AW1655" s="773"/>
      <c r="AY1655" s="779" t="s">
        <v>1931</v>
      </c>
      <c r="AZ1655" s="779"/>
      <c r="BA1655" s="779"/>
      <c r="BB1655" s="779"/>
      <c r="BC1655" s="779"/>
      <c r="BD1655" s="779"/>
      <c r="BF1655" s="650" t="e">
        <f>#REF!</f>
        <v>#REF!</v>
      </c>
      <c r="BG1655" s="649"/>
      <c r="BH1655" s="649"/>
      <c r="BI1655" s="649"/>
      <c r="BJ1655" s="649"/>
      <c r="BK1655" s="649"/>
      <c r="BL1655" s="277"/>
      <c r="BM1655" s="650" t="e">
        <f>#REF!</f>
        <v>#REF!</v>
      </c>
      <c r="BN1655" s="649"/>
      <c r="BO1655" s="649"/>
      <c r="BP1655" s="649"/>
      <c r="BQ1655" s="649"/>
      <c r="BR1655" s="649"/>
      <c r="BS1655" s="513"/>
      <c r="BT1655" s="280" t="str">
        <f>[4]CDKT!K$9</f>
        <v>Hội sở</v>
      </c>
      <c r="BU1655" s="280" t="str">
        <f>[4]CDKT!L$9</f>
        <v>CN Hà Nội</v>
      </c>
      <c r="BV1655" s="280" t="str">
        <f>[4]CDKT!M$9</f>
        <v>CN Hồ Chí Minh</v>
      </c>
      <c r="BW1655" s="280" t="str">
        <f>[4]CDKT!O$9</f>
        <v>Điều chỉnh</v>
      </c>
      <c r="BX1655" s="156"/>
      <c r="BY1655" s="156">
        <f>BY1656</f>
        <v>0</v>
      </c>
      <c r="BZ1655" s="156">
        <f t="shared" si="205"/>
        <v>0</v>
      </c>
      <c r="CA1655" s="156"/>
      <c r="CB1655" s="514"/>
      <c r="CC1655" s="514"/>
      <c r="CD1655" s="514"/>
      <c r="CE1655" s="514"/>
      <c r="CG1655" s="475"/>
      <c r="CH1655" s="475"/>
      <c r="CI1655" s="475"/>
      <c r="CJ1655" s="475"/>
      <c r="CK1655" s="475"/>
      <c r="CL1655" s="475"/>
      <c r="CM1655" s="475"/>
      <c r="CN1655" s="475"/>
      <c r="CO1655" s="475"/>
      <c r="CP1655" s="475"/>
    </row>
    <row r="1656" spans="1:94" s="121" customFormat="1" ht="15" hidden="1" customHeight="1">
      <c r="A1656" s="256" t="str">
        <f>IF(B1656&lt;&gt;"",SUBTOTAL(103,$B$8:B1656)-SUBTOTAL(103,$B$9:$B$50)-SUBTOTAL(103,$B$52:$B$345),"")</f>
        <v/>
      </c>
      <c r="B1656" s="512"/>
      <c r="C1656" s="515"/>
      <c r="D1656" s="515"/>
      <c r="E1656" s="515"/>
      <c r="F1656" s="515"/>
      <c r="G1656" s="515"/>
      <c r="H1656" s="515"/>
      <c r="I1656" s="515"/>
      <c r="J1656" s="515"/>
      <c r="K1656" s="515"/>
      <c r="L1656" s="515"/>
      <c r="M1656" s="515"/>
      <c r="N1656" s="515"/>
      <c r="P1656" s="516"/>
      <c r="Q1656" s="516"/>
      <c r="R1656" s="516"/>
      <c r="S1656" s="516"/>
      <c r="T1656" s="516"/>
      <c r="U1656" s="516"/>
      <c r="W1656" s="651" t="str">
        <f>[4]CDKT!$P$10</f>
        <v>VND</v>
      </c>
      <c r="X1656" s="651"/>
      <c r="Y1656" s="651"/>
      <c r="Z1656" s="651"/>
      <c r="AA1656" s="651"/>
      <c r="AB1656" s="651"/>
      <c r="AC1656" s="277"/>
      <c r="AD1656" s="651" t="str">
        <f>[4]CDKT!$T$10</f>
        <v>VND</v>
      </c>
      <c r="AE1656" s="651"/>
      <c r="AF1656" s="651"/>
      <c r="AG1656" s="651"/>
      <c r="AH1656" s="651"/>
      <c r="AI1656" s="651"/>
      <c r="AJ1656" s="256" t="str">
        <f t="shared" si="204"/>
        <v/>
      </c>
      <c r="AK1656" s="284">
        <f t="shared" si="204"/>
        <v>0</v>
      </c>
      <c r="AL1656" s="515"/>
      <c r="AM1656" s="515"/>
      <c r="AN1656" s="515"/>
      <c r="AO1656" s="515"/>
      <c r="AP1656" s="515"/>
      <c r="AQ1656" s="515"/>
      <c r="AR1656" s="515"/>
      <c r="AS1656" s="515"/>
      <c r="AT1656" s="515"/>
      <c r="AU1656" s="515"/>
      <c r="AV1656" s="515"/>
      <c r="AW1656" s="515"/>
      <c r="AY1656" s="501"/>
      <c r="AZ1656" s="501"/>
      <c r="BA1656" s="501"/>
      <c r="BB1656" s="501"/>
      <c r="BC1656" s="501"/>
      <c r="BD1656" s="501"/>
      <c r="BF1656" s="651" t="e">
        <f>#REF!</f>
        <v>#REF!</v>
      </c>
      <c r="BG1656" s="651"/>
      <c r="BH1656" s="651"/>
      <c r="BI1656" s="651"/>
      <c r="BJ1656" s="651"/>
      <c r="BK1656" s="651"/>
      <c r="BL1656" s="277"/>
      <c r="BM1656" s="651" t="e">
        <f>#REF!</f>
        <v>#REF!</v>
      </c>
      <c r="BN1656" s="651"/>
      <c r="BO1656" s="651"/>
      <c r="BP1656" s="651"/>
      <c r="BQ1656" s="651"/>
      <c r="BR1656" s="651"/>
      <c r="BS1656" s="513"/>
      <c r="BT1656" s="155" t="s">
        <v>1133</v>
      </c>
      <c r="BU1656" s="155" t="s">
        <v>1133</v>
      </c>
      <c r="BV1656" s="155" t="s">
        <v>1133</v>
      </c>
      <c r="BW1656" s="155" t="s">
        <v>1133</v>
      </c>
      <c r="BX1656" s="156"/>
      <c r="BY1656" s="156">
        <f>SUM(BY1657:BY1662)</f>
        <v>0</v>
      </c>
      <c r="BZ1656" s="156">
        <f t="shared" si="205"/>
        <v>0</v>
      </c>
      <c r="CA1656" s="156"/>
      <c r="CB1656" s="514"/>
      <c r="CC1656" s="514"/>
      <c r="CD1656" s="514"/>
      <c r="CE1656" s="514"/>
      <c r="CG1656" s="475"/>
      <c r="CH1656" s="475"/>
      <c r="CI1656" s="475"/>
      <c r="CJ1656" s="475"/>
      <c r="CK1656" s="475"/>
      <c r="CL1656" s="475"/>
      <c r="CM1656" s="475"/>
      <c r="CN1656" s="475"/>
      <c r="CO1656" s="475"/>
      <c r="CP1656" s="475"/>
    </row>
    <row r="1657" spans="1:94" s="506" customFormat="1" ht="15" hidden="1" customHeight="1">
      <c r="A1657" s="169" t="str">
        <f>IF(B1657&lt;&gt;"",SUBTOTAL(103,$B$8:B1657)-SUBTOTAL(103,$B$9:$B$50)-SUBTOTAL(103,$B$52:$B$345),"")</f>
        <v/>
      </c>
      <c r="B1657" s="91"/>
      <c r="C1657" s="91" t="s">
        <v>1944</v>
      </c>
      <c r="D1657" s="91"/>
      <c r="E1657" s="91"/>
      <c r="F1657" s="91"/>
      <c r="G1657" s="91"/>
      <c r="H1657" s="91"/>
      <c r="I1657" s="91"/>
      <c r="J1657" s="91"/>
      <c r="K1657" s="91"/>
      <c r="L1657" s="91"/>
      <c r="M1657" s="91"/>
      <c r="N1657" s="91"/>
      <c r="P1657" s="517"/>
      <c r="Q1657" s="517"/>
      <c r="R1657" s="517"/>
      <c r="S1657" s="517"/>
      <c r="T1657" s="517"/>
      <c r="U1657" s="517"/>
      <c r="W1657" s="228"/>
      <c r="X1657" s="228"/>
      <c r="Y1657" s="228"/>
      <c r="Z1657" s="228"/>
      <c r="AA1657" s="228"/>
      <c r="AB1657" s="228"/>
      <c r="AC1657" s="228"/>
      <c r="AD1657" s="228"/>
      <c r="AE1657" s="228"/>
      <c r="AF1657" s="228"/>
      <c r="AG1657" s="228"/>
      <c r="AH1657" s="228"/>
      <c r="AI1657" s="228"/>
      <c r="AJ1657" s="169" t="str">
        <f t="shared" si="204"/>
        <v/>
      </c>
      <c r="AK1657" s="174">
        <f t="shared" si="204"/>
        <v>0</v>
      </c>
      <c r="AL1657" s="91" t="s">
        <v>918</v>
      </c>
      <c r="AM1657" s="91"/>
      <c r="AN1657" s="91"/>
      <c r="AO1657" s="91"/>
      <c r="AP1657" s="91"/>
      <c r="AQ1657" s="91"/>
      <c r="AR1657" s="91"/>
      <c r="AS1657" s="91"/>
      <c r="AT1657" s="91"/>
      <c r="AY1657" s="222"/>
      <c r="AZ1657" s="222"/>
      <c r="BA1657" s="222"/>
      <c r="BB1657" s="222"/>
      <c r="BC1657" s="222"/>
      <c r="BD1657" s="222"/>
      <c r="BF1657" s="221"/>
      <c r="BG1657" s="221"/>
      <c r="BH1657" s="221"/>
      <c r="BI1657" s="221"/>
      <c r="BJ1657" s="221"/>
      <c r="BK1657" s="221"/>
      <c r="BL1657" s="221"/>
      <c r="BM1657" s="221"/>
      <c r="BN1657" s="221"/>
      <c r="BO1657" s="221"/>
      <c r="BP1657" s="221"/>
      <c r="BQ1657" s="221"/>
      <c r="BR1657" s="221"/>
      <c r="BS1657" s="222"/>
      <c r="BT1657" s="227"/>
      <c r="BU1657" s="227"/>
      <c r="BV1657" s="227"/>
      <c r="BW1657" s="227"/>
      <c r="BX1657" s="223"/>
      <c r="BY1657" s="223">
        <f>SUM(BY1658:BY1659)</f>
        <v>0</v>
      </c>
      <c r="BZ1657" s="156">
        <f t="shared" si="205"/>
        <v>0</v>
      </c>
      <c r="CA1657" s="223"/>
      <c r="CB1657" s="228"/>
      <c r="CC1657" s="228"/>
      <c r="CD1657" s="228"/>
      <c r="CE1657" s="228"/>
      <c r="CG1657" s="507"/>
      <c r="CH1657" s="507"/>
      <c r="CI1657" s="507"/>
      <c r="CJ1657" s="507"/>
      <c r="CK1657" s="507"/>
      <c r="CL1657" s="507"/>
      <c r="CM1657" s="507"/>
      <c r="CN1657" s="507"/>
      <c r="CO1657" s="507"/>
      <c r="CP1657" s="507"/>
    </row>
    <row r="1658" spans="1:94" s="92" customFormat="1" ht="15" hidden="1" customHeight="1">
      <c r="A1658" s="169" t="str">
        <f>IF(B1658&lt;&gt;"",SUBTOTAL(103,$B$8:B1658)-SUBTOTAL(103,$B$9:$B$50)-SUBTOTAL(103,$B$52:$B$345),"")</f>
        <v/>
      </c>
      <c r="B1658" s="91"/>
      <c r="C1658" s="93" t="s">
        <v>1934</v>
      </c>
      <c r="D1658" s="93"/>
      <c r="E1658" s="518"/>
      <c r="F1658" s="518"/>
      <c r="G1658" s="518"/>
      <c r="H1658" s="518"/>
      <c r="I1658" s="518"/>
      <c r="J1658" s="518"/>
      <c r="K1658" s="518"/>
      <c r="L1658" s="518"/>
      <c r="M1658" s="518"/>
      <c r="N1658" s="518"/>
      <c r="P1658" s="776" t="s">
        <v>1375</v>
      </c>
      <c r="Q1658" s="776"/>
      <c r="R1658" s="776"/>
      <c r="S1658" s="776"/>
      <c r="T1658" s="776"/>
      <c r="U1658" s="776"/>
      <c r="W1658" s="675">
        <f>SUM(BT1658:BW1658)</f>
        <v>0</v>
      </c>
      <c r="X1658" s="675"/>
      <c r="Y1658" s="675"/>
      <c r="Z1658" s="675"/>
      <c r="AA1658" s="675"/>
      <c r="AB1658" s="675"/>
      <c r="AC1658" s="519"/>
      <c r="AD1658" s="777">
        <v>0</v>
      </c>
      <c r="AE1658" s="777"/>
      <c r="AF1658" s="777"/>
      <c r="AG1658" s="777"/>
      <c r="AH1658" s="777"/>
      <c r="AI1658" s="777"/>
      <c r="AJ1658" s="169" t="str">
        <f t="shared" si="204"/>
        <v/>
      </c>
      <c r="AK1658" s="174">
        <f t="shared" si="204"/>
        <v>0</v>
      </c>
      <c r="AL1658" s="93" t="s">
        <v>1935</v>
      </c>
      <c r="AM1658" s="93"/>
      <c r="AN1658" s="93"/>
      <c r="AO1658" s="518"/>
      <c r="AP1658" s="518"/>
      <c r="AQ1658" s="518"/>
      <c r="AR1658" s="518"/>
      <c r="AS1658" s="518"/>
      <c r="AT1658" s="521"/>
      <c r="AY1658" s="776" t="s">
        <v>1375</v>
      </c>
      <c r="AZ1658" s="776"/>
      <c r="BA1658" s="776"/>
      <c r="BB1658" s="776"/>
      <c r="BC1658" s="776"/>
      <c r="BD1658" s="776"/>
      <c r="BF1658" s="778">
        <f>W1658</f>
        <v>0</v>
      </c>
      <c r="BG1658" s="778"/>
      <c r="BH1658" s="778"/>
      <c r="BI1658" s="778"/>
      <c r="BJ1658" s="778"/>
      <c r="BK1658" s="778"/>
      <c r="BL1658" s="522"/>
      <c r="BM1658" s="778">
        <f>AD1658</f>
        <v>0</v>
      </c>
      <c r="BN1658" s="778"/>
      <c r="BO1658" s="778"/>
      <c r="BP1658" s="778"/>
      <c r="BQ1658" s="778"/>
      <c r="BR1658" s="778"/>
      <c r="BS1658" s="523"/>
      <c r="BT1658" s="227">
        <v>0</v>
      </c>
      <c r="BU1658" s="227">
        <v>0</v>
      </c>
      <c r="BV1658" s="227">
        <v>0</v>
      </c>
      <c r="BW1658" s="227">
        <v>0</v>
      </c>
      <c r="BX1658" s="223"/>
      <c r="BY1658" s="223">
        <f>IF(SUM(C1658:AI1658)=0,0,1)</f>
        <v>0</v>
      </c>
      <c r="BZ1658" s="156">
        <f t="shared" si="205"/>
        <v>0</v>
      </c>
      <c r="CA1658" s="223"/>
      <c r="CB1658" s="228"/>
      <c r="CC1658" s="228"/>
      <c r="CD1658" s="228"/>
      <c r="CE1658" s="228"/>
      <c r="CG1658" s="226"/>
      <c r="CH1658" s="226"/>
      <c r="CI1658" s="226"/>
      <c r="CJ1658" s="226"/>
      <c r="CK1658" s="226"/>
      <c r="CL1658" s="226"/>
      <c r="CM1658" s="226"/>
      <c r="CN1658" s="226"/>
      <c r="CO1658" s="226"/>
      <c r="CP1658" s="226"/>
    </row>
    <row r="1659" spans="1:94" s="92" customFormat="1" ht="15" hidden="1" customHeight="1">
      <c r="A1659" s="169" t="str">
        <f>IF(B1659&lt;&gt;"",SUBTOTAL(103,$B$8:B1659)-SUBTOTAL(103,$B$9:$B$50)-SUBTOTAL(103,$B$52:$B$345),"")</f>
        <v/>
      </c>
      <c r="B1659" s="91"/>
      <c r="C1659" s="93" t="s">
        <v>1934</v>
      </c>
      <c r="D1659" s="93"/>
      <c r="E1659" s="518"/>
      <c r="F1659" s="518"/>
      <c r="G1659" s="518"/>
      <c r="H1659" s="518"/>
      <c r="I1659" s="518"/>
      <c r="J1659" s="518"/>
      <c r="K1659" s="518"/>
      <c r="L1659" s="518"/>
      <c r="M1659" s="518"/>
      <c r="N1659" s="518"/>
      <c r="P1659" s="776" t="s">
        <v>1375</v>
      </c>
      <c r="Q1659" s="776"/>
      <c r="R1659" s="776"/>
      <c r="S1659" s="776"/>
      <c r="T1659" s="776"/>
      <c r="U1659" s="776"/>
      <c r="W1659" s="675">
        <f>SUM(BT1659:BW1659)</f>
        <v>0</v>
      </c>
      <c r="X1659" s="675"/>
      <c r="Y1659" s="675"/>
      <c r="Z1659" s="675"/>
      <c r="AA1659" s="675"/>
      <c r="AB1659" s="675"/>
      <c r="AC1659" s="519"/>
      <c r="AD1659" s="777">
        <v>0</v>
      </c>
      <c r="AE1659" s="777"/>
      <c r="AF1659" s="777"/>
      <c r="AG1659" s="777"/>
      <c r="AH1659" s="777"/>
      <c r="AI1659" s="777"/>
      <c r="AJ1659" s="169" t="str">
        <f t="shared" si="204"/>
        <v/>
      </c>
      <c r="AK1659" s="174">
        <f t="shared" si="204"/>
        <v>0</v>
      </c>
      <c r="AL1659" s="93" t="s">
        <v>1935</v>
      </c>
      <c r="AM1659" s="93"/>
      <c r="AN1659" s="93"/>
      <c r="AO1659" s="518"/>
      <c r="AP1659" s="518"/>
      <c r="AQ1659" s="518"/>
      <c r="AR1659" s="518"/>
      <c r="AS1659" s="518"/>
      <c r="AT1659" s="521"/>
      <c r="AY1659" s="776" t="s">
        <v>1375</v>
      </c>
      <c r="AZ1659" s="776"/>
      <c r="BA1659" s="776"/>
      <c r="BB1659" s="776"/>
      <c r="BC1659" s="776"/>
      <c r="BD1659" s="776"/>
      <c r="BF1659" s="778">
        <f>W1659</f>
        <v>0</v>
      </c>
      <c r="BG1659" s="778"/>
      <c r="BH1659" s="778"/>
      <c r="BI1659" s="778"/>
      <c r="BJ1659" s="778"/>
      <c r="BK1659" s="778"/>
      <c r="BL1659" s="522"/>
      <c r="BM1659" s="778">
        <f>AD1659</f>
        <v>0</v>
      </c>
      <c r="BN1659" s="778"/>
      <c r="BO1659" s="778"/>
      <c r="BP1659" s="778"/>
      <c r="BQ1659" s="778"/>
      <c r="BR1659" s="778"/>
      <c r="BS1659" s="523"/>
      <c r="BT1659" s="227">
        <v>0</v>
      </c>
      <c r="BU1659" s="227">
        <v>0</v>
      </c>
      <c r="BV1659" s="227">
        <v>0</v>
      </c>
      <c r="BW1659" s="227">
        <v>0</v>
      </c>
      <c r="BX1659" s="223"/>
      <c r="BY1659" s="223">
        <f>IF(SUM(C1659:AI1659)=0,0,1)</f>
        <v>0</v>
      </c>
      <c r="BZ1659" s="156">
        <f t="shared" si="205"/>
        <v>0</v>
      </c>
      <c r="CA1659" s="223"/>
      <c r="CB1659" s="527"/>
      <c r="CC1659" s="527"/>
      <c r="CD1659" s="527"/>
      <c r="CE1659" s="527"/>
      <c r="CG1659" s="226"/>
      <c r="CH1659" s="226"/>
      <c r="CI1659" s="226"/>
      <c r="CJ1659" s="226"/>
      <c r="CK1659" s="226"/>
      <c r="CL1659" s="226"/>
      <c r="CM1659" s="226"/>
      <c r="CN1659" s="226"/>
      <c r="CO1659" s="226"/>
      <c r="CP1659" s="226"/>
    </row>
    <row r="1660" spans="1:94" s="506" customFormat="1" ht="15" hidden="1" customHeight="1">
      <c r="A1660" s="169" t="str">
        <f>IF(B1660&lt;&gt;"",SUBTOTAL(103,$B$8:B1660)-SUBTOTAL(103,$B$9:$B$50)-SUBTOTAL(103,$B$52:$B$345),"")</f>
        <v/>
      </c>
      <c r="B1660" s="91"/>
      <c r="C1660" s="91" t="s">
        <v>1945</v>
      </c>
      <c r="D1660" s="91"/>
      <c r="E1660" s="91"/>
      <c r="F1660" s="91"/>
      <c r="G1660" s="91"/>
      <c r="H1660" s="91"/>
      <c r="I1660" s="91"/>
      <c r="J1660" s="91"/>
      <c r="K1660" s="91"/>
      <c r="L1660" s="91"/>
      <c r="M1660" s="91"/>
      <c r="N1660" s="91"/>
      <c r="P1660" s="517"/>
      <c r="Q1660" s="517"/>
      <c r="R1660" s="517"/>
      <c r="S1660" s="517"/>
      <c r="T1660" s="517"/>
      <c r="U1660" s="517"/>
      <c r="W1660" s="228"/>
      <c r="X1660" s="228"/>
      <c r="Y1660" s="228"/>
      <c r="Z1660" s="228"/>
      <c r="AA1660" s="228"/>
      <c r="AB1660" s="228"/>
      <c r="AC1660" s="228"/>
      <c r="AD1660" s="228"/>
      <c r="AE1660" s="228"/>
      <c r="AF1660" s="228"/>
      <c r="AG1660" s="228"/>
      <c r="AH1660" s="228"/>
      <c r="AI1660" s="228"/>
      <c r="AJ1660" s="169" t="str">
        <f t="shared" si="204"/>
        <v/>
      </c>
      <c r="AK1660" s="174">
        <f t="shared" si="204"/>
        <v>0</v>
      </c>
      <c r="AL1660" s="91" t="s">
        <v>1946</v>
      </c>
      <c r="AM1660" s="91"/>
      <c r="AN1660" s="91"/>
      <c r="AO1660" s="91"/>
      <c r="AP1660" s="91"/>
      <c r="AQ1660" s="91"/>
      <c r="AR1660" s="91"/>
      <c r="AS1660" s="91"/>
      <c r="AT1660" s="91"/>
      <c r="AY1660" s="222"/>
      <c r="AZ1660" s="222"/>
      <c r="BA1660" s="222"/>
      <c r="BB1660" s="222"/>
      <c r="BC1660" s="222"/>
      <c r="BD1660" s="222"/>
      <c r="BF1660" s="221"/>
      <c r="BG1660" s="221"/>
      <c r="BH1660" s="221"/>
      <c r="BI1660" s="221"/>
      <c r="BJ1660" s="221"/>
      <c r="BK1660" s="221"/>
      <c r="BL1660" s="221"/>
      <c r="BM1660" s="221"/>
      <c r="BN1660" s="221"/>
      <c r="BO1660" s="221"/>
      <c r="BP1660" s="221"/>
      <c r="BQ1660" s="221"/>
      <c r="BR1660" s="221"/>
      <c r="BS1660" s="222"/>
      <c r="BT1660" s="227"/>
      <c r="BU1660" s="227"/>
      <c r="BV1660" s="227"/>
      <c r="BW1660" s="227"/>
      <c r="BX1660" s="223"/>
      <c r="BY1660" s="223">
        <f>SUM(BY1661:BY1662)</f>
        <v>0</v>
      </c>
      <c r="BZ1660" s="156">
        <f t="shared" si="205"/>
        <v>0</v>
      </c>
      <c r="CA1660" s="223"/>
      <c r="CB1660" s="228"/>
      <c r="CC1660" s="228"/>
      <c r="CD1660" s="228"/>
      <c r="CE1660" s="228"/>
      <c r="CG1660" s="507"/>
      <c r="CH1660" s="507"/>
      <c r="CI1660" s="507"/>
      <c r="CJ1660" s="507"/>
      <c r="CK1660" s="507"/>
      <c r="CL1660" s="507"/>
      <c r="CM1660" s="507"/>
      <c r="CN1660" s="507"/>
      <c r="CO1660" s="507"/>
      <c r="CP1660" s="507"/>
    </row>
    <row r="1661" spans="1:94" s="92" customFormat="1" ht="15" hidden="1" customHeight="1">
      <c r="A1661" s="169" t="str">
        <f>IF(B1661&lt;&gt;"",SUBTOTAL(103,$B$8:B1661)-SUBTOTAL(103,$B$9:$B$50)-SUBTOTAL(103,$B$52:$B$345),"")</f>
        <v/>
      </c>
      <c r="B1661" s="91"/>
      <c r="C1661" s="93" t="s">
        <v>1934</v>
      </c>
      <c r="D1661" s="93"/>
      <c r="E1661" s="518"/>
      <c r="F1661" s="518"/>
      <c r="G1661" s="518"/>
      <c r="H1661" s="518"/>
      <c r="I1661" s="518"/>
      <c r="J1661" s="518"/>
      <c r="K1661" s="518"/>
      <c r="L1661" s="518"/>
      <c r="M1661" s="518"/>
      <c r="N1661" s="518"/>
      <c r="P1661" s="776" t="s">
        <v>1375</v>
      </c>
      <c r="Q1661" s="776"/>
      <c r="R1661" s="776"/>
      <c r="S1661" s="776"/>
      <c r="T1661" s="776"/>
      <c r="U1661" s="776"/>
      <c r="W1661" s="675">
        <f>SUM(BT1661:BW1661)</f>
        <v>0</v>
      </c>
      <c r="X1661" s="675"/>
      <c r="Y1661" s="675"/>
      <c r="Z1661" s="675"/>
      <c r="AA1661" s="675"/>
      <c r="AB1661" s="675"/>
      <c r="AC1661" s="519"/>
      <c r="AD1661" s="777">
        <v>0</v>
      </c>
      <c r="AE1661" s="777"/>
      <c r="AF1661" s="777"/>
      <c r="AG1661" s="777"/>
      <c r="AH1661" s="777"/>
      <c r="AI1661" s="777"/>
      <c r="AJ1661" s="169" t="str">
        <f t="shared" si="204"/>
        <v/>
      </c>
      <c r="AK1661" s="174">
        <f t="shared" si="204"/>
        <v>0</v>
      </c>
      <c r="AL1661" s="93" t="s">
        <v>1935</v>
      </c>
      <c r="AM1661" s="93"/>
      <c r="AN1661" s="93"/>
      <c r="AO1661" s="518"/>
      <c r="AP1661" s="518"/>
      <c r="AQ1661" s="518"/>
      <c r="AR1661" s="518"/>
      <c r="AS1661" s="518"/>
      <c r="AT1661" s="521"/>
      <c r="AY1661" s="776" t="s">
        <v>1375</v>
      </c>
      <c r="AZ1661" s="776"/>
      <c r="BA1661" s="776"/>
      <c r="BB1661" s="776"/>
      <c r="BC1661" s="776"/>
      <c r="BD1661" s="776"/>
      <c r="BF1661" s="778">
        <f>W1661</f>
        <v>0</v>
      </c>
      <c r="BG1661" s="778"/>
      <c r="BH1661" s="778"/>
      <c r="BI1661" s="778"/>
      <c r="BJ1661" s="778"/>
      <c r="BK1661" s="778"/>
      <c r="BL1661" s="522"/>
      <c r="BM1661" s="778">
        <f>AD1661</f>
        <v>0</v>
      </c>
      <c r="BN1661" s="778"/>
      <c r="BO1661" s="778"/>
      <c r="BP1661" s="778"/>
      <c r="BQ1661" s="778"/>
      <c r="BR1661" s="778"/>
      <c r="BS1661" s="523"/>
      <c r="BT1661" s="227">
        <v>0</v>
      </c>
      <c r="BU1661" s="227">
        <v>0</v>
      </c>
      <c r="BV1661" s="227">
        <v>0</v>
      </c>
      <c r="BW1661" s="227">
        <v>0</v>
      </c>
      <c r="BX1661" s="223"/>
      <c r="BY1661" s="223">
        <f>IF(SUM(C1661:AI1661)=0,0,1)</f>
        <v>0</v>
      </c>
      <c r="BZ1661" s="156">
        <f t="shared" si="205"/>
        <v>0</v>
      </c>
      <c r="CA1661" s="223"/>
      <c r="CB1661" s="228"/>
      <c r="CC1661" s="228"/>
      <c r="CD1661" s="228"/>
      <c r="CE1661" s="228"/>
      <c r="CG1661" s="226"/>
      <c r="CH1661" s="226"/>
      <c r="CI1661" s="226"/>
      <c r="CJ1661" s="226"/>
      <c r="CK1661" s="226"/>
      <c r="CL1661" s="226"/>
      <c r="CM1661" s="226"/>
      <c r="CN1661" s="226"/>
      <c r="CO1661" s="226"/>
      <c r="CP1661" s="226"/>
    </row>
    <row r="1662" spans="1:94" s="92" customFormat="1" ht="15" hidden="1" customHeight="1">
      <c r="A1662" s="169" t="str">
        <f>IF(B1662&lt;&gt;"",SUBTOTAL(103,$B$8:B1662)-SUBTOTAL(103,$B$9:$B$50)-SUBTOTAL(103,$B$52:$B$345),"")</f>
        <v/>
      </c>
      <c r="B1662" s="91"/>
      <c r="C1662" s="93" t="s">
        <v>1934</v>
      </c>
      <c r="D1662" s="93"/>
      <c r="E1662" s="518"/>
      <c r="F1662" s="518"/>
      <c r="G1662" s="518"/>
      <c r="H1662" s="518"/>
      <c r="I1662" s="518"/>
      <c r="J1662" s="518"/>
      <c r="K1662" s="518"/>
      <c r="L1662" s="518"/>
      <c r="M1662" s="518"/>
      <c r="N1662" s="518"/>
      <c r="P1662" s="776" t="s">
        <v>1375</v>
      </c>
      <c r="Q1662" s="776"/>
      <c r="R1662" s="776"/>
      <c r="S1662" s="776"/>
      <c r="T1662" s="776"/>
      <c r="U1662" s="776"/>
      <c r="W1662" s="675">
        <f>SUM(BT1662:BW1662)</f>
        <v>0</v>
      </c>
      <c r="X1662" s="675"/>
      <c r="Y1662" s="675"/>
      <c r="Z1662" s="675"/>
      <c r="AA1662" s="675"/>
      <c r="AB1662" s="675"/>
      <c r="AC1662" s="519"/>
      <c r="AD1662" s="777">
        <v>0</v>
      </c>
      <c r="AE1662" s="777"/>
      <c r="AF1662" s="777"/>
      <c r="AG1662" s="777"/>
      <c r="AH1662" s="777"/>
      <c r="AI1662" s="777"/>
      <c r="AJ1662" s="169" t="str">
        <f t="shared" si="204"/>
        <v/>
      </c>
      <c r="AK1662" s="174">
        <f t="shared" si="204"/>
        <v>0</v>
      </c>
      <c r="AL1662" s="93" t="s">
        <v>1935</v>
      </c>
      <c r="AM1662" s="93"/>
      <c r="AN1662" s="93"/>
      <c r="AO1662" s="518"/>
      <c r="AP1662" s="518"/>
      <c r="AQ1662" s="518"/>
      <c r="AR1662" s="518"/>
      <c r="AS1662" s="518"/>
      <c r="AT1662" s="521"/>
      <c r="AY1662" s="776" t="s">
        <v>1375</v>
      </c>
      <c r="AZ1662" s="776"/>
      <c r="BA1662" s="776"/>
      <c r="BB1662" s="776"/>
      <c r="BC1662" s="776"/>
      <c r="BD1662" s="776"/>
      <c r="BF1662" s="778">
        <f>W1662</f>
        <v>0</v>
      </c>
      <c r="BG1662" s="778"/>
      <c r="BH1662" s="778"/>
      <c r="BI1662" s="778"/>
      <c r="BJ1662" s="778"/>
      <c r="BK1662" s="778"/>
      <c r="BL1662" s="522"/>
      <c r="BM1662" s="778">
        <f>AD1662</f>
        <v>0</v>
      </c>
      <c r="BN1662" s="778"/>
      <c r="BO1662" s="778"/>
      <c r="BP1662" s="778"/>
      <c r="BQ1662" s="778"/>
      <c r="BR1662" s="778"/>
      <c r="BS1662" s="523"/>
      <c r="BT1662" s="227">
        <v>0</v>
      </c>
      <c r="BU1662" s="227">
        <v>0</v>
      </c>
      <c r="BV1662" s="227">
        <v>0</v>
      </c>
      <c r="BW1662" s="227">
        <v>0</v>
      </c>
      <c r="BX1662" s="223"/>
      <c r="BY1662" s="223">
        <f>IF(SUM(C1662:AI1662)=0,0,1)</f>
        <v>0</v>
      </c>
      <c r="BZ1662" s="156">
        <f t="shared" si="205"/>
        <v>0</v>
      </c>
      <c r="CA1662" s="223"/>
      <c r="CB1662" s="527"/>
      <c r="CC1662" s="527"/>
      <c r="CD1662" s="527"/>
      <c r="CE1662" s="527"/>
      <c r="CG1662" s="226"/>
      <c r="CH1662" s="226"/>
      <c r="CI1662" s="226"/>
      <c r="CJ1662" s="226"/>
      <c r="CK1662" s="226"/>
      <c r="CL1662" s="226"/>
      <c r="CM1662" s="226"/>
      <c r="CN1662" s="226"/>
      <c r="CO1662" s="226"/>
      <c r="CP1662" s="226"/>
    </row>
    <row r="1663" spans="1:94" ht="15" customHeight="1">
      <c r="A1663" s="147" t="str">
        <f>IF(B1663&lt;&gt;"",SUBTOTAL(103,$B$8:B1663)-SUBTOTAL(103,$B$9:$B$50)-SUBTOTAL(103,$B$52:$B$345),"")</f>
        <v/>
      </c>
      <c r="D1663" s="90"/>
      <c r="E1663" s="528"/>
      <c r="F1663" s="528"/>
      <c r="G1663" s="528"/>
      <c r="H1663" s="528"/>
      <c r="I1663" s="528"/>
      <c r="J1663" s="528"/>
      <c r="K1663" s="528"/>
      <c r="L1663" s="528"/>
      <c r="M1663" s="528"/>
      <c r="N1663" s="528"/>
      <c r="O1663" s="528"/>
      <c r="Q1663" s="529"/>
      <c r="R1663" s="529"/>
      <c r="S1663" s="529"/>
      <c r="T1663" s="529"/>
      <c r="U1663" s="529"/>
      <c r="W1663" s="514"/>
      <c r="X1663" s="514"/>
      <c r="Y1663" s="514"/>
      <c r="Z1663" s="514"/>
      <c r="AA1663" s="514"/>
      <c r="AB1663" s="514"/>
      <c r="AC1663" s="514"/>
      <c r="AD1663" s="514"/>
      <c r="AE1663" s="514"/>
      <c r="AF1663" s="514"/>
      <c r="AG1663" s="514"/>
      <c r="AH1663" s="514"/>
      <c r="AI1663" s="514"/>
      <c r="AJ1663" s="147" t="str">
        <f t="shared" si="204"/>
        <v/>
      </c>
      <c r="AK1663" s="245">
        <f t="shared" si="204"/>
        <v>0</v>
      </c>
      <c r="AL1663" s="121"/>
      <c r="AM1663" s="90"/>
      <c r="AN1663" s="121"/>
      <c r="AO1663" s="121"/>
      <c r="AP1663" s="121"/>
      <c r="AQ1663" s="121"/>
      <c r="AR1663" s="121"/>
      <c r="AS1663" s="121"/>
      <c r="AT1663" s="512"/>
      <c r="AY1663" s="329"/>
      <c r="AZ1663" s="329"/>
      <c r="BA1663" s="329"/>
      <c r="BB1663" s="329"/>
      <c r="BC1663" s="329"/>
      <c r="BD1663" s="329"/>
      <c r="BF1663" s="514"/>
      <c r="BG1663" s="514"/>
      <c r="BH1663" s="514"/>
      <c r="BI1663" s="514"/>
      <c r="BJ1663" s="514"/>
      <c r="BK1663" s="514"/>
      <c r="BL1663" s="514"/>
      <c r="BM1663" s="514"/>
      <c r="BN1663" s="514"/>
      <c r="BO1663" s="514"/>
      <c r="BP1663" s="514"/>
      <c r="BQ1663" s="514"/>
      <c r="BR1663" s="514"/>
      <c r="BS1663" s="198"/>
      <c r="BT1663" s="246"/>
      <c r="BU1663" s="246"/>
      <c r="BV1663" s="246"/>
      <c r="BW1663" s="246"/>
      <c r="BX1663" s="271"/>
      <c r="BY1663" s="156">
        <f>BY1666</f>
        <v>1</v>
      </c>
      <c r="BZ1663" s="156">
        <f t="shared" si="205"/>
        <v>0</v>
      </c>
      <c r="CB1663" s="195"/>
      <c r="CC1663" s="195"/>
      <c r="CD1663" s="195"/>
      <c r="CE1663" s="195"/>
    </row>
    <row r="1664" spans="1:94" ht="15" customHeight="1">
      <c r="A1664" s="147" t="str">
        <f>IF(B1664&lt;&gt;"",SUBTOTAL(103,$B$8:B1664)-SUBTOTAL(103,$B$9:$B$50)-SUBTOTAL(103,$B$52:$B$345),"")</f>
        <v/>
      </c>
      <c r="C1664" s="90" t="s">
        <v>1947</v>
      </c>
      <c r="D1664" s="370"/>
      <c r="E1664" s="370"/>
      <c r="F1664" s="370"/>
      <c r="G1664" s="370"/>
      <c r="H1664" s="370"/>
      <c r="I1664" s="370"/>
      <c r="J1664" s="370"/>
      <c r="K1664" s="370"/>
      <c r="L1664" s="370"/>
      <c r="M1664" s="370"/>
      <c r="N1664" s="370"/>
      <c r="O1664" s="370"/>
      <c r="P1664" s="259"/>
      <c r="Q1664" s="256"/>
      <c r="R1664" s="256"/>
      <c r="S1664" s="256"/>
      <c r="T1664" s="256"/>
      <c r="U1664" s="256"/>
      <c r="V1664" s="259"/>
      <c r="W1664" s="781">
        <f>SUM(W1667:AB1667)</f>
        <v>259368000</v>
      </c>
      <c r="X1664" s="781"/>
      <c r="Y1664" s="781"/>
      <c r="Z1664" s="781"/>
      <c r="AA1664" s="781"/>
      <c r="AB1664" s="781"/>
      <c r="AC1664" s="530"/>
      <c r="AD1664" s="781">
        <f>SUM(AD1667:AI1667)</f>
        <v>259368000</v>
      </c>
      <c r="AE1664" s="781"/>
      <c r="AF1664" s="781"/>
      <c r="AG1664" s="781"/>
      <c r="AH1664" s="781"/>
      <c r="AI1664" s="781"/>
      <c r="AJ1664" s="147" t="str">
        <f t="shared" si="204"/>
        <v/>
      </c>
      <c r="AK1664" s="245">
        <f t="shared" si="204"/>
        <v>0</v>
      </c>
      <c r="AL1664" s="90" t="s">
        <v>1948</v>
      </c>
      <c r="AM1664" s="90"/>
      <c r="AN1664" s="90"/>
      <c r="AO1664" s="90"/>
      <c r="AP1664" s="90"/>
      <c r="AQ1664" s="90"/>
      <c r="AR1664" s="90"/>
      <c r="AS1664" s="90"/>
      <c r="AT1664" s="90"/>
      <c r="AU1664" s="90"/>
      <c r="AV1664" s="90"/>
      <c r="AW1664" s="90"/>
      <c r="AX1664" s="90"/>
      <c r="AY1664" s="90"/>
      <c r="AZ1664" s="90"/>
      <c r="BA1664" s="90"/>
      <c r="BB1664" s="90"/>
      <c r="BC1664" s="90"/>
      <c r="BD1664" s="90"/>
      <c r="BE1664" s="90"/>
      <c r="BF1664" s="90"/>
      <c r="BG1664" s="90"/>
      <c r="BH1664" s="90"/>
      <c r="BI1664" s="90"/>
      <c r="BJ1664" s="90"/>
      <c r="BK1664" s="90"/>
      <c r="BL1664" s="90"/>
      <c r="BM1664" s="90"/>
      <c r="BN1664" s="90"/>
      <c r="BO1664" s="90"/>
      <c r="BP1664" s="90"/>
      <c r="BQ1664" s="90"/>
      <c r="BR1664" s="90"/>
      <c r="BS1664" s="259"/>
      <c r="BT1664" s="246"/>
      <c r="BU1664" s="246"/>
      <c r="BV1664" s="246"/>
      <c r="BW1664" s="246"/>
      <c r="BX1664" s="271"/>
      <c r="BY1664" s="156">
        <f>BY1666</f>
        <v>1</v>
      </c>
      <c r="BZ1664" s="156">
        <f t="shared" si="205"/>
        <v>0</v>
      </c>
      <c r="CB1664" s="195"/>
      <c r="CC1664" s="195"/>
      <c r="CD1664" s="195"/>
      <c r="CE1664" s="195"/>
    </row>
    <row r="1665" spans="1:94" s="121" customFormat="1" ht="27" customHeight="1">
      <c r="A1665" s="256" t="str">
        <f>IF(B1665&lt;&gt;"",SUBTOTAL(103,$B$8:B1665)-SUBTOTAL(103,$B$9:$B$50)-SUBTOTAL(103,$B$52:$B$345),"")</f>
        <v/>
      </c>
      <c r="B1665" s="512"/>
      <c r="C1665" s="773"/>
      <c r="D1665" s="773"/>
      <c r="E1665" s="773"/>
      <c r="F1665" s="773"/>
      <c r="G1665" s="773"/>
      <c r="H1665" s="773"/>
      <c r="I1665" s="773"/>
      <c r="J1665" s="773"/>
      <c r="K1665" s="773"/>
      <c r="L1665" s="773"/>
      <c r="M1665" s="773"/>
      <c r="N1665" s="773"/>
      <c r="Q1665" s="449"/>
      <c r="R1665" s="449"/>
      <c r="S1665" s="449"/>
      <c r="T1665" s="449"/>
      <c r="U1665" s="449"/>
      <c r="W1665" s="775" t="str">
        <f>[4]KQKD!$P$9</f>
        <v>6 tháng đầu năm 2016</v>
      </c>
      <c r="X1665" s="775"/>
      <c r="Y1665" s="775"/>
      <c r="Z1665" s="775"/>
      <c r="AA1665" s="775"/>
      <c r="AB1665" s="775"/>
      <c r="AC1665" s="197"/>
      <c r="AD1665" s="775" t="str">
        <f>[4]KQKD!$T$9</f>
        <v>6 tháng đầu năm 2015</v>
      </c>
      <c r="AE1665" s="775"/>
      <c r="AF1665" s="775"/>
      <c r="AG1665" s="775"/>
      <c r="AH1665" s="775"/>
      <c r="AI1665" s="775"/>
      <c r="AJ1665" s="256" t="str">
        <f t="shared" si="204"/>
        <v/>
      </c>
      <c r="AK1665" s="284">
        <f t="shared" si="204"/>
        <v>0</v>
      </c>
      <c r="AL1665" s="773"/>
      <c r="AM1665" s="773"/>
      <c r="AN1665" s="773"/>
      <c r="AO1665" s="773"/>
      <c r="AP1665" s="773"/>
      <c r="AQ1665" s="773"/>
      <c r="AR1665" s="773"/>
      <c r="AS1665" s="773"/>
      <c r="AT1665" s="773"/>
      <c r="AU1665" s="773"/>
      <c r="AV1665" s="773"/>
      <c r="AW1665" s="773"/>
      <c r="AY1665" s="733"/>
      <c r="AZ1665" s="733"/>
      <c r="BA1665" s="733"/>
      <c r="BB1665" s="733"/>
      <c r="BC1665" s="733"/>
      <c r="BD1665" s="733"/>
      <c r="BF1665" s="644" t="e">
        <f>#REF!</f>
        <v>#REF!</v>
      </c>
      <c r="BG1665" s="649"/>
      <c r="BH1665" s="649"/>
      <c r="BI1665" s="649"/>
      <c r="BJ1665" s="649"/>
      <c r="BK1665" s="649"/>
      <c r="BL1665" s="193"/>
      <c r="BM1665" s="644" t="e">
        <f>#REF!</f>
        <v>#REF!</v>
      </c>
      <c r="BN1665" s="644"/>
      <c r="BO1665" s="644"/>
      <c r="BP1665" s="644"/>
      <c r="BQ1665" s="644"/>
      <c r="BR1665" s="644"/>
      <c r="BS1665" s="513"/>
      <c r="BT1665" s="280" t="str">
        <f>[4]CDKT!K$9</f>
        <v>Hội sở</v>
      </c>
      <c r="BU1665" s="280" t="str">
        <f>[4]CDKT!L$9</f>
        <v>CN Hà Nội</v>
      </c>
      <c r="BV1665" s="280" t="str">
        <f>[4]CDKT!M$9</f>
        <v>CN Hồ Chí Minh</v>
      </c>
      <c r="BW1665" s="280" t="str">
        <f>[4]CDKT!O$9</f>
        <v>Điều chỉnh</v>
      </c>
      <c r="BX1665" s="197"/>
      <c r="BY1665" s="531">
        <f>BY1666</f>
        <v>1</v>
      </c>
      <c r="BZ1665" s="156">
        <f t="shared" si="205"/>
        <v>0</v>
      </c>
      <c r="CA1665" s="156"/>
      <c r="CB1665" s="532"/>
      <c r="CC1665" s="532"/>
      <c r="CD1665" s="532"/>
      <c r="CE1665" s="532"/>
      <c r="CG1665" s="475"/>
      <c r="CH1665" s="475"/>
      <c r="CI1665" s="475"/>
      <c r="CJ1665" s="475"/>
      <c r="CK1665" s="475"/>
      <c r="CL1665" s="475"/>
      <c r="CM1665" s="475"/>
      <c r="CN1665" s="475"/>
      <c r="CO1665" s="475"/>
      <c r="CP1665" s="475"/>
    </row>
    <row r="1666" spans="1:94" s="121" customFormat="1" ht="15" customHeight="1">
      <c r="A1666" s="256" t="str">
        <f>IF(B1666&lt;&gt;"",SUBTOTAL(103,$B$8:B1666)-SUBTOTAL(103,$B$9:$B$50)-SUBTOTAL(103,$B$52:$B$345),"")</f>
        <v/>
      </c>
      <c r="B1666" s="512"/>
      <c r="C1666" s="773"/>
      <c r="D1666" s="773"/>
      <c r="E1666" s="773"/>
      <c r="F1666" s="773"/>
      <c r="G1666" s="773"/>
      <c r="H1666" s="773"/>
      <c r="I1666" s="773"/>
      <c r="J1666" s="773"/>
      <c r="K1666" s="773"/>
      <c r="L1666" s="773"/>
      <c r="M1666" s="773"/>
      <c r="N1666" s="773"/>
      <c r="Q1666" s="449"/>
      <c r="R1666" s="449"/>
      <c r="S1666" s="449"/>
      <c r="T1666" s="449"/>
      <c r="U1666" s="449"/>
      <c r="W1666" s="780" t="str">
        <f>[4]KQKD!$P$10</f>
        <v>VND</v>
      </c>
      <c r="X1666" s="780"/>
      <c r="Y1666" s="780"/>
      <c r="Z1666" s="780"/>
      <c r="AA1666" s="780"/>
      <c r="AB1666" s="780"/>
      <c r="AC1666" s="197"/>
      <c r="AD1666" s="780" t="str">
        <f>[4]KQKD!$T$10</f>
        <v>VND</v>
      </c>
      <c r="AE1666" s="780"/>
      <c r="AF1666" s="780"/>
      <c r="AG1666" s="780"/>
      <c r="AH1666" s="780"/>
      <c r="AI1666" s="780"/>
      <c r="AJ1666" s="256" t="str">
        <f t="shared" si="204"/>
        <v/>
      </c>
      <c r="AK1666" s="284">
        <f t="shared" si="204"/>
        <v>0</v>
      </c>
      <c r="AL1666" s="773"/>
      <c r="AM1666" s="773"/>
      <c r="AN1666" s="773"/>
      <c r="AO1666" s="773"/>
      <c r="AP1666" s="773"/>
      <c r="AQ1666" s="773"/>
      <c r="AR1666" s="773"/>
      <c r="AS1666" s="773"/>
      <c r="AT1666" s="773"/>
      <c r="AU1666" s="773"/>
      <c r="AV1666" s="773"/>
      <c r="AW1666" s="773"/>
      <c r="AY1666" s="733"/>
      <c r="AZ1666" s="733"/>
      <c r="BA1666" s="733"/>
      <c r="BB1666" s="733"/>
      <c r="BC1666" s="733"/>
      <c r="BD1666" s="733"/>
      <c r="BF1666" s="783" t="e">
        <f>#REF!</f>
        <v>#REF!</v>
      </c>
      <c r="BG1666" s="673"/>
      <c r="BH1666" s="673"/>
      <c r="BI1666" s="673"/>
      <c r="BJ1666" s="673"/>
      <c r="BK1666" s="673"/>
      <c r="BL1666" s="193"/>
      <c r="BM1666" s="627" t="e">
        <f>#REF!</f>
        <v>#REF!</v>
      </c>
      <c r="BN1666" s="627"/>
      <c r="BO1666" s="627"/>
      <c r="BP1666" s="627"/>
      <c r="BQ1666" s="627"/>
      <c r="BR1666" s="627"/>
      <c r="BS1666" s="513"/>
      <c r="BT1666" s="155" t="s">
        <v>1133</v>
      </c>
      <c r="BU1666" s="155" t="s">
        <v>1133</v>
      </c>
      <c r="BV1666" s="155" t="s">
        <v>1133</v>
      </c>
      <c r="BW1666" s="155" t="s">
        <v>1133</v>
      </c>
      <c r="BX1666" s="197"/>
      <c r="BY1666" s="531">
        <f>BY1667</f>
        <v>1</v>
      </c>
      <c r="BZ1666" s="156">
        <f t="shared" si="205"/>
        <v>0</v>
      </c>
      <c r="CA1666" s="156"/>
      <c r="CB1666" s="532"/>
      <c r="CC1666" s="532"/>
      <c r="CD1666" s="532"/>
      <c r="CE1666" s="532"/>
      <c r="CG1666" s="475"/>
      <c r="CH1666" s="475"/>
      <c r="CI1666" s="475"/>
      <c r="CJ1666" s="475"/>
      <c r="CK1666" s="475"/>
      <c r="CL1666" s="475"/>
      <c r="CM1666" s="475"/>
      <c r="CN1666" s="475"/>
      <c r="CO1666" s="475"/>
      <c r="CP1666" s="475"/>
    </row>
    <row r="1667" spans="1:94" s="92" customFormat="1" ht="15" customHeight="1">
      <c r="A1667" s="169" t="str">
        <f>IF(B1667&lt;&gt;"",SUBTOTAL(103,$B$8:B1667)-SUBTOTAL(103,$B$9:$B$50)-SUBTOTAL(103,$B$52:$B$345),"")</f>
        <v/>
      </c>
      <c r="B1667" s="91"/>
      <c r="C1667" s="93" t="str">
        <f>"Thu nhập của "&amp;'[4]Khai bao'!$C$28&amp; " và "&amp;'[4]Khai bao'!$C$25</f>
        <v>Thu nhập của Ban Giám đốc và Hội đồng Quản trị</v>
      </c>
      <c r="D1667" s="93"/>
      <c r="E1667" s="533"/>
      <c r="F1667" s="533"/>
      <c r="G1667" s="533"/>
      <c r="H1667" s="533"/>
      <c r="I1667" s="533"/>
      <c r="J1667" s="533"/>
      <c r="K1667" s="533"/>
      <c r="L1667" s="533"/>
      <c r="M1667" s="533"/>
      <c r="N1667" s="533"/>
      <c r="O1667" s="533"/>
      <c r="Q1667" s="534"/>
      <c r="R1667" s="535"/>
      <c r="S1667" s="535"/>
      <c r="T1667" s="535"/>
      <c r="U1667" s="535"/>
      <c r="W1667" s="675">
        <f>SUM(BT1667:BW1667)</f>
        <v>259368000</v>
      </c>
      <c r="X1667" s="675"/>
      <c r="Y1667" s="675"/>
      <c r="Z1667" s="675"/>
      <c r="AA1667" s="675"/>
      <c r="AB1667" s="675"/>
      <c r="AC1667" s="519"/>
      <c r="AD1667" s="777">
        <v>259368000</v>
      </c>
      <c r="AE1667" s="777"/>
      <c r="AF1667" s="777"/>
      <c r="AG1667" s="777"/>
      <c r="AH1667" s="777"/>
      <c r="AI1667" s="777"/>
      <c r="AJ1667" s="169" t="str">
        <f t="shared" si="204"/>
        <v/>
      </c>
      <c r="AK1667" s="174">
        <f t="shared" si="204"/>
        <v>0</v>
      </c>
      <c r="AL1667" s="92" t="str">
        <f>"Remuneration to members of "&amp;'[4]Khai bao'!$D$28&amp; " and "&amp;'[4]Khai bao'!$D$25</f>
        <v>Remuneration to members of The Board of Directors and The Board of Management</v>
      </c>
      <c r="AM1667" s="93"/>
      <c r="AN1667" s="518"/>
      <c r="AO1667" s="518"/>
      <c r="AP1667" s="518"/>
      <c r="AQ1667" s="518"/>
      <c r="AR1667" s="518"/>
      <c r="AS1667" s="518"/>
      <c r="AT1667" s="521"/>
      <c r="AY1667" s="225"/>
      <c r="AZ1667" s="225"/>
      <c r="BA1667" s="225"/>
      <c r="BB1667" s="225"/>
      <c r="BC1667" s="225"/>
      <c r="BD1667" s="225"/>
      <c r="BF1667" s="777">
        <f>W1667</f>
        <v>259368000</v>
      </c>
      <c r="BG1667" s="777"/>
      <c r="BH1667" s="777"/>
      <c r="BI1667" s="777"/>
      <c r="BJ1667" s="777"/>
      <c r="BK1667" s="777"/>
      <c r="BL1667" s="519"/>
      <c r="BM1667" s="777">
        <f>AD1667</f>
        <v>259368000</v>
      </c>
      <c r="BN1667" s="777"/>
      <c r="BO1667" s="777"/>
      <c r="BP1667" s="777"/>
      <c r="BQ1667" s="777"/>
      <c r="BR1667" s="777"/>
      <c r="BS1667" s="523"/>
      <c r="BT1667" s="227">
        <v>259368000</v>
      </c>
      <c r="BU1667" s="227">
        <v>0</v>
      </c>
      <c r="BV1667" s="227">
        <v>0</v>
      </c>
      <c r="BW1667" s="227">
        <v>0</v>
      </c>
      <c r="BX1667" s="222"/>
      <c r="BY1667" s="223">
        <f>IF(SUM(C1667:AI1667)=0,0,1)</f>
        <v>1</v>
      </c>
      <c r="BZ1667" s="156">
        <f t="shared" si="205"/>
        <v>0</v>
      </c>
      <c r="CA1667" s="223"/>
      <c r="CB1667" s="224"/>
      <c r="CC1667" s="224"/>
      <c r="CD1667" s="224"/>
      <c r="CE1667" s="224"/>
      <c r="CG1667" s="226"/>
      <c r="CH1667" s="226"/>
      <c r="CI1667" s="226"/>
      <c r="CJ1667" s="226"/>
      <c r="CK1667" s="226"/>
      <c r="CL1667" s="226"/>
      <c r="CM1667" s="226"/>
      <c r="CN1667" s="226"/>
      <c r="CO1667" s="226"/>
      <c r="CP1667" s="226"/>
    </row>
    <row r="1668" spans="1:94" ht="15" customHeight="1">
      <c r="A1668" s="147" t="str">
        <f>IF(B1668&lt;&gt;"",SUBTOTAL(103,$B$8:B1668)-SUBTOTAL(103,$B$9:$B$50)-SUBTOTAL(103,$B$52:$B$345),"")</f>
        <v/>
      </c>
      <c r="D1668" s="90"/>
      <c r="E1668" s="90"/>
      <c r="F1668" s="90"/>
      <c r="G1668" s="90"/>
      <c r="H1668" s="90"/>
      <c r="I1668" s="90"/>
      <c r="J1668" s="90"/>
      <c r="K1668" s="90"/>
      <c r="L1668" s="90"/>
      <c r="M1668" s="90"/>
      <c r="N1668" s="90"/>
      <c r="O1668" s="90"/>
      <c r="P1668" s="90"/>
      <c r="Q1668" s="90"/>
      <c r="R1668" s="90"/>
      <c r="S1668" s="90"/>
      <c r="T1668" s="90"/>
      <c r="AJ1668" s="147" t="str">
        <f t="shared" si="204"/>
        <v/>
      </c>
      <c r="AK1668" s="245">
        <f t="shared" si="204"/>
        <v>0</v>
      </c>
      <c r="AM1668" s="90"/>
      <c r="AN1668" s="90"/>
      <c r="AO1668" s="90"/>
      <c r="AP1668" s="90"/>
      <c r="AQ1668" s="90"/>
      <c r="AR1668" s="90"/>
      <c r="AS1668" s="90"/>
      <c r="AT1668" s="90"/>
      <c r="AU1668" s="90"/>
      <c r="AV1668" s="90"/>
      <c r="AW1668" s="90"/>
      <c r="AX1668" s="90"/>
      <c r="AY1668" s="90"/>
      <c r="AZ1668" s="90"/>
      <c r="BA1668" s="90"/>
      <c r="BB1668" s="90"/>
      <c r="BC1668" s="90"/>
      <c r="BF1668" s="194"/>
      <c r="BG1668" s="194"/>
      <c r="BH1668" s="194"/>
      <c r="BI1668" s="194"/>
      <c r="BJ1668" s="194"/>
      <c r="BK1668" s="194"/>
      <c r="BL1668" s="194"/>
      <c r="BM1668" s="194"/>
      <c r="BN1668" s="194"/>
      <c r="BO1668" s="194"/>
      <c r="BP1668" s="194"/>
      <c r="BQ1668" s="194"/>
      <c r="BR1668" s="194"/>
      <c r="BZ1668" s="156">
        <f t="shared" si="205"/>
        <v>0</v>
      </c>
    </row>
    <row r="1669" spans="1:94" ht="15" customHeight="1">
      <c r="A1669" s="147">
        <f>IF(B1669&lt;&gt;"",SUBTOTAL(103,$B$8:B1669)-SUBTOTAL(103,$B$9:$B$50)-SUBTOTAL(103,$B$52:$B$345),"")</f>
        <v>38</v>
      </c>
      <c r="B1669" s="88" t="s">
        <v>794</v>
      </c>
      <c r="C1669" s="261" t="s">
        <v>1949</v>
      </c>
      <c r="D1669" s="90"/>
      <c r="E1669" s="90"/>
      <c r="F1669" s="90"/>
      <c r="G1669" s="90"/>
      <c r="H1669" s="90"/>
      <c r="I1669" s="90"/>
      <c r="J1669" s="90"/>
      <c r="K1669" s="90"/>
      <c r="L1669" s="90"/>
      <c r="M1669" s="90"/>
      <c r="N1669" s="90"/>
      <c r="O1669" s="90"/>
      <c r="P1669" s="90"/>
      <c r="Q1669" s="90"/>
      <c r="R1669" s="90"/>
      <c r="S1669" s="90"/>
      <c r="T1669" s="90"/>
      <c r="AJ1669" s="147">
        <f t="shared" si="204"/>
        <v>38</v>
      </c>
      <c r="AK1669" s="245" t="str">
        <f t="shared" si="204"/>
        <v>.</v>
      </c>
      <c r="AL1669" s="261" t="s">
        <v>1122</v>
      </c>
      <c r="AM1669" s="90"/>
      <c r="AN1669" s="90"/>
      <c r="AO1669" s="90"/>
      <c r="AP1669" s="90"/>
      <c r="AQ1669" s="90"/>
      <c r="AR1669" s="90"/>
      <c r="AS1669" s="90"/>
      <c r="AT1669" s="90"/>
      <c r="AU1669" s="90"/>
      <c r="AV1669" s="90"/>
      <c r="AW1669" s="90"/>
      <c r="AX1669" s="90"/>
      <c r="AY1669" s="90"/>
      <c r="AZ1669" s="90"/>
      <c r="BA1669" s="90"/>
      <c r="BB1669" s="90"/>
      <c r="BC1669" s="90"/>
      <c r="BZ1669" s="156">
        <f t="shared" si="205"/>
        <v>0</v>
      </c>
    </row>
    <row r="1670" spans="1:94" ht="13">
      <c r="A1670" s="147" t="str">
        <f>IF(B1670&lt;&gt;"",SUBTOTAL(103,$B$8:B1670)-SUBTOTAL(103,$B$9:$B$50)-SUBTOTAL(103,$B$52:$B$345),"")</f>
        <v/>
      </c>
      <c r="C1670" s="261"/>
      <c r="D1670" s="90"/>
      <c r="E1670" s="90"/>
      <c r="F1670" s="90"/>
      <c r="G1670" s="90"/>
      <c r="H1670" s="90"/>
      <c r="I1670" s="90"/>
      <c r="J1670" s="90"/>
      <c r="K1670" s="90"/>
      <c r="L1670" s="90"/>
      <c r="M1670" s="90"/>
      <c r="N1670" s="90"/>
      <c r="O1670" s="90"/>
      <c r="P1670" s="90"/>
      <c r="Q1670" s="90"/>
      <c r="R1670" s="90"/>
      <c r="S1670" s="90"/>
      <c r="T1670" s="90"/>
      <c r="AJ1670" s="147" t="str">
        <f t="shared" si="204"/>
        <v/>
      </c>
      <c r="AK1670" s="245">
        <f t="shared" si="204"/>
        <v>0</v>
      </c>
      <c r="AL1670" s="261"/>
      <c r="AM1670" s="90"/>
      <c r="AN1670" s="90"/>
      <c r="AO1670" s="90"/>
      <c r="AP1670" s="90"/>
      <c r="AQ1670" s="90"/>
      <c r="AR1670" s="90"/>
      <c r="AS1670" s="90"/>
      <c r="AT1670" s="90"/>
      <c r="AU1670" s="90"/>
      <c r="AV1670" s="90"/>
      <c r="AW1670" s="90"/>
      <c r="AX1670" s="90"/>
      <c r="AY1670" s="90"/>
      <c r="AZ1670" s="90"/>
      <c r="BA1670" s="90"/>
      <c r="BB1670" s="90"/>
      <c r="BC1670" s="90"/>
    </row>
    <row r="1671" spans="1:94" s="92" customFormat="1" ht="13" hidden="1">
      <c r="A1671" s="169" t="str">
        <f>IF(B1671&lt;&gt;"",SUBTOTAL(103,$B$8:B1671)-SUBTOTAL(103,$B$9:$B$50)-SUBTOTAL(103,$B$52:$B$345),"")</f>
        <v/>
      </c>
      <c r="B1671" s="91"/>
      <c r="C1671" s="217"/>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169" t="str">
        <f t="shared" si="204"/>
        <v/>
      </c>
      <c r="AK1671" s="174">
        <f t="shared" si="204"/>
        <v>0</v>
      </c>
      <c r="AL1671" s="607"/>
      <c r="AM1671" s="607"/>
      <c r="AN1671" s="607"/>
      <c r="AO1671" s="607"/>
      <c r="AP1671" s="607"/>
      <c r="AQ1671" s="607"/>
      <c r="AR1671" s="607"/>
      <c r="AS1671" s="607"/>
      <c r="AT1671" s="607"/>
      <c r="AU1671" s="607"/>
      <c r="AV1671" s="607"/>
      <c r="AW1671" s="607"/>
      <c r="AX1671" s="607"/>
      <c r="AY1671" s="607"/>
      <c r="AZ1671" s="607"/>
      <c r="BA1671" s="607"/>
      <c r="BB1671" s="607"/>
      <c r="BC1671" s="607"/>
      <c r="BD1671" s="607"/>
      <c r="BE1671" s="607"/>
      <c r="BF1671" s="607"/>
      <c r="BG1671" s="607"/>
      <c r="BH1671" s="607"/>
      <c r="BI1671" s="607"/>
      <c r="BJ1671" s="607"/>
      <c r="BK1671" s="607"/>
      <c r="BL1671" s="607"/>
      <c r="BM1671" s="607"/>
      <c r="BN1671" s="607"/>
      <c r="BO1671" s="607"/>
      <c r="BP1671" s="607"/>
      <c r="BQ1671" s="607"/>
      <c r="BR1671" s="607"/>
      <c r="BS1671" s="217"/>
      <c r="BT1671" s="227"/>
      <c r="BU1671" s="227"/>
      <c r="BV1671" s="227"/>
      <c r="BW1671" s="227"/>
      <c r="BX1671" s="223"/>
      <c r="BY1671" s="223">
        <f>BY1675</f>
        <v>0</v>
      </c>
      <c r="BZ1671" s="223"/>
      <c r="CA1671" s="223"/>
      <c r="CB1671" s="228"/>
      <c r="CC1671" s="228"/>
      <c r="CD1671" s="228"/>
      <c r="CE1671" s="228"/>
      <c r="CG1671" s="226"/>
      <c r="CH1671" s="226"/>
      <c r="CI1671" s="226"/>
      <c r="CJ1671" s="226"/>
      <c r="CK1671" s="226"/>
      <c r="CL1671" s="226"/>
      <c r="CM1671" s="226"/>
      <c r="CN1671" s="226"/>
      <c r="CO1671" s="226"/>
      <c r="CP1671" s="226"/>
    </row>
    <row r="1672" spans="1:94" s="92" customFormat="1" ht="13" hidden="1" outlineLevel="1">
      <c r="A1672" s="169" t="str">
        <f>IF(B1672&lt;&gt;"",SUBTOTAL(103,$B$8:B1672)-SUBTOTAL(103,$B$9:$B$50)-SUBTOTAL(103,$B$52:$B$345),"")</f>
        <v/>
      </c>
      <c r="B1672" s="91"/>
      <c r="C1672" s="782" t="s">
        <v>1950</v>
      </c>
      <c r="D1672" s="782"/>
      <c r="E1672" s="782"/>
      <c r="F1672" s="782"/>
      <c r="G1672" s="782"/>
      <c r="H1672" s="782"/>
      <c r="I1672" s="782"/>
      <c r="J1672" s="782"/>
      <c r="K1672" s="782"/>
      <c r="L1672" s="782"/>
      <c r="M1672" s="782"/>
      <c r="N1672" s="782"/>
      <c r="O1672" s="782"/>
      <c r="P1672" s="782"/>
      <c r="Q1672" s="782"/>
      <c r="R1672" s="782"/>
      <c r="S1672" s="782"/>
      <c r="T1672" s="782"/>
      <c r="U1672" s="782"/>
      <c r="V1672" s="782"/>
      <c r="W1672" s="782"/>
      <c r="X1672" s="782"/>
      <c r="Y1672" s="782"/>
      <c r="Z1672" s="782"/>
      <c r="AA1672" s="782"/>
      <c r="AB1672" s="782"/>
      <c r="AC1672" s="782"/>
      <c r="AD1672" s="782"/>
      <c r="AE1672" s="782"/>
      <c r="AF1672" s="782"/>
      <c r="AG1672" s="782"/>
      <c r="AH1672" s="782"/>
      <c r="AI1672" s="782"/>
      <c r="AJ1672" s="169" t="str">
        <f>A1672</f>
        <v/>
      </c>
      <c r="AK1672" s="174">
        <f>B1672</f>
        <v>0</v>
      </c>
      <c r="AL1672" s="217"/>
      <c r="AM1672" s="217"/>
      <c r="AN1672" s="217"/>
      <c r="AO1672" s="217"/>
      <c r="AP1672" s="217"/>
      <c r="AQ1672" s="217"/>
      <c r="AR1672" s="217"/>
      <c r="AS1672" s="217"/>
      <c r="AT1672" s="217"/>
      <c r="AU1672" s="217"/>
      <c r="AV1672" s="217"/>
      <c r="AW1672" s="217"/>
      <c r="AX1672" s="217"/>
      <c r="AY1672" s="217"/>
      <c r="AZ1672" s="217"/>
      <c r="BA1672" s="217"/>
      <c r="BB1672" s="217"/>
      <c r="BC1672" s="217"/>
      <c r="BD1672" s="217"/>
      <c r="BE1672" s="217"/>
      <c r="BF1672" s="217"/>
      <c r="BG1672" s="217"/>
      <c r="BH1672" s="217"/>
      <c r="BI1672" s="217"/>
      <c r="BJ1672" s="217"/>
      <c r="BK1672" s="217"/>
      <c r="BL1672" s="217"/>
      <c r="BM1672" s="217"/>
      <c r="BN1672" s="217"/>
      <c r="BO1672" s="217"/>
      <c r="BP1672" s="217"/>
      <c r="BQ1672" s="217"/>
      <c r="BR1672" s="217"/>
      <c r="BS1672" s="217"/>
      <c r="BT1672" s="227"/>
      <c r="BU1672" s="227"/>
      <c r="BV1672" s="227"/>
      <c r="BW1672" s="227"/>
      <c r="BX1672" s="223"/>
      <c r="BY1672" s="223">
        <f>BY1676</f>
        <v>0</v>
      </c>
      <c r="BZ1672" s="223"/>
      <c r="CA1672" s="223"/>
      <c r="CB1672" s="228"/>
      <c r="CC1672" s="228"/>
      <c r="CD1672" s="228"/>
      <c r="CE1672" s="228"/>
      <c r="CG1672" s="226"/>
      <c r="CH1672" s="226"/>
      <c r="CI1672" s="226"/>
      <c r="CJ1672" s="226"/>
      <c r="CK1672" s="226"/>
      <c r="CL1672" s="226"/>
      <c r="CM1672" s="226"/>
      <c r="CN1672" s="226"/>
      <c r="CO1672" s="226"/>
      <c r="CP1672" s="226"/>
    </row>
    <row r="1673" spans="1:94" s="92" customFormat="1" ht="13" hidden="1" outlineLevel="1">
      <c r="A1673" s="169" t="str">
        <f>IF(B1673&lt;&gt;"",SUBTOTAL(103,$B$8:B1673)-SUBTOTAL(103,$B$9:$B$50)-SUBTOTAL(103,$B$52:$B$345),"")</f>
        <v/>
      </c>
      <c r="B1673" s="91"/>
      <c r="C1673" s="217"/>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169" t="str">
        <f t="shared" si="204"/>
        <v/>
      </c>
      <c r="AK1673" s="174">
        <f t="shared" si="204"/>
        <v>0</v>
      </c>
      <c r="AL1673" s="217"/>
      <c r="AM1673" s="217"/>
      <c r="AN1673" s="217"/>
      <c r="AO1673" s="217"/>
      <c r="AP1673" s="217"/>
      <c r="AQ1673" s="217"/>
      <c r="AR1673" s="217"/>
      <c r="AS1673" s="217"/>
      <c r="AT1673" s="217"/>
      <c r="AU1673" s="217"/>
      <c r="AV1673" s="217"/>
      <c r="AW1673" s="217"/>
      <c r="AX1673" s="217"/>
      <c r="AY1673" s="217"/>
      <c r="AZ1673" s="217"/>
      <c r="BA1673" s="217"/>
      <c r="BB1673" s="217"/>
      <c r="BC1673" s="217"/>
      <c r="BD1673" s="217"/>
      <c r="BE1673" s="217"/>
      <c r="BF1673" s="217"/>
      <c r="BG1673" s="217"/>
      <c r="BH1673" s="217"/>
      <c r="BI1673" s="217"/>
      <c r="BJ1673" s="217"/>
      <c r="BK1673" s="217"/>
      <c r="BL1673" s="217"/>
      <c r="BM1673" s="217"/>
      <c r="BN1673" s="217"/>
      <c r="BO1673" s="217"/>
      <c r="BP1673" s="217"/>
      <c r="BQ1673" s="217"/>
      <c r="BR1673" s="217"/>
      <c r="BS1673" s="217"/>
      <c r="BT1673" s="227"/>
      <c r="BU1673" s="227"/>
      <c r="BV1673" s="227"/>
      <c r="BW1673" s="227"/>
      <c r="BX1673" s="223"/>
      <c r="BY1673" s="223">
        <f>BY1677</f>
        <v>0</v>
      </c>
      <c r="BZ1673" s="223"/>
      <c r="CA1673" s="223"/>
      <c r="CB1673" s="228"/>
      <c r="CC1673" s="228"/>
      <c r="CD1673" s="228"/>
      <c r="CE1673" s="228"/>
      <c r="CG1673" s="226"/>
      <c r="CH1673" s="226"/>
      <c r="CI1673" s="226"/>
      <c r="CJ1673" s="226"/>
      <c r="CK1673" s="226"/>
      <c r="CL1673" s="226"/>
      <c r="CM1673" s="226"/>
      <c r="CN1673" s="226"/>
      <c r="CO1673" s="226"/>
      <c r="CP1673" s="226"/>
    </row>
    <row r="1674" spans="1:94" s="92" customFormat="1" ht="15" hidden="1" customHeight="1" outlineLevel="1">
      <c r="A1674" s="169" t="str">
        <f>IF(B1674&lt;&gt;"",SUBTOTAL(103,$B$8:B1674)-SUBTOTAL(103,$B$9:$B$50)-SUBTOTAL(103,$B$52:$B$345),"")</f>
        <v/>
      </c>
      <c r="B1674" s="91"/>
      <c r="C1674" s="607" t="str">
        <f>"Một số chỉ tiêu đã được phân loại lại cho phù hợp để so sánh với số liệu "&amp;LOWER('[4]Khai bao'!$C$18)&amp;"."</f>
        <v>Một số chỉ tiêu đã được phân loại lại cho phù hợp để so sánh với số liệu kỳ này.</v>
      </c>
      <c r="D1674" s="607"/>
      <c r="E1674" s="607"/>
      <c r="F1674" s="607"/>
      <c r="G1674" s="607"/>
      <c r="H1674" s="607"/>
      <c r="I1674" s="607"/>
      <c r="J1674" s="607"/>
      <c r="K1674" s="607"/>
      <c r="L1674" s="607"/>
      <c r="M1674" s="607"/>
      <c r="N1674" s="607"/>
      <c r="O1674" s="607"/>
      <c r="P1674" s="607"/>
      <c r="Q1674" s="607"/>
      <c r="R1674" s="607"/>
      <c r="S1674" s="607"/>
      <c r="T1674" s="607"/>
      <c r="U1674" s="607"/>
      <c r="V1674" s="607"/>
      <c r="W1674" s="607"/>
      <c r="X1674" s="607"/>
      <c r="Y1674" s="607"/>
      <c r="Z1674" s="607"/>
      <c r="AA1674" s="607"/>
      <c r="AB1674" s="607"/>
      <c r="AC1674" s="607"/>
      <c r="AD1674" s="607"/>
      <c r="AE1674" s="607"/>
      <c r="AF1674" s="607"/>
      <c r="AG1674" s="607"/>
      <c r="AH1674" s="607"/>
      <c r="AI1674" s="607"/>
      <c r="AJ1674" s="169" t="str">
        <f t="shared" si="204"/>
        <v/>
      </c>
      <c r="AK1674" s="174">
        <f t="shared" si="204"/>
        <v>0</v>
      </c>
      <c r="AL1674" s="607" t="s">
        <v>1951</v>
      </c>
      <c r="AM1674" s="607"/>
      <c r="AN1674" s="607"/>
      <c r="AO1674" s="607"/>
      <c r="AP1674" s="607"/>
      <c r="AQ1674" s="607"/>
      <c r="AR1674" s="607"/>
      <c r="AS1674" s="607"/>
      <c r="AT1674" s="607"/>
      <c r="AU1674" s="607"/>
      <c r="AV1674" s="607"/>
      <c r="AW1674" s="607"/>
      <c r="AX1674" s="607"/>
      <c r="AY1674" s="607"/>
      <c r="AZ1674" s="607"/>
      <c r="BA1674" s="607"/>
      <c r="BB1674" s="607"/>
      <c r="BC1674" s="607"/>
      <c r="BD1674" s="607"/>
      <c r="BE1674" s="607"/>
      <c r="BF1674" s="607"/>
      <c r="BG1674" s="607"/>
      <c r="BH1674" s="607"/>
      <c r="BI1674" s="607"/>
      <c r="BJ1674" s="607"/>
      <c r="BK1674" s="607"/>
      <c r="BL1674" s="607"/>
      <c r="BM1674" s="607"/>
      <c r="BN1674" s="607"/>
      <c r="BO1674" s="607"/>
      <c r="BP1674" s="607"/>
      <c r="BQ1674" s="607"/>
      <c r="BR1674" s="607"/>
      <c r="BS1674" s="217"/>
      <c r="BT1674" s="227"/>
      <c r="BU1674" s="227"/>
      <c r="BV1674" s="227"/>
      <c r="BW1674" s="227"/>
      <c r="BX1674" s="223"/>
      <c r="BY1674" s="223">
        <f>BY1677</f>
        <v>0</v>
      </c>
      <c r="BZ1674" s="223">
        <f t="shared" si="205"/>
        <v>0</v>
      </c>
      <c r="CA1674" s="223"/>
      <c r="CB1674" s="228"/>
      <c r="CC1674" s="228"/>
      <c r="CD1674" s="228"/>
      <c r="CE1674" s="228"/>
      <c r="CG1674" s="226"/>
      <c r="CH1674" s="226"/>
      <c r="CI1674" s="226"/>
      <c r="CJ1674" s="226"/>
      <c r="CK1674" s="226"/>
      <c r="CL1674" s="226"/>
      <c r="CM1674" s="226"/>
      <c r="CN1674" s="226"/>
      <c r="CO1674" s="226"/>
      <c r="CP1674" s="226"/>
    </row>
    <row r="1675" spans="1:94" s="92" customFormat="1" ht="13" hidden="1" outlineLevel="1">
      <c r="A1675" s="169" t="str">
        <f>IF(B1675&lt;&gt;"",SUBTOTAL(103,$B$8:B1675)-SUBTOTAL(103,$B$9:$B$50)-SUBTOTAL(103,$B$52:$B$345),"")</f>
        <v/>
      </c>
      <c r="B1675" s="91"/>
      <c r="C1675" s="217"/>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169" t="str">
        <f t="shared" si="204"/>
        <v/>
      </c>
      <c r="AK1675" s="174">
        <f t="shared" si="204"/>
        <v>0</v>
      </c>
      <c r="AL1675" s="217"/>
      <c r="AM1675" s="217"/>
      <c r="AN1675" s="217"/>
      <c r="AO1675" s="217"/>
      <c r="AP1675" s="217"/>
      <c r="AQ1675" s="217"/>
      <c r="AR1675" s="217"/>
      <c r="AS1675" s="217"/>
      <c r="AT1675" s="217"/>
      <c r="AU1675" s="217"/>
      <c r="AV1675" s="217"/>
      <c r="AW1675" s="217"/>
      <c r="AX1675" s="217"/>
      <c r="AY1675" s="217"/>
      <c r="AZ1675" s="217"/>
      <c r="BA1675" s="217"/>
      <c r="BB1675" s="217"/>
      <c r="BC1675" s="217"/>
      <c r="BD1675" s="217"/>
      <c r="BE1675" s="217"/>
      <c r="BF1675" s="217"/>
      <c r="BG1675" s="217"/>
      <c r="BH1675" s="217"/>
      <c r="BI1675" s="217"/>
      <c r="BJ1675" s="217"/>
      <c r="BK1675" s="217"/>
      <c r="BL1675" s="217"/>
      <c r="BM1675" s="217"/>
      <c r="BN1675" s="217"/>
      <c r="BO1675" s="217"/>
      <c r="BP1675" s="217"/>
      <c r="BQ1675" s="217"/>
      <c r="BR1675" s="217"/>
      <c r="BS1675" s="217"/>
      <c r="BT1675" s="227"/>
      <c r="BU1675" s="227"/>
      <c r="BV1675" s="227"/>
      <c r="BW1675" s="227"/>
      <c r="BX1675" s="223"/>
      <c r="BY1675" s="223">
        <f>BY1677</f>
        <v>0</v>
      </c>
      <c r="BZ1675" s="223"/>
      <c r="CA1675" s="223"/>
      <c r="CB1675" s="228"/>
      <c r="CC1675" s="228"/>
      <c r="CD1675" s="228"/>
      <c r="CE1675" s="228"/>
      <c r="CG1675" s="226"/>
      <c r="CH1675" s="226"/>
      <c r="CI1675" s="226"/>
      <c r="CJ1675" s="226"/>
      <c r="CK1675" s="226"/>
      <c r="CL1675" s="226"/>
      <c r="CM1675" s="226"/>
      <c r="CN1675" s="226"/>
      <c r="CO1675" s="226"/>
      <c r="CP1675" s="226"/>
    </row>
    <row r="1676" spans="1:94" ht="24.75" hidden="1" customHeight="1" outlineLevel="1">
      <c r="A1676" s="256" t="str">
        <f>IF(B1676&lt;&gt;"",SUBTOTAL(103,$B$8:B1676)-SUBTOTAL(103,$B$9:$B$50)-SUBTOTAL(103,$B$52:$B$345),"")</f>
        <v/>
      </c>
      <c r="B1676" s="90"/>
      <c r="C1676" s="257"/>
      <c r="D1676" s="257"/>
      <c r="E1676" s="257"/>
      <c r="F1676" s="257"/>
      <c r="G1676" s="257"/>
      <c r="H1676" s="257"/>
      <c r="I1676" s="257"/>
      <c r="J1676" s="257"/>
      <c r="K1676" s="257"/>
      <c r="L1676" s="257"/>
      <c r="M1676" s="257"/>
      <c r="N1676" s="257"/>
      <c r="T1676" s="536" t="s">
        <v>11</v>
      </c>
      <c r="U1676" s="536"/>
      <c r="W1676" s="626" t="s">
        <v>1952</v>
      </c>
      <c r="X1676" s="626"/>
      <c r="Y1676" s="626"/>
      <c r="Z1676" s="626"/>
      <c r="AA1676" s="626"/>
      <c r="AB1676" s="626"/>
      <c r="AC1676" s="89"/>
      <c r="AD1676" s="626" t="s">
        <v>1953</v>
      </c>
      <c r="AE1676" s="626"/>
      <c r="AF1676" s="626"/>
      <c r="AG1676" s="626"/>
      <c r="AH1676" s="626"/>
      <c r="AI1676" s="626"/>
      <c r="AJ1676" s="256" t="str">
        <f t="shared" si="204"/>
        <v/>
      </c>
      <c r="AK1676" s="284">
        <f t="shared" si="204"/>
        <v>0</v>
      </c>
      <c r="AL1676" s="257"/>
      <c r="AM1676" s="257"/>
      <c r="AN1676" s="257"/>
      <c r="AO1676" s="257"/>
      <c r="AP1676" s="257"/>
      <c r="AQ1676" s="257"/>
      <c r="AR1676" s="257"/>
      <c r="AS1676" s="257"/>
      <c r="AT1676" s="257"/>
      <c r="AU1676" s="257"/>
      <c r="AV1676" s="257"/>
      <c r="AW1676" s="257"/>
      <c r="AX1676" s="257"/>
      <c r="AY1676" s="257"/>
      <c r="AZ1676" s="257"/>
      <c r="BA1676" s="257"/>
      <c r="BC1676" s="631" t="s">
        <v>1128</v>
      </c>
      <c r="BD1676" s="631"/>
      <c r="BF1676" s="626" t="s">
        <v>1954</v>
      </c>
      <c r="BG1676" s="626"/>
      <c r="BH1676" s="626"/>
      <c r="BI1676" s="626"/>
      <c r="BJ1676" s="626"/>
      <c r="BK1676" s="626"/>
      <c r="BL1676" s="537"/>
      <c r="BM1676" s="626" t="s">
        <v>1955</v>
      </c>
      <c r="BN1676" s="626"/>
      <c r="BO1676" s="626"/>
      <c r="BP1676" s="626"/>
      <c r="BQ1676" s="626"/>
      <c r="BR1676" s="626"/>
      <c r="BS1676" s="259"/>
      <c r="BY1676" s="156">
        <f>BY1677</f>
        <v>0</v>
      </c>
      <c r="BZ1676" s="156">
        <f t="shared" si="205"/>
        <v>0</v>
      </c>
      <c r="CB1676" s="155"/>
      <c r="CC1676" s="155"/>
      <c r="CD1676" s="155"/>
      <c r="CE1676" s="155"/>
    </row>
    <row r="1677" spans="1:94" ht="15" hidden="1" customHeight="1" outlineLevel="1">
      <c r="A1677" s="256" t="str">
        <f>IF(B1677&lt;&gt;"",SUBTOTAL(103,$B$8:B1677)-SUBTOTAL(103,$B$9:$B$50)-SUBTOTAL(103,$B$52:$B$345),"")</f>
        <v/>
      </c>
      <c r="B1677" s="90"/>
      <c r="C1677" s="257"/>
      <c r="D1677" s="257"/>
      <c r="E1677" s="257"/>
      <c r="F1677" s="257"/>
      <c r="G1677" s="257"/>
      <c r="H1677" s="257"/>
      <c r="I1677" s="257"/>
      <c r="J1677" s="257"/>
      <c r="K1677" s="257"/>
      <c r="L1677" s="257"/>
      <c r="M1677" s="257"/>
      <c r="N1677" s="257"/>
      <c r="T1677" s="257"/>
      <c r="U1677" s="257"/>
      <c r="W1677" s="629" t="s">
        <v>1133</v>
      </c>
      <c r="X1677" s="629"/>
      <c r="Y1677" s="629"/>
      <c r="Z1677" s="629"/>
      <c r="AA1677" s="629"/>
      <c r="AB1677" s="629"/>
      <c r="AC1677" s="89"/>
      <c r="AD1677" s="629" t="s">
        <v>1133</v>
      </c>
      <c r="AE1677" s="629"/>
      <c r="AF1677" s="629"/>
      <c r="AG1677" s="629"/>
      <c r="AH1677" s="629"/>
      <c r="AI1677" s="629"/>
      <c r="AJ1677" s="256" t="str">
        <f t="shared" si="204"/>
        <v/>
      </c>
      <c r="AK1677" s="284">
        <f t="shared" si="204"/>
        <v>0</v>
      </c>
      <c r="AL1677" s="327"/>
      <c r="AM1677" s="327"/>
      <c r="AN1677" s="327"/>
      <c r="AO1677" s="327"/>
      <c r="AP1677" s="327"/>
      <c r="AQ1677" s="327"/>
      <c r="AR1677" s="327"/>
      <c r="AS1677" s="327"/>
      <c r="AT1677" s="327"/>
      <c r="AU1677" s="327"/>
      <c r="AV1677" s="327"/>
      <c r="AW1677" s="327"/>
      <c r="AX1677" s="327"/>
      <c r="AY1677" s="327"/>
      <c r="AZ1677" s="327"/>
      <c r="BA1677" s="327"/>
      <c r="BC1677" s="337"/>
      <c r="BD1677" s="337"/>
      <c r="BF1677" s="629" t="s">
        <v>1133</v>
      </c>
      <c r="BG1677" s="629"/>
      <c r="BH1677" s="629"/>
      <c r="BI1677" s="629"/>
      <c r="BJ1677" s="629"/>
      <c r="BK1677" s="629"/>
      <c r="BL1677" s="538"/>
      <c r="BM1677" s="629" t="s">
        <v>1133</v>
      </c>
      <c r="BN1677" s="629"/>
      <c r="BO1677" s="629"/>
      <c r="BP1677" s="629"/>
      <c r="BQ1677" s="629"/>
      <c r="BR1677" s="629"/>
      <c r="BS1677" s="259"/>
      <c r="BY1677" s="156">
        <f>SUM(BY1678:BY1687)</f>
        <v>0</v>
      </c>
      <c r="BZ1677" s="156">
        <f t="shared" si="205"/>
        <v>0</v>
      </c>
      <c r="CB1677" s="155"/>
      <c r="CC1677" s="155"/>
      <c r="CD1677" s="155"/>
      <c r="CE1677" s="155"/>
    </row>
    <row r="1678" spans="1:94" ht="15" hidden="1" customHeight="1" outlineLevel="1">
      <c r="A1678" s="147" t="str">
        <f>IF(B1678&lt;&gt;"",SUBTOTAL(103,$B$8:B1678)-SUBTOTAL(103,$B$9:$B$50)-SUBTOTAL(103,$B$52:$B$345),"")</f>
        <v/>
      </c>
      <c r="C1678" s="261" t="s">
        <v>1956</v>
      </c>
      <c r="D1678" s="262"/>
      <c r="E1678" s="262"/>
      <c r="F1678" s="262"/>
      <c r="G1678" s="262"/>
      <c r="H1678" s="262"/>
      <c r="I1678" s="262"/>
      <c r="J1678" s="262"/>
      <c r="K1678" s="262"/>
      <c r="L1678" s="262"/>
      <c r="T1678" s="263"/>
      <c r="U1678" s="263"/>
      <c r="W1678" s="263"/>
      <c r="X1678" s="263"/>
      <c r="Y1678" s="263"/>
      <c r="Z1678" s="263"/>
      <c r="AA1678" s="263"/>
      <c r="AB1678" s="263"/>
      <c r="AC1678" s="89"/>
      <c r="AD1678" s="263"/>
      <c r="AE1678" s="263"/>
      <c r="AF1678" s="263"/>
      <c r="AG1678" s="263"/>
      <c r="AH1678" s="263"/>
      <c r="AI1678" s="263"/>
      <c r="AJ1678" s="147" t="str">
        <f t="shared" si="204"/>
        <v/>
      </c>
      <c r="AK1678" s="245">
        <f t="shared" si="204"/>
        <v>0</v>
      </c>
      <c r="AL1678" s="261" t="s">
        <v>1135</v>
      </c>
      <c r="AM1678" s="262"/>
      <c r="AN1678" s="262"/>
      <c r="AO1678" s="262"/>
      <c r="AP1678" s="262"/>
      <c r="AQ1678" s="262"/>
      <c r="AR1678" s="262"/>
      <c r="AS1678" s="262"/>
      <c r="AT1678" s="262"/>
      <c r="AU1678" s="262"/>
      <c r="BC1678" s="262"/>
      <c r="BD1678" s="262"/>
      <c r="BF1678" s="539"/>
      <c r="BG1678" s="539"/>
      <c r="BH1678" s="539"/>
      <c r="BI1678" s="539"/>
      <c r="BJ1678" s="539"/>
      <c r="BK1678" s="539"/>
      <c r="BL1678" s="539"/>
      <c r="BM1678" s="539"/>
      <c r="BN1678" s="539"/>
      <c r="BO1678" s="539"/>
      <c r="BP1678" s="539"/>
      <c r="BQ1678" s="539"/>
      <c r="BR1678" s="539"/>
      <c r="BS1678" s="259"/>
      <c r="BY1678" s="156">
        <f>SUM(BY1679:BY1680)</f>
        <v>0</v>
      </c>
      <c r="BZ1678" s="156">
        <f t="shared" si="205"/>
        <v>0</v>
      </c>
      <c r="CD1678" s="155"/>
      <c r="CE1678" s="155"/>
    </row>
    <row r="1679" spans="1:94" ht="15" hidden="1" customHeight="1" outlineLevel="1">
      <c r="A1679" s="147" t="str">
        <f>IF(B1679&lt;&gt;"",SUBTOTAL(103,$B$8:B1679)-SUBTOTAL(103,$B$9:$B$50)-SUBTOTAL(103,$B$52:$B$345),"")</f>
        <v/>
      </c>
      <c r="C1679" s="262"/>
      <c r="D1679" s="262"/>
      <c r="E1679" s="262"/>
      <c r="F1679" s="262"/>
      <c r="G1679" s="262"/>
      <c r="H1679" s="262"/>
      <c r="I1679" s="262"/>
      <c r="J1679" s="262"/>
      <c r="K1679" s="262"/>
      <c r="T1679" s="635"/>
      <c r="U1679" s="635"/>
      <c r="W1679" s="785">
        <v>0</v>
      </c>
      <c r="X1679" s="785"/>
      <c r="Y1679" s="785"/>
      <c r="Z1679" s="785"/>
      <c r="AA1679" s="785"/>
      <c r="AB1679" s="785"/>
      <c r="AC1679" s="253"/>
      <c r="AD1679" s="785">
        <v>0</v>
      </c>
      <c r="AE1679" s="785"/>
      <c r="AF1679" s="785"/>
      <c r="AG1679" s="785"/>
      <c r="AH1679" s="785"/>
      <c r="AI1679" s="785"/>
      <c r="AJ1679" s="147" t="str">
        <f t="shared" si="204"/>
        <v/>
      </c>
      <c r="AK1679" s="245">
        <f t="shared" si="204"/>
        <v>0</v>
      </c>
      <c r="AL1679" s="262"/>
      <c r="AM1679" s="262"/>
      <c r="AN1679" s="262"/>
      <c r="AO1679" s="262"/>
      <c r="AP1679" s="262"/>
      <c r="AQ1679" s="262"/>
      <c r="AR1679" s="262"/>
      <c r="AS1679" s="262"/>
      <c r="AT1679" s="262"/>
      <c r="BC1679" s="786">
        <f>T1679</f>
        <v>0</v>
      </c>
      <c r="BD1679" s="786"/>
      <c r="BF1679" s="787">
        <f>W1679</f>
        <v>0</v>
      </c>
      <c r="BG1679" s="787"/>
      <c r="BH1679" s="787"/>
      <c r="BI1679" s="787"/>
      <c r="BJ1679" s="787"/>
      <c r="BK1679" s="787"/>
      <c r="BL1679" s="264"/>
      <c r="BM1679" s="787">
        <f>AD1679</f>
        <v>0</v>
      </c>
      <c r="BN1679" s="787"/>
      <c r="BO1679" s="787"/>
      <c r="BP1679" s="787"/>
      <c r="BQ1679" s="787"/>
      <c r="BR1679" s="787"/>
      <c r="BS1679" s="259"/>
      <c r="BT1679" s="155">
        <f t="shared" ref="BT1679:BT1687" si="206">W1679-AD1679</f>
        <v>0</v>
      </c>
      <c r="BY1679" s="156">
        <f>IF(SUM(C1679:AI1679)=0,0,1)</f>
        <v>0</v>
      </c>
      <c r="BZ1679" s="156">
        <f t="shared" si="205"/>
        <v>0</v>
      </c>
      <c r="CD1679" s="155"/>
      <c r="CE1679" s="155"/>
    </row>
    <row r="1680" spans="1:94" ht="15" hidden="1" customHeight="1" outlineLevel="1">
      <c r="A1680" s="147" t="str">
        <f>IF(B1680&lt;&gt;"",SUBTOTAL(103,$B$8:B1680)-SUBTOTAL(103,$B$9:$B$50)-SUBTOTAL(103,$B$52:$B$345),"")</f>
        <v/>
      </c>
      <c r="C1680" s="262"/>
      <c r="D1680" s="262"/>
      <c r="E1680" s="262"/>
      <c r="F1680" s="262"/>
      <c r="G1680" s="262"/>
      <c r="H1680" s="262"/>
      <c r="I1680" s="262"/>
      <c r="J1680" s="262"/>
      <c r="K1680" s="262"/>
      <c r="T1680" s="635"/>
      <c r="U1680" s="635"/>
      <c r="W1680" s="785">
        <v>0</v>
      </c>
      <c r="X1680" s="785"/>
      <c r="Y1680" s="785"/>
      <c r="Z1680" s="785"/>
      <c r="AA1680" s="785"/>
      <c r="AB1680" s="785"/>
      <c r="AC1680" s="253"/>
      <c r="AD1680" s="785">
        <v>0</v>
      </c>
      <c r="AE1680" s="785"/>
      <c r="AF1680" s="785"/>
      <c r="AG1680" s="785"/>
      <c r="AH1680" s="785"/>
      <c r="AI1680" s="785"/>
      <c r="AJ1680" s="147" t="str">
        <f t="shared" si="204"/>
        <v/>
      </c>
      <c r="AK1680" s="245">
        <f t="shared" si="204"/>
        <v>0</v>
      </c>
      <c r="AL1680" s="262"/>
      <c r="AM1680" s="262"/>
      <c r="AN1680" s="262"/>
      <c r="AO1680" s="262"/>
      <c r="AP1680" s="262"/>
      <c r="AQ1680" s="262"/>
      <c r="AR1680" s="262"/>
      <c r="AS1680" s="262"/>
      <c r="AT1680" s="262"/>
      <c r="BC1680" s="786">
        <f>T1680</f>
        <v>0</v>
      </c>
      <c r="BD1680" s="786"/>
      <c r="BF1680" s="787">
        <f>W1680</f>
        <v>0</v>
      </c>
      <c r="BG1680" s="787"/>
      <c r="BH1680" s="787"/>
      <c r="BI1680" s="787"/>
      <c r="BJ1680" s="787"/>
      <c r="BK1680" s="787"/>
      <c r="BL1680" s="264"/>
      <c r="BM1680" s="787">
        <f>AD1680</f>
        <v>0</v>
      </c>
      <c r="BN1680" s="787"/>
      <c r="BO1680" s="787"/>
      <c r="BP1680" s="787"/>
      <c r="BQ1680" s="787"/>
      <c r="BR1680" s="787"/>
      <c r="BS1680" s="259"/>
      <c r="BT1680" s="155">
        <f t="shared" si="206"/>
        <v>0</v>
      </c>
      <c r="BY1680" s="156">
        <f>IF(SUM(C1680:AI1680)=0,0,1)</f>
        <v>0</v>
      </c>
      <c r="BZ1680" s="156">
        <f t="shared" si="205"/>
        <v>0</v>
      </c>
      <c r="CD1680" s="155"/>
      <c r="CE1680" s="155"/>
    </row>
    <row r="1681" spans="1:94" ht="15" hidden="1" customHeight="1" outlineLevel="1">
      <c r="A1681" s="147" t="str">
        <f>IF(B1681&lt;&gt;"",SUBTOTAL(103,$B$8:B1681)-SUBTOTAL(103,$B$9:$B$50)-SUBTOTAL(103,$B$52:$B$345),"")</f>
        <v/>
      </c>
      <c r="C1681" s="261" t="s">
        <v>1957</v>
      </c>
      <c r="D1681" s="262"/>
      <c r="E1681" s="262"/>
      <c r="F1681" s="262"/>
      <c r="G1681" s="262"/>
      <c r="H1681" s="262"/>
      <c r="I1681" s="262"/>
      <c r="J1681" s="262"/>
      <c r="K1681" s="262"/>
      <c r="L1681" s="262"/>
      <c r="T1681" s="635"/>
      <c r="U1681" s="635"/>
      <c r="W1681" s="263"/>
      <c r="X1681" s="263"/>
      <c r="Y1681" s="263"/>
      <c r="Z1681" s="263"/>
      <c r="AA1681" s="263"/>
      <c r="AB1681" s="263"/>
      <c r="AC1681" s="253"/>
      <c r="AD1681" s="263"/>
      <c r="AE1681" s="263"/>
      <c r="AF1681" s="263"/>
      <c r="AG1681" s="263"/>
      <c r="AH1681" s="263"/>
      <c r="AI1681" s="263"/>
      <c r="AJ1681" s="147" t="str">
        <f t="shared" si="204"/>
        <v/>
      </c>
      <c r="AK1681" s="245">
        <f t="shared" si="204"/>
        <v>0</v>
      </c>
      <c r="AL1681" s="261" t="s">
        <v>1958</v>
      </c>
      <c r="AM1681" s="262"/>
      <c r="AN1681" s="262"/>
      <c r="AO1681" s="262"/>
      <c r="AP1681" s="262"/>
      <c r="AQ1681" s="262"/>
      <c r="AR1681" s="262"/>
      <c r="AS1681" s="262"/>
      <c r="AT1681" s="262"/>
      <c r="AU1681" s="262"/>
      <c r="BC1681" s="788"/>
      <c r="BD1681" s="788"/>
      <c r="BF1681" s="784"/>
      <c r="BG1681" s="784"/>
      <c r="BH1681" s="784"/>
      <c r="BI1681" s="784"/>
      <c r="BJ1681" s="784"/>
      <c r="BK1681" s="784"/>
      <c r="BL1681" s="539"/>
      <c r="BM1681" s="784"/>
      <c r="BN1681" s="784"/>
      <c r="BO1681" s="784"/>
      <c r="BP1681" s="784"/>
      <c r="BQ1681" s="784"/>
      <c r="BR1681" s="784"/>
      <c r="BS1681" s="259"/>
      <c r="BY1681" s="156">
        <f>SUM(BY1682:BY1684)</f>
        <v>0</v>
      </c>
      <c r="BZ1681" s="156">
        <f t="shared" si="205"/>
        <v>0</v>
      </c>
      <c r="CD1681" s="155"/>
      <c r="CE1681" s="155"/>
    </row>
    <row r="1682" spans="1:94" ht="15" hidden="1" customHeight="1" outlineLevel="1">
      <c r="A1682" s="147" t="str">
        <f>IF(B1682&lt;&gt;"",SUBTOTAL(103,$B$8:B1682)-SUBTOTAL(103,$B$9:$B$50)-SUBTOTAL(103,$B$52:$B$345),"")</f>
        <v/>
      </c>
      <c r="C1682" s="262"/>
      <c r="D1682" s="262"/>
      <c r="E1682" s="262"/>
      <c r="F1682" s="262"/>
      <c r="G1682" s="262"/>
      <c r="H1682" s="262"/>
      <c r="I1682" s="262"/>
      <c r="J1682" s="262"/>
      <c r="K1682" s="262"/>
      <c r="T1682" s="635"/>
      <c r="U1682" s="635"/>
      <c r="W1682" s="785">
        <v>0</v>
      </c>
      <c r="X1682" s="785"/>
      <c r="Y1682" s="785"/>
      <c r="Z1682" s="785"/>
      <c r="AA1682" s="785"/>
      <c r="AB1682" s="785"/>
      <c r="AC1682" s="253"/>
      <c r="AD1682" s="785">
        <v>0</v>
      </c>
      <c r="AE1682" s="785"/>
      <c r="AF1682" s="785"/>
      <c r="AG1682" s="785"/>
      <c r="AH1682" s="785"/>
      <c r="AI1682" s="785"/>
      <c r="AJ1682" s="147" t="str">
        <f t="shared" si="204"/>
        <v/>
      </c>
      <c r="AK1682" s="245">
        <f t="shared" si="204"/>
        <v>0</v>
      </c>
      <c r="AL1682" s="262"/>
      <c r="AM1682" s="262"/>
      <c r="AN1682" s="262"/>
      <c r="AO1682" s="262"/>
      <c r="AP1682" s="262"/>
      <c r="AQ1682" s="262"/>
      <c r="AR1682" s="262"/>
      <c r="AS1682" s="262"/>
      <c r="AT1682" s="262"/>
      <c r="BC1682" s="786">
        <f>T1682</f>
        <v>0</v>
      </c>
      <c r="BD1682" s="786"/>
      <c r="BF1682" s="787">
        <f>W1682</f>
        <v>0</v>
      </c>
      <c r="BG1682" s="787"/>
      <c r="BH1682" s="787"/>
      <c r="BI1682" s="787"/>
      <c r="BJ1682" s="787"/>
      <c r="BK1682" s="787"/>
      <c r="BL1682" s="264"/>
      <c r="BM1682" s="787">
        <f>AD1682</f>
        <v>0</v>
      </c>
      <c r="BN1682" s="787"/>
      <c r="BO1682" s="787"/>
      <c r="BP1682" s="787"/>
      <c r="BQ1682" s="787"/>
      <c r="BR1682" s="787"/>
      <c r="BS1682" s="259"/>
      <c r="BT1682" s="155">
        <f t="shared" si="206"/>
        <v>0</v>
      </c>
      <c r="BY1682" s="156">
        <f>IF(SUM(C1682:AI1682)=0,0,1)</f>
        <v>0</v>
      </c>
      <c r="BZ1682" s="156">
        <f t="shared" si="205"/>
        <v>0</v>
      </c>
      <c r="CD1682" s="155"/>
      <c r="CE1682" s="155"/>
    </row>
    <row r="1683" spans="1:94" ht="15" hidden="1" customHeight="1" outlineLevel="1">
      <c r="A1683" s="147" t="str">
        <f>IF(B1683&lt;&gt;"",SUBTOTAL(103,$B$8:B1683)-SUBTOTAL(103,$B$9:$B$50)-SUBTOTAL(103,$B$52:$B$345),"")</f>
        <v/>
      </c>
      <c r="C1683" s="262"/>
      <c r="D1683" s="262"/>
      <c r="E1683" s="262"/>
      <c r="F1683" s="262"/>
      <c r="G1683" s="262"/>
      <c r="H1683" s="262"/>
      <c r="I1683" s="262"/>
      <c r="J1683" s="262"/>
      <c r="K1683" s="262"/>
      <c r="T1683" s="635"/>
      <c r="U1683" s="635"/>
      <c r="W1683" s="785">
        <v>0</v>
      </c>
      <c r="X1683" s="785"/>
      <c r="Y1683" s="785"/>
      <c r="Z1683" s="785"/>
      <c r="AA1683" s="785"/>
      <c r="AB1683" s="785"/>
      <c r="AC1683" s="253"/>
      <c r="AD1683" s="785">
        <v>0</v>
      </c>
      <c r="AE1683" s="785"/>
      <c r="AF1683" s="785"/>
      <c r="AG1683" s="785"/>
      <c r="AH1683" s="785"/>
      <c r="AI1683" s="785"/>
      <c r="AJ1683" s="147" t="str">
        <f t="shared" si="204"/>
        <v/>
      </c>
      <c r="AK1683" s="245">
        <f t="shared" si="204"/>
        <v>0</v>
      </c>
      <c r="AL1683" s="262"/>
      <c r="AM1683" s="262"/>
      <c r="AN1683" s="262"/>
      <c r="AO1683" s="262"/>
      <c r="AP1683" s="262"/>
      <c r="AQ1683" s="262"/>
      <c r="AR1683" s="262"/>
      <c r="AS1683" s="262"/>
      <c r="AT1683" s="262"/>
      <c r="BC1683" s="786">
        <f>T1683</f>
        <v>0</v>
      </c>
      <c r="BD1683" s="786"/>
      <c r="BF1683" s="787">
        <f>W1683</f>
        <v>0</v>
      </c>
      <c r="BG1683" s="787"/>
      <c r="BH1683" s="787"/>
      <c r="BI1683" s="787"/>
      <c r="BJ1683" s="787"/>
      <c r="BK1683" s="787"/>
      <c r="BL1683" s="264"/>
      <c r="BM1683" s="787">
        <f>AD1683</f>
        <v>0</v>
      </c>
      <c r="BN1683" s="787"/>
      <c r="BO1683" s="787"/>
      <c r="BP1683" s="787"/>
      <c r="BQ1683" s="787"/>
      <c r="BR1683" s="787"/>
      <c r="BS1683" s="259"/>
      <c r="BT1683" s="155">
        <f>W1683-AD1683</f>
        <v>0</v>
      </c>
      <c r="BY1683" s="156">
        <f>IF(SUM(C1683:AI1683)=0,0,1)</f>
        <v>0</v>
      </c>
      <c r="BZ1683" s="156">
        <f t="shared" si="205"/>
        <v>0</v>
      </c>
      <c r="CD1683" s="155"/>
      <c r="CE1683" s="155"/>
    </row>
    <row r="1684" spans="1:94" ht="15" hidden="1" customHeight="1" outlineLevel="1">
      <c r="A1684" s="147" t="str">
        <f>IF(B1684&lt;&gt;"",SUBTOTAL(103,$B$8:B1684)-SUBTOTAL(103,$B$9:$B$50)-SUBTOTAL(103,$B$52:$B$345),"")</f>
        <v/>
      </c>
      <c r="C1684" s="262"/>
      <c r="D1684" s="262"/>
      <c r="E1684" s="262"/>
      <c r="F1684" s="262"/>
      <c r="G1684" s="262"/>
      <c r="H1684" s="262"/>
      <c r="I1684" s="262"/>
      <c r="J1684" s="262"/>
      <c r="K1684" s="262"/>
      <c r="T1684" s="635"/>
      <c r="U1684" s="635"/>
      <c r="W1684" s="785">
        <v>0</v>
      </c>
      <c r="X1684" s="785"/>
      <c r="Y1684" s="785"/>
      <c r="Z1684" s="785"/>
      <c r="AA1684" s="785"/>
      <c r="AB1684" s="785"/>
      <c r="AC1684" s="253"/>
      <c r="AD1684" s="785">
        <v>0</v>
      </c>
      <c r="AE1684" s="785"/>
      <c r="AF1684" s="785"/>
      <c r="AG1684" s="785"/>
      <c r="AH1684" s="785"/>
      <c r="AI1684" s="785"/>
      <c r="AJ1684" s="147" t="str">
        <f t="shared" si="204"/>
        <v/>
      </c>
      <c r="AK1684" s="245">
        <f t="shared" si="204"/>
        <v>0</v>
      </c>
      <c r="AL1684" s="262"/>
      <c r="AM1684" s="262"/>
      <c r="AN1684" s="262"/>
      <c r="AO1684" s="262"/>
      <c r="AP1684" s="262"/>
      <c r="AQ1684" s="262"/>
      <c r="AR1684" s="262"/>
      <c r="AS1684" s="262"/>
      <c r="AT1684" s="262"/>
      <c r="BC1684" s="786">
        <f>T1684</f>
        <v>0</v>
      </c>
      <c r="BD1684" s="786"/>
      <c r="BF1684" s="787">
        <f>W1684</f>
        <v>0</v>
      </c>
      <c r="BG1684" s="787"/>
      <c r="BH1684" s="787"/>
      <c r="BI1684" s="787"/>
      <c r="BJ1684" s="787"/>
      <c r="BK1684" s="787"/>
      <c r="BL1684" s="264"/>
      <c r="BM1684" s="787">
        <f>AD1684</f>
        <v>0</v>
      </c>
      <c r="BN1684" s="787"/>
      <c r="BO1684" s="787"/>
      <c r="BP1684" s="787"/>
      <c r="BQ1684" s="787"/>
      <c r="BR1684" s="787"/>
      <c r="BS1684" s="259"/>
      <c r="BT1684" s="155">
        <f t="shared" si="206"/>
        <v>0</v>
      </c>
      <c r="BY1684" s="156">
        <f>IF(SUM(C1684:AI1684)=0,0,1)</f>
        <v>0</v>
      </c>
      <c r="BZ1684" s="156">
        <f t="shared" si="205"/>
        <v>0</v>
      </c>
      <c r="CD1684" s="155"/>
      <c r="CE1684" s="155"/>
    </row>
    <row r="1685" spans="1:94" ht="15" hidden="1" customHeight="1" outlineLevel="1">
      <c r="A1685" s="147" t="str">
        <f>IF(B1685&lt;&gt;"",SUBTOTAL(103,$B$8:B1685)-SUBTOTAL(103,$B$9:$B$50)-SUBTOTAL(103,$B$52:$B$345),"")</f>
        <v/>
      </c>
      <c r="C1685" s="261" t="s">
        <v>1142</v>
      </c>
      <c r="D1685" s="262"/>
      <c r="E1685" s="262"/>
      <c r="F1685" s="262"/>
      <c r="G1685" s="262"/>
      <c r="H1685" s="262"/>
      <c r="I1685" s="262"/>
      <c r="J1685" s="262"/>
      <c r="K1685" s="262"/>
      <c r="L1685" s="262"/>
      <c r="T1685" s="635"/>
      <c r="U1685" s="635"/>
      <c r="W1685" s="263"/>
      <c r="X1685" s="263"/>
      <c r="Y1685" s="263"/>
      <c r="Z1685" s="263"/>
      <c r="AA1685" s="263"/>
      <c r="AB1685" s="263"/>
      <c r="AC1685" s="253"/>
      <c r="AD1685" s="263"/>
      <c r="AE1685" s="263"/>
      <c r="AF1685" s="263"/>
      <c r="AG1685" s="263"/>
      <c r="AH1685" s="263"/>
      <c r="AI1685" s="263"/>
      <c r="AJ1685" s="147" t="str">
        <f t="shared" si="204"/>
        <v/>
      </c>
      <c r="AK1685" s="245">
        <f t="shared" si="204"/>
        <v>0</v>
      </c>
      <c r="AL1685" s="261" t="s">
        <v>1959</v>
      </c>
      <c r="AM1685" s="262"/>
      <c r="AN1685" s="262"/>
      <c r="AO1685" s="262"/>
      <c r="AP1685" s="262"/>
      <c r="AQ1685" s="262"/>
      <c r="AR1685" s="262"/>
      <c r="AS1685" s="262"/>
      <c r="AT1685" s="262"/>
      <c r="AU1685" s="262"/>
      <c r="BC1685" s="262"/>
      <c r="BD1685" s="262"/>
      <c r="BF1685" s="539"/>
      <c r="BG1685" s="539"/>
      <c r="BH1685" s="539"/>
      <c r="BI1685" s="539"/>
      <c r="BJ1685" s="539"/>
      <c r="BK1685" s="539"/>
      <c r="BL1685" s="539"/>
      <c r="BM1685" s="539"/>
      <c r="BN1685" s="539"/>
      <c r="BO1685" s="539"/>
      <c r="BP1685" s="539"/>
      <c r="BQ1685" s="539"/>
      <c r="BR1685" s="539"/>
      <c r="BS1685" s="259"/>
      <c r="BY1685" s="156">
        <f>SUM(BY1686:BY1687)</f>
        <v>0</v>
      </c>
      <c r="BZ1685" s="156">
        <f t="shared" si="205"/>
        <v>0</v>
      </c>
      <c r="CD1685" s="155"/>
      <c r="CE1685" s="155"/>
    </row>
    <row r="1686" spans="1:94" ht="15" hidden="1" customHeight="1" outlineLevel="1">
      <c r="A1686" s="147" t="str">
        <f>IF(B1686&lt;&gt;"",SUBTOTAL(103,$B$8:B1686)-SUBTOTAL(103,$B$9:$B$50)-SUBTOTAL(103,$B$52:$B$345),"")</f>
        <v/>
      </c>
      <c r="C1686" s="262"/>
      <c r="D1686" s="262"/>
      <c r="E1686" s="262"/>
      <c r="F1686" s="262"/>
      <c r="G1686" s="262"/>
      <c r="H1686" s="262"/>
      <c r="I1686" s="262"/>
      <c r="J1686" s="262"/>
      <c r="K1686" s="262"/>
      <c r="T1686" s="635"/>
      <c r="U1686" s="635"/>
      <c r="W1686" s="785">
        <v>0</v>
      </c>
      <c r="X1686" s="785"/>
      <c r="Y1686" s="785"/>
      <c r="Z1686" s="785"/>
      <c r="AA1686" s="785"/>
      <c r="AB1686" s="785"/>
      <c r="AC1686" s="253"/>
      <c r="AD1686" s="785">
        <v>0</v>
      </c>
      <c r="AE1686" s="785"/>
      <c r="AF1686" s="785"/>
      <c r="AG1686" s="785"/>
      <c r="AH1686" s="785"/>
      <c r="AI1686" s="785"/>
      <c r="AJ1686" s="147" t="str">
        <f t="shared" si="204"/>
        <v/>
      </c>
      <c r="AK1686" s="245">
        <f t="shared" si="204"/>
        <v>0</v>
      </c>
      <c r="AL1686" s="262"/>
      <c r="AM1686" s="262"/>
      <c r="AN1686" s="262"/>
      <c r="AO1686" s="262"/>
      <c r="AP1686" s="262"/>
      <c r="AQ1686" s="262"/>
      <c r="AR1686" s="262"/>
      <c r="AS1686" s="262"/>
      <c r="AT1686" s="262"/>
      <c r="BC1686" s="786">
        <f>T1686</f>
        <v>0</v>
      </c>
      <c r="BD1686" s="786"/>
      <c r="BF1686" s="787">
        <f>W1686</f>
        <v>0</v>
      </c>
      <c r="BG1686" s="787"/>
      <c r="BH1686" s="787"/>
      <c r="BI1686" s="787"/>
      <c r="BJ1686" s="787"/>
      <c r="BK1686" s="787"/>
      <c r="BL1686" s="264"/>
      <c r="BM1686" s="787">
        <f>AD1686</f>
        <v>0</v>
      </c>
      <c r="BN1686" s="787"/>
      <c r="BO1686" s="787"/>
      <c r="BP1686" s="787"/>
      <c r="BQ1686" s="787"/>
      <c r="BR1686" s="787"/>
      <c r="BS1686" s="259"/>
      <c r="BT1686" s="155">
        <f t="shared" si="206"/>
        <v>0</v>
      </c>
      <c r="BY1686" s="156">
        <f>IF(SUM(C1686:AI1686)=0,0,1)</f>
        <v>0</v>
      </c>
      <c r="BZ1686" s="156">
        <f t="shared" si="205"/>
        <v>0</v>
      </c>
      <c r="CD1686" s="155"/>
      <c r="CE1686" s="155"/>
    </row>
    <row r="1687" spans="1:94" ht="15" hidden="1" customHeight="1" outlineLevel="1">
      <c r="A1687" s="147" t="str">
        <f>IF(B1687&lt;&gt;"",SUBTOTAL(103,$B$8:B1687)-SUBTOTAL(103,$B$9:$B$50)-SUBTOTAL(103,$B$52:$B$345),"")</f>
        <v/>
      </c>
      <c r="C1687" s="262"/>
      <c r="D1687" s="262"/>
      <c r="E1687" s="262"/>
      <c r="F1687" s="262"/>
      <c r="G1687" s="262"/>
      <c r="H1687" s="262"/>
      <c r="I1687" s="262"/>
      <c r="J1687" s="262"/>
      <c r="K1687" s="262"/>
      <c r="T1687" s="635"/>
      <c r="U1687" s="635"/>
      <c r="W1687" s="785">
        <v>0</v>
      </c>
      <c r="X1687" s="785"/>
      <c r="Y1687" s="785"/>
      <c r="Z1687" s="785"/>
      <c r="AA1687" s="785"/>
      <c r="AB1687" s="785"/>
      <c r="AC1687" s="253"/>
      <c r="AD1687" s="785">
        <v>0</v>
      </c>
      <c r="AE1687" s="785"/>
      <c r="AF1687" s="785"/>
      <c r="AG1687" s="785"/>
      <c r="AH1687" s="785"/>
      <c r="AI1687" s="785"/>
      <c r="AJ1687" s="147" t="str">
        <f t="shared" si="204"/>
        <v/>
      </c>
      <c r="AK1687" s="245">
        <f t="shared" si="204"/>
        <v>0</v>
      </c>
      <c r="AL1687" s="262"/>
      <c r="AM1687" s="262"/>
      <c r="AN1687" s="262"/>
      <c r="AO1687" s="262"/>
      <c r="AP1687" s="262"/>
      <c r="AQ1687" s="262"/>
      <c r="AR1687" s="262"/>
      <c r="AS1687" s="262"/>
      <c r="AT1687" s="262"/>
      <c r="BC1687" s="786">
        <f>T1687</f>
        <v>0</v>
      </c>
      <c r="BD1687" s="786"/>
      <c r="BF1687" s="787">
        <f>W1687</f>
        <v>0</v>
      </c>
      <c r="BG1687" s="787"/>
      <c r="BH1687" s="787"/>
      <c r="BI1687" s="787"/>
      <c r="BJ1687" s="787"/>
      <c r="BK1687" s="787"/>
      <c r="BL1687" s="264"/>
      <c r="BM1687" s="787">
        <f>AD1687</f>
        <v>0</v>
      </c>
      <c r="BN1687" s="787"/>
      <c r="BO1687" s="787"/>
      <c r="BP1687" s="787"/>
      <c r="BQ1687" s="787"/>
      <c r="BR1687" s="787"/>
      <c r="BS1687" s="259"/>
      <c r="BT1687" s="155">
        <f t="shared" si="206"/>
        <v>0</v>
      </c>
      <c r="BY1687" s="156">
        <f>IF(SUM(C1687:AI1687)=0,0,1)</f>
        <v>0</v>
      </c>
      <c r="BZ1687" s="156">
        <f t="shared" si="205"/>
        <v>0</v>
      </c>
      <c r="CD1687" s="155"/>
      <c r="CE1687" s="155"/>
    </row>
    <row r="1688" spans="1:94" ht="15" hidden="1" customHeight="1" outlineLevel="1">
      <c r="A1688" s="147" t="str">
        <f>IF(B1688&lt;&gt;"",SUBTOTAL(103,$B$8:B1688)-SUBTOTAL(103,$B$9:$B$50)-SUBTOTAL(103,$B$52:$B$345),"")</f>
        <v/>
      </c>
      <c r="C1688" s="259"/>
      <c r="D1688" s="265"/>
      <c r="E1688" s="265"/>
      <c r="F1688" s="265"/>
      <c r="G1688" s="265"/>
      <c r="H1688" s="265"/>
      <c r="I1688" s="265"/>
      <c r="J1688" s="265"/>
      <c r="K1688" s="265"/>
      <c r="L1688" s="265"/>
      <c r="M1688" s="265"/>
      <c r="N1688" s="265"/>
      <c r="T1688" s="266"/>
      <c r="U1688" s="266"/>
      <c r="W1688" s="266"/>
      <c r="X1688" s="195"/>
      <c r="Y1688" s="266"/>
      <c r="Z1688" s="266"/>
      <c r="AA1688" s="266"/>
      <c r="AB1688" s="266"/>
      <c r="AC1688" s="89"/>
      <c r="AD1688" s="266"/>
      <c r="AE1688" s="195"/>
      <c r="AF1688" s="266"/>
      <c r="AG1688" s="266"/>
      <c r="AH1688" s="266"/>
      <c r="AI1688" s="266"/>
    </row>
    <row r="1689" spans="1:94" ht="15" hidden="1" customHeight="1" outlineLevel="1">
      <c r="A1689" s="147"/>
      <c r="C1689" s="259"/>
      <c r="D1689" s="265"/>
      <c r="E1689" s="265"/>
      <c r="F1689" s="265"/>
      <c r="G1689" s="265"/>
      <c r="H1689" s="265"/>
      <c r="I1689" s="265"/>
      <c r="J1689" s="265"/>
      <c r="K1689" s="265"/>
      <c r="L1689" s="265"/>
      <c r="M1689" s="265"/>
      <c r="N1689" s="265"/>
      <c r="T1689" s="266"/>
      <c r="U1689" s="266"/>
      <c r="W1689" s="266"/>
      <c r="X1689" s="195"/>
      <c r="Y1689" s="266"/>
      <c r="Z1689" s="266"/>
      <c r="AA1689" s="266"/>
      <c r="AB1689" s="266"/>
      <c r="AC1689" s="89"/>
      <c r="AD1689" s="266"/>
      <c r="AE1689" s="195"/>
      <c r="AF1689" s="266"/>
      <c r="AG1689" s="266"/>
      <c r="AH1689" s="266"/>
      <c r="AI1689" s="540" t="str">
        <f>'[4]Khai bao'!$C$40&amp;", "&amp;'[4]Khai bao'!$C$38</f>
        <v>Hà Nội, ngày 20 tháng 07 năm 2016</v>
      </c>
      <c r="AJ1689" s="147"/>
      <c r="AK1689" s="88"/>
      <c r="AL1689" s="259"/>
      <c r="AM1689" s="265"/>
      <c r="AN1689" s="265"/>
      <c r="AO1689" s="265"/>
      <c r="AP1689" s="265"/>
      <c r="AQ1689" s="265"/>
      <c r="AR1689" s="265"/>
      <c r="AS1689" s="265"/>
      <c r="AT1689" s="265"/>
      <c r="AU1689" s="265"/>
      <c r="AV1689" s="265"/>
      <c r="AW1689" s="265"/>
      <c r="BC1689" s="266"/>
      <c r="BD1689" s="266"/>
      <c r="BF1689" s="266"/>
      <c r="BG1689" s="195"/>
      <c r="BH1689" s="266"/>
      <c r="BI1689" s="266"/>
      <c r="BJ1689" s="266"/>
      <c r="BK1689" s="266"/>
      <c r="BL1689" s="89"/>
      <c r="BM1689" s="266"/>
      <c r="BN1689" s="195"/>
      <c r="BO1689" s="266"/>
      <c r="BP1689" s="266"/>
      <c r="BQ1689" s="266"/>
      <c r="BR1689" s="541" t="str">
        <f>'[4]Khai bao'!$D$40&amp;", "&amp;'[4]Khai bao'!$D$38</f>
        <v>Hai Phong, 20 January 2015</v>
      </c>
    </row>
    <row r="1690" spans="1:94" s="117" customFormat="1" ht="15" hidden="1" customHeight="1" outlineLevel="1">
      <c r="A1690" s="542"/>
      <c r="C1690" s="542"/>
      <c r="E1690" s="542" t="str">
        <f>'[4]Khai bao'!C36</f>
        <v>Người lập</v>
      </c>
      <c r="F1690" s="542"/>
      <c r="G1690" s="542"/>
      <c r="H1690" s="542"/>
      <c r="I1690" s="542"/>
      <c r="J1690" s="542"/>
      <c r="K1690" s="542"/>
      <c r="L1690" s="542"/>
      <c r="M1690" s="542"/>
      <c r="N1690" s="542"/>
      <c r="Q1690" s="117" t="str">
        <f>'[4]Khai bao'!C33</f>
        <v>Kế toán trưởng</v>
      </c>
      <c r="T1690" s="543"/>
      <c r="U1690" s="543"/>
      <c r="W1690" s="543"/>
      <c r="X1690" s="544"/>
      <c r="Y1690" s="543"/>
      <c r="Z1690" s="543"/>
      <c r="AA1690" s="543"/>
      <c r="AC1690" s="543" t="str">
        <f>'[4]Khai bao'!C30</f>
        <v>Tổng Giám đốc</v>
      </c>
      <c r="AD1690" s="543"/>
      <c r="AE1690" s="544"/>
      <c r="AF1690" s="543"/>
      <c r="AG1690" s="543"/>
      <c r="AH1690" s="543"/>
      <c r="AI1690" s="543"/>
      <c r="AJ1690" s="542"/>
      <c r="AL1690" s="542"/>
      <c r="AO1690" s="542" t="str">
        <f>'[4]Khai bao'!D36</f>
        <v>Preparer</v>
      </c>
      <c r="AP1690" s="542"/>
      <c r="AQ1690" s="542"/>
      <c r="AR1690" s="542"/>
      <c r="AS1690" s="542"/>
      <c r="AT1690" s="542"/>
      <c r="AU1690" s="542"/>
      <c r="AV1690" s="542"/>
      <c r="AW1690" s="542"/>
      <c r="AZ1690" s="117" t="str">
        <f>'[4]Khai bao'!D33</f>
        <v>Chief Accountant</v>
      </c>
      <c r="BC1690" s="543"/>
      <c r="BD1690" s="543"/>
      <c r="BF1690" s="543"/>
      <c r="BG1690" s="544"/>
      <c r="BH1690" s="543"/>
      <c r="BI1690" s="543"/>
      <c r="BJ1690" s="543"/>
      <c r="BL1690" s="543" t="str">
        <f>'[4]Khai bao'!D30</f>
        <v>General Director</v>
      </c>
      <c r="BM1690" s="543"/>
      <c r="BN1690" s="544"/>
      <c r="BO1690" s="543"/>
      <c r="BP1690" s="543"/>
      <c r="BQ1690" s="543"/>
      <c r="BR1690" s="543"/>
      <c r="BS1690" s="478"/>
      <c r="BT1690" s="545"/>
      <c r="BU1690" s="545"/>
      <c r="BV1690" s="545"/>
      <c r="BW1690" s="545"/>
      <c r="BX1690" s="546"/>
      <c r="BY1690" s="547"/>
      <c r="BZ1690" s="546"/>
      <c r="CA1690" s="546"/>
      <c r="CB1690" s="545"/>
      <c r="CC1690" s="545"/>
      <c r="CD1690" s="545"/>
      <c r="CE1690" s="545"/>
      <c r="CG1690" s="544"/>
      <c r="CH1690" s="544"/>
      <c r="CI1690" s="544"/>
      <c r="CJ1690" s="544"/>
      <c r="CK1690" s="544"/>
      <c r="CL1690" s="544"/>
      <c r="CM1690" s="544"/>
      <c r="CN1690" s="544"/>
      <c r="CO1690" s="544"/>
      <c r="CP1690" s="544"/>
    </row>
    <row r="1691" spans="1:94" ht="15" hidden="1" customHeight="1" outlineLevel="1">
      <c r="A1691" s="147"/>
      <c r="C1691" s="259"/>
      <c r="E1691" s="265"/>
      <c r="F1691" s="265"/>
      <c r="G1691" s="265"/>
      <c r="H1691" s="265"/>
      <c r="I1691" s="265"/>
      <c r="J1691" s="265"/>
      <c r="K1691" s="265"/>
      <c r="L1691" s="265"/>
      <c r="M1691" s="265"/>
      <c r="N1691" s="265"/>
      <c r="T1691" s="266"/>
      <c r="U1691" s="266"/>
      <c r="W1691" s="266"/>
      <c r="X1691" s="195"/>
      <c r="Y1691" s="266"/>
      <c r="Z1691" s="266"/>
      <c r="AA1691" s="266"/>
      <c r="AC1691" s="266"/>
      <c r="AD1691" s="266"/>
      <c r="AE1691" s="195"/>
      <c r="AF1691" s="266"/>
      <c r="AG1691" s="266"/>
      <c r="AH1691" s="266"/>
      <c r="AI1691" s="266"/>
      <c r="AJ1691" s="147"/>
      <c r="AK1691" s="88"/>
      <c r="AL1691" s="259"/>
      <c r="AO1691" s="265"/>
      <c r="AP1691" s="265"/>
      <c r="AQ1691" s="265"/>
      <c r="AR1691" s="265"/>
      <c r="AS1691" s="265"/>
      <c r="AT1691" s="265"/>
      <c r="AU1691" s="265"/>
      <c r="AV1691" s="265"/>
      <c r="AW1691" s="265"/>
      <c r="BC1691" s="266"/>
      <c r="BD1691" s="266"/>
      <c r="BF1691" s="266"/>
      <c r="BG1691" s="195"/>
      <c r="BH1691" s="266"/>
      <c r="BI1691" s="266"/>
      <c r="BJ1691" s="266"/>
      <c r="BL1691" s="266"/>
      <c r="BM1691" s="266"/>
      <c r="BN1691" s="195"/>
      <c r="BO1691" s="266"/>
      <c r="BP1691" s="266"/>
      <c r="BQ1691" s="266"/>
      <c r="BR1691" s="266"/>
    </row>
    <row r="1692" spans="1:94" ht="15" hidden="1" customHeight="1" outlineLevel="1">
      <c r="A1692" s="147"/>
      <c r="C1692" s="259"/>
      <c r="E1692" s="265"/>
      <c r="F1692" s="265"/>
      <c r="G1692" s="265"/>
      <c r="H1692" s="265"/>
      <c r="I1692" s="265"/>
      <c r="J1692" s="265"/>
      <c r="K1692" s="265"/>
      <c r="L1692" s="265"/>
      <c r="M1692" s="265"/>
      <c r="N1692" s="265"/>
      <c r="T1692" s="266"/>
      <c r="U1692" s="266"/>
      <c r="W1692" s="266"/>
      <c r="X1692" s="195"/>
      <c r="Y1692" s="266"/>
      <c r="Z1692" s="266"/>
      <c r="AA1692" s="266"/>
      <c r="AC1692" s="266"/>
      <c r="AD1692" s="266"/>
      <c r="AE1692" s="195"/>
      <c r="AF1692" s="266"/>
      <c r="AG1692" s="266"/>
      <c r="AH1692" s="266"/>
      <c r="AI1692" s="266"/>
      <c r="AJ1692" s="147"/>
      <c r="AK1692" s="88"/>
      <c r="AL1692" s="259"/>
      <c r="AO1692" s="265"/>
      <c r="AP1692" s="265"/>
      <c r="AQ1692" s="265"/>
      <c r="AR1692" s="265"/>
      <c r="AS1692" s="265"/>
      <c r="AT1692" s="265"/>
      <c r="AU1692" s="265"/>
      <c r="AV1692" s="265"/>
      <c r="AW1692" s="265"/>
      <c r="BC1692" s="266"/>
      <c r="BD1692" s="266"/>
      <c r="BF1692" s="266"/>
      <c r="BG1692" s="195"/>
      <c r="BH1692" s="266"/>
      <c r="BI1692" s="266"/>
      <c r="BJ1692" s="266"/>
      <c r="BL1692" s="266"/>
      <c r="BM1692" s="266"/>
      <c r="BN1692" s="195"/>
      <c r="BO1692" s="266"/>
      <c r="BP1692" s="266"/>
      <c r="BQ1692" s="266"/>
      <c r="BR1692" s="266"/>
    </row>
    <row r="1693" spans="1:94" ht="15" hidden="1" customHeight="1" outlineLevel="1">
      <c r="A1693" s="147"/>
      <c r="C1693" s="259"/>
      <c r="E1693" s="265"/>
      <c r="F1693" s="265"/>
      <c r="G1693" s="265"/>
      <c r="H1693" s="265"/>
      <c r="I1693" s="265"/>
      <c r="J1693" s="265"/>
      <c r="K1693" s="265"/>
      <c r="L1693" s="265"/>
      <c r="M1693" s="265"/>
      <c r="N1693" s="265"/>
      <c r="T1693" s="266"/>
      <c r="U1693" s="266"/>
      <c r="W1693" s="266"/>
      <c r="X1693" s="195"/>
      <c r="Y1693" s="266"/>
      <c r="Z1693" s="266"/>
      <c r="AA1693" s="266"/>
      <c r="AC1693" s="266"/>
      <c r="AD1693" s="266"/>
      <c r="AE1693" s="195"/>
      <c r="AF1693" s="266"/>
      <c r="AG1693" s="266"/>
      <c r="AH1693" s="266"/>
      <c r="AI1693" s="266"/>
      <c r="AJ1693" s="147"/>
      <c r="AK1693" s="88"/>
      <c r="AL1693" s="259"/>
      <c r="AO1693" s="265"/>
      <c r="AP1693" s="265"/>
      <c r="AQ1693" s="265"/>
      <c r="AR1693" s="265"/>
      <c r="AS1693" s="265"/>
      <c r="AT1693" s="265"/>
      <c r="AU1693" s="265"/>
      <c r="AV1693" s="265"/>
      <c r="AW1693" s="265"/>
      <c r="BC1693" s="266"/>
      <c r="BD1693" s="266"/>
      <c r="BF1693" s="266"/>
      <c r="BG1693" s="195"/>
      <c r="BH1693" s="266"/>
      <c r="BI1693" s="266"/>
      <c r="BJ1693" s="266"/>
      <c r="BL1693" s="266"/>
      <c r="BM1693" s="266"/>
      <c r="BN1693" s="195"/>
      <c r="BO1693" s="266"/>
      <c r="BP1693" s="266"/>
      <c r="BQ1693" s="266"/>
      <c r="BR1693" s="266"/>
    </row>
    <row r="1694" spans="1:94" ht="15" hidden="1" customHeight="1" outlineLevel="1">
      <c r="A1694" s="147"/>
      <c r="C1694" s="259"/>
      <c r="E1694" s="265"/>
      <c r="F1694" s="265"/>
      <c r="G1694" s="265"/>
      <c r="H1694" s="265"/>
      <c r="I1694" s="265"/>
      <c r="J1694" s="265"/>
      <c r="K1694" s="265"/>
      <c r="L1694" s="265"/>
      <c r="M1694" s="265"/>
      <c r="N1694" s="265"/>
      <c r="T1694" s="266"/>
      <c r="U1694" s="266"/>
      <c r="W1694" s="266"/>
      <c r="X1694" s="195"/>
      <c r="Y1694" s="266"/>
      <c r="Z1694" s="266"/>
      <c r="AA1694" s="266"/>
      <c r="AC1694" s="266"/>
      <c r="AD1694" s="266"/>
      <c r="AE1694" s="195"/>
      <c r="AF1694" s="266"/>
      <c r="AG1694" s="266"/>
      <c r="AH1694" s="266"/>
      <c r="AI1694" s="266"/>
      <c r="AJ1694" s="147"/>
      <c r="AK1694" s="88"/>
      <c r="AL1694" s="259"/>
      <c r="AO1694" s="265"/>
      <c r="AP1694" s="265"/>
      <c r="AQ1694" s="265"/>
      <c r="AR1694" s="265"/>
      <c r="AS1694" s="265"/>
      <c r="AT1694" s="265"/>
      <c r="AU1694" s="265"/>
      <c r="AV1694" s="265"/>
      <c r="AW1694" s="265"/>
      <c r="BC1694" s="266"/>
      <c r="BD1694" s="266"/>
      <c r="BF1694" s="266"/>
      <c r="BG1694" s="195"/>
      <c r="BH1694" s="266"/>
      <c r="BI1694" s="266"/>
      <c r="BJ1694" s="266"/>
      <c r="BL1694" s="266"/>
      <c r="BM1694" s="266"/>
      <c r="BN1694" s="195"/>
      <c r="BO1694" s="266"/>
      <c r="BP1694" s="266"/>
      <c r="BQ1694" s="266"/>
      <c r="BR1694" s="266"/>
    </row>
    <row r="1695" spans="1:94" ht="15" hidden="1" customHeight="1" outlineLevel="1">
      <c r="A1695" s="147"/>
      <c r="C1695" s="259"/>
      <c r="E1695" s="265"/>
      <c r="F1695" s="265"/>
      <c r="G1695" s="265"/>
      <c r="H1695" s="265"/>
      <c r="I1695" s="265"/>
      <c r="J1695" s="265"/>
      <c r="K1695" s="265"/>
      <c r="L1695" s="265"/>
      <c r="M1695" s="265"/>
      <c r="N1695" s="265"/>
      <c r="T1695" s="266"/>
      <c r="U1695" s="266"/>
      <c r="W1695" s="266"/>
      <c r="X1695" s="195"/>
      <c r="Y1695" s="266"/>
      <c r="Z1695" s="266"/>
      <c r="AA1695" s="266"/>
      <c r="AC1695" s="266"/>
      <c r="AD1695" s="266"/>
      <c r="AE1695" s="195"/>
      <c r="AF1695" s="266"/>
      <c r="AG1695" s="266"/>
      <c r="AH1695" s="266"/>
      <c r="AI1695" s="266"/>
      <c r="AJ1695" s="147"/>
      <c r="AK1695" s="88"/>
      <c r="AL1695" s="259"/>
      <c r="AO1695" s="265"/>
      <c r="AP1695" s="265"/>
      <c r="AQ1695" s="265"/>
      <c r="AR1695" s="265"/>
      <c r="AS1695" s="265"/>
      <c r="AT1695" s="265"/>
      <c r="AU1695" s="265"/>
      <c r="AV1695" s="265"/>
      <c r="AW1695" s="265"/>
      <c r="BC1695" s="266"/>
      <c r="BD1695" s="266"/>
      <c r="BF1695" s="266"/>
      <c r="BG1695" s="195"/>
      <c r="BH1695" s="266"/>
      <c r="BI1695" s="266"/>
      <c r="BJ1695" s="266"/>
      <c r="BL1695" s="266"/>
      <c r="BM1695" s="266"/>
      <c r="BN1695" s="195"/>
      <c r="BO1695" s="266"/>
      <c r="BP1695" s="266"/>
      <c r="BQ1695" s="266"/>
      <c r="BR1695" s="266"/>
    </row>
    <row r="1696" spans="1:94" ht="15" hidden="1" customHeight="1" outlineLevel="1">
      <c r="A1696" s="147"/>
      <c r="C1696" s="259"/>
      <c r="E1696" s="265"/>
      <c r="F1696" s="265"/>
      <c r="G1696" s="265"/>
      <c r="H1696" s="265"/>
      <c r="I1696" s="265"/>
      <c r="J1696" s="265"/>
      <c r="K1696" s="265"/>
      <c r="L1696" s="265"/>
      <c r="M1696" s="265"/>
      <c r="N1696" s="265"/>
      <c r="T1696" s="266"/>
      <c r="U1696" s="266"/>
      <c r="W1696" s="266"/>
      <c r="X1696" s="195"/>
      <c r="Y1696" s="266"/>
      <c r="Z1696" s="266"/>
      <c r="AA1696" s="266"/>
      <c r="AC1696" s="266"/>
      <c r="AD1696" s="266"/>
      <c r="AE1696" s="195"/>
      <c r="AF1696" s="266"/>
      <c r="AG1696" s="266"/>
      <c r="AH1696" s="266"/>
      <c r="AI1696" s="266"/>
      <c r="AJ1696" s="147"/>
      <c r="AK1696" s="88"/>
      <c r="AL1696" s="259"/>
      <c r="AO1696" s="265"/>
      <c r="AP1696" s="265"/>
      <c r="AQ1696" s="265"/>
      <c r="AR1696" s="265"/>
      <c r="AS1696" s="265"/>
      <c r="AT1696" s="265"/>
      <c r="AU1696" s="265"/>
      <c r="AV1696" s="265"/>
      <c r="AW1696" s="265"/>
      <c r="BC1696" s="266"/>
      <c r="BD1696" s="266"/>
      <c r="BF1696" s="266"/>
      <c r="BG1696" s="195"/>
      <c r="BH1696" s="266"/>
      <c r="BI1696" s="266"/>
      <c r="BJ1696" s="266"/>
      <c r="BL1696" s="266"/>
      <c r="BM1696" s="266"/>
      <c r="BN1696" s="195"/>
      <c r="BO1696" s="266"/>
      <c r="BP1696" s="266"/>
      <c r="BQ1696" s="266"/>
      <c r="BR1696" s="266"/>
    </row>
    <row r="1697" spans="1:94" s="117" customFormat="1" ht="15" hidden="1" customHeight="1" outlineLevel="1">
      <c r="A1697" s="542"/>
      <c r="C1697" s="542"/>
      <c r="E1697" s="542" t="str">
        <f>'[4]Khai bao'!C37</f>
        <v>Nguyễn Thanh Nghị</v>
      </c>
      <c r="F1697" s="542"/>
      <c r="G1697" s="542"/>
      <c r="H1697" s="542"/>
      <c r="I1697" s="542"/>
      <c r="J1697" s="542"/>
      <c r="K1697" s="542"/>
      <c r="L1697" s="542"/>
      <c r="M1697" s="542"/>
      <c r="N1697" s="542"/>
      <c r="Q1697" s="117" t="str">
        <f>'[4]Khai bao'!C34</f>
        <v>Nguyễn Thanh Nghị</v>
      </c>
      <c r="T1697" s="543"/>
      <c r="U1697" s="543"/>
      <c r="W1697" s="543"/>
      <c r="X1697" s="544"/>
      <c r="Y1697" s="543"/>
      <c r="Z1697" s="543"/>
      <c r="AA1697" s="543"/>
      <c r="AC1697" s="543" t="str">
        <f>'[4]Khai bao'!C31</f>
        <v>Trần Thiên Hà</v>
      </c>
      <c r="AD1697" s="543"/>
      <c r="AE1697" s="544"/>
      <c r="AF1697" s="543"/>
      <c r="AG1697" s="543"/>
      <c r="AH1697" s="543"/>
      <c r="AI1697" s="543"/>
      <c r="AJ1697" s="542"/>
      <c r="AL1697" s="542"/>
      <c r="AO1697" s="542" t="str">
        <f>'[4]Khai bao'!D37</f>
        <v>Vu Thi Thu Huyen</v>
      </c>
      <c r="AP1697" s="542"/>
      <c r="AQ1697" s="542"/>
      <c r="AR1697" s="542"/>
      <c r="AS1697" s="542"/>
      <c r="AT1697" s="542"/>
      <c r="AU1697" s="542"/>
      <c r="AV1697" s="542"/>
      <c r="AW1697" s="542"/>
      <c r="AZ1697" s="117" t="str">
        <f>'[4]Khai bao'!D34</f>
        <v>Dang Minh Hang</v>
      </c>
      <c r="BC1697" s="543"/>
      <c r="BD1697" s="543"/>
      <c r="BF1697" s="543"/>
      <c r="BG1697" s="544"/>
      <c r="BH1697" s="543"/>
      <c r="BI1697" s="543"/>
      <c r="BJ1697" s="543"/>
      <c r="BL1697" s="543" t="str">
        <f>'[4]Khai bao'!D31</f>
        <v>Vu Duong Hien</v>
      </c>
      <c r="BM1697" s="543"/>
      <c r="BN1697" s="544"/>
      <c r="BO1697" s="543"/>
      <c r="BP1697" s="543"/>
      <c r="BQ1697" s="543"/>
      <c r="BR1697" s="543"/>
      <c r="BS1697" s="478"/>
      <c r="BT1697" s="545"/>
      <c r="BU1697" s="545"/>
      <c r="BV1697" s="545"/>
      <c r="BW1697" s="545"/>
      <c r="BX1697" s="546"/>
      <c r="BY1697" s="547"/>
      <c r="BZ1697" s="546"/>
      <c r="CA1697" s="546"/>
      <c r="CB1697" s="545"/>
      <c r="CC1697" s="545"/>
      <c r="CD1697" s="545"/>
      <c r="CE1697" s="545"/>
      <c r="CG1697" s="544"/>
      <c r="CH1697" s="544"/>
      <c r="CI1697" s="544"/>
      <c r="CJ1697" s="544"/>
      <c r="CK1697" s="544"/>
      <c r="CL1697" s="544"/>
      <c r="CM1697" s="544"/>
      <c r="CN1697" s="544"/>
      <c r="CO1697" s="544"/>
      <c r="CP1697" s="544"/>
    </row>
    <row r="1698" spans="1:94" ht="15" customHeight="1" collapsed="1">
      <c r="A1698" s="147"/>
      <c r="C1698" s="259"/>
      <c r="D1698" s="265"/>
      <c r="E1698" s="265"/>
      <c r="F1698" s="265"/>
      <c r="G1698" s="265"/>
      <c r="H1698" s="265"/>
      <c r="I1698" s="265"/>
      <c r="J1698" s="265"/>
      <c r="K1698" s="265"/>
      <c r="L1698" s="265"/>
      <c r="M1698" s="265"/>
      <c r="N1698" s="265"/>
      <c r="T1698" s="266"/>
      <c r="U1698" s="266"/>
      <c r="W1698" s="266"/>
      <c r="X1698" s="195"/>
      <c r="Y1698" s="266"/>
      <c r="Z1698" s="266"/>
      <c r="AA1698" s="266"/>
      <c r="AB1698" s="266"/>
      <c r="AC1698" s="89"/>
      <c r="AD1698" s="266"/>
      <c r="AE1698" s="195"/>
      <c r="AF1698" s="266"/>
      <c r="AG1698" s="266"/>
      <c r="AH1698" s="266"/>
      <c r="AI1698" s="266"/>
      <c r="AJ1698" s="147"/>
      <c r="AK1698" s="245"/>
      <c r="AL1698" s="259"/>
      <c r="AM1698" s="265"/>
      <c r="AN1698" s="265"/>
      <c r="AO1698" s="265"/>
      <c r="AP1698" s="265"/>
      <c r="AQ1698" s="265"/>
      <c r="AR1698" s="265"/>
      <c r="AS1698" s="265"/>
      <c r="AT1698" s="265"/>
      <c r="AU1698" s="265"/>
      <c r="AV1698" s="265"/>
      <c r="AW1698" s="265"/>
      <c r="AX1698" s="265"/>
      <c r="AY1698" s="265"/>
      <c r="AZ1698" s="265"/>
      <c r="BA1698" s="265"/>
      <c r="BB1698" s="265"/>
      <c r="BC1698" s="265"/>
      <c r="BD1698" s="265"/>
      <c r="BE1698" s="265"/>
      <c r="BF1698" s="548"/>
      <c r="BG1698" s="548"/>
      <c r="BH1698" s="548"/>
      <c r="BI1698" s="548"/>
      <c r="BJ1698" s="548"/>
      <c r="BK1698" s="548"/>
      <c r="BL1698" s="548"/>
      <c r="BM1698" s="548"/>
      <c r="BN1698" s="548"/>
      <c r="BO1698" s="548"/>
      <c r="BP1698" s="548"/>
      <c r="BQ1698" s="548"/>
      <c r="BR1698" s="548"/>
    </row>
    <row r="1699" spans="1:94" customFormat="1" ht="14">
      <c r="A1699" s="134"/>
      <c r="B1699" s="134"/>
      <c r="C1699" s="134"/>
      <c r="D1699" s="89"/>
      <c r="E1699" s="135"/>
      <c r="Y1699" s="135" t="str">
        <f>BCTHTCR_06500!D200</f>
        <v xml:space="preserve"> Ngày 18 tháng 07 năm 2016</v>
      </c>
      <c r="Z1699" s="189"/>
      <c r="AA1699" s="189"/>
    </row>
    <row r="1700" spans="1:94" customFormat="1" ht="15" customHeight="1">
      <c r="A1700" s="569" t="s">
        <v>1965</v>
      </c>
      <c r="B1700" s="569"/>
      <c r="C1700" s="569"/>
      <c r="D1700" s="569"/>
      <c r="E1700" s="569"/>
      <c r="F1700" s="569"/>
      <c r="G1700" s="569"/>
      <c r="H1700" s="569"/>
      <c r="I1700" s="569"/>
      <c r="J1700" s="569"/>
      <c r="K1700" s="569"/>
      <c r="L1700" s="569"/>
      <c r="M1700" s="569"/>
      <c r="N1700" s="569"/>
      <c r="O1700" s="569"/>
      <c r="P1700" s="569"/>
      <c r="Q1700" s="569"/>
      <c r="R1700" s="569"/>
      <c r="S1700" s="569"/>
      <c r="T1700" s="569"/>
      <c r="U1700" s="569"/>
      <c r="V1700" s="569"/>
      <c r="W1700" s="569"/>
      <c r="AA1700" s="569" t="s">
        <v>853</v>
      </c>
      <c r="AB1700" s="569"/>
      <c r="AC1700" s="569"/>
      <c r="AD1700" s="569"/>
      <c r="AE1700" s="569"/>
      <c r="AF1700" s="569"/>
      <c r="AG1700" s="569"/>
      <c r="AH1700" s="569"/>
      <c r="AI1700" s="569"/>
    </row>
    <row r="1701" spans="1:94" customFormat="1" ht="15.5">
      <c r="A1701" s="136"/>
      <c r="B1701" s="136"/>
      <c r="C1701" s="136"/>
      <c r="D1701" s="137"/>
      <c r="E1701" s="137"/>
    </row>
    <row r="1702" spans="1:94" customFormat="1" ht="15.5">
      <c r="A1702" s="136"/>
      <c r="B1702" s="136"/>
      <c r="C1702" s="136"/>
      <c r="D1702" s="136"/>
      <c r="E1702" s="137"/>
    </row>
    <row r="1703" spans="1:94" customFormat="1" ht="15.5">
      <c r="A1703" s="136"/>
      <c r="B1703" s="136"/>
      <c r="C1703" s="136"/>
      <c r="D1703" s="138"/>
      <c r="E1703" s="137"/>
    </row>
    <row r="1704" spans="1:94" customFormat="1" ht="15.5">
      <c r="A1704" s="136"/>
      <c r="B1704" s="136"/>
      <c r="C1704" s="136"/>
      <c r="D1704" s="136"/>
      <c r="E1704" s="137"/>
    </row>
    <row r="1705" spans="1:94" customFormat="1" ht="15.5">
      <c r="A1705" s="131" t="s">
        <v>1980</v>
      </c>
      <c r="B1705" s="131"/>
      <c r="C1705" s="131"/>
      <c r="D1705" s="131"/>
      <c r="E1705" s="131"/>
    </row>
  </sheetData>
  <autoFilter ref="BY372:BY1705">
    <filterColumn colId="0">
      <customFilters and="1">
        <customFilter operator="notEqual" val="0"/>
      </customFilters>
    </filterColumn>
  </autoFilter>
  <mergeCells count="4741">
    <mergeCell ref="AA1700:AI1700"/>
    <mergeCell ref="A2:E2"/>
    <mergeCell ref="D3:E3"/>
    <mergeCell ref="A1700:W1700"/>
    <mergeCell ref="BM1686:BR1686"/>
    <mergeCell ref="T1687:U1687"/>
    <mergeCell ref="W1687:AB1687"/>
    <mergeCell ref="AD1687:AI1687"/>
    <mergeCell ref="BC1687:BD1687"/>
    <mergeCell ref="BF1687:BK1687"/>
    <mergeCell ref="BM1687:BR1687"/>
    <mergeCell ref="T1685:U1685"/>
    <mergeCell ref="T1686:U1686"/>
    <mergeCell ref="W1686:AB1686"/>
    <mergeCell ref="AD1686:AI1686"/>
    <mergeCell ref="BC1686:BD1686"/>
    <mergeCell ref="BF1686:BK1686"/>
    <mergeCell ref="T1684:U1684"/>
    <mergeCell ref="W1684:AB1684"/>
    <mergeCell ref="AD1684:AI1684"/>
    <mergeCell ref="BC1684:BD1684"/>
    <mergeCell ref="BF1684:BK1684"/>
    <mergeCell ref="BM1684:BR1684"/>
    <mergeCell ref="T1683:U1683"/>
    <mergeCell ref="W1683:AB1683"/>
    <mergeCell ref="AD1683:AI1683"/>
    <mergeCell ref="BC1683:BD1683"/>
    <mergeCell ref="BF1683:BK1683"/>
    <mergeCell ref="BM1683:BR1683"/>
    <mergeCell ref="T1681:U1681"/>
    <mergeCell ref="BC1681:BD1681"/>
    <mergeCell ref="BF1681:BK1681"/>
    <mergeCell ref="BM1681:BR1681"/>
    <mergeCell ref="T1682:U1682"/>
    <mergeCell ref="W1682:AB1682"/>
    <mergeCell ref="AD1682:AI1682"/>
    <mergeCell ref="BC1682:BD1682"/>
    <mergeCell ref="BF1682:BK1682"/>
    <mergeCell ref="BM1682:BR1682"/>
    <mergeCell ref="T1680:U1680"/>
    <mergeCell ref="W1680:AB1680"/>
    <mergeCell ref="AD1680:AI1680"/>
    <mergeCell ref="BC1680:BD1680"/>
    <mergeCell ref="BF1680:BK1680"/>
    <mergeCell ref="BM1680:BR1680"/>
    <mergeCell ref="W1677:AB1677"/>
    <mergeCell ref="AD1677:AI1677"/>
    <mergeCell ref="BF1677:BK1677"/>
    <mergeCell ref="BM1677:BR1677"/>
    <mergeCell ref="T1679:U1679"/>
    <mergeCell ref="W1679:AB1679"/>
    <mergeCell ref="AD1679:AI1679"/>
    <mergeCell ref="BC1679:BD1679"/>
    <mergeCell ref="BF1679:BK1679"/>
    <mergeCell ref="BM1679:BR1679"/>
    <mergeCell ref="C1672:AI1672"/>
    <mergeCell ref="C1674:AI1674"/>
    <mergeCell ref="AL1674:BR1674"/>
    <mergeCell ref="W1676:AB1676"/>
    <mergeCell ref="AD1676:AI1676"/>
    <mergeCell ref="BC1676:BD1676"/>
    <mergeCell ref="BF1676:BK1676"/>
    <mergeCell ref="BM1676:BR1676"/>
    <mergeCell ref="W1667:AB1667"/>
    <mergeCell ref="AD1667:AI1667"/>
    <mergeCell ref="BF1667:BK1667"/>
    <mergeCell ref="BM1667:BR1667"/>
    <mergeCell ref="AL1671:BR1671"/>
    <mergeCell ref="AY1665:BD1665"/>
    <mergeCell ref="BF1665:BK1665"/>
    <mergeCell ref="BM1665:BR1665"/>
    <mergeCell ref="C1666:N1666"/>
    <mergeCell ref="W1666:AB1666"/>
    <mergeCell ref="AD1666:AI1666"/>
    <mergeCell ref="AL1666:AW1666"/>
    <mergeCell ref="AY1666:BD1666"/>
    <mergeCell ref="BF1666:BK1666"/>
    <mergeCell ref="BM1666:BR1666"/>
    <mergeCell ref="W1664:AB1664"/>
    <mergeCell ref="AD1664:AI1664"/>
    <mergeCell ref="C1665:N1665"/>
    <mergeCell ref="W1665:AB1665"/>
    <mergeCell ref="AD1665:AI1665"/>
    <mergeCell ref="AL1665:AW1665"/>
    <mergeCell ref="P1662:U1662"/>
    <mergeCell ref="W1662:AB1662"/>
    <mergeCell ref="AD1662:AI1662"/>
    <mergeCell ref="AY1662:BD1662"/>
    <mergeCell ref="BF1662:BK1662"/>
    <mergeCell ref="BM1662:BR1662"/>
    <mergeCell ref="P1661:U1661"/>
    <mergeCell ref="W1661:AB1661"/>
    <mergeCell ref="AD1661:AI1661"/>
    <mergeCell ref="AY1661:BD1661"/>
    <mergeCell ref="BF1661:BK1661"/>
    <mergeCell ref="BM1661:BR1661"/>
    <mergeCell ref="P1659:U1659"/>
    <mergeCell ref="W1659:AB1659"/>
    <mergeCell ref="AD1659:AI1659"/>
    <mergeCell ref="AY1659:BD1659"/>
    <mergeCell ref="BF1659:BK1659"/>
    <mergeCell ref="BM1659:BR1659"/>
    <mergeCell ref="P1658:U1658"/>
    <mergeCell ref="W1658:AB1658"/>
    <mergeCell ref="AD1658:AI1658"/>
    <mergeCell ref="AY1658:BD1658"/>
    <mergeCell ref="BF1658:BK1658"/>
    <mergeCell ref="BM1658:BR1658"/>
    <mergeCell ref="AL1655:AW1655"/>
    <mergeCell ref="AY1655:BD1655"/>
    <mergeCell ref="BF1655:BK1655"/>
    <mergeCell ref="BM1655:BR1655"/>
    <mergeCell ref="W1656:AB1656"/>
    <mergeCell ref="AD1656:AI1656"/>
    <mergeCell ref="BF1656:BK1656"/>
    <mergeCell ref="BM1656:BR1656"/>
    <mergeCell ref="W1653:AB1653"/>
    <mergeCell ref="AD1653:AI1653"/>
    <mergeCell ref="C1655:N1655"/>
    <mergeCell ref="P1655:U1655"/>
    <mergeCell ref="W1655:AB1655"/>
    <mergeCell ref="AD1655:AI1655"/>
    <mergeCell ref="P1651:U1651"/>
    <mergeCell ref="W1651:AB1651"/>
    <mergeCell ref="AD1651:AI1651"/>
    <mergeCell ref="AY1651:BD1651"/>
    <mergeCell ref="BF1651:BK1651"/>
    <mergeCell ref="BM1651:BR1651"/>
    <mergeCell ref="P1650:U1650"/>
    <mergeCell ref="W1650:AB1650"/>
    <mergeCell ref="AD1650:AI1650"/>
    <mergeCell ref="AY1650:BD1650"/>
    <mergeCell ref="BF1650:BK1650"/>
    <mergeCell ref="BM1650:BR1650"/>
    <mergeCell ref="P1648:U1648"/>
    <mergeCell ref="W1648:AB1648"/>
    <mergeCell ref="AD1648:AI1648"/>
    <mergeCell ref="AY1648:BD1648"/>
    <mergeCell ref="BF1648:BK1648"/>
    <mergeCell ref="BM1648:BR1648"/>
    <mergeCell ref="P1647:U1647"/>
    <mergeCell ref="W1647:AB1647"/>
    <mergeCell ref="AD1647:AI1647"/>
    <mergeCell ref="AY1647:BD1647"/>
    <mergeCell ref="BF1647:BK1647"/>
    <mergeCell ref="BM1647:BR1647"/>
    <mergeCell ref="P1645:U1645"/>
    <mergeCell ref="W1645:AB1645"/>
    <mergeCell ref="AD1645:AI1645"/>
    <mergeCell ref="AY1645:BD1645"/>
    <mergeCell ref="BF1645:BK1645"/>
    <mergeCell ref="BM1645:BR1645"/>
    <mergeCell ref="P1644:U1644"/>
    <mergeCell ref="W1644:AB1644"/>
    <mergeCell ref="AD1644:AI1644"/>
    <mergeCell ref="AY1644:BD1644"/>
    <mergeCell ref="BF1644:BK1644"/>
    <mergeCell ref="BM1644:BR1644"/>
    <mergeCell ref="P1642:U1642"/>
    <mergeCell ref="W1642:AB1642"/>
    <mergeCell ref="AD1642:AI1642"/>
    <mergeCell ref="AY1642:BD1642"/>
    <mergeCell ref="BF1642:BK1642"/>
    <mergeCell ref="BM1642:BR1642"/>
    <mergeCell ref="P1641:U1641"/>
    <mergeCell ref="W1641:AB1641"/>
    <mergeCell ref="AD1641:AI1641"/>
    <mergeCell ref="AY1641:BD1641"/>
    <mergeCell ref="BF1641:BK1641"/>
    <mergeCell ref="BM1641:BR1641"/>
    <mergeCell ref="P1639:U1639"/>
    <mergeCell ref="W1639:AB1639"/>
    <mergeCell ref="AD1639:AI1639"/>
    <mergeCell ref="AY1639:BD1639"/>
    <mergeCell ref="BF1639:BK1639"/>
    <mergeCell ref="BM1639:BR1639"/>
    <mergeCell ref="P1638:U1638"/>
    <mergeCell ref="W1638:AB1638"/>
    <mergeCell ref="AD1638:AI1638"/>
    <mergeCell ref="AY1638:BD1638"/>
    <mergeCell ref="BF1638:BK1638"/>
    <mergeCell ref="BM1638:BR1638"/>
    <mergeCell ref="AL1635:AW1635"/>
    <mergeCell ref="AY1635:BD1635"/>
    <mergeCell ref="BF1635:BK1635"/>
    <mergeCell ref="BM1635:BR1635"/>
    <mergeCell ref="W1636:AB1636"/>
    <mergeCell ref="AD1636:AI1636"/>
    <mergeCell ref="BF1636:BK1636"/>
    <mergeCell ref="BM1636:BR1636"/>
    <mergeCell ref="W1633:AB1633"/>
    <mergeCell ref="AD1633:AI1633"/>
    <mergeCell ref="C1635:N1635"/>
    <mergeCell ref="P1635:U1635"/>
    <mergeCell ref="W1635:AB1635"/>
    <mergeCell ref="AD1635:AI1635"/>
    <mergeCell ref="P1629:U1629"/>
    <mergeCell ref="W1629:AB1629"/>
    <mergeCell ref="AD1629:AI1629"/>
    <mergeCell ref="AY1629:BD1629"/>
    <mergeCell ref="BF1629:BK1629"/>
    <mergeCell ref="BM1629:BR1629"/>
    <mergeCell ref="P1628:U1628"/>
    <mergeCell ref="W1628:AB1628"/>
    <mergeCell ref="AD1628:AI1628"/>
    <mergeCell ref="AY1628:BD1628"/>
    <mergeCell ref="BF1628:BK1628"/>
    <mergeCell ref="BM1628:BR1628"/>
    <mergeCell ref="P1627:U1627"/>
    <mergeCell ref="W1627:AB1627"/>
    <mergeCell ref="AD1627:AI1627"/>
    <mergeCell ref="AY1627:BD1627"/>
    <mergeCell ref="BF1627:BK1627"/>
    <mergeCell ref="BM1627:BR1627"/>
    <mergeCell ref="P1626:U1626"/>
    <mergeCell ref="W1626:AB1626"/>
    <mergeCell ref="AD1626:AI1626"/>
    <mergeCell ref="AY1626:BD1626"/>
    <mergeCell ref="BF1626:BK1626"/>
    <mergeCell ref="BM1626:BR1626"/>
    <mergeCell ref="P1625:U1625"/>
    <mergeCell ref="W1625:AB1625"/>
    <mergeCell ref="AD1625:AI1625"/>
    <mergeCell ref="AY1625:BD1625"/>
    <mergeCell ref="BF1625:BK1625"/>
    <mergeCell ref="BM1625:BR1625"/>
    <mergeCell ref="P1622:U1622"/>
    <mergeCell ref="W1622:AB1622"/>
    <mergeCell ref="AD1622:AI1622"/>
    <mergeCell ref="AY1622:BD1622"/>
    <mergeCell ref="BF1622:BK1622"/>
    <mergeCell ref="BM1622:BR1622"/>
    <mergeCell ref="P1621:U1621"/>
    <mergeCell ref="W1621:AB1621"/>
    <mergeCell ref="AD1621:AI1621"/>
    <mergeCell ref="AY1621:BD1621"/>
    <mergeCell ref="BF1621:BK1621"/>
    <mergeCell ref="BM1621:BR1621"/>
    <mergeCell ref="P1620:U1620"/>
    <mergeCell ref="W1620:AB1620"/>
    <mergeCell ref="AD1620:AI1620"/>
    <mergeCell ref="AY1620:BD1620"/>
    <mergeCell ref="BF1620:BK1620"/>
    <mergeCell ref="BM1620:BR1620"/>
    <mergeCell ref="P1619:U1619"/>
    <mergeCell ref="W1619:AB1619"/>
    <mergeCell ref="AD1619:AI1619"/>
    <mergeCell ref="AY1619:BD1619"/>
    <mergeCell ref="BF1619:BK1619"/>
    <mergeCell ref="BM1619:BR1619"/>
    <mergeCell ref="P1618:U1618"/>
    <mergeCell ref="W1618:AB1618"/>
    <mergeCell ref="AD1618:AI1618"/>
    <mergeCell ref="AY1618:BD1618"/>
    <mergeCell ref="BF1618:BK1618"/>
    <mergeCell ref="BM1618:BR1618"/>
    <mergeCell ref="P1617:U1617"/>
    <mergeCell ref="W1617:AB1617"/>
    <mergeCell ref="AD1617:AI1617"/>
    <mergeCell ref="AY1617:BD1617"/>
    <mergeCell ref="BF1617:BK1617"/>
    <mergeCell ref="BM1617:BR1617"/>
    <mergeCell ref="P1616:U1616"/>
    <mergeCell ref="W1616:AB1616"/>
    <mergeCell ref="AD1616:AI1616"/>
    <mergeCell ref="AY1616:BD1616"/>
    <mergeCell ref="BF1616:BK1616"/>
    <mergeCell ref="BM1616:BR1616"/>
    <mergeCell ref="P1615:U1615"/>
    <mergeCell ref="W1615:AB1615"/>
    <mergeCell ref="AD1615:AI1615"/>
    <mergeCell ref="AY1615:BD1615"/>
    <mergeCell ref="BF1615:BK1615"/>
    <mergeCell ref="BM1615:BR1615"/>
    <mergeCell ref="P1614:U1614"/>
    <mergeCell ref="W1614:AB1614"/>
    <mergeCell ref="AD1614:AI1614"/>
    <mergeCell ref="AY1614:BD1614"/>
    <mergeCell ref="BF1614:BK1614"/>
    <mergeCell ref="BM1614:BR1614"/>
    <mergeCell ref="P1613:U1613"/>
    <mergeCell ref="W1613:AB1613"/>
    <mergeCell ref="AD1613:AI1613"/>
    <mergeCell ref="AY1613:BD1613"/>
    <mergeCell ref="BF1613:BK1613"/>
    <mergeCell ref="BM1613:BR1613"/>
    <mergeCell ref="P1612:U1612"/>
    <mergeCell ref="W1612:AB1612"/>
    <mergeCell ref="AD1612:AI1612"/>
    <mergeCell ref="AY1612:BD1612"/>
    <mergeCell ref="BF1612:BK1612"/>
    <mergeCell ref="BM1612:BR1612"/>
    <mergeCell ref="P1611:U1611"/>
    <mergeCell ref="W1611:AB1611"/>
    <mergeCell ref="AD1611:AI1611"/>
    <mergeCell ref="AY1611:BD1611"/>
    <mergeCell ref="BF1611:BK1611"/>
    <mergeCell ref="BM1611:BR1611"/>
    <mergeCell ref="P1610:U1610"/>
    <mergeCell ref="W1610:AB1610"/>
    <mergeCell ref="AD1610:AI1610"/>
    <mergeCell ref="AY1610:BD1610"/>
    <mergeCell ref="BF1610:BK1610"/>
    <mergeCell ref="BM1610:BR1610"/>
    <mergeCell ref="P1609:U1609"/>
    <mergeCell ref="W1609:AB1609"/>
    <mergeCell ref="AD1609:AI1609"/>
    <mergeCell ref="AY1609:BD1609"/>
    <mergeCell ref="BF1609:BK1609"/>
    <mergeCell ref="BM1609:BR1609"/>
    <mergeCell ref="P1608:U1608"/>
    <mergeCell ref="W1608:AB1608"/>
    <mergeCell ref="AD1608:AI1608"/>
    <mergeCell ref="AY1608:BD1608"/>
    <mergeCell ref="BF1608:BK1608"/>
    <mergeCell ref="BM1608:BR1608"/>
    <mergeCell ref="P1607:U1607"/>
    <mergeCell ref="W1607:AB1607"/>
    <mergeCell ref="AD1607:AI1607"/>
    <mergeCell ref="AY1607:BD1607"/>
    <mergeCell ref="BF1607:BK1607"/>
    <mergeCell ref="BM1607:BR1607"/>
    <mergeCell ref="C1602:AI1602"/>
    <mergeCell ref="AL1602:BR1602"/>
    <mergeCell ref="P1606:U1606"/>
    <mergeCell ref="W1606:AB1606"/>
    <mergeCell ref="AD1606:AI1606"/>
    <mergeCell ref="AY1606:BD1606"/>
    <mergeCell ref="BF1606:BK1606"/>
    <mergeCell ref="BM1606:BR1606"/>
    <mergeCell ref="W1596:AB1596"/>
    <mergeCell ref="AD1596:AI1596"/>
    <mergeCell ref="BF1596:BK1596"/>
    <mergeCell ref="BM1596:BR1596"/>
    <mergeCell ref="W1598:AB1598"/>
    <mergeCell ref="AD1598:AI1598"/>
    <mergeCell ref="BF1598:BK1598"/>
    <mergeCell ref="BM1598:BR1598"/>
    <mergeCell ref="W1594:AB1594"/>
    <mergeCell ref="AD1594:AI1594"/>
    <mergeCell ref="BF1594:BK1594"/>
    <mergeCell ref="BM1594:BR1594"/>
    <mergeCell ref="W1595:AB1595"/>
    <mergeCell ref="AD1595:AI1595"/>
    <mergeCell ref="BF1595:BK1595"/>
    <mergeCell ref="BM1595:BR1595"/>
    <mergeCell ref="C1592:AI1592"/>
    <mergeCell ref="AL1592:BR1592"/>
    <mergeCell ref="W1593:AB1593"/>
    <mergeCell ref="AD1593:AI1593"/>
    <mergeCell ref="BF1593:BK1593"/>
    <mergeCell ref="BM1593:BR1593"/>
    <mergeCell ref="W1588:AB1588"/>
    <mergeCell ref="AD1588:AI1588"/>
    <mergeCell ref="BF1588:BK1588"/>
    <mergeCell ref="BM1588:BR1588"/>
    <mergeCell ref="W1590:AB1590"/>
    <mergeCell ref="AD1590:AI1590"/>
    <mergeCell ref="BF1590:BK1590"/>
    <mergeCell ref="BM1590:BR1590"/>
    <mergeCell ref="W1586:AB1586"/>
    <mergeCell ref="AD1586:AI1586"/>
    <mergeCell ref="BF1586:BK1586"/>
    <mergeCell ref="BM1586:BR1586"/>
    <mergeCell ref="W1587:AB1587"/>
    <mergeCell ref="AD1587:AI1587"/>
    <mergeCell ref="BF1587:BK1587"/>
    <mergeCell ref="BM1587:BR1587"/>
    <mergeCell ref="C1584:AI1584"/>
    <mergeCell ref="AL1584:BR1584"/>
    <mergeCell ref="W1585:AB1585"/>
    <mergeCell ref="AD1585:AI1585"/>
    <mergeCell ref="BF1585:BK1585"/>
    <mergeCell ref="BM1585:BR1585"/>
    <mergeCell ref="W1580:AB1580"/>
    <mergeCell ref="AD1580:AI1580"/>
    <mergeCell ref="BF1580:BK1580"/>
    <mergeCell ref="BM1580:BR1580"/>
    <mergeCell ref="W1582:AB1582"/>
    <mergeCell ref="AD1582:AI1582"/>
    <mergeCell ref="BF1582:BK1582"/>
    <mergeCell ref="BM1582:BR1582"/>
    <mergeCell ref="W1578:AB1578"/>
    <mergeCell ref="AD1578:AI1578"/>
    <mergeCell ref="BF1578:BK1578"/>
    <mergeCell ref="BM1578:BR1578"/>
    <mergeCell ref="W1579:AB1579"/>
    <mergeCell ref="AD1579:AI1579"/>
    <mergeCell ref="BF1579:BK1579"/>
    <mergeCell ref="BM1579:BR1579"/>
    <mergeCell ref="W1576:AB1576"/>
    <mergeCell ref="AD1576:AI1576"/>
    <mergeCell ref="BF1576:BK1576"/>
    <mergeCell ref="BM1576:BR1576"/>
    <mergeCell ref="W1577:AB1577"/>
    <mergeCell ref="AD1577:AI1577"/>
    <mergeCell ref="BF1577:BK1577"/>
    <mergeCell ref="BM1577:BR1577"/>
    <mergeCell ref="W1574:AB1574"/>
    <mergeCell ref="AD1574:AI1574"/>
    <mergeCell ref="BF1574:BK1574"/>
    <mergeCell ref="BM1574:BR1574"/>
    <mergeCell ref="W1575:AB1575"/>
    <mergeCell ref="AD1575:AI1575"/>
    <mergeCell ref="BF1575:BK1575"/>
    <mergeCell ref="BM1575:BR1575"/>
    <mergeCell ref="C1572:AI1572"/>
    <mergeCell ref="AL1572:BR1572"/>
    <mergeCell ref="W1573:AB1573"/>
    <mergeCell ref="AD1573:AI1573"/>
    <mergeCell ref="BF1573:BK1573"/>
    <mergeCell ref="BM1573:BR1573"/>
    <mergeCell ref="BM1566:BR1566"/>
    <mergeCell ref="C1568:G1568"/>
    <mergeCell ref="I1568:N1568"/>
    <mergeCell ref="P1568:U1568"/>
    <mergeCell ref="W1568:AB1568"/>
    <mergeCell ref="AD1568:AI1568"/>
    <mergeCell ref="BF1568:BK1568"/>
    <mergeCell ref="BM1568:BR1568"/>
    <mergeCell ref="I1566:N1566"/>
    <mergeCell ref="P1566:U1566"/>
    <mergeCell ref="W1566:AB1566"/>
    <mergeCell ref="AD1566:AI1566"/>
    <mergeCell ref="AL1566:BD1566"/>
    <mergeCell ref="BF1566:BK1566"/>
    <mergeCell ref="BM1564:BR1564"/>
    <mergeCell ref="I1565:N1565"/>
    <mergeCell ref="P1565:U1565"/>
    <mergeCell ref="W1565:AB1565"/>
    <mergeCell ref="AD1565:AI1565"/>
    <mergeCell ref="AL1565:BD1565"/>
    <mergeCell ref="BF1565:BK1565"/>
    <mergeCell ref="BM1565:BR1565"/>
    <mergeCell ref="I1564:N1564"/>
    <mergeCell ref="P1564:U1564"/>
    <mergeCell ref="W1564:AB1564"/>
    <mergeCell ref="AD1564:AI1564"/>
    <mergeCell ref="AL1564:BD1564"/>
    <mergeCell ref="BF1564:BK1564"/>
    <mergeCell ref="BM1562:BR1562"/>
    <mergeCell ref="I1563:N1563"/>
    <mergeCell ref="P1563:U1563"/>
    <mergeCell ref="W1563:AB1563"/>
    <mergeCell ref="AD1563:AI1563"/>
    <mergeCell ref="AL1563:BD1563"/>
    <mergeCell ref="BF1563:BK1563"/>
    <mergeCell ref="BM1563:BR1563"/>
    <mergeCell ref="I1562:N1562"/>
    <mergeCell ref="P1562:U1562"/>
    <mergeCell ref="W1562:AB1562"/>
    <mergeCell ref="AD1562:AI1562"/>
    <mergeCell ref="AL1562:BD1562"/>
    <mergeCell ref="BF1562:BK1562"/>
    <mergeCell ref="BM1560:BR1560"/>
    <mergeCell ref="I1561:N1561"/>
    <mergeCell ref="P1561:U1561"/>
    <mergeCell ref="W1561:AB1561"/>
    <mergeCell ref="AD1561:AI1561"/>
    <mergeCell ref="BF1561:BK1561"/>
    <mergeCell ref="BM1561:BR1561"/>
    <mergeCell ref="W1557:AB1557"/>
    <mergeCell ref="AD1557:AI1557"/>
    <mergeCell ref="BF1557:BK1557"/>
    <mergeCell ref="BM1557:BR1557"/>
    <mergeCell ref="C1560:G1560"/>
    <mergeCell ref="I1560:N1560"/>
    <mergeCell ref="P1560:U1560"/>
    <mergeCell ref="W1560:AB1560"/>
    <mergeCell ref="AD1560:AI1560"/>
    <mergeCell ref="BF1560:BK1560"/>
    <mergeCell ref="C1555:U1555"/>
    <mergeCell ref="W1555:AB1555"/>
    <mergeCell ref="AD1555:AI1555"/>
    <mergeCell ref="AL1555:BD1555"/>
    <mergeCell ref="BF1555:BK1555"/>
    <mergeCell ref="BM1555:BR1555"/>
    <mergeCell ref="C1554:U1554"/>
    <mergeCell ref="W1554:AB1554"/>
    <mergeCell ref="AD1554:AI1554"/>
    <mergeCell ref="AL1554:BD1554"/>
    <mergeCell ref="BF1554:BK1554"/>
    <mergeCell ref="BM1554:BR1554"/>
    <mergeCell ref="C1553:U1553"/>
    <mergeCell ref="W1553:AB1553"/>
    <mergeCell ref="AD1553:AI1553"/>
    <mergeCell ref="AL1553:BD1553"/>
    <mergeCell ref="BF1553:BK1553"/>
    <mergeCell ref="BM1553:BR1553"/>
    <mergeCell ref="C1552:U1552"/>
    <mergeCell ref="W1552:AB1552"/>
    <mergeCell ref="AD1552:AI1552"/>
    <mergeCell ref="AL1552:BD1552"/>
    <mergeCell ref="BF1552:BK1552"/>
    <mergeCell ref="BM1552:BR1552"/>
    <mergeCell ref="W1549:AB1549"/>
    <mergeCell ref="AD1549:AI1549"/>
    <mergeCell ref="BF1549:BK1549"/>
    <mergeCell ref="BM1549:BR1549"/>
    <mergeCell ref="C1551:U1551"/>
    <mergeCell ref="W1551:AB1551"/>
    <mergeCell ref="AD1551:AI1551"/>
    <mergeCell ref="AL1551:BD1551"/>
    <mergeCell ref="BF1551:BK1551"/>
    <mergeCell ref="BM1551:BR1551"/>
    <mergeCell ref="W1546:AB1546"/>
    <mergeCell ref="AD1546:AI1546"/>
    <mergeCell ref="BF1546:BK1546"/>
    <mergeCell ref="BM1546:BR1546"/>
    <mergeCell ref="W1548:AB1548"/>
    <mergeCell ref="AD1548:AI1548"/>
    <mergeCell ref="BF1548:BK1548"/>
    <mergeCell ref="BM1548:BR1548"/>
    <mergeCell ref="C1544:U1544"/>
    <mergeCell ref="W1544:AB1544"/>
    <mergeCell ref="AD1544:AI1544"/>
    <mergeCell ref="AL1544:BD1544"/>
    <mergeCell ref="BF1544:BK1544"/>
    <mergeCell ref="BM1544:BR1544"/>
    <mergeCell ref="W1541:AB1541"/>
    <mergeCell ref="AD1541:AI1541"/>
    <mergeCell ref="BF1541:BK1541"/>
    <mergeCell ref="BM1541:BR1541"/>
    <mergeCell ref="C1543:U1543"/>
    <mergeCell ref="W1543:AB1543"/>
    <mergeCell ref="AD1543:AI1543"/>
    <mergeCell ref="AL1543:BD1543"/>
    <mergeCell ref="BF1543:BK1543"/>
    <mergeCell ref="BM1543:BR1543"/>
    <mergeCell ref="W1538:AB1538"/>
    <mergeCell ref="AD1538:AI1538"/>
    <mergeCell ref="BF1538:BK1538"/>
    <mergeCell ref="BM1538:BR1538"/>
    <mergeCell ref="W1540:AB1540"/>
    <mergeCell ref="AD1540:AI1540"/>
    <mergeCell ref="BF1540:BK1540"/>
    <mergeCell ref="BM1540:BR1540"/>
    <mergeCell ref="C1536:U1536"/>
    <mergeCell ref="W1536:AB1536"/>
    <mergeCell ref="AD1536:AI1536"/>
    <mergeCell ref="AL1536:BD1536"/>
    <mergeCell ref="BF1536:BK1536"/>
    <mergeCell ref="BM1536:BR1536"/>
    <mergeCell ref="C1535:U1535"/>
    <mergeCell ref="W1535:AB1535"/>
    <mergeCell ref="AD1535:AI1535"/>
    <mergeCell ref="AL1535:BD1535"/>
    <mergeCell ref="BF1535:BK1535"/>
    <mergeCell ref="BM1535:BR1535"/>
    <mergeCell ref="C1534:U1534"/>
    <mergeCell ref="W1534:AB1534"/>
    <mergeCell ref="AD1534:AI1534"/>
    <mergeCell ref="AL1534:BD1534"/>
    <mergeCell ref="BF1534:BK1534"/>
    <mergeCell ref="BM1534:BR1534"/>
    <mergeCell ref="W1531:AB1531"/>
    <mergeCell ref="AD1531:AI1531"/>
    <mergeCell ref="BF1531:BK1531"/>
    <mergeCell ref="BM1531:BR1531"/>
    <mergeCell ref="C1533:U1533"/>
    <mergeCell ref="W1533:AB1533"/>
    <mergeCell ref="AD1533:AI1533"/>
    <mergeCell ref="AL1533:BD1533"/>
    <mergeCell ref="BF1533:BK1533"/>
    <mergeCell ref="BM1533:BR1533"/>
    <mergeCell ref="W1527:AB1527"/>
    <mergeCell ref="AD1527:AI1527"/>
    <mergeCell ref="BF1527:BK1527"/>
    <mergeCell ref="BM1527:BR1527"/>
    <mergeCell ref="W1530:AB1530"/>
    <mergeCell ref="AD1530:AI1530"/>
    <mergeCell ref="BF1530:BK1530"/>
    <mergeCell ref="BM1530:BR1530"/>
    <mergeCell ref="W1524:AB1524"/>
    <mergeCell ref="AD1524:AI1524"/>
    <mergeCell ref="BF1524:BK1524"/>
    <mergeCell ref="BM1524:BR1524"/>
    <mergeCell ref="W1525:AB1525"/>
    <mergeCell ref="AD1525:AI1525"/>
    <mergeCell ref="BF1525:BK1525"/>
    <mergeCell ref="BM1525:BR1525"/>
    <mergeCell ref="W1521:AB1521"/>
    <mergeCell ref="AD1521:AI1521"/>
    <mergeCell ref="BF1521:BK1521"/>
    <mergeCell ref="BM1521:BR1521"/>
    <mergeCell ref="C1523:U1523"/>
    <mergeCell ref="W1523:AB1523"/>
    <mergeCell ref="AD1523:AI1523"/>
    <mergeCell ref="AL1523:BD1523"/>
    <mergeCell ref="BF1523:BK1523"/>
    <mergeCell ref="BM1523:BR1523"/>
    <mergeCell ref="W1518:AB1518"/>
    <mergeCell ref="AD1518:AI1518"/>
    <mergeCell ref="BF1518:BK1518"/>
    <mergeCell ref="BM1518:BR1518"/>
    <mergeCell ref="C1519:U1519"/>
    <mergeCell ref="W1519:AB1519"/>
    <mergeCell ref="AD1519:AI1519"/>
    <mergeCell ref="AL1519:BD1519"/>
    <mergeCell ref="BF1519:BK1519"/>
    <mergeCell ref="BM1519:BR1519"/>
    <mergeCell ref="C1517:U1517"/>
    <mergeCell ref="W1517:AB1517"/>
    <mergeCell ref="AD1517:AI1517"/>
    <mergeCell ref="AL1517:BD1517"/>
    <mergeCell ref="BF1517:BK1517"/>
    <mergeCell ref="BM1517:BR1517"/>
    <mergeCell ref="W1515:AB1515"/>
    <mergeCell ref="AD1515:AI1515"/>
    <mergeCell ref="BC1515:BD1515"/>
    <mergeCell ref="BF1515:BK1515"/>
    <mergeCell ref="BM1515:BR1515"/>
    <mergeCell ref="W1516:AB1516"/>
    <mergeCell ref="AD1516:AI1516"/>
    <mergeCell ref="BF1516:BK1516"/>
    <mergeCell ref="BM1516:BR1516"/>
    <mergeCell ref="W1513:AB1513"/>
    <mergeCell ref="AD1513:AI1513"/>
    <mergeCell ref="BC1513:BD1513"/>
    <mergeCell ref="BF1513:BK1513"/>
    <mergeCell ref="BM1513:BR1513"/>
    <mergeCell ref="W1514:AB1514"/>
    <mergeCell ref="AD1514:AI1514"/>
    <mergeCell ref="BC1514:BD1514"/>
    <mergeCell ref="BF1514:BK1514"/>
    <mergeCell ref="BM1514:BR1514"/>
    <mergeCell ref="W1511:AB1511"/>
    <mergeCell ref="AD1511:AI1511"/>
    <mergeCell ref="BF1511:BK1511"/>
    <mergeCell ref="BM1511:BR1511"/>
    <mergeCell ref="W1512:AB1512"/>
    <mergeCell ref="AD1512:AI1512"/>
    <mergeCell ref="BF1512:BK1512"/>
    <mergeCell ref="BM1512:BR1512"/>
    <mergeCell ref="W1509:AB1509"/>
    <mergeCell ref="AD1509:AI1509"/>
    <mergeCell ref="BF1509:BK1509"/>
    <mergeCell ref="BM1509:BR1509"/>
    <mergeCell ref="W1510:AB1510"/>
    <mergeCell ref="AD1510:AI1510"/>
    <mergeCell ref="BF1510:BK1510"/>
    <mergeCell ref="BM1510:BR1510"/>
    <mergeCell ref="W1507:AB1507"/>
    <mergeCell ref="AD1507:AI1507"/>
    <mergeCell ref="BF1507:BK1507"/>
    <mergeCell ref="BM1507:BR1507"/>
    <mergeCell ref="W1508:AB1508"/>
    <mergeCell ref="AD1508:AI1508"/>
    <mergeCell ref="BF1508:BK1508"/>
    <mergeCell ref="BM1508:BR1508"/>
    <mergeCell ref="W1505:AB1505"/>
    <mergeCell ref="AD1505:AI1505"/>
    <mergeCell ref="BF1505:BK1505"/>
    <mergeCell ref="BM1505:BR1505"/>
    <mergeCell ref="W1506:AB1506"/>
    <mergeCell ref="AD1506:AI1506"/>
    <mergeCell ref="BF1506:BK1506"/>
    <mergeCell ref="BM1506:BR1506"/>
    <mergeCell ref="W1503:AB1503"/>
    <mergeCell ref="AD1503:AI1503"/>
    <mergeCell ref="BF1503:BK1503"/>
    <mergeCell ref="BM1503:BR1503"/>
    <mergeCell ref="W1504:AB1504"/>
    <mergeCell ref="AD1504:AI1504"/>
    <mergeCell ref="BF1504:BK1504"/>
    <mergeCell ref="BM1504:BR1504"/>
    <mergeCell ref="W1497:AB1497"/>
    <mergeCell ref="AD1497:AI1497"/>
    <mergeCell ref="BF1497:BK1497"/>
    <mergeCell ref="BM1497:BR1497"/>
    <mergeCell ref="W1499:AB1499"/>
    <mergeCell ref="AD1499:AI1499"/>
    <mergeCell ref="BF1499:BK1499"/>
    <mergeCell ref="BM1499:BR1499"/>
    <mergeCell ref="W1495:AB1495"/>
    <mergeCell ref="AD1495:AI1495"/>
    <mergeCell ref="BF1495:BK1495"/>
    <mergeCell ref="BM1495:BR1495"/>
    <mergeCell ref="W1496:AB1496"/>
    <mergeCell ref="AD1496:AI1496"/>
    <mergeCell ref="BF1496:BK1496"/>
    <mergeCell ref="BM1496:BR1496"/>
    <mergeCell ref="W1493:AB1493"/>
    <mergeCell ref="AD1493:AI1493"/>
    <mergeCell ref="BF1493:BK1493"/>
    <mergeCell ref="BM1493:BR1493"/>
    <mergeCell ref="W1494:AB1494"/>
    <mergeCell ref="AD1494:AI1494"/>
    <mergeCell ref="BF1494:BK1494"/>
    <mergeCell ref="BM1494:BR1494"/>
    <mergeCell ref="W1488:AB1488"/>
    <mergeCell ref="AD1488:AI1488"/>
    <mergeCell ref="BF1488:BK1488"/>
    <mergeCell ref="BM1488:BR1488"/>
    <mergeCell ref="W1490:AB1490"/>
    <mergeCell ref="AD1490:AI1490"/>
    <mergeCell ref="BF1490:BK1490"/>
    <mergeCell ref="BM1490:BR1490"/>
    <mergeCell ref="W1486:AB1486"/>
    <mergeCell ref="AD1486:AI1486"/>
    <mergeCell ref="BF1486:BK1486"/>
    <mergeCell ref="BM1486:BR1486"/>
    <mergeCell ref="W1487:AB1487"/>
    <mergeCell ref="AD1487:AI1487"/>
    <mergeCell ref="BF1487:BK1487"/>
    <mergeCell ref="BM1487:BR1487"/>
    <mergeCell ref="W1484:AB1484"/>
    <mergeCell ref="AD1484:AI1484"/>
    <mergeCell ref="BF1484:BK1484"/>
    <mergeCell ref="BM1484:BR1484"/>
    <mergeCell ref="W1485:AB1485"/>
    <mergeCell ref="AD1485:AI1485"/>
    <mergeCell ref="BF1485:BK1485"/>
    <mergeCell ref="BM1485:BR1485"/>
    <mergeCell ref="W1479:AB1479"/>
    <mergeCell ref="AD1479:AI1479"/>
    <mergeCell ref="BF1479:BK1479"/>
    <mergeCell ref="BM1479:BR1479"/>
    <mergeCell ref="W1481:AB1481"/>
    <mergeCell ref="AD1481:AI1481"/>
    <mergeCell ref="BF1481:BK1481"/>
    <mergeCell ref="BM1481:BR1481"/>
    <mergeCell ref="W1477:AB1477"/>
    <mergeCell ref="AD1477:AI1477"/>
    <mergeCell ref="BF1477:BK1477"/>
    <mergeCell ref="BM1477:BR1477"/>
    <mergeCell ref="W1478:AB1478"/>
    <mergeCell ref="AD1478:AI1478"/>
    <mergeCell ref="BF1478:BK1478"/>
    <mergeCell ref="BM1478:BR1478"/>
    <mergeCell ref="W1475:AB1475"/>
    <mergeCell ref="AD1475:AI1475"/>
    <mergeCell ref="BF1475:BK1475"/>
    <mergeCell ref="BM1475:BR1475"/>
    <mergeCell ref="W1476:AB1476"/>
    <mergeCell ref="AD1476:AI1476"/>
    <mergeCell ref="BF1476:BK1476"/>
    <mergeCell ref="BM1476:BR1476"/>
    <mergeCell ref="W1473:AB1473"/>
    <mergeCell ref="AD1473:AI1473"/>
    <mergeCell ref="BF1473:BK1473"/>
    <mergeCell ref="BM1473:BR1473"/>
    <mergeCell ref="W1474:AB1474"/>
    <mergeCell ref="AD1474:AI1474"/>
    <mergeCell ref="BF1474:BK1474"/>
    <mergeCell ref="BM1474:BR1474"/>
    <mergeCell ref="W1471:AB1471"/>
    <mergeCell ref="AD1471:AI1471"/>
    <mergeCell ref="BF1471:BK1471"/>
    <mergeCell ref="BM1471:BR1471"/>
    <mergeCell ref="W1472:AB1472"/>
    <mergeCell ref="AD1472:AI1472"/>
    <mergeCell ref="BF1472:BK1472"/>
    <mergeCell ref="BM1472:BR1472"/>
    <mergeCell ref="W1469:AB1469"/>
    <mergeCell ref="AD1469:AI1469"/>
    <mergeCell ref="BF1469:BK1469"/>
    <mergeCell ref="BM1469:BR1469"/>
    <mergeCell ref="W1470:AB1470"/>
    <mergeCell ref="AD1470:AI1470"/>
    <mergeCell ref="BF1470:BK1470"/>
    <mergeCell ref="BM1470:BR1470"/>
    <mergeCell ref="W1465:AB1465"/>
    <mergeCell ref="AD1465:AI1465"/>
    <mergeCell ref="BF1465:BK1465"/>
    <mergeCell ref="BM1465:BR1465"/>
    <mergeCell ref="W1468:AB1468"/>
    <mergeCell ref="AD1468:AI1468"/>
    <mergeCell ref="BF1468:BK1468"/>
    <mergeCell ref="BM1468:BR1468"/>
    <mergeCell ref="W1462:AB1462"/>
    <mergeCell ref="AD1462:AI1462"/>
    <mergeCell ref="BF1462:BK1462"/>
    <mergeCell ref="BM1462:BR1462"/>
    <mergeCell ref="W1463:AB1463"/>
    <mergeCell ref="AD1463:AI1463"/>
    <mergeCell ref="BF1463:BK1463"/>
    <mergeCell ref="BM1463:BR1463"/>
    <mergeCell ref="W1460:AB1460"/>
    <mergeCell ref="AD1460:AI1460"/>
    <mergeCell ref="BF1460:BK1460"/>
    <mergeCell ref="BM1460:BR1460"/>
    <mergeCell ref="W1461:AB1461"/>
    <mergeCell ref="AD1461:AI1461"/>
    <mergeCell ref="BF1461:BK1461"/>
    <mergeCell ref="BM1461:BR1461"/>
    <mergeCell ref="W1458:AB1458"/>
    <mergeCell ref="AD1458:AI1458"/>
    <mergeCell ref="BF1458:BK1458"/>
    <mergeCell ref="BM1458:BR1458"/>
    <mergeCell ref="W1459:AB1459"/>
    <mergeCell ref="AD1459:AI1459"/>
    <mergeCell ref="BF1459:BK1459"/>
    <mergeCell ref="BM1459:BR1459"/>
    <mergeCell ref="W1456:AB1456"/>
    <mergeCell ref="AD1456:AI1456"/>
    <mergeCell ref="BF1456:BK1456"/>
    <mergeCell ref="BM1456:BR1456"/>
    <mergeCell ref="W1457:AB1457"/>
    <mergeCell ref="AD1457:AI1457"/>
    <mergeCell ref="BF1457:BK1457"/>
    <mergeCell ref="BM1457:BR1457"/>
    <mergeCell ref="W1452:AB1452"/>
    <mergeCell ref="AD1452:AI1452"/>
    <mergeCell ref="BF1452:BK1452"/>
    <mergeCell ref="BM1452:BR1452"/>
    <mergeCell ref="W1455:AB1455"/>
    <mergeCell ref="AD1455:AI1455"/>
    <mergeCell ref="BF1455:BK1455"/>
    <mergeCell ref="BM1455:BR1455"/>
    <mergeCell ref="W1449:AB1449"/>
    <mergeCell ref="AD1449:AI1449"/>
    <mergeCell ref="BF1449:BK1449"/>
    <mergeCell ref="BM1449:BR1449"/>
    <mergeCell ref="W1450:AB1450"/>
    <mergeCell ref="AD1450:AI1450"/>
    <mergeCell ref="BF1450:BK1450"/>
    <mergeCell ref="BM1450:BR1450"/>
    <mergeCell ref="W1447:AB1447"/>
    <mergeCell ref="AD1447:AI1447"/>
    <mergeCell ref="BF1447:BK1447"/>
    <mergeCell ref="BM1447:BR1447"/>
    <mergeCell ref="C1448:V1448"/>
    <mergeCell ref="W1448:AB1448"/>
    <mergeCell ref="AD1448:AI1448"/>
    <mergeCell ref="BF1448:BK1448"/>
    <mergeCell ref="BM1448:BR1448"/>
    <mergeCell ref="W1445:AB1445"/>
    <mergeCell ref="AD1445:AI1445"/>
    <mergeCell ref="BF1445:BK1445"/>
    <mergeCell ref="BM1445:BR1445"/>
    <mergeCell ref="W1446:AB1446"/>
    <mergeCell ref="AD1446:AI1446"/>
    <mergeCell ref="BF1446:BK1446"/>
    <mergeCell ref="BM1446:BR1446"/>
    <mergeCell ref="W1443:AB1443"/>
    <mergeCell ref="AD1443:AI1443"/>
    <mergeCell ref="BF1443:BK1443"/>
    <mergeCell ref="BM1443:BR1443"/>
    <mergeCell ref="W1444:AB1444"/>
    <mergeCell ref="AD1444:AI1444"/>
    <mergeCell ref="BF1444:BK1444"/>
    <mergeCell ref="BM1444:BR1444"/>
    <mergeCell ref="W1439:AB1439"/>
    <mergeCell ref="AD1439:AI1439"/>
    <mergeCell ref="BF1439:BK1439"/>
    <mergeCell ref="BM1439:BR1439"/>
    <mergeCell ref="W1442:AB1442"/>
    <mergeCell ref="AD1442:AI1442"/>
    <mergeCell ref="BF1442:BK1442"/>
    <mergeCell ref="BM1442:BR1442"/>
    <mergeCell ref="W1436:AB1436"/>
    <mergeCell ref="AD1436:AI1436"/>
    <mergeCell ref="BF1436:BK1436"/>
    <mergeCell ref="BM1436:BR1436"/>
    <mergeCell ref="W1437:AB1437"/>
    <mergeCell ref="AD1437:AI1437"/>
    <mergeCell ref="BF1437:BK1437"/>
    <mergeCell ref="BM1437:BR1437"/>
    <mergeCell ref="C1434:V1434"/>
    <mergeCell ref="W1434:AB1434"/>
    <mergeCell ref="AD1434:AI1434"/>
    <mergeCell ref="BF1434:BK1434"/>
    <mergeCell ref="BM1434:BR1434"/>
    <mergeCell ref="W1435:AB1435"/>
    <mergeCell ref="AD1435:AI1435"/>
    <mergeCell ref="BF1435:BK1435"/>
    <mergeCell ref="BM1435:BR1435"/>
    <mergeCell ref="W1432:AB1432"/>
    <mergeCell ref="AD1432:AI1432"/>
    <mergeCell ref="BF1432:BK1432"/>
    <mergeCell ref="BM1432:BR1432"/>
    <mergeCell ref="C1433:V1433"/>
    <mergeCell ref="W1433:AB1433"/>
    <mergeCell ref="AD1433:AI1433"/>
    <mergeCell ref="BF1433:BK1433"/>
    <mergeCell ref="BM1433:BR1433"/>
    <mergeCell ref="W1430:AB1430"/>
    <mergeCell ref="AD1430:AI1430"/>
    <mergeCell ref="BF1430:BK1430"/>
    <mergeCell ref="BM1430:BR1430"/>
    <mergeCell ref="W1431:AB1431"/>
    <mergeCell ref="AD1431:AI1431"/>
    <mergeCell ref="BF1431:BK1431"/>
    <mergeCell ref="BM1431:BR1431"/>
    <mergeCell ref="W1428:AB1428"/>
    <mergeCell ref="AD1428:AI1428"/>
    <mergeCell ref="BF1428:BK1428"/>
    <mergeCell ref="BM1428:BR1428"/>
    <mergeCell ref="W1429:AB1429"/>
    <mergeCell ref="AD1429:AI1429"/>
    <mergeCell ref="BF1429:BK1429"/>
    <mergeCell ref="BM1429:BR1429"/>
    <mergeCell ref="W1423:AB1423"/>
    <mergeCell ref="AD1423:AI1423"/>
    <mergeCell ref="BF1423:BK1423"/>
    <mergeCell ref="BM1423:BR1423"/>
    <mergeCell ref="W1425:AB1425"/>
    <mergeCell ref="AD1425:AI1425"/>
    <mergeCell ref="BF1425:BK1425"/>
    <mergeCell ref="BM1425:BR1425"/>
    <mergeCell ref="W1421:AB1421"/>
    <mergeCell ref="AD1421:AI1421"/>
    <mergeCell ref="BF1421:BK1421"/>
    <mergeCell ref="BM1421:BR1421"/>
    <mergeCell ref="D1422:U1422"/>
    <mergeCell ref="W1422:AB1422"/>
    <mergeCell ref="AD1422:AI1422"/>
    <mergeCell ref="BF1422:BK1422"/>
    <mergeCell ref="BM1422:BR1422"/>
    <mergeCell ref="W1419:AB1419"/>
    <mergeCell ref="AD1419:AI1419"/>
    <mergeCell ref="BF1419:BK1419"/>
    <mergeCell ref="BM1419:BR1419"/>
    <mergeCell ref="D1420:U1420"/>
    <mergeCell ref="W1420:AB1420"/>
    <mergeCell ref="AD1420:AI1420"/>
    <mergeCell ref="BF1420:BK1420"/>
    <mergeCell ref="BM1420:BR1420"/>
    <mergeCell ref="W1417:AB1417"/>
    <mergeCell ref="AD1417:AI1417"/>
    <mergeCell ref="BF1417:BK1417"/>
    <mergeCell ref="BM1417:BR1417"/>
    <mergeCell ref="W1418:AB1418"/>
    <mergeCell ref="AD1418:AI1418"/>
    <mergeCell ref="BF1418:BK1418"/>
    <mergeCell ref="BM1418:BR1418"/>
    <mergeCell ref="W1415:AB1415"/>
    <mergeCell ref="AD1415:AI1415"/>
    <mergeCell ref="BF1415:BK1415"/>
    <mergeCell ref="BM1415:BR1415"/>
    <mergeCell ref="W1416:AB1416"/>
    <mergeCell ref="AD1416:AI1416"/>
    <mergeCell ref="BF1416:BK1416"/>
    <mergeCell ref="BM1416:BR1416"/>
    <mergeCell ref="W1411:AB1411"/>
    <mergeCell ref="AD1411:AI1411"/>
    <mergeCell ref="BF1411:BK1411"/>
    <mergeCell ref="BM1411:BR1411"/>
    <mergeCell ref="W1414:AB1414"/>
    <mergeCell ref="AD1414:AI1414"/>
    <mergeCell ref="BF1414:BK1414"/>
    <mergeCell ref="BM1414:BR1414"/>
    <mergeCell ref="W1408:AB1408"/>
    <mergeCell ref="AD1408:AI1408"/>
    <mergeCell ref="BF1408:BK1408"/>
    <mergeCell ref="BM1408:BR1408"/>
    <mergeCell ref="W1409:AB1409"/>
    <mergeCell ref="AD1409:AI1409"/>
    <mergeCell ref="BF1409:BK1409"/>
    <mergeCell ref="BM1409:BR1409"/>
    <mergeCell ref="W1406:AB1406"/>
    <mergeCell ref="AD1406:AI1406"/>
    <mergeCell ref="BF1406:BK1406"/>
    <mergeCell ref="BM1406:BR1406"/>
    <mergeCell ref="W1407:AB1407"/>
    <mergeCell ref="AD1407:AI1407"/>
    <mergeCell ref="BF1407:BK1407"/>
    <mergeCell ref="BM1407:BR1407"/>
    <mergeCell ref="W1404:AB1404"/>
    <mergeCell ref="AD1404:AI1404"/>
    <mergeCell ref="BF1404:BK1404"/>
    <mergeCell ref="BM1404:BR1404"/>
    <mergeCell ref="W1405:AB1405"/>
    <mergeCell ref="AD1405:AI1405"/>
    <mergeCell ref="BF1405:BK1405"/>
    <mergeCell ref="BM1405:BR1405"/>
    <mergeCell ref="W1402:AB1402"/>
    <mergeCell ref="AD1402:AI1402"/>
    <mergeCell ref="BF1402:BK1402"/>
    <mergeCell ref="BM1402:BR1402"/>
    <mergeCell ref="W1403:AB1403"/>
    <mergeCell ref="AD1403:AI1403"/>
    <mergeCell ref="BF1403:BK1403"/>
    <mergeCell ref="BM1403:BR1403"/>
    <mergeCell ref="W1397:AB1397"/>
    <mergeCell ref="AD1397:AI1397"/>
    <mergeCell ref="BF1397:BK1397"/>
    <mergeCell ref="BM1397:BR1397"/>
    <mergeCell ref="W1399:AB1399"/>
    <mergeCell ref="AD1399:AI1399"/>
    <mergeCell ref="BF1399:BK1399"/>
    <mergeCell ref="BM1399:BR1399"/>
    <mergeCell ref="D1394:U1394"/>
    <mergeCell ref="W1394:AB1394"/>
    <mergeCell ref="AD1394:AI1394"/>
    <mergeCell ref="BF1394:BK1394"/>
    <mergeCell ref="BM1394:BR1394"/>
    <mergeCell ref="W1395:AB1395"/>
    <mergeCell ref="AD1395:AI1395"/>
    <mergeCell ref="BF1395:BK1395"/>
    <mergeCell ref="BM1395:BR1395"/>
    <mergeCell ref="W1392:AB1392"/>
    <mergeCell ref="AD1392:AI1392"/>
    <mergeCell ref="BF1392:BK1392"/>
    <mergeCell ref="BM1392:BR1392"/>
    <mergeCell ref="W1393:AB1393"/>
    <mergeCell ref="AD1393:AI1393"/>
    <mergeCell ref="BF1393:BK1393"/>
    <mergeCell ref="BM1393:BR1393"/>
    <mergeCell ref="W1389:AB1389"/>
    <mergeCell ref="AD1389:AI1389"/>
    <mergeCell ref="BF1389:BK1389"/>
    <mergeCell ref="BM1389:BR1389"/>
    <mergeCell ref="W1390:AB1390"/>
    <mergeCell ref="AD1390:AI1390"/>
    <mergeCell ref="BF1390:BK1390"/>
    <mergeCell ref="BM1390:BR1390"/>
    <mergeCell ref="W1385:AB1385"/>
    <mergeCell ref="AD1385:AI1385"/>
    <mergeCell ref="BF1385:BK1385"/>
    <mergeCell ref="BM1385:BR1385"/>
    <mergeCell ref="W1388:AB1388"/>
    <mergeCell ref="AD1388:AI1388"/>
    <mergeCell ref="BF1388:BK1388"/>
    <mergeCell ref="BM1388:BR1388"/>
    <mergeCell ref="W1382:AB1382"/>
    <mergeCell ref="AD1382:AI1382"/>
    <mergeCell ref="BF1382:BK1382"/>
    <mergeCell ref="BM1382:BR1382"/>
    <mergeCell ref="W1383:AB1383"/>
    <mergeCell ref="AD1383:AI1383"/>
    <mergeCell ref="BF1383:BK1383"/>
    <mergeCell ref="BM1383:BR1383"/>
    <mergeCell ref="W1380:AB1380"/>
    <mergeCell ref="AD1380:AI1380"/>
    <mergeCell ref="BF1380:BK1380"/>
    <mergeCell ref="BM1380:BR1380"/>
    <mergeCell ref="W1381:AB1381"/>
    <mergeCell ref="AD1381:AI1381"/>
    <mergeCell ref="BF1381:BK1381"/>
    <mergeCell ref="BM1381:BR1381"/>
    <mergeCell ref="W1378:AB1378"/>
    <mergeCell ref="AD1378:AI1378"/>
    <mergeCell ref="BF1378:BK1378"/>
    <mergeCell ref="BM1378:BR1378"/>
    <mergeCell ref="W1379:AB1379"/>
    <mergeCell ref="AD1379:AI1379"/>
    <mergeCell ref="BF1379:BK1379"/>
    <mergeCell ref="BM1379:BR1379"/>
    <mergeCell ref="W1370:AB1370"/>
    <mergeCell ref="AD1370:AI1370"/>
    <mergeCell ref="BF1370:BK1370"/>
    <mergeCell ref="BM1370:BR1370"/>
    <mergeCell ref="W1372:AB1372"/>
    <mergeCell ref="AD1372:AI1372"/>
    <mergeCell ref="BF1372:BK1372"/>
    <mergeCell ref="BM1372:BR1372"/>
    <mergeCell ref="W1368:AB1368"/>
    <mergeCell ref="AD1368:AI1368"/>
    <mergeCell ref="BF1368:BK1368"/>
    <mergeCell ref="BM1368:BR1368"/>
    <mergeCell ref="W1369:AB1369"/>
    <mergeCell ref="AD1369:AI1369"/>
    <mergeCell ref="BF1369:BK1369"/>
    <mergeCell ref="BM1369:BR1369"/>
    <mergeCell ref="W1366:AB1366"/>
    <mergeCell ref="AD1366:AI1366"/>
    <mergeCell ref="BF1366:BK1366"/>
    <mergeCell ref="BM1366:BR1366"/>
    <mergeCell ref="W1367:AB1367"/>
    <mergeCell ref="AD1367:AI1367"/>
    <mergeCell ref="BF1367:BK1367"/>
    <mergeCell ref="BM1367:BR1367"/>
    <mergeCell ref="D1364:V1364"/>
    <mergeCell ref="W1364:AB1364"/>
    <mergeCell ref="AD1364:AI1364"/>
    <mergeCell ref="BF1364:BK1364"/>
    <mergeCell ref="BM1364:BR1364"/>
    <mergeCell ref="W1365:AB1365"/>
    <mergeCell ref="AD1365:AI1365"/>
    <mergeCell ref="BF1365:BK1365"/>
    <mergeCell ref="BM1365:BR1365"/>
    <mergeCell ref="W1362:AB1362"/>
    <mergeCell ref="AD1362:AI1362"/>
    <mergeCell ref="BF1362:BK1362"/>
    <mergeCell ref="BM1362:BR1362"/>
    <mergeCell ref="W1363:AB1363"/>
    <mergeCell ref="AD1363:AI1363"/>
    <mergeCell ref="BF1363:BK1363"/>
    <mergeCell ref="BM1363:BR1363"/>
    <mergeCell ref="W1360:AB1360"/>
    <mergeCell ref="AD1360:AI1360"/>
    <mergeCell ref="BF1360:BK1360"/>
    <mergeCell ref="BM1360:BR1360"/>
    <mergeCell ref="W1361:AB1361"/>
    <mergeCell ref="AD1361:AI1361"/>
    <mergeCell ref="BF1361:BK1361"/>
    <mergeCell ref="BM1361:BR1361"/>
    <mergeCell ref="W1358:AB1358"/>
    <mergeCell ref="AD1358:AI1358"/>
    <mergeCell ref="BF1358:BK1358"/>
    <mergeCell ref="BM1358:BR1358"/>
    <mergeCell ref="W1359:AB1359"/>
    <mergeCell ref="AD1359:AI1359"/>
    <mergeCell ref="BF1359:BK1359"/>
    <mergeCell ref="BM1359:BR1359"/>
    <mergeCell ref="W1356:AB1356"/>
    <mergeCell ref="AD1356:AI1356"/>
    <mergeCell ref="BF1356:BK1356"/>
    <mergeCell ref="BM1356:BR1356"/>
    <mergeCell ref="W1357:AB1357"/>
    <mergeCell ref="AD1357:AI1357"/>
    <mergeCell ref="BF1357:BK1357"/>
    <mergeCell ref="BM1357:BR1357"/>
    <mergeCell ref="W1352:AB1352"/>
    <mergeCell ref="AD1352:AI1352"/>
    <mergeCell ref="BF1352:BK1352"/>
    <mergeCell ref="BM1352:BR1352"/>
    <mergeCell ref="W1355:AB1355"/>
    <mergeCell ref="AD1355:AI1355"/>
    <mergeCell ref="BF1355:BK1355"/>
    <mergeCell ref="BM1355:BR1355"/>
    <mergeCell ref="W1349:AB1349"/>
    <mergeCell ref="AD1349:AI1349"/>
    <mergeCell ref="BF1349:BK1349"/>
    <mergeCell ref="BM1349:BR1349"/>
    <mergeCell ref="W1350:AB1350"/>
    <mergeCell ref="AD1350:AI1350"/>
    <mergeCell ref="BF1350:BK1350"/>
    <mergeCell ref="BM1350:BR1350"/>
    <mergeCell ref="W1347:AB1347"/>
    <mergeCell ref="AD1347:AI1347"/>
    <mergeCell ref="BF1347:BK1347"/>
    <mergeCell ref="BM1347:BR1347"/>
    <mergeCell ref="W1348:AB1348"/>
    <mergeCell ref="AD1348:AI1348"/>
    <mergeCell ref="BF1348:BK1348"/>
    <mergeCell ref="BM1348:BR1348"/>
    <mergeCell ref="W1342:AB1342"/>
    <mergeCell ref="AD1342:AI1342"/>
    <mergeCell ref="BF1342:BK1342"/>
    <mergeCell ref="BM1342:BR1342"/>
    <mergeCell ref="W1344:AB1344"/>
    <mergeCell ref="AD1344:AI1344"/>
    <mergeCell ref="BF1344:BK1344"/>
    <mergeCell ref="BM1344:BR1344"/>
    <mergeCell ref="D1340:V1340"/>
    <mergeCell ref="W1340:AB1340"/>
    <mergeCell ref="AD1340:AI1340"/>
    <mergeCell ref="BF1340:BK1340"/>
    <mergeCell ref="BM1340:BR1340"/>
    <mergeCell ref="W1341:AB1341"/>
    <mergeCell ref="AD1341:AI1341"/>
    <mergeCell ref="BF1341:BK1341"/>
    <mergeCell ref="BM1341:BR1341"/>
    <mergeCell ref="W1338:AB1338"/>
    <mergeCell ref="AD1338:AI1338"/>
    <mergeCell ref="BF1338:BK1338"/>
    <mergeCell ref="BM1338:BR1338"/>
    <mergeCell ref="W1339:AB1339"/>
    <mergeCell ref="AD1339:AI1339"/>
    <mergeCell ref="BF1339:BK1339"/>
    <mergeCell ref="BM1339:BR1339"/>
    <mergeCell ref="W1336:AB1336"/>
    <mergeCell ref="AD1336:AI1336"/>
    <mergeCell ref="BF1336:BK1336"/>
    <mergeCell ref="BM1336:BR1336"/>
    <mergeCell ref="D1337:V1337"/>
    <mergeCell ref="W1337:AB1337"/>
    <mergeCell ref="AD1337:AI1337"/>
    <mergeCell ref="BF1337:BK1337"/>
    <mergeCell ref="BM1337:BR1337"/>
    <mergeCell ref="W1332:AB1332"/>
    <mergeCell ref="AD1332:AI1332"/>
    <mergeCell ref="BF1332:BK1332"/>
    <mergeCell ref="BM1332:BR1332"/>
    <mergeCell ref="W1335:AB1335"/>
    <mergeCell ref="AD1335:AI1335"/>
    <mergeCell ref="BF1335:BK1335"/>
    <mergeCell ref="BM1335:BR1335"/>
    <mergeCell ref="W1329:AB1329"/>
    <mergeCell ref="AD1329:AI1329"/>
    <mergeCell ref="BF1329:BK1329"/>
    <mergeCell ref="BM1329:BR1329"/>
    <mergeCell ref="W1330:AB1330"/>
    <mergeCell ref="AD1330:AI1330"/>
    <mergeCell ref="BF1330:BK1330"/>
    <mergeCell ref="BM1330:BR1330"/>
    <mergeCell ref="W1327:AB1327"/>
    <mergeCell ref="AD1327:AI1327"/>
    <mergeCell ref="BF1327:BK1327"/>
    <mergeCell ref="BM1327:BR1327"/>
    <mergeCell ref="W1328:AB1328"/>
    <mergeCell ref="AD1328:AI1328"/>
    <mergeCell ref="BF1328:BK1328"/>
    <mergeCell ref="BM1328:BR1328"/>
    <mergeCell ref="W1323:AB1323"/>
    <mergeCell ref="AD1323:AI1323"/>
    <mergeCell ref="BF1323:BK1323"/>
    <mergeCell ref="BM1323:BR1323"/>
    <mergeCell ref="W1326:AB1326"/>
    <mergeCell ref="AD1326:AI1326"/>
    <mergeCell ref="BF1326:BK1326"/>
    <mergeCell ref="BM1326:BR1326"/>
    <mergeCell ref="W1320:AB1320"/>
    <mergeCell ref="AD1320:AI1320"/>
    <mergeCell ref="BF1320:BK1320"/>
    <mergeCell ref="BM1320:BR1320"/>
    <mergeCell ref="W1321:AB1321"/>
    <mergeCell ref="AD1321:AI1321"/>
    <mergeCell ref="BF1321:BK1321"/>
    <mergeCell ref="BM1321:BR1321"/>
    <mergeCell ref="W1318:AB1318"/>
    <mergeCell ref="AD1318:AI1318"/>
    <mergeCell ref="BF1318:BK1318"/>
    <mergeCell ref="BM1318:BR1318"/>
    <mergeCell ref="D1319:V1319"/>
    <mergeCell ref="W1319:AB1319"/>
    <mergeCell ref="AD1319:AI1319"/>
    <mergeCell ref="BF1319:BK1319"/>
    <mergeCell ref="BM1319:BR1319"/>
    <mergeCell ref="D1316:V1316"/>
    <mergeCell ref="W1316:AB1316"/>
    <mergeCell ref="AD1316:AI1316"/>
    <mergeCell ref="BF1316:BK1316"/>
    <mergeCell ref="BM1316:BR1316"/>
    <mergeCell ref="W1317:AB1317"/>
    <mergeCell ref="AD1317:AI1317"/>
    <mergeCell ref="BF1317:BK1317"/>
    <mergeCell ref="BM1317:BR1317"/>
    <mergeCell ref="W1314:AB1314"/>
    <mergeCell ref="AD1314:AI1314"/>
    <mergeCell ref="BF1314:BK1314"/>
    <mergeCell ref="BM1314:BR1314"/>
    <mergeCell ref="W1315:AB1315"/>
    <mergeCell ref="AD1315:AI1315"/>
    <mergeCell ref="BF1315:BK1315"/>
    <mergeCell ref="BM1315:BR1315"/>
    <mergeCell ref="W1312:AB1312"/>
    <mergeCell ref="AD1312:AI1312"/>
    <mergeCell ref="BF1312:BK1312"/>
    <mergeCell ref="BM1312:BR1312"/>
    <mergeCell ref="D1313:V1313"/>
    <mergeCell ref="W1313:AB1313"/>
    <mergeCell ref="AD1313:AI1313"/>
    <mergeCell ref="BF1313:BK1313"/>
    <mergeCell ref="BM1313:BR1313"/>
    <mergeCell ref="D1310:V1310"/>
    <mergeCell ref="W1310:AB1310"/>
    <mergeCell ref="AD1310:AI1310"/>
    <mergeCell ref="BF1310:BK1310"/>
    <mergeCell ref="BM1310:BR1310"/>
    <mergeCell ref="W1311:AB1311"/>
    <mergeCell ref="AD1311:AI1311"/>
    <mergeCell ref="BF1311:BK1311"/>
    <mergeCell ref="BM1311:BR1311"/>
    <mergeCell ref="W1308:AB1308"/>
    <mergeCell ref="AD1308:AI1308"/>
    <mergeCell ref="BF1308:BK1308"/>
    <mergeCell ref="BM1308:BR1308"/>
    <mergeCell ref="W1309:AB1309"/>
    <mergeCell ref="AD1309:AI1309"/>
    <mergeCell ref="BF1309:BK1309"/>
    <mergeCell ref="BM1309:BR1309"/>
    <mergeCell ref="W1303:AB1303"/>
    <mergeCell ref="AD1303:AI1303"/>
    <mergeCell ref="BF1303:BK1303"/>
    <mergeCell ref="BM1303:BR1303"/>
    <mergeCell ref="W1305:AB1305"/>
    <mergeCell ref="AD1305:AI1305"/>
    <mergeCell ref="BF1305:BK1305"/>
    <mergeCell ref="BM1305:BR1305"/>
    <mergeCell ref="W1301:AB1301"/>
    <mergeCell ref="AD1301:AI1301"/>
    <mergeCell ref="BF1301:BK1301"/>
    <mergeCell ref="BM1301:BR1301"/>
    <mergeCell ref="W1302:AB1302"/>
    <mergeCell ref="AD1302:AI1302"/>
    <mergeCell ref="BF1302:BK1302"/>
    <mergeCell ref="BM1302:BR1302"/>
    <mergeCell ref="W1297:AB1297"/>
    <mergeCell ref="AD1297:AI1297"/>
    <mergeCell ref="BF1297:BK1297"/>
    <mergeCell ref="BM1297:BR1297"/>
    <mergeCell ref="W1300:AB1300"/>
    <mergeCell ref="AD1300:AI1300"/>
    <mergeCell ref="BF1300:BK1300"/>
    <mergeCell ref="BM1300:BR1300"/>
    <mergeCell ref="W1294:AB1294"/>
    <mergeCell ref="AD1294:AI1294"/>
    <mergeCell ref="BF1294:BK1294"/>
    <mergeCell ref="BM1294:BR1294"/>
    <mergeCell ref="W1295:AB1295"/>
    <mergeCell ref="AD1295:AI1295"/>
    <mergeCell ref="BF1295:BK1295"/>
    <mergeCell ref="BM1295:BR1295"/>
    <mergeCell ref="C1292:U1292"/>
    <mergeCell ref="W1292:AB1292"/>
    <mergeCell ref="AD1292:AI1292"/>
    <mergeCell ref="BF1292:BK1292"/>
    <mergeCell ref="BM1292:BR1292"/>
    <mergeCell ref="W1293:AB1293"/>
    <mergeCell ref="AD1293:AI1293"/>
    <mergeCell ref="BF1293:BK1293"/>
    <mergeCell ref="BM1293:BR1293"/>
    <mergeCell ref="W1290:AB1290"/>
    <mergeCell ref="AD1290:AI1290"/>
    <mergeCell ref="BF1290:BK1290"/>
    <mergeCell ref="BM1290:BR1290"/>
    <mergeCell ref="W1291:AB1291"/>
    <mergeCell ref="AD1291:AI1291"/>
    <mergeCell ref="BF1291:BK1291"/>
    <mergeCell ref="BM1291:BR1291"/>
    <mergeCell ref="W1288:AB1288"/>
    <mergeCell ref="AD1288:AI1288"/>
    <mergeCell ref="BF1288:BK1288"/>
    <mergeCell ref="BM1288:BR1288"/>
    <mergeCell ref="W1289:AB1289"/>
    <mergeCell ref="AD1289:AI1289"/>
    <mergeCell ref="BF1289:BK1289"/>
    <mergeCell ref="BM1289:BR1289"/>
    <mergeCell ref="W1286:AB1286"/>
    <mergeCell ref="AD1286:AI1286"/>
    <mergeCell ref="BF1286:BK1286"/>
    <mergeCell ref="BM1286:BR1286"/>
    <mergeCell ref="D1287:V1287"/>
    <mergeCell ref="W1287:AB1287"/>
    <mergeCell ref="AD1287:AI1287"/>
    <mergeCell ref="BF1287:BK1287"/>
    <mergeCell ref="BM1287:BR1287"/>
    <mergeCell ref="D1284:V1284"/>
    <mergeCell ref="W1284:AB1284"/>
    <mergeCell ref="AD1284:AI1284"/>
    <mergeCell ref="BF1284:BK1284"/>
    <mergeCell ref="BM1284:BR1284"/>
    <mergeCell ref="W1285:AB1285"/>
    <mergeCell ref="AD1285:AI1285"/>
    <mergeCell ref="BF1285:BK1285"/>
    <mergeCell ref="BM1285:BR1285"/>
    <mergeCell ref="W1282:AB1282"/>
    <mergeCell ref="AD1282:AI1282"/>
    <mergeCell ref="BF1282:BK1282"/>
    <mergeCell ref="BM1282:BR1282"/>
    <mergeCell ref="W1283:AB1283"/>
    <mergeCell ref="AD1283:AI1283"/>
    <mergeCell ref="BF1283:BK1283"/>
    <mergeCell ref="BM1283:BR1283"/>
    <mergeCell ref="W1278:AB1278"/>
    <mergeCell ref="AD1278:AI1278"/>
    <mergeCell ref="BF1278:BK1278"/>
    <mergeCell ref="BM1278:BR1278"/>
    <mergeCell ref="W1281:AB1281"/>
    <mergeCell ref="AD1281:AI1281"/>
    <mergeCell ref="BF1281:BK1281"/>
    <mergeCell ref="BM1281:BR1281"/>
    <mergeCell ref="W1275:AB1275"/>
    <mergeCell ref="AD1275:AI1275"/>
    <mergeCell ref="BF1275:BK1275"/>
    <mergeCell ref="BM1275:BR1275"/>
    <mergeCell ref="W1276:AB1276"/>
    <mergeCell ref="AD1276:AI1276"/>
    <mergeCell ref="BF1276:BK1276"/>
    <mergeCell ref="BM1276:BR1276"/>
    <mergeCell ref="W1271:AB1271"/>
    <mergeCell ref="AD1271:AI1271"/>
    <mergeCell ref="BF1271:BK1271"/>
    <mergeCell ref="BM1271:BR1271"/>
    <mergeCell ref="W1274:AB1274"/>
    <mergeCell ref="AD1274:AI1274"/>
    <mergeCell ref="BF1274:BK1274"/>
    <mergeCell ref="BM1274:BR1274"/>
    <mergeCell ref="W1268:AB1268"/>
    <mergeCell ref="AD1268:AI1268"/>
    <mergeCell ref="BF1268:BK1268"/>
    <mergeCell ref="BM1268:BR1268"/>
    <mergeCell ref="W1269:AB1269"/>
    <mergeCell ref="AD1269:AI1269"/>
    <mergeCell ref="BF1269:BK1269"/>
    <mergeCell ref="BM1269:BR1269"/>
    <mergeCell ref="W1264:AB1264"/>
    <mergeCell ref="AD1264:AI1264"/>
    <mergeCell ref="BF1264:BK1264"/>
    <mergeCell ref="BM1264:BR1264"/>
    <mergeCell ref="W1267:AB1267"/>
    <mergeCell ref="AD1267:AI1267"/>
    <mergeCell ref="BF1267:BK1267"/>
    <mergeCell ref="BM1267:BR1267"/>
    <mergeCell ref="W1261:AB1261"/>
    <mergeCell ref="AD1261:AI1261"/>
    <mergeCell ref="BF1261:BK1261"/>
    <mergeCell ref="BM1261:BR1261"/>
    <mergeCell ref="W1262:AB1262"/>
    <mergeCell ref="AD1262:AI1262"/>
    <mergeCell ref="BF1262:BK1262"/>
    <mergeCell ref="BM1262:BR1262"/>
    <mergeCell ref="BM1255:BR1255"/>
    <mergeCell ref="W1257:AB1257"/>
    <mergeCell ref="AD1257:AI1257"/>
    <mergeCell ref="BF1257:BK1257"/>
    <mergeCell ref="BM1257:BR1257"/>
    <mergeCell ref="W1260:AB1260"/>
    <mergeCell ref="AD1260:AI1260"/>
    <mergeCell ref="BF1260:BK1260"/>
    <mergeCell ref="BM1260:BR1260"/>
    <mergeCell ref="D1254:V1254"/>
    <mergeCell ref="W1254:AB1254"/>
    <mergeCell ref="AD1254:AI1254"/>
    <mergeCell ref="BF1254:BK1254"/>
    <mergeCell ref="BM1254:BR1254"/>
    <mergeCell ref="D1255:V1255"/>
    <mergeCell ref="W1255:AB1255"/>
    <mergeCell ref="AD1255:AI1255"/>
    <mergeCell ref="AL1255:BD1255"/>
    <mergeCell ref="BF1255:BK1255"/>
    <mergeCell ref="D1252:V1252"/>
    <mergeCell ref="W1252:AB1252"/>
    <mergeCell ref="AD1252:AI1252"/>
    <mergeCell ref="BF1252:BK1252"/>
    <mergeCell ref="BM1252:BR1252"/>
    <mergeCell ref="D1253:V1253"/>
    <mergeCell ref="W1253:AB1253"/>
    <mergeCell ref="AD1253:AI1253"/>
    <mergeCell ref="BF1253:BK1253"/>
    <mergeCell ref="BM1253:BR1253"/>
    <mergeCell ref="W1250:AB1250"/>
    <mergeCell ref="AD1250:AI1250"/>
    <mergeCell ref="BF1250:BK1250"/>
    <mergeCell ref="BM1250:BR1250"/>
    <mergeCell ref="W1251:AB1251"/>
    <mergeCell ref="AD1251:AI1251"/>
    <mergeCell ref="BF1251:BK1251"/>
    <mergeCell ref="BM1251:BR1251"/>
    <mergeCell ref="W1245:AB1245"/>
    <mergeCell ref="AD1245:AI1245"/>
    <mergeCell ref="BF1245:BK1245"/>
    <mergeCell ref="BM1245:BR1245"/>
    <mergeCell ref="W1247:AB1247"/>
    <mergeCell ref="AD1247:AI1247"/>
    <mergeCell ref="BF1247:BK1247"/>
    <mergeCell ref="BM1247:BR1247"/>
    <mergeCell ref="W1243:AB1243"/>
    <mergeCell ref="AD1243:AI1243"/>
    <mergeCell ref="AL1243:BD1243"/>
    <mergeCell ref="BF1243:BK1243"/>
    <mergeCell ref="BM1243:BR1243"/>
    <mergeCell ref="W1244:AB1244"/>
    <mergeCell ref="AD1244:AI1244"/>
    <mergeCell ref="BF1244:BK1244"/>
    <mergeCell ref="BM1244:BR1244"/>
    <mergeCell ref="W1241:AB1241"/>
    <mergeCell ref="AD1241:AI1241"/>
    <mergeCell ref="BF1241:BK1241"/>
    <mergeCell ref="BM1241:BR1241"/>
    <mergeCell ref="W1242:AB1242"/>
    <mergeCell ref="AD1242:AI1242"/>
    <mergeCell ref="BF1242:BK1242"/>
    <mergeCell ref="BM1242:BR1242"/>
    <mergeCell ref="W1239:AB1239"/>
    <mergeCell ref="AD1239:AI1239"/>
    <mergeCell ref="BF1239:BK1239"/>
    <mergeCell ref="BM1239:BR1239"/>
    <mergeCell ref="W1240:AB1240"/>
    <mergeCell ref="AD1240:AI1240"/>
    <mergeCell ref="BF1240:BK1240"/>
    <mergeCell ref="BM1240:BR1240"/>
    <mergeCell ref="W1235:AB1235"/>
    <mergeCell ref="AD1235:AI1235"/>
    <mergeCell ref="BF1235:BK1235"/>
    <mergeCell ref="BM1235:BR1235"/>
    <mergeCell ref="W1238:AB1238"/>
    <mergeCell ref="AD1238:AI1238"/>
    <mergeCell ref="BF1238:BK1238"/>
    <mergeCell ref="BM1238:BR1238"/>
    <mergeCell ref="W1232:AB1232"/>
    <mergeCell ref="AD1232:AI1232"/>
    <mergeCell ref="BF1232:BK1232"/>
    <mergeCell ref="BM1232:BR1232"/>
    <mergeCell ref="W1233:AB1233"/>
    <mergeCell ref="AD1233:AI1233"/>
    <mergeCell ref="BF1233:BK1233"/>
    <mergeCell ref="BM1233:BR1233"/>
    <mergeCell ref="W1228:AB1228"/>
    <mergeCell ref="AD1228:AI1228"/>
    <mergeCell ref="BF1228:BK1228"/>
    <mergeCell ref="BM1228:BR1228"/>
    <mergeCell ref="W1231:AB1231"/>
    <mergeCell ref="AD1231:AI1231"/>
    <mergeCell ref="BF1231:BK1231"/>
    <mergeCell ref="BM1231:BR1231"/>
    <mergeCell ref="W1225:AB1225"/>
    <mergeCell ref="AD1225:AI1225"/>
    <mergeCell ref="BF1225:BK1225"/>
    <mergeCell ref="BM1225:BR1225"/>
    <mergeCell ref="W1226:AB1226"/>
    <mergeCell ref="AD1226:AI1226"/>
    <mergeCell ref="BF1226:BK1226"/>
    <mergeCell ref="BM1226:BR1226"/>
    <mergeCell ref="W1221:AB1221"/>
    <mergeCell ref="AD1221:AI1221"/>
    <mergeCell ref="BF1221:BK1221"/>
    <mergeCell ref="BM1221:BR1221"/>
    <mergeCell ref="W1224:AB1224"/>
    <mergeCell ref="AD1224:AI1224"/>
    <mergeCell ref="BF1224:BK1224"/>
    <mergeCell ref="BM1224:BR1224"/>
    <mergeCell ref="W1218:AB1218"/>
    <mergeCell ref="AD1218:AI1218"/>
    <mergeCell ref="BF1218:BK1218"/>
    <mergeCell ref="BM1218:BR1218"/>
    <mergeCell ref="W1219:AB1219"/>
    <mergeCell ref="AD1219:AI1219"/>
    <mergeCell ref="BF1219:BK1219"/>
    <mergeCell ref="BM1219:BR1219"/>
    <mergeCell ref="W1214:AB1214"/>
    <mergeCell ref="AD1214:AI1214"/>
    <mergeCell ref="BF1214:BK1214"/>
    <mergeCell ref="BM1214:BR1214"/>
    <mergeCell ref="W1217:AB1217"/>
    <mergeCell ref="AD1217:AI1217"/>
    <mergeCell ref="BF1217:BK1217"/>
    <mergeCell ref="BM1217:BR1217"/>
    <mergeCell ref="W1211:AB1211"/>
    <mergeCell ref="AD1211:AI1211"/>
    <mergeCell ref="BF1211:BK1211"/>
    <mergeCell ref="BM1211:BR1211"/>
    <mergeCell ref="W1212:AB1212"/>
    <mergeCell ref="AD1212:AI1212"/>
    <mergeCell ref="BF1212:BK1212"/>
    <mergeCell ref="BM1212:BR1212"/>
    <mergeCell ref="W1207:AB1207"/>
    <mergeCell ref="AD1207:AI1207"/>
    <mergeCell ref="BF1207:BK1207"/>
    <mergeCell ref="BM1207:BR1207"/>
    <mergeCell ref="W1210:AB1210"/>
    <mergeCell ref="AD1210:AI1210"/>
    <mergeCell ref="BF1210:BK1210"/>
    <mergeCell ref="BM1210:BR1210"/>
    <mergeCell ref="D1205:V1205"/>
    <mergeCell ref="W1205:AB1205"/>
    <mergeCell ref="AD1205:AI1205"/>
    <mergeCell ref="AL1205:BD1205"/>
    <mergeCell ref="BF1205:BK1205"/>
    <mergeCell ref="BM1205:BR1205"/>
    <mergeCell ref="D1203:V1203"/>
    <mergeCell ref="W1203:AB1203"/>
    <mergeCell ref="AD1203:AI1203"/>
    <mergeCell ref="BF1203:BK1203"/>
    <mergeCell ref="BM1203:BR1203"/>
    <mergeCell ref="D1204:V1204"/>
    <mergeCell ref="W1204:AB1204"/>
    <mergeCell ref="AD1204:AI1204"/>
    <mergeCell ref="BF1204:BK1204"/>
    <mergeCell ref="BM1204:BR1204"/>
    <mergeCell ref="W1201:AB1201"/>
    <mergeCell ref="AD1201:AI1201"/>
    <mergeCell ref="BF1201:BK1201"/>
    <mergeCell ref="BM1201:BR1201"/>
    <mergeCell ref="D1202:V1202"/>
    <mergeCell ref="W1202:AB1202"/>
    <mergeCell ref="AD1202:AI1202"/>
    <mergeCell ref="BF1202:BK1202"/>
    <mergeCell ref="BM1202:BR1202"/>
    <mergeCell ref="W1197:AB1197"/>
    <mergeCell ref="AD1197:AI1197"/>
    <mergeCell ref="BF1197:BK1197"/>
    <mergeCell ref="BM1197:BR1197"/>
    <mergeCell ref="W1200:AB1200"/>
    <mergeCell ref="AD1200:AI1200"/>
    <mergeCell ref="BF1200:BK1200"/>
    <mergeCell ref="BM1200:BR1200"/>
    <mergeCell ref="W1194:AB1194"/>
    <mergeCell ref="AD1194:AI1194"/>
    <mergeCell ref="BF1194:BK1194"/>
    <mergeCell ref="BM1194:BR1194"/>
    <mergeCell ref="W1195:AB1195"/>
    <mergeCell ref="AD1195:AI1195"/>
    <mergeCell ref="BF1195:BK1195"/>
    <mergeCell ref="BM1195:BR1195"/>
    <mergeCell ref="W1192:AB1192"/>
    <mergeCell ref="AD1192:AI1192"/>
    <mergeCell ref="AL1192:BD1192"/>
    <mergeCell ref="BF1192:BK1192"/>
    <mergeCell ref="BM1192:BR1192"/>
    <mergeCell ref="W1193:AB1193"/>
    <mergeCell ref="AD1193:AI1193"/>
    <mergeCell ref="BF1193:BK1193"/>
    <mergeCell ref="BM1193:BR1193"/>
    <mergeCell ref="W1190:AB1190"/>
    <mergeCell ref="AD1190:AI1190"/>
    <mergeCell ref="BF1190:BK1190"/>
    <mergeCell ref="BM1190:BR1190"/>
    <mergeCell ref="W1191:AB1191"/>
    <mergeCell ref="AD1191:AI1191"/>
    <mergeCell ref="BF1191:BK1191"/>
    <mergeCell ref="BM1191:BR1191"/>
    <mergeCell ref="W1188:AB1188"/>
    <mergeCell ref="AD1188:AI1188"/>
    <mergeCell ref="BF1188:BK1188"/>
    <mergeCell ref="BM1188:BR1188"/>
    <mergeCell ref="W1189:AB1189"/>
    <mergeCell ref="AD1189:AI1189"/>
    <mergeCell ref="BF1189:BK1189"/>
    <mergeCell ref="BM1189:BR1189"/>
    <mergeCell ref="W1184:AB1184"/>
    <mergeCell ref="AD1184:AI1184"/>
    <mergeCell ref="BF1184:BK1184"/>
    <mergeCell ref="BM1184:BR1184"/>
    <mergeCell ref="W1187:AB1187"/>
    <mergeCell ref="AD1187:AI1187"/>
    <mergeCell ref="BF1187:BK1187"/>
    <mergeCell ref="BM1187:BR1187"/>
    <mergeCell ref="J1182:U1182"/>
    <mergeCell ref="W1182:AB1182"/>
    <mergeCell ref="AD1182:AI1182"/>
    <mergeCell ref="AL1182:BD1182"/>
    <mergeCell ref="BF1182:BK1182"/>
    <mergeCell ref="BM1182:BR1182"/>
    <mergeCell ref="W1180:AB1180"/>
    <mergeCell ref="AD1180:AI1180"/>
    <mergeCell ref="BF1180:BK1180"/>
    <mergeCell ref="BM1180:BR1180"/>
    <mergeCell ref="J1181:U1181"/>
    <mergeCell ref="W1181:AB1181"/>
    <mergeCell ref="AD1181:AI1181"/>
    <mergeCell ref="BF1181:BK1181"/>
    <mergeCell ref="BM1181:BR1181"/>
    <mergeCell ref="W1176:AB1176"/>
    <mergeCell ref="AD1176:AI1176"/>
    <mergeCell ref="BF1176:BK1176"/>
    <mergeCell ref="BM1176:BR1176"/>
    <mergeCell ref="J1179:U1179"/>
    <mergeCell ref="W1179:AB1179"/>
    <mergeCell ref="AD1179:AI1179"/>
    <mergeCell ref="BF1179:BK1179"/>
    <mergeCell ref="BM1179:BR1179"/>
    <mergeCell ref="J1174:U1174"/>
    <mergeCell ref="W1174:AB1174"/>
    <mergeCell ref="AD1174:AI1174"/>
    <mergeCell ref="AL1174:BD1174"/>
    <mergeCell ref="BF1174:BK1174"/>
    <mergeCell ref="BM1174:BR1174"/>
    <mergeCell ref="W1172:AB1172"/>
    <mergeCell ref="AD1172:AI1172"/>
    <mergeCell ref="BF1172:BK1172"/>
    <mergeCell ref="BM1172:BR1172"/>
    <mergeCell ref="J1173:U1173"/>
    <mergeCell ref="W1173:AB1173"/>
    <mergeCell ref="AD1173:AI1173"/>
    <mergeCell ref="BF1173:BK1173"/>
    <mergeCell ref="BM1173:BR1173"/>
    <mergeCell ref="W1168:AB1168"/>
    <mergeCell ref="AD1168:AI1168"/>
    <mergeCell ref="BF1168:BK1168"/>
    <mergeCell ref="BM1168:BR1168"/>
    <mergeCell ref="J1171:U1171"/>
    <mergeCell ref="W1171:AB1171"/>
    <mergeCell ref="AD1171:AI1171"/>
    <mergeCell ref="BF1171:BK1171"/>
    <mergeCell ref="BM1171:BR1171"/>
    <mergeCell ref="J1166:U1166"/>
    <mergeCell ref="W1166:AB1166"/>
    <mergeCell ref="AD1166:AI1166"/>
    <mergeCell ref="AL1166:BD1166"/>
    <mergeCell ref="BF1166:BK1166"/>
    <mergeCell ref="BM1166:BR1166"/>
    <mergeCell ref="W1164:AB1164"/>
    <mergeCell ref="AD1164:AI1164"/>
    <mergeCell ref="BF1164:BK1164"/>
    <mergeCell ref="BM1164:BR1164"/>
    <mergeCell ref="J1165:U1165"/>
    <mergeCell ref="W1165:AB1165"/>
    <mergeCell ref="AD1165:AI1165"/>
    <mergeCell ref="BF1165:BK1165"/>
    <mergeCell ref="BM1165:BR1165"/>
    <mergeCell ref="W1160:AB1160"/>
    <mergeCell ref="AD1160:AI1160"/>
    <mergeCell ref="BF1160:BK1160"/>
    <mergeCell ref="BM1160:BR1160"/>
    <mergeCell ref="J1163:U1163"/>
    <mergeCell ref="W1163:AB1163"/>
    <mergeCell ref="AD1163:AI1163"/>
    <mergeCell ref="BF1163:BK1163"/>
    <mergeCell ref="BM1163:BR1163"/>
    <mergeCell ref="J1158:U1158"/>
    <mergeCell ref="W1158:AB1158"/>
    <mergeCell ref="AD1158:AI1158"/>
    <mergeCell ref="AL1158:BD1158"/>
    <mergeCell ref="BF1158:BK1158"/>
    <mergeCell ref="BM1158:BR1158"/>
    <mergeCell ref="W1156:AB1156"/>
    <mergeCell ref="AD1156:AI1156"/>
    <mergeCell ref="BF1156:BK1156"/>
    <mergeCell ref="BM1156:BR1156"/>
    <mergeCell ref="J1157:U1157"/>
    <mergeCell ref="W1157:AB1157"/>
    <mergeCell ref="AD1157:AI1157"/>
    <mergeCell ref="BF1157:BK1157"/>
    <mergeCell ref="BM1157:BR1157"/>
    <mergeCell ref="W1152:AB1152"/>
    <mergeCell ref="AD1152:AI1152"/>
    <mergeCell ref="BF1152:BK1152"/>
    <mergeCell ref="BM1152:BR1152"/>
    <mergeCell ref="J1155:U1155"/>
    <mergeCell ref="W1155:AB1155"/>
    <mergeCell ref="AD1155:AI1155"/>
    <mergeCell ref="BF1155:BK1155"/>
    <mergeCell ref="BM1155:BR1155"/>
    <mergeCell ref="J1150:U1150"/>
    <mergeCell ref="W1150:AB1150"/>
    <mergeCell ref="AD1150:AI1150"/>
    <mergeCell ref="AL1150:BD1150"/>
    <mergeCell ref="BF1150:BK1150"/>
    <mergeCell ref="BM1150:BR1150"/>
    <mergeCell ref="W1148:AB1148"/>
    <mergeCell ref="AD1148:AI1148"/>
    <mergeCell ref="BF1148:BK1148"/>
    <mergeCell ref="BM1148:BR1148"/>
    <mergeCell ref="J1149:U1149"/>
    <mergeCell ref="W1149:AB1149"/>
    <mergeCell ref="AD1149:AI1149"/>
    <mergeCell ref="BF1149:BK1149"/>
    <mergeCell ref="BM1149:BR1149"/>
    <mergeCell ref="W1144:AB1144"/>
    <mergeCell ref="AD1144:AI1144"/>
    <mergeCell ref="BF1144:BK1144"/>
    <mergeCell ref="BM1144:BR1144"/>
    <mergeCell ref="J1147:U1147"/>
    <mergeCell ref="W1147:AB1147"/>
    <mergeCell ref="AD1147:AI1147"/>
    <mergeCell ref="BF1147:BK1147"/>
    <mergeCell ref="BM1147:BR1147"/>
    <mergeCell ref="J1142:U1142"/>
    <mergeCell ref="W1142:AB1142"/>
    <mergeCell ref="AD1142:AI1142"/>
    <mergeCell ref="AL1142:BD1142"/>
    <mergeCell ref="BF1142:BK1142"/>
    <mergeCell ref="BM1142:BR1142"/>
    <mergeCell ref="W1140:AB1140"/>
    <mergeCell ref="AD1140:AI1140"/>
    <mergeCell ref="BF1140:BK1140"/>
    <mergeCell ref="BM1140:BR1140"/>
    <mergeCell ref="J1141:U1141"/>
    <mergeCell ref="W1141:AB1141"/>
    <mergeCell ref="AD1141:AI1141"/>
    <mergeCell ref="BF1141:BK1141"/>
    <mergeCell ref="BM1141:BR1141"/>
    <mergeCell ref="W1136:AB1136"/>
    <mergeCell ref="AD1136:AI1136"/>
    <mergeCell ref="AL1136:BD1136"/>
    <mergeCell ref="BF1136:BK1136"/>
    <mergeCell ref="BM1136:BR1136"/>
    <mergeCell ref="J1139:U1139"/>
    <mergeCell ref="W1139:AB1139"/>
    <mergeCell ref="AD1139:AI1139"/>
    <mergeCell ref="BF1139:BK1139"/>
    <mergeCell ref="BM1139:BR1139"/>
    <mergeCell ref="W1134:AB1134"/>
    <mergeCell ref="AD1134:AI1134"/>
    <mergeCell ref="AL1134:BD1134"/>
    <mergeCell ref="BF1134:BK1134"/>
    <mergeCell ref="BM1134:BR1134"/>
    <mergeCell ref="W1135:AB1135"/>
    <mergeCell ref="AD1135:AI1135"/>
    <mergeCell ref="AL1135:BD1135"/>
    <mergeCell ref="BF1135:BK1135"/>
    <mergeCell ref="BM1135:BR1135"/>
    <mergeCell ref="W1132:AB1132"/>
    <mergeCell ref="AD1132:AI1132"/>
    <mergeCell ref="AL1132:BD1132"/>
    <mergeCell ref="BF1132:BK1132"/>
    <mergeCell ref="BM1132:BR1132"/>
    <mergeCell ref="W1133:AB1133"/>
    <mergeCell ref="AD1133:AI1133"/>
    <mergeCell ref="AL1133:BD1133"/>
    <mergeCell ref="BF1133:BK1133"/>
    <mergeCell ref="BM1133:BR1133"/>
    <mergeCell ref="W1130:AB1130"/>
    <mergeCell ref="AD1130:AI1130"/>
    <mergeCell ref="BF1130:BK1130"/>
    <mergeCell ref="BM1130:BR1130"/>
    <mergeCell ref="W1131:AB1131"/>
    <mergeCell ref="AD1131:AI1131"/>
    <mergeCell ref="AL1131:BD1131"/>
    <mergeCell ref="BF1131:BK1131"/>
    <mergeCell ref="BM1131:BR1131"/>
    <mergeCell ref="W1128:AB1128"/>
    <mergeCell ref="AD1128:AI1128"/>
    <mergeCell ref="BF1128:BK1128"/>
    <mergeCell ref="BM1128:BR1128"/>
    <mergeCell ref="W1129:AB1129"/>
    <mergeCell ref="AD1129:AI1129"/>
    <mergeCell ref="BF1129:BK1129"/>
    <mergeCell ref="BM1129:BR1129"/>
    <mergeCell ref="W1124:AB1124"/>
    <mergeCell ref="AD1124:AI1124"/>
    <mergeCell ref="BF1124:BK1124"/>
    <mergeCell ref="BM1124:BR1124"/>
    <mergeCell ref="W1125:AB1125"/>
    <mergeCell ref="AD1125:AI1125"/>
    <mergeCell ref="BF1125:BK1125"/>
    <mergeCell ref="BM1125:BR1125"/>
    <mergeCell ref="W1122:AB1122"/>
    <mergeCell ref="AD1122:AI1122"/>
    <mergeCell ref="BF1122:BK1122"/>
    <mergeCell ref="BM1122:BR1122"/>
    <mergeCell ref="W1123:AB1123"/>
    <mergeCell ref="AD1123:AI1123"/>
    <mergeCell ref="BF1123:BK1123"/>
    <mergeCell ref="BM1123:BR1123"/>
    <mergeCell ref="W1120:AB1120"/>
    <mergeCell ref="AD1120:AI1120"/>
    <mergeCell ref="BF1120:BK1120"/>
    <mergeCell ref="BM1120:BR1120"/>
    <mergeCell ref="W1121:AB1121"/>
    <mergeCell ref="AD1121:AI1121"/>
    <mergeCell ref="BF1121:BK1121"/>
    <mergeCell ref="BM1121:BR1121"/>
    <mergeCell ref="W1118:AB1118"/>
    <mergeCell ref="AD1118:AI1118"/>
    <mergeCell ref="BF1118:BK1118"/>
    <mergeCell ref="BM1118:BR1118"/>
    <mergeCell ref="W1119:AB1119"/>
    <mergeCell ref="AD1119:AI1119"/>
    <mergeCell ref="BF1119:BK1119"/>
    <mergeCell ref="BM1119:BR1119"/>
    <mergeCell ref="W1116:AB1116"/>
    <mergeCell ref="AD1116:AI1116"/>
    <mergeCell ref="BF1116:BK1116"/>
    <mergeCell ref="BM1116:BR1116"/>
    <mergeCell ref="W1117:AB1117"/>
    <mergeCell ref="AD1117:AI1117"/>
    <mergeCell ref="BF1117:BK1117"/>
    <mergeCell ref="BM1117:BR1117"/>
    <mergeCell ref="W1114:AB1114"/>
    <mergeCell ref="AD1114:AI1114"/>
    <mergeCell ref="BF1114:BK1114"/>
    <mergeCell ref="BM1114:BR1114"/>
    <mergeCell ref="W1115:AB1115"/>
    <mergeCell ref="AD1115:AI1115"/>
    <mergeCell ref="BF1115:BK1115"/>
    <mergeCell ref="BM1115:BR1115"/>
    <mergeCell ref="W1110:AB1110"/>
    <mergeCell ref="AD1110:AI1110"/>
    <mergeCell ref="BF1110:BK1110"/>
    <mergeCell ref="BM1110:BR1110"/>
    <mergeCell ref="W1113:AB1113"/>
    <mergeCell ref="AD1113:AI1113"/>
    <mergeCell ref="BF1113:BK1113"/>
    <mergeCell ref="BM1113:BR1113"/>
    <mergeCell ref="W1108:AB1108"/>
    <mergeCell ref="AD1108:AI1108"/>
    <mergeCell ref="BF1108:BK1108"/>
    <mergeCell ref="BM1108:BR1108"/>
    <mergeCell ref="W1109:AB1109"/>
    <mergeCell ref="AD1109:AI1109"/>
    <mergeCell ref="BF1109:BK1109"/>
    <mergeCell ref="BM1109:BR1109"/>
    <mergeCell ref="W1106:AB1106"/>
    <mergeCell ref="AD1106:AI1106"/>
    <mergeCell ref="BF1106:BK1106"/>
    <mergeCell ref="BM1106:BR1106"/>
    <mergeCell ref="W1107:AB1107"/>
    <mergeCell ref="AD1107:AI1107"/>
    <mergeCell ref="BF1107:BK1107"/>
    <mergeCell ref="BM1107:BR1107"/>
    <mergeCell ref="W1104:AB1104"/>
    <mergeCell ref="AD1104:AI1104"/>
    <mergeCell ref="BF1104:BK1104"/>
    <mergeCell ref="BM1104:BR1104"/>
    <mergeCell ref="W1105:AB1105"/>
    <mergeCell ref="AD1105:AI1105"/>
    <mergeCell ref="BF1105:BK1105"/>
    <mergeCell ref="BM1105:BR1105"/>
    <mergeCell ref="W1102:AB1102"/>
    <mergeCell ref="AD1102:AI1102"/>
    <mergeCell ref="BF1102:BK1102"/>
    <mergeCell ref="BM1102:BR1102"/>
    <mergeCell ref="W1103:AB1103"/>
    <mergeCell ref="AD1103:AI1103"/>
    <mergeCell ref="BF1103:BK1103"/>
    <mergeCell ref="BM1103:BR1103"/>
    <mergeCell ref="W1100:AB1100"/>
    <mergeCell ref="AD1100:AI1100"/>
    <mergeCell ref="BF1100:BK1100"/>
    <mergeCell ref="BM1100:BR1100"/>
    <mergeCell ref="W1101:AB1101"/>
    <mergeCell ref="AD1101:AI1101"/>
    <mergeCell ref="BF1101:BK1101"/>
    <mergeCell ref="BM1101:BR1101"/>
    <mergeCell ref="W1098:AB1098"/>
    <mergeCell ref="AD1098:AI1098"/>
    <mergeCell ref="BF1098:BK1098"/>
    <mergeCell ref="BM1098:BR1098"/>
    <mergeCell ref="W1099:AB1099"/>
    <mergeCell ref="AD1099:AI1099"/>
    <mergeCell ref="BF1099:BK1099"/>
    <mergeCell ref="BM1099:BR1099"/>
    <mergeCell ref="W1094:AB1094"/>
    <mergeCell ref="AD1094:AI1094"/>
    <mergeCell ref="BF1094:BK1094"/>
    <mergeCell ref="BM1094:BR1094"/>
    <mergeCell ref="W1095:AB1095"/>
    <mergeCell ref="AD1095:AI1095"/>
    <mergeCell ref="BF1095:BK1095"/>
    <mergeCell ref="BM1095:BR1095"/>
    <mergeCell ref="W1092:AB1092"/>
    <mergeCell ref="AD1092:AI1092"/>
    <mergeCell ref="BF1092:BK1092"/>
    <mergeCell ref="BM1092:BR1092"/>
    <mergeCell ref="W1093:AB1093"/>
    <mergeCell ref="AD1093:AI1093"/>
    <mergeCell ref="BF1093:BK1093"/>
    <mergeCell ref="BM1093:BR1093"/>
    <mergeCell ref="W1090:AB1090"/>
    <mergeCell ref="AD1090:AI1090"/>
    <mergeCell ref="BF1090:BK1090"/>
    <mergeCell ref="BM1090:BR1090"/>
    <mergeCell ref="W1091:AB1091"/>
    <mergeCell ref="AD1091:AI1091"/>
    <mergeCell ref="BF1091:BK1091"/>
    <mergeCell ref="BM1091:BR1091"/>
    <mergeCell ref="W1088:AB1088"/>
    <mergeCell ref="AD1088:AI1088"/>
    <mergeCell ref="BF1088:BK1088"/>
    <mergeCell ref="BM1088:BR1088"/>
    <mergeCell ref="W1089:AB1089"/>
    <mergeCell ref="AD1089:AI1089"/>
    <mergeCell ref="BF1089:BK1089"/>
    <mergeCell ref="BM1089:BR1089"/>
    <mergeCell ref="C1086:AI1086"/>
    <mergeCell ref="AL1086:BR1086"/>
    <mergeCell ref="W1087:AB1087"/>
    <mergeCell ref="AD1087:AI1087"/>
    <mergeCell ref="BF1087:BK1087"/>
    <mergeCell ref="BM1087:BR1087"/>
    <mergeCell ref="C1082:V1082"/>
    <mergeCell ref="W1082:AB1082"/>
    <mergeCell ref="AD1082:AI1082"/>
    <mergeCell ref="BF1082:BK1082"/>
    <mergeCell ref="BM1082:BR1082"/>
    <mergeCell ref="C1084:V1084"/>
    <mergeCell ref="W1084:AB1084"/>
    <mergeCell ref="AD1084:AI1084"/>
    <mergeCell ref="BF1084:BK1084"/>
    <mergeCell ref="BM1084:BR1084"/>
    <mergeCell ref="W1080:AB1080"/>
    <mergeCell ref="AD1080:AI1080"/>
    <mergeCell ref="BF1080:BK1080"/>
    <mergeCell ref="BM1080:BR1080"/>
    <mergeCell ref="C1081:V1081"/>
    <mergeCell ref="W1081:AB1081"/>
    <mergeCell ref="AD1081:AI1081"/>
    <mergeCell ref="BF1081:BK1081"/>
    <mergeCell ref="BM1081:BR1081"/>
    <mergeCell ref="W1078:AB1078"/>
    <mergeCell ref="AD1078:AI1078"/>
    <mergeCell ref="BF1078:BK1078"/>
    <mergeCell ref="BM1078:BR1078"/>
    <mergeCell ref="W1079:AB1079"/>
    <mergeCell ref="AD1079:AI1079"/>
    <mergeCell ref="BF1079:BK1079"/>
    <mergeCell ref="BM1079:BR1079"/>
    <mergeCell ref="W1076:AB1076"/>
    <mergeCell ref="AD1076:AI1076"/>
    <mergeCell ref="BF1076:BK1076"/>
    <mergeCell ref="BM1076:BR1076"/>
    <mergeCell ref="C1077:V1077"/>
    <mergeCell ref="W1077:AB1077"/>
    <mergeCell ref="AD1077:AI1077"/>
    <mergeCell ref="BF1077:BK1077"/>
    <mergeCell ref="BM1077:BR1077"/>
    <mergeCell ref="W1074:AB1074"/>
    <mergeCell ref="AD1074:AI1074"/>
    <mergeCell ref="BF1074:BK1074"/>
    <mergeCell ref="BM1074:BR1074"/>
    <mergeCell ref="W1075:AB1075"/>
    <mergeCell ref="AD1075:AI1075"/>
    <mergeCell ref="BF1075:BK1075"/>
    <mergeCell ref="BM1075:BR1075"/>
    <mergeCell ref="W1072:AB1072"/>
    <mergeCell ref="AD1072:AI1072"/>
    <mergeCell ref="BF1072:BK1072"/>
    <mergeCell ref="BM1072:BR1072"/>
    <mergeCell ref="W1073:AB1073"/>
    <mergeCell ref="AD1073:AI1073"/>
    <mergeCell ref="BF1073:BK1073"/>
    <mergeCell ref="BM1073:BR1073"/>
    <mergeCell ref="W1067:AB1067"/>
    <mergeCell ref="AD1067:AI1067"/>
    <mergeCell ref="BF1067:BK1067"/>
    <mergeCell ref="BM1067:BR1067"/>
    <mergeCell ref="W1069:AB1069"/>
    <mergeCell ref="AD1069:AI1069"/>
    <mergeCell ref="BF1069:BK1069"/>
    <mergeCell ref="BM1069:BR1069"/>
    <mergeCell ref="W1065:AB1065"/>
    <mergeCell ref="AD1065:AI1065"/>
    <mergeCell ref="BF1065:BK1065"/>
    <mergeCell ref="BM1065:BR1065"/>
    <mergeCell ref="W1066:AB1066"/>
    <mergeCell ref="AD1066:AI1066"/>
    <mergeCell ref="BF1066:BK1066"/>
    <mergeCell ref="BM1066:BR1066"/>
    <mergeCell ref="BI1059:BK1059"/>
    <mergeCell ref="BM1059:BR1059"/>
    <mergeCell ref="C1061:AI1061"/>
    <mergeCell ref="W1064:AB1064"/>
    <mergeCell ref="AD1064:AI1064"/>
    <mergeCell ref="BF1064:BK1064"/>
    <mergeCell ref="BM1064:BR1064"/>
    <mergeCell ref="O1059:Q1059"/>
    <mergeCell ref="S1059:X1059"/>
    <mergeCell ref="Z1059:AB1059"/>
    <mergeCell ref="AD1059:AI1059"/>
    <mergeCell ref="AX1059:AZ1059"/>
    <mergeCell ref="BB1059:BG1059"/>
    <mergeCell ref="BM1056:BR1056"/>
    <mergeCell ref="O1057:Q1057"/>
    <mergeCell ref="S1057:X1057"/>
    <mergeCell ref="Z1057:AB1057"/>
    <mergeCell ref="AD1057:AI1057"/>
    <mergeCell ref="AX1057:AZ1057"/>
    <mergeCell ref="BB1057:BG1057"/>
    <mergeCell ref="BI1057:BK1057"/>
    <mergeCell ref="BM1057:BR1057"/>
    <mergeCell ref="BB1055:BG1055"/>
    <mergeCell ref="BI1055:BK1055"/>
    <mergeCell ref="BM1055:BR1055"/>
    <mergeCell ref="O1056:Q1056"/>
    <mergeCell ref="S1056:X1056"/>
    <mergeCell ref="Z1056:AB1056"/>
    <mergeCell ref="AD1056:AI1056"/>
    <mergeCell ref="AX1056:AZ1056"/>
    <mergeCell ref="BB1056:BG1056"/>
    <mergeCell ref="BI1056:BK1056"/>
    <mergeCell ref="C1055:M1055"/>
    <mergeCell ref="O1055:Q1055"/>
    <mergeCell ref="S1055:X1055"/>
    <mergeCell ref="Z1055:AB1055"/>
    <mergeCell ref="AD1055:AI1055"/>
    <mergeCell ref="AX1055:AZ1055"/>
    <mergeCell ref="BI1053:BK1053"/>
    <mergeCell ref="BM1053:BR1053"/>
    <mergeCell ref="O1054:Q1054"/>
    <mergeCell ref="S1054:X1054"/>
    <mergeCell ref="Z1054:AB1054"/>
    <mergeCell ref="AD1054:AI1054"/>
    <mergeCell ref="AX1054:AZ1054"/>
    <mergeCell ref="BB1054:BG1054"/>
    <mergeCell ref="BI1054:BK1054"/>
    <mergeCell ref="BM1054:BR1054"/>
    <mergeCell ref="O1053:Q1053"/>
    <mergeCell ref="S1053:X1053"/>
    <mergeCell ref="Z1053:AB1053"/>
    <mergeCell ref="AD1053:AI1053"/>
    <mergeCell ref="AX1053:AZ1053"/>
    <mergeCell ref="BB1053:BG1053"/>
    <mergeCell ref="BI1051:BK1051"/>
    <mergeCell ref="BM1051:BR1051"/>
    <mergeCell ref="O1052:Q1052"/>
    <mergeCell ref="S1052:X1052"/>
    <mergeCell ref="Z1052:AB1052"/>
    <mergeCell ref="AD1052:AI1052"/>
    <mergeCell ref="AX1052:AZ1052"/>
    <mergeCell ref="BB1052:BG1052"/>
    <mergeCell ref="BI1052:BK1052"/>
    <mergeCell ref="BM1052:BR1052"/>
    <mergeCell ref="O1051:Q1051"/>
    <mergeCell ref="S1051:X1051"/>
    <mergeCell ref="Z1051:AB1051"/>
    <mergeCell ref="AD1051:AI1051"/>
    <mergeCell ref="AX1051:AZ1051"/>
    <mergeCell ref="BB1051:BG1051"/>
    <mergeCell ref="W1047:AB1047"/>
    <mergeCell ref="AD1047:AI1047"/>
    <mergeCell ref="BF1047:BK1047"/>
    <mergeCell ref="BM1047:BR1047"/>
    <mergeCell ref="W1048:AB1048"/>
    <mergeCell ref="AD1048:AI1048"/>
    <mergeCell ref="BF1048:BK1048"/>
    <mergeCell ref="BM1048:BR1048"/>
    <mergeCell ref="W1045:AB1045"/>
    <mergeCell ref="AD1045:AI1045"/>
    <mergeCell ref="BF1045:BK1045"/>
    <mergeCell ref="BM1045:BR1045"/>
    <mergeCell ref="W1046:AB1046"/>
    <mergeCell ref="AD1046:AI1046"/>
    <mergeCell ref="BF1046:BK1046"/>
    <mergeCell ref="BM1046:BR1046"/>
    <mergeCell ref="W1043:AB1043"/>
    <mergeCell ref="AD1043:AI1043"/>
    <mergeCell ref="BF1043:BK1043"/>
    <mergeCell ref="BM1043:BR1043"/>
    <mergeCell ref="W1044:AB1044"/>
    <mergeCell ref="AD1044:AI1044"/>
    <mergeCell ref="BF1044:BK1044"/>
    <mergeCell ref="BM1044:BR1044"/>
    <mergeCell ref="W1041:AB1041"/>
    <mergeCell ref="AD1041:AI1041"/>
    <mergeCell ref="BF1041:BK1041"/>
    <mergeCell ref="BM1041:BR1041"/>
    <mergeCell ref="W1042:AB1042"/>
    <mergeCell ref="AD1042:AI1042"/>
    <mergeCell ref="BF1042:BK1042"/>
    <mergeCell ref="BM1042:BR1042"/>
    <mergeCell ref="C1039:AI1039"/>
    <mergeCell ref="AL1039:BR1039"/>
    <mergeCell ref="W1040:AB1040"/>
    <mergeCell ref="AD1040:AI1040"/>
    <mergeCell ref="BF1040:BK1040"/>
    <mergeCell ref="BM1040:BR1040"/>
    <mergeCell ref="P1037:U1037"/>
    <mergeCell ref="W1037:AB1037"/>
    <mergeCell ref="AD1037:AI1037"/>
    <mergeCell ref="AY1037:BD1037"/>
    <mergeCell ref="BF1037:BK1037"/>
    <mergeCell ref="BM1037:BR1037"/>
    <mergeCell ref="P1036:U1036"/>
    <mergeCell ref="W1036:AB1036"/>
    <mergeCell ref="AD1036:AI1036"/>
    <mergeCell ref="AY1036:BD1036"/>
    <mergeCell ref="BF1036:BK1036"/>
    <mergeCell ref="BM1036:BR1036"/>
    <mergeCell ref="P1035:U1035"/>
    <mergeCell ref="W1035:AB1035"/>
    <mergeCell ref="AD1035:AI1035"/>
    <mergeCell ref="AY1035:BD1035"/>
    <mergeCell ref="BF1035:BK1035"/>
    <mergeCell ref="BM1035:BR1035"/>
    <mergeCell ref="P1034:U1034"/>
    <mergeCell ref="W1034:AB1034"/>
    <mergeCell ref="AD1034:AI1034"/>
    <mergeCell ref="AY1034:BD1034"/>
    <mergeCell ref="BF1034:BK1034"/>
    <mergeCell ref="BM1034:BR1034"/>
    <mergeCell ref="P1033:U1033"/>
    <mergeCell ref="W1033:AB1033"/>
    <mergeCell ref="AD1033:AI1033"/>
    <mergeCell ref="AY1033:BD1033"/>
    <mergeCell ref="BF1033:BK1033"/>
    <mergeCell ref="BM1033:BR1033"/>
    <mergeCell ref="P1032:U1032"/>
    <mergeCell ref="W1032:AB1032"/>
    <mergeCell ref="AD1032:AI1032"/>
    <mergeCell ref="AY1032:BD1032"/>
    <mergeCell ref="BF1032:BK1032"/>
    <mergeCell ref="BM1032:BR1032"/>
    <mergeCell ref="P1031:U1031"/>
    <mergeCell ref="W1031:AB1031"/>
    <mergeCell ref="AD1031:AI1031"/>
    <mergeCell ref="AY1031:BD1031"/>
    <mergeCell ref="BF1031:BK1031"/>
    <mergeCell ref="BM1031:BR1031"/>
    <mergeCell ref="P1030:U1030"/>
    <mergeCell ref="W1030:AB1030"/>
    <mergeCell ref="AD1030:AI1030"/>
    <mergeCell ref="AY1030:BD1030"/>
    <mergeCell ref="BF1030:BK1030"/>
    <mergeCell ref="BM1030:BR1030"/>
    <mergeCell ref="P1029:U1029"/>
    <mergeCell ref="W1029:AB1029"/>
    <mergeCell ref="AD1029:AI1029"/>
    <mergeCell ref="AY1029:BD1029"/>
    <mergeCell ref="BF1029:BK1029"/>
    <mergeCell ref="BM1029:BR1029"/>
    <mergeCell ref="P1028:U1028"/>
    <mergeCell ref="W1028:AB1028"/>
    <mergeCell ref="AD1028:AI1028"/>
    <mergeCell ref="AY1028:BD1028"/>
    <mergeCell ref="BF1028:BK1028"/>
    <mergeCell ref="BM1028:BR1028"/>
    <mergeCell ref="P1027:U1027"/>
    <mergeCell ref="W1027:AB1027"/>
    <mergeCell ref="AD1027:AI1027"/>
    <mergeCell ref="AY1027:BD1027"/>
    <mergeCell ref="BF1027:BK1027"/>
    <mergeCell ref="BM1027:BR1027"/>
    <mergeCell ref="P1026:U1026"/>
    <mergeCell ref="W1026:AB1026"/>
    <mergeCell ref="AD1026:AI1026"/>
    <mergeCell ref="AY1026:BD1026"/>
    <mergeCell ref="BF1026:BK1026"/>
    <mergeCell ref="BM1026:BR1026"/>
    <mergeCell ref="P1024:U1024"/>
    <mergeCell ref="W1024:AB1024"/>
    <mergeCell ref="AD1024:AI1024"/>
    <mergeCell ref="AY1024:BD1024"/>
    <mergeCell ref="BF1024:BK1024"/>
    <mergeCell ref="BM1024:BR1024"/>
    <mergeCell ref="P1023:U1023"/>
    <mergeCell ref="W1023:AB1023"/>
    <mergeCell ref="AD1023:AI1023"/>
    <mergeCell ref="AY1023:BD1023"/>
    <mergeCell ref="BF1023:BK1023"/>
    <mergeCell ref="BM1023:BR1023"/>
    <mergeCell ref="P1022:U1022"/>
    <mergeCell ref="W1022:AB1022"/>
    <mergeCell ref="AD1022:AI1022"/>
    <mergeCell ref="AY1022:BD1022"/>
    <mergeCell ref="BF1022:BK1022"/>
    <mergeCell ref="BM1022:BR1022"/>
    <mergeCell ref="P1021:U1021"/>
    <mergeCell ref="W1021:AB1021"/>
    <mergeCell ref="AD1021:AI1021"/>
    <mergeCell ref="AY1021:BD1021"/>
    <mergeCell ref="BF1021:BK1021"/>
    <mergeCell ref="BM1021:BR1021"/>
    <mergeCell ref="P1020:U1020"/>
    <mergeCell ref="W1020:AB1020"/>
    <mergeCell ref="AD1020:AI1020"/>
    <mergeCell ref="AY1020:BD1020"/>
    <mergeCell ref="BF1020:BK1020"/>
    <mergeCell ref="BM1020:BR1020"/>
    <mergeCell ref="P1019:U1019"/>
    <mergeCell ref="W1019:AB1019"/>
    <mergeCell ref="AD1019:AI1019"/>
    <mergeCell ref="AY1019:BD1019"/>
    <mergeCell ref="BF1019:BK1019"/>
    <mergeCell ref="BM1019:BR1019"/>
    <mergeCell ref="P1018:U1018"/>
    <mergeCell ref="W1018:AB1018"/>
    <mergeCell ref="AD1018:AI1018"/>
    <mergeCell ref="AY1018:BD1018"/>
    <mergeCell ref="BF1018:BK1018"/>
    <mergeCell ref="BM1018:BR1018"/>
    <mergeCell ref="P1017:U1017"/>
    <mergeCell ref="W1017:AB1017"/>
    <mergeCell ref="AD1017:AI1017"/>
    <mergeCell ref="AY1017:BD1017"/>
    <mergeCell ref="BF1017:BK1017"/>
    <mergeCell ref="BM1017:BR1017"/>
    <mergeCell ref="P1016:U1016"/>
    <mergeCell ref="W1016:AB1016"/>
    <mergeCell ref="AD1016:AI1016"/>
    <mergeCell ref="AY1016:BD1016"/>
    <mergeCell ref="BF1016:BK1016"/>
    <mergeCell ref="BM1016:BR1016"/>
    <mergeCell ref="P1015:U1015"/>
    <mergeCell ref="W1015:AB1015"/>
    <mergeCell ref="AD1015:AI1015"/>
    <mergeCell ref="AY1015:BD1015"/>
    <mergeCell ref="BF1015:BK1015"/>
    <mergeCell ref="BM1015:BR1015"/>
    <mergeCell ref="P1014:U1014"/>
    <mergeCell ref="W1014:AB1014"/>
    <mergeCell ref="AD1014:AI1014"/>
    <mergeCell ref="AY1014:BD1014"/>
    <mergeCell ref="BF1014:BK1014"/>
    <mergeCell ref="BM1014:BR1014"/>
    <mergeCell ref="P1012:U1012"/>
    <mergeCell ref="W1012:AB1012"/>
    <mergeCell ref="AD1012:AI1012"/>
    <mergeCell ref="AY1012:BD1012"/>
    <mergeCell ref="BF1012:BK1012"/>
    <mergeCell ref="BM1012:BR1012"/>
    <mergeCell ref="W1007:AB1007"/>
    <mergeCell ref="AD1007:AI1007"/>
    <mergeCell ref="BF1007:BK1007"/>
    <mergeCell ref="BM1007:BR1007"/>
    <mergeCell ref="P1011:U1011"/>
    <mergeCell ref="W1011:AB1011"/>
    <mergeCell ref="AD1011:AI1011"/>
    <mergeCell ref="AY1011:BD1011"/>
    <mergeCell ref="BF1011:BK1011"/>
    <mergeCell ref="BM1011:BR1011"/>
    <mergeCell ref="W1004:AB1004"/>
    <mergeCell ref="AD1004:AI1004"/>
    <mergeCell ref="BF1004:BK1004"/>
    <mergeCell ref="BM1004:BR1004"/>
    <mergeCell ref="W1005:AB1005"/>
    <mergeCell ref="AD1005:AI1005"/>
    <mergeCell ref="BF1005:BK1005"/>
    <mergeCell ref="BM1005:BR1005"/>
    <mergeCell ref="W1002:AB1002"/>
    <mergeCell ref="AD1002:AI1002"/>
    <mergeCell ref="BF1002:BK1002"/>
    <mergeCell ref="BM1002:BR1002"/>
    <mergeCell ref="W1003:AB1003"/>
    <mergeCell ref="AD1003:AI1003"/>
    <mergeCell ref="BF1003:BK1003"/>
    <mergeCell ref="BM1003:BR1003"/>
    <mergeCell ref="W1000:AB1000"/>
    <mergeCell ref="AD1000:AI1000"/>
    <mergeCell ref="BF1000:BK1000"/>
    <mergeCell ref="BM1000:BR1000"/>
    <mergeCell ref="W1001:AB1001"/>
    <mergeCell ref="AD1001:AI1001"/>
    <mergeCell ref="BF1001:BK1001"/>
    <mergeCell ref="BM1001:BR1001"/>
    <mergeCell ref="W995:AB995"/>
    <mergeCell ref="AD995:AI995"/>
    <mergeCell ref="BF995:BK995"/>
    <mergeCell ref="BM995:BR995"/>
    <mergeCell ref="W997:AB997"/>
    <mergeCell ref="AD997:AI997"/>
    <mergeCell ref="BF997:BK997"/>
    <mergeCell ref="BM997:BR997"/>
    <mergeCell ref="W993:AB993"/>
    <mergeCell ref="AD993:AI993"/>
    <mergeCell ref="BF993:BK993"/>
    <mergeCell ref="BM993:BR993"/>
    <mergeCell ref="W994:AB994"/>
    <mergeCell ref="AD994:AI994"/>
    <mergeCell ref="BF994:BK994"/>
    <mergeCell ref="BM994:BR994"/>
    <mergeCell ref="W989:AB989"/>
    <mergeCell ref="AD989:AI989"/>
    <mergeCell ref="BF989:BK989"/>
    <mergeCell ref="BM989:BR989"/>
    <mergeCell ref="W992:AB992"/>
    <mergeCell ref="AD992:AI992"/>
    <mergeCell ref="BF992:BK992"/>
    <mergeCell ref="BM992:BR992"/>
    <mergeCell ref="W985:AB985"/>
    <mergeCell ref="AD985:AI985"/>
    <mergeCell ref="BF985:BK985"/>
    <mergeCell ref="BM985:BR985"/>
    <mergeCell ref="W987:AB987"/>
    <mergeCell ref="AD987:AI987"/>
    <mergeCell ref="BF987:BK987"/>
    <mergeCell ref="BM987:BR987"/>
    <mergeCell ref="W983:AB983"/>
    <mergeCell ref="AD983:AI983"/>
    <mergeCell ref="BF983:BK983"/>
    <mergeCell ref="BM983:BR983"/>
    <mergeCell ref="W984:AB984"/>
    <mergeCell ref="AD984:AI984"/>
    <mergeCell ref="BF984:BK984"/>
    <mergeCell ref="BM984:BR984"/>
    <mergeCell ref="W981:AB981"/>
    <mergeCell ref="AD981:AI981"/>
    <mergeCell ref="BF981:BK981"/>
    <mergeCell ref="BM981:BR981"/>
    <mergeCell ref="W982:AB982"/>
    <mergeCell ref="AD982:AI982"/>
    <mergeCell ref="BF982:BK982"/>
    <mergeCell ref="BM982:BR982"/>
    <mergeCell ref="AQ978:AU978"/>
    <mergeCell ref="AV978:AY978"/>
    <mergeCell ref="AZ978:BD978"/>
    <mergeCell ref="BE978:BI978"/>
    <mergeCell ref="BJ978:BM978"/>
    <mergeCell ref="BN978:BR978"/>
    <mergeCell ref="H978:L978"/>
    <mergeCell ref="M978:P978"/>
    <mergeCell ref="Q978:U978"/>
    <mergeCell ref="V978:Z978"/>
    <mergeCell ref="AA978:AD978"/>
    <mergeCell ref="AE978:AI978"/>
    <mergeCell ref="AQ976:AU976"/>
    <mergeCell ref="AV976:AY976"/>
    <mergeCell ref="AZ976:BD976"/>
    <mergeCell ref="BE976:BI976"/>
    <mergeCell ref="BJ976:BM976"/>
    <mergeCell ref="BN976:BR976"/>
    <mergeCell ref="H976:L976"/>
    <mergeCell ref="M976:P976"/>
    <mergeCell ref="Q976:U976"/>
    <mergeCell ref="V976:Z976"/>
    <mergeCell ref="AA976:AD976"/>
    <mergeCell ref="AE976:AI976"/>
    <mergeCell ref="AQ975:AU975"/>
    <mergeCell ref="AV975:AY975"/>
    <mergeCell ref="AZ975:BD975"/>
    <mergeCell ref="BE975:BI975"/>
    <mergeCell ref="BJ975:BM975"/>
    <mergeCell ref="BN975:BR975"/>
    <mergeCell ref="H975:L975"/>
    <mergeCell ref="M975:P975"/>
    <mergeCell ref="Q975:U975"/>
    <mergeCell ref="V975:Z975"/>
    <mergeCell ref="AA975:AD975"/>
    <mergeCell ref="AE975:AI975"/>
    <mergeCell ref="AQ974:AU974"/>
    <mergeCell ref="AV974:AY974"/>
    <mergeCell ref="AZ974:BD974"/>
    <mergeCell ref="BE974:BI974"/>
    <mergeCell ref="BJ974:BM974"/>
    <mergeCell ref="BN974:BR974"/>
    <mergeCell ref="AZ973:BD973"/>
    <mergeCell ref="BE973:BI973"/>
    <mergeCell ref="BJ973:BM973"/>
    <mergeCell ref="BN973:BR973"/>
    <mergeCell ref="H974:L974"/>
    <mergeCell ref="M974:P974"/>
    <mergeCell ref="Q974:U974"/>
    <mergeCell ref="V974:Z974"/>
    <mergeCell ref="AA974:AD974"/>
    <mergeCell ref="AE974:AI974"/>
    <mergeCell ref="BJ972:BM972"/>
    <mergeCell ref="BN972:BR972"/>
    <mergeCell ref="H973:L973"/>
    <mergeCell ref="M973:P973"/>
    <mergeCell ref="Q973:U973"/>
    <mergeCell ref="V973:Z973"/>
    <mergeCell ref="AA973:AD973"/>
    <mergeCell ref="AE973:AI973"/>
    <mergeCell ref="AQ973:AU973"/>
    <mergeCell ref="AV973:AY973"/>
    <mergeCell ref="AE972:AI972"/>
    <mergeCell ref="AL972:AP972"/>
    <mergeCell ref="AQ972:AU972"/>
    <mergeCell ref="AV972:AY972"/>
    <mergeCell ref="AZ972:BD972"/>
    <mergeCell ref="BE972:BI972"/>
    <mergeCell ref="H971:U971"/>
    <mergeCell ref="V971:AI971"/>
    <mergeCell ref="AQ971:BD971"/>
    <mergeCell ref="BE971:BR971"/>
    <mergeCell ref="C972:G972"/>
    <mergeCell ref="H972:L972"/>
    <mergeCell ref="M972:P972"/>
    <mergeCell ref="Q972:U972"/>
    <mergeCell ref="V972:Z972"/>
    <mergeCell ref="AA972:AD972"/>
    <mergeCell ref="E966:AI966"/>
    <mergeCell ref="AO966:BR966"/>
    <mergeCell ref="E967:AI967"/>
    <mergeCell ref="AO967:BR967"/>
    <mergeCell ref="E968:AI968"/>
    <mergeCell ref="AO968:BR968"/>
    <mergeCell ref="E963:AI963"/>
    <mergeCell ref="AO963:BR963"/>
    <mergeCell ref="E964:AI964"/>
    <mergeCell ref="AO964:BR964"/>
    <mergeCell ref="E965:AI965"/>
    <mergeCell ref="AO965:BR965"/>
    <mergeCell ref="E959:AI959"/>
    <mergeCell ref="AO959:BR959"/>
    <mergeCell ref="D961:AI961"/>
    <mergeCell ref="AM961:BR961"/>
    <mergeCell ref="E962:AI962"/>
    <mergeCell ref="AO962:BR962"/>
    <mergeCell ref="E956:AI956"/>
    <mergeCell ref="AO956:BR956"/>
    <mergeCell ref="E957:AI957"/>
    <mergeCell ref="AO957:BR957"/>
    <mergeCell ref="E958:AI958"/>
    <mergeCell ref="AO958:BR958"/>
    <mergeCell ref="E953:AI953"/>
    <mergeCell ref="AO953:BR953"/>
    <mergeCell ref="E954:AI954"/>
    <mergeCell ref="AO954:BR954"/>
    <mergeCell ref="E955:AI955"/>
    <mergeCell ref="AO955:BR955"/>
    <mergeCell ref="W948:AB948"/>
    <mergeCell ref="AD948:AI948"/>
    <mergeCell ref="BF948:BK948"/>
    <mergeCell ref="BM948:BR948"/>
    <mergeCell ref="D952:AI952"/>
    <mergeCell ref="AM952:BR952"/>
    <mergeCell ref="W945:AB945"/>
    <mergeCell ref="AD945:AI945"/>
    <mergeCell ref="BF945:BK945"/>
    <mergeCell ref="BM945:BR945"/>
    <mergeCell ref="W946:AB946"/>
    <mergeCell ref="AD946:AI946"/>
    <mergeCell ref="BF946:BK946"/>
    <mergeCell ref="BM946:BR946"/>
    <mergeCell ref="W943:AB943"/>
    <mergeCell ref="AD943:AI943"/>
    <mergeCell ref="BF943:BK943"/>
    <mergeCell ref="BM943:BR943"/>
    <mergeCell ref="W944:AB944"/>
    <mergeCell ref="AD944:AI944"/>
    <mergeCell ref="BF944:BK944"/>
    <mergeCell ref="BM944:BR944"/>
    <mergeCell ref="BF939:BK939"/>
    <mergeCell ref="BM939:BR939"/>
    <mergeCell ref="I941:N941"/>
    <mergeCell ref="P941:U941"/>
    <mergeCell ref="W941:AB941"/>
    <mergeCell ref="AD941:AI941"/>
    <mergeCell ref="AR941:AW941"/>
    <mergeCell ref="AY941:BD941"/>
    <mergeCell ref="BF941:BK941"/>
    <mergeCell ref="BM941:BR941"/>
    <mergeCell ref="I939:N939"/>
    <mergeCell ref="P939:U939"/>
    <mergeCell ref="W939:AB939"/>
    <mergeCell ref="AD939:AI939"/>
    <mergeCell ref="AR939:AW939"/>
    <mergeCell ref="AY939:BD939"/>
    <mergeCell ref="BF937:BK937"/>
    <mergeCell ref="BM937:BR937"/>
    <mergeCell ref="I938:N938"/>
    <mergeCell ref="P938:U938"/>
    <mergeCell ref="W938:AB938"/>
    <mergeCell ref="AD938:AI938"/>
    <mergeCell ref="AR938:AW938"/>
    <mergeCell ref="AY938:BD938"/>
    <mergeCell ref="BF938:BK938"/>
    <mergeCell ref="BM938:BR938"/>
    <mergeCell ref="I937:N937"/>
    <mergeCell ref="P937:U937"/>
    <mergeCell ref="W937:AB937"/>
    <mergeCell ref="AD937:AI937"/>
    <mergeCell ref="AR937:AW937"/>
    <mergeCell ref="AY937:BD937"/>
    <mergeCell ref="BF935:BK935"/>
    <mergeCell ref="BM935:BR935"/>
    <mergeCell ref="I936:N936"/>
    <mergeCell ref="P936:U936"/>
    <mergeCell ref="W936:AB936"/>
    <mergeCell ref="AD936:AI936"/>
    <mergeCell ref="AR936:AW936"/>
    <mergeCell ref="AY936:BD936"/>
    <mergeCell ref="BF936:BK936"/>
    <mergeCell ref="BM936:BR936"/>
    <mergeCell ref="I935:N935"/>
    <mergeCell ref="P935:U935"/>
    <mergeCell ref="W935:AB935"/>
    <mergeCell ref="AD935:AI935"/>
    <mergeCell ref="AR935:AW935"/>
    <mergeCell ref="AY935:BD935"/>
    <mergeCell ref="BF933:BK933"/>
    <mergeCell ref="BM933:BR933"/>
    <mergeCell ref="I934:N934"/>
    <mergeCell ref="P934:U934"/>
    <mergeCell ref="W934:AB934"/>
    <mergeCell ref="AD934:AI934"/>
    <mergeCell ref="AR934:AW934"/>
    <mergeCell ref="AY934:BD934"/>
    <mergeCell ref="BF934:BK934"/>
    <mergeCell ref="BM934:BR934"/>
    <mergeCell ref="I933:N933"/>
    <mergeCell ref="P933:U933"/>
    <mergeCell ref="W933:AB933"/>
    <mergeCell ref="AD933:AI933"/>
    <mergeCell ref="AR933:AW933"/>
    <mergeCell ref="AY933:BD933"/>
    <mergeCell ref="BF931:BK931"/>
    <mergeCell ref="BM931:BR931"/>
    <mergeCell ref="I932:N932"/>
    <mergeCell ref="P932:U932"/>
    <mergeCell ref="W932:AB932"/>
    <mergeCell ref="AD932:AI932"/>
    <mergeCell ref="AR932:AW932"/>
    <mergeCell ref="AY932:BD932"/>
    <mergeCell ref="BF932:BK932"/>
    <mergeCell ref="BM932:BR932"/>
    <mergeCell ref="I931:N931"/>
    <mergeCell ref="P931:U931"/>
    <mergeCell ref="W931:AB931"/>
    <mergeCell ref="AD931:AI931"/>
    <mergeCell ref="AR931:AW931"/>
    <mergeCell ref="AY931:BD931"/>
    <mergeCell ref="W926:AB926"/>
    <mergeCell ref="AD926:AI926"/>
    <mergeCell ref="BF926:BK926"/>
    <mergeCell ref="BM926:BR926"/>
    <mergeCell ref="W928:AB928"/>
    <mergeCell ref="AD928:AI928"/>
    <mergeCell ref="BF928:BK928"/>
    <mergeCell ref="BM928:BR928"/>
    <mergeCell ref="W924:AB924"/>
    <mergeCell ref="AD924:AI924"/>
    <mergeCell ref="BF924:BK924"/>
    <mergeCell ref="BM924:BR924"/>
    <mergeCell ref="W925:AB925"/>
    <mergeCell ref="AD925:AI925"/>
    <mergeCell ref="BF925:BK925"/>
    <mergeCell ref="BM925:BR925"/>
    <mergeCell ref="W922:AB922"/>
    <mergeCell ref="AD922:AI922"/>
    <mergeCell ref="BF922:BK922"/>
    <mergeCell ref="BM922:BR922"/>
    <mergeCell ref="W923:AB923"/>
    <mergeCell ref="AD923:AI923"/>
    <mergeCell ref="BF923:BK923"/>
    <mergeCell ref="BM923:BR923"/>
    <mergeCell ref="W918:AB918"/>
    <mergeCell ref="AD918:AI918"/>
    <mergeCell ref="BF918:BK918"/>
    <mergeCell ref="BM918:BR918"/>
    <mergeCell ref="W921:AB921"/>
    <mergeCell ref="AD921:AI921"/>
    <mergeCell ref="BF921:BK921"/>
    <mergeCell ref="BM921:BR921"/>
    <mergeCell ref="W915:AB915"/>
    <mergeCell ref="AD915:AI915"/>
    <mergeCell ref="BF915:BK915"/>
    <mergeCell ref="BM915:BR915"/>
    <mergeCell ref="W916:AB916"/>
    <mergeCell ref="AD916:AI916"/>
    <mergeCell ref="BF916:BK916"/>
    <mergeCell ref="BM916:BR916"/>
    <mergeCell ref="W913:AB913"/>
    <mergeCell ref="AD913:AI913"/>
    <mergeCell ref="BF913:BK913"/>
    <mergeCell ref="BM913:BR913"/>
    <mergeCell ref="W914:AB914"/>
    <mergeCell ref="AD914:AI914"/>
    <mergeCell ref="BF914:BK914"/>
    <mergeCell ref="BM914:BR914"/>
    <mergeCell ref="W911:AB911"/>
    <mergeCell ref="AD911:AI911"/>
    <mergeCell ref="BF911:BK911"/>
    <mergeCell ref="BM911:BR911"/>
    <mergeCell ref="W912:AB912"/>
    <mergeCell ref="AD912:AI912"/>
    <mergeCell ref="BF912:BK912"/>
    <mergeCell ref="BM912:BR912"/>
    <mergeCell ref="W905:AB905"/>
    <mergeCell ref="AD905:AI905"/>
    <mergeCell ref="BF905:BK905"/>
    <mergeCell ref="BM905:BR905"/>
    <mergeCell ref="W907:AB907"/>
    <mergeCell ref="AD907:AI907"/>
    <mergeCell ref="BF907:BK907"/>
    <mergeCell ref="BM907:BR907"/>
    <mergeCell ref="W903:AB903"/>
    <mergeCell ref="AD903:AI903"/>
    <mergeCell ref="BF903:BK903"/>
    <mergeCell ref="BM903:BR903"/>
    <mergeCell ref="W904:AB904"/>
    <mergeCell ref="AD904:AI904"/>
    <mergeCell ref="BF904:BK904"/>
    <mergeCell ref="BM904:BR904"/>
    <mergeCell ref="W899:AB899"/>
    <mergeCell ref="AD899:AI899"/>
    <mergeCell ref="BF899:BK899"/>
    <mergeCell ref="BM899:BR899"/>
    <mergeCell ref="W902:AB902"/>
    <mergeCell ref="AD902:AI902"/>
    <mergeCell ref="BF902:BK902"/>
    <mergeCell ref="BM902:BR902"/>
    <mergeCell ref="W896:AB896"/>
    <mergeCell ref="AD896:AI896"/>
    <mergeCell ref="BF896:BK896"/>
    <mergeCell ref="BM896:BR896"/>
    <mergeCell ref="W897:AB897"/>
    <mergeCell ref="AD897:AI897"/>
    <mergeCell ref="BF897:BK897"/>
    <mergeCell ref="BM897:BR897"/>
    <mergeCell ref="W894:AB894"/>
    <mergeCell ref="AD894:AI894"/>
    <mergeCell ref="BF894:BK894"/>
    <mergeCell ref="BM894:BR894"/>
    <mergeCell ref="W895:AB895"/>
    <mergeCell ref="AD895:AI895"/>
    <mergeCell ref="BF895:BK895"/>
    <mergeCell ref="BM895:BR895"/>
    <mergeCell ref="W888:AB888"/>
    <mergeCell ref="AD888:AI888"/>
    <mergeCell ref="BF888:BK888"/>
    <mergeCell ref="BM888:BR888"/>
    <mergeCell ref="W890:AB890"/>
    <mergeCell ref="AD890:AI890"/>
    <mergeCell ref="BF890:BK890"/>
    <mergeCell ref="BM890:BR890"/>
    <mergeCell ref="W886:AB886"/>
    <mergeCell ref="AD886:AI886"/>
    <mergeCell ref="BF886:BK886"/>
    <mergeCell ref="BM886:BR886"/>
    <mergeCell ref="W887:AB887"/>
    <mergeCell ref="AD887:AI887"/>
    <mergeCell ref="BF887:BK887"/>
    <mergeCell ref="BM887:BR887"/>
    <mergeCell ref="W884:AB884"/>
    <mergeCell ref="AD884:AI884"/>
    <mergeCell ref="BF884:BK884"/>
    <mergeCell ref="BM884:BR884"/>
    <mergeCell ref="W885:AB885"/>
    <mergeCell ref="AD885:AI885"/>
    <mergeCell ref="BF885:BK885"/>
    <mergeCell ref="BM885:BR885"/>
    <mergeCell ref="W879:AB879"/>
    <mergeCell ref="AD879:AI879"/>
    <mergeCell ref="BF879:BK879"/>
    <mergeCell ref="BM879:BR879"/>
    <mergeCell ref="C881:AI881"/>
    <mergeCell ref="AL881:BR881"/>
    <mergeCell ref="W876:AB876"/>
    <mergeCell ref="AD876:AI876"/>
    <mergeCell ref="BF876:BK876"/>
    <mergeCell ref="BM876:BR876"/>
    <mergeCell ref="W877:AB877"/>
    <mergeCell ref="AD877:AI877"/>
    <mergeCell ref="BF877:BK877"/>
    <mergeCell ref="BM877:BR877"/>
    <mergeCell ref="W874:AB874"/>
    <mergeCell ref="AD874:AI874"/>
    <mergeCell ref="BF874:BK874"/>
    <mergeCell ref="BM874:BR874"/>
    <mergeCell ref="W875:AB875"/>
    <mergeCell ref="AD875:AI875"/>
    <mergeCell ref="BF875:BK875"/>
    <mergeCell ref="BM875:BR875"/>
    <mergeCell ref="W872:AB872"/>
    <mergeCell ref="AD872:AI872"/>
    <mergeCell ref="BF872:BK872"/>
    <mergeCell ref="BM872:BR872"/>
    <mergeCell ref="W873:AB873"/>
    <mergeCell ref="AD873:AI873"/>
    <mergeCell ref="BF873:BK873"/>
    <mergeCell ref="BM873:BR873"/>
    <mergeCell ref="W870:AB870"/>
    <mergeCell ref="AD870:AI870"/>
    <mergeCell ref="BF870:BK870"/>
    <mergeCell ref="BM870:BR870"/>
    <mergeCell ref="W871:AB871"/>
    <mergeCell ref="AD871:AI871"/>
    <mergeCell ref="BF871:BK871"/>
    <mergeCell ref="BM871:BR871"/>
    <mergeCell ref="W868:AB868"/>
    <mergeCell ref="AD868:AI868"/>
    <mergeCell ref="BF868:BK868"/>
    <mergeCell ref="BM868:BR868"/>
    <mergeCell ref="W869:AB869"/>
    <mergeCell ref="AD869:AI869"/>
    <mergeCell ref="BF869:BK869"/>
    <mergeCell ref="BM869:BR869"/>
    <mergeCell ref="W863:AB863"/>
    <mergeCell ref="AD863:AI863"/>
    <mergeCell ref="BF863:BK863"/>
    <mergeCell ref="BM863:BR863"/>
    <mergeCell ref="W865:AB865"/>
    <mergeCell ref="AD865:AI865"/>
    <mergeCell ref="BF865:BK865"/>
    <mergeCell ref="BM865:BR865"/>
    <mergeCell ref="W861:AB861"/>
    <mergeCell ref="AD861:AI861"/>
    <mergeCell ref="BF861:BK861"/>
    <mergeCell ref="BM861:BR861"/>
    <mergeCell ref="W862:AB862"/>
    <mergeCell ref="AD862:AI862"/>
    <mergeCell ref="BF862:BK862"/>
    <mergeCell ref="BM862:BR862"/>
    <mergeCell ref="W857:AB857"/>
    <mergeCell ref="AD857:AI857"/>
    <mergeCell ref="BF857:BK857"/>
    <mergeCell ref="BM857:BR857"/>
    <mergeCell ref="W860:AB860"/>
    <mergeCell ref="AD860:AI860"/>
    <mergeCell ref="BF860:BK860"/>
    <mergeCell ref="BM860:BR860"/>
    <mergeCell ref="W854:AB854"/>
    <mergeCell ref="AD854:AI854"/>
    <mergeCell ref="BF854:BK854"/>
    <mergeCell ref="BM854:BR854"/>
    <mergeCell ref="W855:AB855"/>
    <mergeCell ref="AD855:AI855"/>
    <mergeCell ref="BF855:BK855"/>
    <mergeCell ref="BM855:BR855"/>
    <mergeCell ref="W852:AB852"/>
    <mergeCell ref="AD852:AI852"/>
    <mergeCell ref="BF852:BK852"/>
    <mergeCell ref="BM852:BR852"/>
    <mergeCell ref="W853:AB853"/>
    <mergeCell ref="AD853:AI853"/>
    <mergeCell ref="BF853:BK853"/>
    <mergeCell ref="BM853:BR853"/>
    <mergeCell ref="W847:AB847"/>
    <mergeCell ref="AD847:AI847"/>
    <mergeCell ref="BF847:BK847"/>
    <mergeCell ref="BM847:BR847"/>
    <mergeCell ref="W849:AB849"/>
    <mergeCell ref="AD849:AI849"/>
    <mergeCell ref="BF849:BK849"/>
    <mergeCell ref="BM849:BR849"/>
    <mergeCell ref="W845:AB845"/>
    <mergeCell ref="AD845:AI845"/>
    <mergeCell ref="BF845:BK845"/>
    <mergeCell ref="BM845:BR845"/>
    <mergeCell ref="W846:AB846"/>
    <mergeCell ref="AD846:AI846"/>
    <mergeCell ref="BF846:BK846"/>
    <mergeCell ref="BM846:BR846"/>
    <mergeCell ref="W840:AB840"/>
    <mergeCell ref="AD840:AI840"/>
    <mergeCell ref="BF840:BK840"/>
    <mergeCell ref="BM840:BR840"/>
    <mergeCell ref="W844:AB844"/>
    <mergeCell ref="AD844:AI844"/>
    <mergeCell ref="BF844:BK844"/>
    <mergeCell ref="BM844:BR844"/>
    <mergeCell ref="W837:AB837"/>
    <mergeCell ref="AD837:AI837"/>
    <mergeCell ref="BF837:BK837"/>
    <mergeCell ref="BM837:BR837"/>
    <mergeCell ref="W838:AB838"/>
    <mergeCell ref="AD838:AI838"/>
    <mergeCell ref="BF838:BK838"/>
    <mergeCell ref="BM838:BR838"/>
    <mergeCell ref="W835:AB835"/>
    <mergeCell ref="AD835:AI835"/>
    <mergeCell ref="BF835:BK835"/>
    <mergeCell ref="BM835:BR835"/>
    <mergeCell ref="W836:AB836"/>
    <mergeCell ref="AD836:AI836"/>
    <mergeCell ref="BF836:BK836"/>
    <mergeCell ref="BM836:BR836"/>
    <mergeCell ref="W831:AB831"/>
    <mergeCell ref="AD831:AI831"/>
    <mergeCell ref="BF831:BK831"/>
    <mergeCell ref="BM831:BR831"/>
    <mergeCell ref="W834:AB834"/>
    <mergeCell ref="AD834:AI834"/>
    <mergeCell ref="BF834:BK834"/>
    <mergeCell ref="BM834:BR834"/>
    <mergeCell ref="W828:AB828"/>
    <mergeCell ref="AD828:AI828"/>
    <mergeCell ref="BF828:BK828"/>
    <mergeCell ref="BM828:BR828"/>
    <mergeCell ref="W829:AB829"/>
    <mergeCell ref="AD829:AI829"/>
    <mergeCell ref="BF829:BK829"/>
    <mergeCell ref="BM829:BR829"/>
    <mergeCell ref="W826:AB826"/>
    <mergeCell ref="AD826:AI826"/>
    <mergeCell ref="BF826:BK826"/>
    <mergeCell ref="BM826:BR826"/>
    <mergeCell ref="W827:AB827"/>
    <mergeCell ref="AD827:AI827"/>
    <mergeCell ref="BF827:BK827"/>
    <mergeCell ref="BM827:BR827"/>
    <mergeCell ref="W824:AB824"/>
    <mergeCell ref="AD824:AI824"/>
    <mergeCell ref="BF824:BK824"/>
    <mergeCell ref="BM824:BR824"/>
    <mergeCell ref="W825:AB825"/>
    <mergeCell ref="AD825:AI825"/>
    <mergeCell ref="BF825:BK825"/>
    <mergeCell ref="BM825:BR825"/>
    <mergeCell ref="W820:AB820"/>
    <mergeCell ref="AD820:AI820"/>
    <mergeCell ref="BF820:BK820"/>
    <mergeCell ref="BM820:BR820"/>
    <mergeCell ref="W823:AB823"/>
    <mergeCell ref="AD823:AI823"/>
    <mergeCell ref="BF823:BK823"/>
    <mergeCell ref="BM823:BR823"/>
    <mergeCell ref="W817:AB817"/>
    <mergeCell ref="AD817:AI817"/>
    <mergeCell ref="BF817:BK817"/>
    <mergeCell ref="BM817:BR817"/>
    <mergeCell ref="W818:AB818"/>
    <mergeCell ref="AD818:AI818"/>
    <mergeCell ref="BF818:BK818"/>
    <mergeCell ref="BM818:BR818"/>
    <mergeCell ref="W815:AB815"/>
    <mergeCell ref="AD815:AI815"/>
    <mergeCell ref="BF815:BK815"/>
    <mergeCell ref="BM815:BR815"/>
    <mergeCell ref="W816:AB816"/>
    <mergeCell ref="AD816:AI816"/>
    <mergeCell ref="BF816:BK816"/>
    <mergeCell ref="BM816:BR816"/>
    <mergeCell ref="E810:AI810"/>
    <mergeCell ref="AO810:BR810"/>
    <mergeCell ref="E811:AI811"/>
    <mergeCell ref="AO811:BR811"/>
    <mergeCell ref="E812:AI812"/>
    <mergeCell ref="AO812:BR812"/>
    <mergeCell ref="D807:AI807"/>
    <mergeCell ref="AM807:BR807"/>
    <mergeCell ref="E808:AI808"/>
    <mergeCell ref="AO808:BR808"/>
    <mergeCell ref="E809:AI809"/>
    <mergeCell ref="AO809:BR809"/>
    <mergeCell ref="E803:AI803"/>
    <mergeCell ref="AO803:BR803"/>
    <mergeCell ref="E804:AI804"/>
    <mergeCell ref="AO804:BR804"/>
    <mergeCell ref="E805:AI805"/>
    <mergeCell ref="AO805:BR805"/>
    <mergeCell ref="D800:AI800"/>
    <mergeCell ref="AM800:BR800"/>
    <mergeCell ref="E801:AI801"/>
    <mergeCell ref="AO801:BR801"/>
    <mergeCell ref="E802:AI802"/>
    <mergeCell ref="AO802:BR802"/>
    <mergeCell ref="W794:AB794"/>
    <mergeCell ref="AD794:AI794"/>
    <mergeCell ref="BF794:BK794"/>
    <mergeCell ref="BM794:BR794"/>
    <mergeCell ref="W796:AB796"/>
    <mergeCell ref="AD796:AI796"/>
    <mergeCell ref="BF796:BK796"/>
    <mergeCell ref="BM796:BR796"/>
    <mergeCell ref="W792:AB792"/>
    <mergeCell ref="AD792:AI792"/>
    <mergeCell ref="BF792:BK792"/>
    <mergeCell ref="BM792:BR792"/>
    <mergeCell ref="W793:AB793"/>
    <mergeCell ref="AD793:AI793"/>
    <mergeCell ref="BF793:BK793"/>
    <mergeCell ref="BM793:BR793"/>
    <mergeCell ref="W789:AB789"/>
    <mergeCell ref="AD789:AI789"/>
    <mergeCell ref="BF789:BK789"/>
    <mergeCell ref="BM789:BR789"/>
    <mergeCell ref="W791:AB791"/>
    <mergeCell ref="AD791:AI791"/>
    <mergeCell ref="BF791:BK791"/>
    <mergeCell ref="BM791:BR791"/>
    <mergeCell ref="W786:AB786"/>
    <mergeCell ref="AD786:AI786"/>
    <mergeCell ref="BF786:BK786"/>
    <mergeCell ref="BM786:BR786"/>
    <mergeCell ref="W787:AB787"/>
    <mergeCell ref="AD787:AI787"/>
    <mergeCell ref="BF787:BK787"/>
    <mergeCell ref="BM787:BR787"/>
    <mergeCell ref="W784:AB784"/>
    <mergeCell ref="AD784:AI784"/>
    <mergeCell ref="BF784:BK784"/>
    <mergeCell ref="BM784:BR784"/>
    <mergeCell ref="W785:AB785"/>
    <mergeCell ref="AD785:AI785"/>
    <mergeCell ref="BF785:BK785"/>
    <mergeCell ref="BM785:BR785"/>
    <mergeCell ref="BM780:BR780"/>
    <mergeCell ref="I782:N782"/>
    <mergeCell ref="P782:U782"/>
    <mergeCell ref="W782:AB782"/>
    <mergeCell ref="AD782:AI782"/>
    <mergeCell ref="AR782:AW782"/>
    <mergeCell ref="AY782:BD782"/>
    <mergeCell ref="BF782:BK782"/>
    <mergeCell ref="BM782:BR782"/>
    <mergeCell ref="BF779:BK779"/>
    <mergeCell ref="BM779:BR779"/>
    <mergeCell ref="C780:H780"/>
    <mergeCell ref="I780:N780"/>
    <mergeCell ref="P780:U780"/>
    <mergeCell ref="W780:AB780"/>
    <mergeCell ref="AD780:AI780"/>
    <mergeCell ref="AR780:AW780"/>
    <mergeCell ref="AY780:BD780"/>
    <mergeCell ref="BF780:BK780"/>
    <mergeCell ref="AY778:BD778"/>
    <mergeCell ref="BF778:BK778"/>
    <mergeCell ref="BM778:BR778"/>
    <mergeCell ref="C779:H779"/>
    <mergeCell ref="I779:N779"/>
    <mergeCell ref="P779:U779"/>
    <mergeCell ref="W779:AB779"/>
    <mergeCell ref="AD779:AI779"/>
    <mergeCell ref="AR779:AW779"/>
    <mergeCell ref="AY779:BD779"/>
    <mergeCell ref="C778:H778"/>
    <mergeCell ref="I778:N778"/>
    <mergeCell ref="P778:U778"/>
    <mergeCell ref="W778:AB778"/>
    <mergeCell ref="AD778:AI778"/>
    <mergeCell ref="AR778:AW778"/>
    <mergeCell ref="BF776:BK776"/>
    <mergeCell ref="BM776:BR776"/>
    <mergeCell ref="I777:N777"/>
    <mergeCell ref="P777:U777"/>
    <mergeCell ref="W777:AB777"/>
    <mergeCell ref="AD777:AI777"/>
    <mergeCell ref="AR777:AW777"/>
    <mergeCell ref="AY777:BD777"/>
    <mergeCell ref="BF777:BK777"/>
    <mergeCell ref="BM777:BR777"/>
    <mergeCell ref="I776:N776"/>
    <mergeCell ref="P776:U776"/>
    <mergeCell ref="W776:AB776"/>
    <mergeCell ref="AD776:AI776"/>
    <mergeCell ref="AR776:AW776"/>
    <mergeCell ref="AY776:BD776"/>
    <mergeCell ref="BF774:BK774"/>
    <mergeCell ref="BM774:BR774"/>
    <mergeCell ref="I775:N775"/>
    <mergeCell ref="P775:U775"/>
    <mergeCell ref="W775:AB775"/>
    <mergeCell ref="AD775:AI775"/>
    <mergeCell ref="AR775:AW775"/>
    <mergeCell ref="AY775:BD775"/>
    <mergeCell ref="BF775:BK775"/>
    <mergeCell ref="BM775:BR775"/>
    <mergeCell ref="I774:N774"/>
    <mergeCell ref="P774:U774"/>
    <mergeCell ref="W774:AB774"/>
    <mergeCell ref="AD774:AI774"/>
    <mergeCell ref="AR774:AW774"/>
    <mergeCell ref="AY774:BD774"/>
    <mergeCell ref="BF772:BK772"/>
    <mergeCell ref="BM772:BR772"/>
    <mergeCell ref="I773:N773"/>
    <mergeCell ref="P773:U773"/>
    <mergeCell ref="W773:AB773"/>
    <mergeCell ref="AD773:AI773"/>
    <mergeCell ref="AR773:AW773"/>
    <mergeCell ref="AY773:BD773"/>
    <mergeCell ref="BF773:BK773"/>
    <mergeCell ref="BM773:BR773"/>
    <mergeCell ref="I772:N772"/>
    <mergeCell ref="P772:U772"/>
    <mergeCell ref="W772:AB772"/>
    <mergeCell ref="AD772:AI772"/>
    <mergeCell ref="AR772:AW772"/>
    <mergeCell ref="AY772:BD772"/>
    <mergeCell ref="W767:AB767"/>
    <mergeCell ref="AD767:AI767"/>
    <mergeCell ref="BF767:BK767"/>
    <mergeCell ref="BM767:BR767"/>
    <mergeCell ref="W769:AB769"/>
    <mergeCell ref="AD769:AI769"/>
    <mergeCell ref="BF769:BK769"/>
    <mergeCell ref="BM769:BR769"/>
    <mergeCell ref="W765:AB765"/>
    <mergeCell ref="AD765:AI765"/>
    <mergeCell ref="BF765:BK765"/>
    <mergeCell ref="BM765:BR765"/>
    <mergeCell ref="W766:AB766"/>
    <mergeCell ref="AD766:AI766"/>
    <mergeCell ref="BF766:BK766"/>
    <mergeCell ref="BM766:BR766"/>
    <mergeCell ref="W763:AB763"/>
    <mergeCell ref="AD763:AI763"/>
    <mergeCell ref="BF763:BK763"/>
    <mergeCell ref="BM763:BR763"/>
    <mergeCell ref="W764:AB764"/>
    <mergeCell ref="AD764:AI764"/>
    <mergeCell ref="BF764:BK764"/>
    <mergeCell ref="BM764:BR764"/>
    <mergeCell ref="P760:U760"/>
    <mergeCell ref="W760:AB760"/>
    <mergeCell ref="AD760:AI760"/>
    <mergeCell ref="AY760:BD760"/>
    <mergeCell ref="BF760:BK760"/>
    <mergeCell ref="BM760:BR760"/>
    <mergeCell ref="P759:U759"/>
    <mergeCell ref="W759:AB759"/>
    <mergeCell ref="AD759:AI759"/>
    <mergeCell ref="AY759:BD759"/>
    <mergeCell ref="BF759:BK759"/>
    <mergeCell ref="BM759:BR759"/>
    <mergeCell ref="P758:U758"/>
    <mergeCell ref="W758:AB758"/>
    <mergeCell ref="AD758:AI758"/>
    <mergeCell ref="AY758:BD758"/>
    <mergeCell ref="BF758:BK758"/>
    <mergeCell ref="BM758:BR758"/>
    <mergeCell ref="P756:U756"/>
    <mergeCell ref="W756:AB756"/>
    <mergeCell ref="AD756:AI756"/>
    <mergeCell ref="AY756:BD756"/>
    <mergeCell ref="BF756:BK756"/>
    <mergeCell ref="BM756:BR756"/>
    <mergeCell ref="P755:U755"/>
    <mergeCell ref="W755:AB755"/>
    <mergeCell ref="AD755:AI755"/>
    <mergeCell ref="AY755:BD755"/>
    <mergeCell ref="BF755:BK755"/>
    <mergeCell ref="BM755:BR755"/>
    <mergeCell ref="P754:U754"/>
    <mergeCell ref="W754:AB754"/>
    <mergeCell ref="AD754:AI754"/>
    <mergeCell ref="AY754:BD754"/>
    <mergeCell ref="BF754:BK754"/>
    <mergeCell ref="BM754:BR754"/>
    <mergeCell ref="P753:U753"/>
    <mergeCell ref="W753:AB753"/>
    <mergeCell ref="AD753:AI753"/>
    <mergeCell ref="AY753:BD753"/>
    <mergeCell ref="BF753:BK753"/>
    <mergeCell ref="BM753:BR753"/>
    <mergeCell ref="P752:U752"/>
    <mergeCell ref="W752:AB752"/>
    <mergeCell ref="AD752:AI752"/>
    <mergeCell ref="AY752:BD752"/>
    <mergeCell ref="BF752:BK752"/>
    <mergeCell ref="BM752:BR752"/>
    <mergeCell ref="P751:U751"/>
    <mergeCell ref="W751:AB751"/>
    <mergeCell ref="AD751:AI751"/>
    <mergeCell ref="AY751:BD751"/>
    <mergeCell ref="BF751:BK751"/>
    <mergeCell ref="BM751:BR751"/>
    <mergeCell ref="P749:U749"/>
    <mergeCell ref="W749:AB749"/>
    <mergeCell ref="AD749:AI749"/>
    <mergeCell ref="AY749:BD749"/>
    <mergeCell ref="BF749:BK749"/>
    <mergeCell ref="BM749:BR749"/>
    <mergeCell ref="P748:U748"/>
    <mergeCell ref="W748:AB748"/>
    <mergeCell ref="AD748:AI748"/>
    <mergeCell ref="AY748:BD748"/>
    <mergeCell ref="BF748:BK748"/>
    <mergeCell ref="BM748:BR748"/>
    <mergeCell ref="P747:U747"/>
    <mergeCell ref="W747:AB747"/>
    <mergeCell ref="AD747:AI747"/>
    <mergeCell ref="AY747:BD747"/>
    <mergeCell ref="BF747:BK747"/>
    <mergeCell ref="BM747:BR747"/>
    <mergeCell ref="P746:U746"/>
    <mergeCell ref="W746:AB746"/>
    <mergeCell ref="AD746:AI746"/>
    <mergeCell ref="AY746:BD746"/>
    <mergeCell ref="BF746:BK746"/>
    <mergeCell ref="BM746:BR746"/>
    <mergeCell ref="P745:U745"/>
    <mergeCell ref="W745:AB745"/>
    <mergeCell ref="AD745:AI745"/>
    <mergeCell ref="AY745:BD745"/>
    <mergeCell ref="BF745:BK745"/>
    <mergeCell ref="BM745:BR745"/>
    <mergeCell ref="P744:U744"/>
    <mergeCell ref="W744:AB744"/>
    <mergeCell ref="AD744:AI744"/>
    <mergeCell ref="AY744:BD744"/>
    <mergeCell ref="BF744:BK744"/>
    <mergeCell ref="BM744:BR744"/>
    <mergeCell ref="BF740:BK741"/>
    <mergeCell ref="BM740:BR741"/>
    <mergeCell ref="P742:U742"/>
    <mergeCell ref="W742:AB742"/>
    <mergeCell ref="AD742:AI742"/>
    <mergeCell ref="AY742:BD742"/>
    <mergeCell ref="BF742:BK742"/>
    <mergeCell ref="BM742:BR742"/>
    <mergeCell ref="C740:E741"/>
    <mergeCell ref="P740:U741"/>
    <mergeCell ref="W740:AB741"/>
    <mergeCell ref="AD740:AI741"/>
    <mergeCell ref="AL740:AO741"/>
    <mergeCell ref="AY740:BD741"/>
    <mergeCell ref="W735:AB735"/>
    <mergeCell ref="AD735:AI735"/>
    <mergeCell ref="BF735:BK735"/>
    <mergeCell ref="BM735:BR735"/>
    <mergeCell ref="W737:AB737"/>
    <mergeCell ref="AD737:AI737"/>
    <mergeCell ref="BF737:BK737"/>
    <mergeCell ref="BM737:BR737"/>
    <mergeCell ref="W733:AB733"/>
    <mergeCell ref="AD733:AI733"/>
    <mergeCell ref="BF733:BK733"/>
    <mergeCell ref="BM733:BR733"/>
    <mergeCell ref="W734:AB734"/>
    <mergeCell ref="AD734:AI734"/>
    <mergeCell ref="BF734:BK734"/>
    <mergeCell ref="BM734:BR734"/>
    <mergeCell ref="W731:AB731"/>
    <mergeCell ref="AD731:AI731"/>
    <mergeCell ref="BF731:BK731"/>
    <mergeCell ref="BM731:BR731"/>
    <mergeCell ref="W732:AB732"/>
    <mergeCell ref="AD732:AI732"/>
    <mergeCell ref="BF732:BK732"/>
    <mergeCell ref="BM732:BR732"/>
    <mergeCell ref="W729:AB729"/>
    <mergeCell ref="AD729:AI729"/>
    <mergeCell ref="BF729:BK729"/>
    <mergeCell ref="BM729:BR729"/>
    <mergeCell ref="W730:AB730"/>
    <mergeCell ref="AD730:AI730"/>
    <mergeCell ref="BF730:BK730"/>
    <mergeCell ref="BM730:BR730"/>
    <mergeCell ref="W727:AB727"/>
    <mergeCell ref="AD727:AI727"/>
    <mergeCell ref="BF727:BK727"/>
    <mergeCell ref="BM727:BR727"/>
    <mergeCell ref="W728:AB728"/>
    <mergeCell ref="AD728:AI728"/>
    <mergeCell ref="BF728:BK728"/>
    <mergeCell ref="BM728:BR728"/>
    <mergeCell ref="W725:AB725"/>
    <mergeCell ref="AD725:AI725"/>
    <mergeCell ref="BF725:BK725"/>
    <mergeCell ref="BM725:BR725"/>
    <mergeCell ref="W726:AB726"/>
    <mergeCell ref="AD726:AI726"/>
    <mergeCell ref="BF726:BK726"/>
    <mergeCell ref="BM726:BR726"/>
    <mergeCell ref="W720:AB720"/>
    <mergeCell ref="AD720:AI720"/>
    <mergeCell ref="BF720:BK720"/>
    <mergeCell ref="BM720:BR720"/>
    <mergeCell ref="W722:AB722"/>
    <mergeCell ref="AD722:AI722"/>
    <mergeCell ref="BF722:BK722"/>
    <mergeCell ref="BM722:BR722"/>
    <mergeCell ref="W718:AB718"/>
    <mergeCell ref="AD718:AI718"/>
    <mergeCell ref="BF718:BK718"/>
    <mergeCell ref="BM718:BR718"/>
    <mergeCell ref="W719:AB719"/>
    <mergeCell ref="AD719:AI719"/>
    <mergeCell ref="BF719:BK719"/>
    <mergeCell ref="BM719:BR719"/>
    <mergeCell ref="BM715:BR715"/>
    <mergeCell ref="W716:AB716"/>
    <mergeCell ref="AD716:AI716"/>
    <mergeCell ref="BF716:BK716"/>
    <mergeCell ref="BM716:BR716"/>
    <mergeCell ref="W717:AB717"/>
    <mergeCell ref="AD717:AI717"/>
    <mergeCell ref="BF717:BK717"/>
    <mergeCell ref="BM717:BR717"/>
    <mergeCell ref="P712:U712"/>
    <mergeCell ref="W712:AB712"/>
    <mergeCell ref="AD712:AI712"/>
    <mergeCell ref="W715:AB715"/>
    <mergeCell ref="AD715:AI715"/>
    <mergeCell ref="BF715:BK715"/>
    <mergeCell ref="P711:U711"/>
    <mergeCell ref="W711:AB711"/>
    <mergeCell ref="AD711:AI711"/>
    <mergeCell ref="AY711:BD711"/>
    <mergeCell ref="BF711:BK711"/>
    <mergeCell ref="BM711:BR711"/>
    <mergeCell ref="P710:U710"/>
    <mergeCell ref="W710:AB710"/>
    <mergeCell ref="AD710:AI710"/>
    <mergeCell ref="AY710:BD710"/>
    <mergeCell ref="BF710:BK710"/>
    <mergeCell ref="BM710:BR710"/>
    <mergeCell ref="P708:U708"/>
    <mergeCell ref="W708:AB708"/>
    <mergeCell ref="AD708:AI708"/>
    <mergeCell ref="AY708:BD708"/>
    <mergeCell ref="BF708:BK708"/>
    <mergeCell ref="BM708:BR708"/>
    <mergeCell ref="P707:U707"/>
    <mergeCell ref="W707:AB707"/>
    <mergeCell ref="AD707:AI707"/>
    <mergeCell ref="AY707:BD707"/>
    <mergeCell ref="BF707:BK707"/>
    <mergeCell ref="BM707:BR707"/>
    <mergeCell ref="P706:U706"/>
    <mergeCell ref="W706:AB706"/>
    <mergeCell ref="AD706:AI706"/>
    <mergeCell ref="AY706:BD706"/>
    <mergeCell ref="BF706:BK706"/>
    <mergeCell ref="BM706:BR706"/>
    <mergeCell ref="P705:U705"/>
    <mergeCell ref="W705:AB705"/>
    <mergeCell ref="AD705:AI705"/>
    <mergeCell ref="AY705:BD705"/>
    <mergeCell ref="BF705:BK705"/>
    <mergeCell ref="BM705:BR705"/>
    <mergeCell ref="P704:U704"/>
    <mergeCell ref="W704:AB704"/>
    <mergeCell ref="AD704:AI704"/>
    <mergeCell ref="AY704:BD704"/>
    <mergeCell ref="BF704:BK704"/>
    <mergeCell ref="BM704:BR704"/>
    <mergeCell ref="P703:U703"/>
    <mergeCell ref="W703:AB703"/>
    <mergeCell ref="AD703:AI703"/>
    <mergeCell ref="AY703:BD703"/>
    <mergeCell ref="BF703:BK703"/>
    <mergeCell ref="BM703:BR703"/>
    <mergeCell ref="P701:U701"/>
    <mergeCell ref="W701:AB701"/>
    <mergeCell ref="AD701:AI701"/>
    <mergeCell ref="AY701:BD701"/>
    <mergeCell ref="BF701:BK701"/>
    <mergeCell ref="BM701:BR701"/>
    <mergeCell ref="P700:U700"/>
    <mergeCell ref="W700:AB700"/>
    <mergeCell ref="AD700:AI700"/>
    <mergeCell ref="AY700:BD700"/>
    <mergeCell ref="BF700:BK700"/>
    <mergeCell ref="BM700:BR700"/>
    <mergeCell ref="P699:U699"/>
    <mergeCell ref="W699:AB699"/>
    <mergeCell ref="AD699:AI699"/>
    <mergeCell ref="AY699:BD699"/>
    <mergeCell ref="BF699:BK699"/>
    <mergeCell ref="BM699:BR699"/>
    <mergeCell ref="P698:U698"/>
    <mergeCell ref="W698:AB698"/>
    <mergeCell ref="AD698:AI698"/>
    <mergeCell ref="AY698:BD698"/>
    <mergeCell ref="BF698:BK698"/>
    <mergeCell ref="BM698:BR698"/>
    <mergeCell ref="P697:U697"/>
    <mergeCell ref="W697:AB697"/>
    <mergeCell ref="AD697:AI697"/>
    <mergeCell ref="AY697:BD697"/>
    <mergeCell ref="BF697:BK697"/>
    <mergeCell ref="BM697:BR697"/>
    <mergeCell ref="P696:U696"/>
    <mergeCell ref="W696:AB696"/>
    <mergeCell ref="AD696:AI696"/>
    <mergeCell ref="AY696:BD696"/>
    <mergeCell ref="BF696:BK696"/>
    <mergeCell ref="BM696:BR696"/>
    <mergeCell ref="P694:U694"/>
    <mergeCell ref="W694:AB694"/>
    <mergeCell ref="AD694:AI694"/>
    <mergeCell ref="AY694:BD694"/>
    <mergeCell ref="BF694:BK694"/>
    <mergeCell ref="BM694:BR694"/>
    <mergeCell ref="AD689:AI689"/>
    <mergeCell ref="BM689:BR689"/>
    <mergeCell ref="C692:E693"/>
    <mergeCell ref="P692:U693"/>
    <mergeCell ref="W692:AB693"/>
    <mergeCell ref="AD692:AI693"/>
    <mergeCell ref="AL692:AO693"/>
    <mergeCell ref="AY692:BD693"/>
    <mergeCell ref="BF692:BK693"/>
    <mergeCell ref="BM692:BR693"/>
    <mergeCell ref="P684:U684"/>
    <mergeCell ref="W684:AB684"/>
    <mergeCell ref="AD684:AI684"/>
    <mergeCell ref="AD687:AI687"/>
    <mergeCell ref="BM687:BR687"/>
    <mergeCell ref="AD688:AI688"/>
    <mergeCell ref="BM688:BR688"/>
    <mergeCell ref="P683:U683"/>
    <mergeCell ref="W683:AB683"/>
    <mergeCell ref="AD683:AI683"/>
    <mergeCell ref="AY683:BD683"/>
    <mergeCell ref="BF683:BK683"/>
    <mergeCell ref="BM683:BR683"/>
    <mergeCell ref="P682:U682"/>
    <mergeCell ref="W682:AB682"/>
    <mergeCell ref="AD682:AI682"/>
    <mergeCell ref="AY682:BD682"/>
    <mergeCell ref="BF682:BK682"/>
    <mergeCell ref="BM682:BR682"/>
    <mergeCell ref="P680:U680"/>
    <mergeCell ref="W680:AB680"/>
    <mergeCell ref="AD680:AI680"/>
    <mergeCell ref="AY680:BD680"/>
    <mergeCell ref="BF680:BK680"/>
    <mergeCell ref="BM680:BR680"/>
    <mergeCell ref="P679:U679"/>
    <mergeCell ref="W679:AB679"/>
    <mergeCell ref="AD679:AI679"/>
    <mergeCell ref="AY679:BD679"/>
    <mergeCell ref="BF679:BK679"/>
    <mergeCell ref="BM679:BR679"/>
    <mergeCell ref="P678:U678"/>
    <mergeCell ref="W678:AB678"/>
    <mergeCell ref="AD678:AI678"/>
    <mergeCell ref="AY678:BD678"/>
    <mergeCell ref="BF678:BK678"/>
    <mergeCell ref="BM678:BR678"/>
    <mergeCell ref="P677:U677"/>
    <mergeCell ref="W677:AB677"/>
    <mergeCell ref="AD677:AI677"/>
    <mergeCell ref="AY677:BD677"/>
    <mergeCell ref="BF677:BK677"/>
    <mergeCell ref="BM677:BR677"/>
    <mergeCell ref="P676:U676"/>
    <mergeCell ref="W676:AB676"/>
    <mergeCell ref="AD676:AI676"/>
    <mergeCell ref="AY676:BD676"/>
    <mergeCell ref="BF676:BK676"/>
    <mergeCell ref="BM676:BR676"/>
    <mergeCell ref="P675:U675"/>
    <mergeCell ref="W675:AB675"/>
    <mergeCell ref="AD675:AI675"/>
    <mergeCell ref="AY675:BD675"/>
    <mergeCell ref="BF675:BK675"/>
    <mergeCell ref="BM675:BR675"/>
    <mergeCell ref="P673:U673"/>
    <mergeCell ref="W673:AB673"/>
    <mergeCell ref="AD673:AI673"/>
    <mergeCell ref="AY673:BD673"/>
    <mergeCell ref="BF673:BK673"/>
    <mergeCell ref="BM673:BR673"/>
    <mergeCell ref="P672:U672"/>
    <mergeCell ref="W672:AB672"/>
    <mergeCell ref="AD672:AI672"/>
    <mergeCell ref="AY672:BD672"/>
    <mergeCell ref="BF672:BK672"/>
    <mergeCell ref="BM672:BR672"/>
    <mergeCell ref="P671:U671"/>
    <mergeCell ref="W671:AB671"/>
    <mergeCell ref="AD671:AI671"/>
    <mergeCell ref="AY671:BD671"/>
    <mergeCell ref="BF671:BK671"/>
    <mergeCell ref="BM671:BR671"/>
    <mergeCell ref="P670:U670"/>
    <mergeCell ref="W670:AB670"/>
    <mergeCell ref="AD670:AI670"/>
    <mergeCell ref="AY670:BD670"/>
    <mergeCell ref="BF670:BK670"/>
    <mergeCell ref="BM670:BR670"/>
    <mergeCell ref="P669:U669"/>
    <mergeCell ref="W669:AB669"/>
    <mergeCell ref="AD669:AI669"/>
    <mergeCell ref="AY669:BD669"/>
    <mergeCell ref="BF669:BK669"/>
    <mergeCell ref="BM669:BR669"/>
    <mergeCell ref="P668:U668"/>
    <mergeCell ref="W668:AB668"/>
    <mergeCell ref="AD668:AI668"/>
    <mergeCell ref="AY668:BD668"/>
    <mergeCell ref="BF668:BK668"/>
    <mergeCell ref="BM668:BR668"/>
    <mergeCell ref="BF664:BK665"/>
    <mergeCell ref="BM664:BR665"/>
    <mergeCell ref="P666:U666"/>
    <mergeCell ref="W666:AB666"/>
    <mergeCell ref="AD666:AI666"/>
    <mergeCell ref="AY666:BD666"/>
    <mergeCell ref="BF666:BK666"/>
    <mergeCell ref="BM666:BR666"/>
    <mergeCell ref="C664:E665"/>
    <mergeCell ref="P664:U665"/>
    <mergeCell ref="W664:AB665"/>
    <mergeCell ref="AD664:AI665"/>
    <mergeCell ref="AL664:AO665"/>
    <mergeCell ref="AY664:BD665"/>
    <mergeCell ref="AD659:AI659"/>
    <mergeCell ref="BM659:BR659"/>
    <mergeCell ref="AD660:AI660"/>
    <mergeCell ref="BM660:BR660"/>
    <mergeCell ref="AD661:AI661"/>
    <mergeCell ref="BM661:BR661"/>
    <mergeCell ref="P654:U654"/>
    <mergeCell ref="W654:AB654"/>
    <mergeCell ref="AD654:AI654"/>
    <mergeCell ref="AD657:AI657"/>
    <mergeCell ref="BM657:BR657"/>
    <mergeCell ref="BM658:BR658"/>
    <mergeCell ref="P653:U653"/>
    <mergeCell ref="W653:AB653"/>
    <mergeCell ref="AD653:AI653"/>
    <mergeCell ref="AY653:BD653"/>
    <mergeCell ref="BF653:BK653"/>
    <mergeCell ref="BM653:BR653"/>
    <mergeCell ref="P652:U652"/>
    <mergeCell ref="W652:AB652"/>
    <mergeCell ref="AD652:AI652"/>
    <mergeCell ref="AY652:BD652"/>
    <mergeCell ref="BF652:BK652"/>
    <mergeCell ref="BM652:BR652"/>
    <mergeCell ref="P650:U650"/>
    <mergeCell ref="W650:AB650"/>
    <mergeCell ref="AD650:AI650"/>
    <mergeCell ref="AY650:BD650"/>
    <mergeCell ref="BF650:BK650"/>
    <mergeCell ref="BM650:BR650"/>
    <mergeCell ref="P649:U649"/>
    <mergeCell ref="W649:AB649"/>
    <mergeCell ref="AD649:AI649"/>
    <mergeCell ref="AY649:BD649"/>
    <mergeCell ref="BF649:BK649"/>
    <mergeCell ref="BM649:BR649"/>
    <mergeCell ref="P648:U648"/>
    <mergeCell ref="W648:AB648"/>
    <mergeCell ref="AD648:AI648"/>
    <mergeCell ref="AY648:BD648"/>
    <mergeCell ref="BF648:BK648"/>
    <mergeCell ref="BM648:BR648"/>
    <mergeCell ref="P647:U647"/>
    <mergeCell ref="W647:AB647"/>
    <mergeCell ref="AD647:AI647"/>
    <mergeCell ref="AY647:BD647"/>
    <mergeCell ref="BF647:BK647"/>
    <mergeCell ref="BM647:BR647"/>
    <mergeCell ref="P646:U646"/>
    <mergeCell ref="W646:AB646"/>
    <mergeCell ref="AD646:AI646"/>
    <mergeCell ref="AY646:BD646"/>
    <mergeCell ref="BF646:BK646"/>
    <mergeCell ref="BM646:BR646"/>
    <mergeCell ref="P645:U645"/>
    <mergeCell ref="W645:AB645"/>
    <mergeCell ref="AD645:AI645"/>
    <mergeCell ref="AY645:BD645"/>
    <mergeCell ref="BF645:BK645"/>
    <mergeCell ref="BM645:BR645"/>
    <mergeCell ref="P644:U644"/>
    <mergeCell ref="W644:AB644"/>
    <mergeCell ref="AD644:AI644"/>
    <mergeCell ref="AY644:BD644"/>
    <mergeCell ref="BF644:BK644"/>
    <mergeCell ref="BM644:BR644"/>
    <mergeCell ref="P642:U642"/>
    <mergeCell ref="W642:AB642"/>
    <mergeCell ref="AD642:AI642"/>
    <mergeCell ref="AY642:BD642"/>
    <mergeCell ref="BF642:BK642"/>
    <mergeCell ref="BM642:BR642"/>
    <mergeCell ref="P641:U641"/>
    <mergeCell ref="W641:AB641"/>
    <mergeCell ref="AD641:AI641"/>
    <mergeCell ref="AY641:BD641"/>
    <mergeCell ref="BF641:BK641"/>
    <mergeCell ref="BM641:BR641"/>
    <mergeCell ref="P640:U640"/>
    <mergeCell ref="W640:AB640"/>
    <mergeCell ref="AD640:AI640"/>
    <mergeCell ref="AY640:BD640"/>
    <mergeCell ref="BF640:BK640"/>
    <mergeCell ref="BM640:BR640"/>
    <mergeCell ref="P639:U639"/>
    <mergeCell ref="W639:AB639"/>
    <mergeCell ref="AD639:AI639"/>
    <mergeCell ref="AY639:BD639"/>
    <mergeCell ref="BF639:BK639"/>
    <mergeCell ref="BM639:BR639"/>
    <mergeCell ref="P638:U638"/>
    <mergeCell ref="W638:AB638"/>
    <mergeCell ref="AD638:AI638"/>
    <mergeCell ref="AY638:BD638"/>
    <mergeCell ref="BF638:BK638"/>
    <mergeCell ref="BM638:BR638"/>
    <mergeCell ref="P637:U637"/>
    <mergeCell ref="W637:AB637"/>
    <mergeCell ref="AD637:AI637"/>
    <mergeCell ref="AY637:BD637"/>
    <mergeCell ref="BF637:BK637"/>
    <mergeCell ref="BM637:BR637"/>
    <mergeCell ref="P636:U636"/>
    <mergeCell ref="W636:AB636"/>
    <mergeCell ref="AD636:AI636"/>
    <mergeCell ref="AY636:BD636"/>
    <mergeCell ref="BF636:BK636"/>
    <mergeCell ref="BM636:BR636"/>
    <mergeCell ref="P635:U635"/>
    <mergeCell ref="W635:AB635"/>
    <mergeCell ref="AD635:AI635"/>
    <mergeCell ref="AY635:BD635"/>
    <mergeCell ref="BF635:BK635"/>
    <mergeCell ref="BM635:BR635"/>
    <mergeCell ref="BF631:BK632"/>
    <mergeCell ref="BM631:BR632"/>
    <mergeCell ref="P633:U633"/>
    <mergeCell ref="W633:AB633"/>
    <mergeCell ref="AD633:AI633"/>
    <mergeCell ref="AY633:BD633"/>
    <mergeCell ref="BF633:BK633"/>
    <mergeCell ref="BM633:BR633"/>
    <mergeCell ref="D627:AI627"/>
    <mergeCell ref="AM627:BR627"/>
    <mergeCell ref="D628:AI628"/>
    <mergeCell ref="AM628:BR628"/>
    <mergeCell ref="C631:E632"/>
    <mergeCell ref="P631:U632"/>
    <mergeCell ref="W631:AB632"/>
    <mergeCell ref="AD631:AI632"/>
    <mergeCell ref="AL631:AO632"/>
    <mergeCell ref="AY631:BD632"/>
    <mergeCell ref="AW624:BB624"/>
    <mergeCell ref="BC624:BF624"/>
    <mergeCell ref="BG624:BJ624"/>
    <mergeCell ref="BK624:BR624"/>
    <mergeCell ref="C626:AI626"/>
    <mergeCell ref="AL626:BR626"/>
    <mergeCell ref="AW623:BB623"/>
    <mergeCell ref="BC623:BF623"/>
    <mergeCell ref="BG623:BJ623"/>
    <mergeCell ref="BK623:BR623"/>
    <mergeCell ref="C624:M624"/>
    <mergeCell ref="N624:S624"/>
    <mergeCell ref="T624:W624"/>
    <mergeCell ref="X624:AA624"/>
    <mergeCell ref="AB624:AI624"/>
    <mergeCell ref="AL624:AV624"/>
    <mergeCell ref="AW621:BB621"/>
    <mergeCell ref="BC621:BF621"/>
    <mergeCell ref="BG621:BJ621"/>
    <mergeCell ref="BK621:BR621"/>
    <mergeCell ref="C623:M623"/>
    <mergeCell ref="N623:S623"/>
    <mergeCell ref="T623:W623"/>
    <mergeCell ref="X623:AA623"/>
    <mergeCell ref="AB623:AI623"/>
    <mergeCell ref="AL623:AV623"/>
    <mergeCell ref="D615:AI615"/>
    <mergeCell ref="AM615:BR615"/>
    <mergeCell ref="D616:AI616"/>
    <mergeCell ref="AM616:BR616"/>
    <mergeCell ref="C621:M621"/>
    <mergeCell ref="N621:S621"/>
    <mergeCell ref="T621:W621"/>
    <mergeCell ref="X621:AA621"/>
    <mergeCell ref="AB621:AI621"/>
    <mergeCell ref="AL621:AV621"/>
    <mergeCell ref="AW612:BB612"/>
    <mergeCell ref="BC612:BF612"/>
    <mergeCell ref="BG612:BJ612"/>
    <mergeCell ref="BK612:BR612"/>
    <mergeCell ref="C614:AI614"/>
    <mergeCell ref="AL614:BR614"/>
    <mergeCell ref="AW611:BB611"/>
    <mergeCell ref="BC611:BF611"/>
    <mergeCell ref="BG611:BJ611"/>
    <mergeCell ref="BK611:BR611"/>
    <mergeCell ref="C612:M612"/>
    <mergeCell ref="N612:S612"/>
    <mergeCell ref="T612:W612"/>
    <mergeCell ref="X612:AA612"/>
    <mergeCell ref="AB612:AI612"/>
    <mergeCell ref="AL612:AV612"/>
    <mergeCell ref="AW609:BB609"/>
    <mergeCell ref="BC609:BF609"/>
    <mergeCell ref="BG609:BJ609"/>
    <mergeCell ref="BK609:BR609"/>
    <mergeCell ref="C611:M611"/>
    <mergeCell ref="N611:S611"/>
    <mergeCell ref="T611:W611"/>
    <mergeCell ref="X611:AA611"/>
    <mergeCell ref="AB611:AI611"/>
    <mergeCell ref="AL611:AV611"/>
    <mergeCell ref="W604:AB604"/>
    <mergeCell ref="AD604:AI604"/>
    <mergeCell ref="BF604:BK604"/>
    <mergeCell ref="BM604:BR604"/>
    <mergeCell ref="C609:M609"/>
    <mergeCell ref="N609:S609"/>
    <mergeCell ref="T609:W609"/>
    <mergeCell ref="X609:AA609"/>
    <mergeCell ref="AB609:AI609"/>
    <mergeCell ref="AL609:AV609"/>
    <mergeCell ref="W602:AB602"/>
    <mergeCell ref="AD602:AI602"/>
    <mergeCell ref="BF602:BK602"/>
    <mergeCell ref="BM602:BR602"/>
    <mergeCell ref="W603:AB603"/>
    <mergeCell ref="AD603:AI603"/>
    <mergeCell ref="BF603:BK603"/>
    <mergeCell ref="BM603:BR603"/>
    <mergeCell ref="W600:AB600"/>
    <mergeCell ref="AD600:AI600"/>
    <mergeCell ref="BF600:BK600"/>
    <mergeCell ref="BM600:BR600"/>
    <mergeCell ref="W601:AB601"/>
    <mergeCell ref="AD601:AI601"/>
    <mergeCell ref="BF601:BK601"/>
    <mergeCell ref="BM601:BR601"/>
    <mergeCell ref="W598:AB598"/>
    <mergeCell ref="AD598:AI598"/>
    <mergeCell ref="BF598:BK598"/>
    <mergeCell ref="BM598:BR598"/>
    <mergeCell ref="W599:AB599"/>
    <mergeCell ref="AD599:AI599"/>
    <mergeCell ref="BF599:BK599"/>
    <mergeCell ref="BM599:BR599"/>
    <mergeCell ref="W596:AB596"/>
    <mergeCell ref="AD596:AI596"/>
    <mergeCell ref="BF596:BK596"/>
    <mergeCell ref="BM596:BR596"/>
    <mergeCell ref="W597:AB597"/>
    <mergeCell ref="AD597:AI597"/>
    <mergeCell ref="BF597:BK597"/>
    <mergeCell ref="BM597:BR597"/>
    <mergeCell ref="W594:AB594"/>
    <mergeCell ref="AD594:AI594"/>
    <mergeCell ref="BF594:BK594"/>
    <mergeCell ref="BM594:BR594"/>
    <mergeCell ref="W595:AB595"/>
    <mergeCell ref="AD595:AI595"/>
    <mergeCell ref="BF595:BK595"/>
    <mergeCell ref="BM595:BR595"/>
    <mergeCell ref="W592:AB592"/>
    <mergeCell ref="AD592:AI592"/>
    <mergeCell ref="BF592:BK592"/>
    <mergeCell ref="BM592:BR592"/>
    <mergeCell ref="W593:AB593"/>
    <mergeCell ref="AD593:AI593"/>
    <mergeCell ref="BF593:BK593"/>
    <mergeCell ref="BM593:BR593"/>
    <mergeCell ref="W587:AB587"/>
    <mergeCell ref="AD587:AI587"/>
    <mergeCell ref="BF587:BK587"/>
    <mergeCell ref="BM587:BR587"/>
    <mergeCell ref="W589:AB589"/>
    <mergeCell ref="AD589:AI589"/>
    <mergeCell ref="BF589:BK589"/>
    <mergeCell ref="BM589:BR589"/>
    <mergeCell ref="W585:AB585"/>
    <mergeCell ref="AD585:AI585"/>
    <mergeCell ref="BF585:BK585"/>
    <mergeCell ref="BM585:BR585"/>
    <mergeCell ref="W586:AB586"/>
    <mergeCell ref="AD586:AI586"/>
    <mergeCell ref="BF586:BK586"/>
    <mergeCell ref="BM586:BR586"/>
    <mergeCell ref="W583:AB583"/>
    <mergeCell ref="AD583:AI583"/>
    <mergeCell ref="BF583:BK583"/>
    <mergeCell ref="BM583:BR583"/>
    <mergeCell ref="W584:AB584"/>
    <mergeCell ref="AD584:AI584"/>
    <mergeCell ref="BF584:BK584"/>
    <mergeCell ref="BM584:BR584"/>
    <mergeCell ref="W581:AB581"/>
    <mergeCell ref="AD581:AI581"/>
    <mergeCell ref="BF581:BK581"/>
    <mergeCell ref="BM581:BR581"/>
    <mergeCell ref="W582:AB582"/>
    <mergeCell ref="AD582:AI582"/>
    <mergeCell ref="BF582:BK582"/>
    <mergeCell ref="BM582:BR582"/>
    <mergeCell ref="W579:AB579"/>
    <mergeCell ref="AD579:AI579"/>
    <mergeCell ref="BF579:BK579"/>
    <mergeCell ref="BM579:BR579"/>
    <mergeCell ref="W580:AB580"/>
    <mergeCell ref="AD580:AI580"/>
    <mergeCell ref="BF580:BK580"/>
    <mergeCell ref="BM580:BR580"/>
    <mergeCell ref="W577:AB577"/>
    <mergeCell ref="AD577:AI577"/>
    <mergeCell ref="BF577:BK577"/>
    <mergeCell ref="BM577:BR577"/>
    <mergeCell ref="W578:AB578"/>
    <mergeCell ref="AD578:AI578"/>
    <mergeCell ref="BF578:BK578"/>
    <mergeCell ref="BM578:BR578"/>
    <mergeCell ref="W573:AB573"/>
    <mergeCell ref="AD573:AI573"/>
    <mergeCell ref="BF573:BK573"/>
    <mergeCell ref="BM573:BR573"/>
    <mergeCell ref="W576:AB576"/>
    <mergeCell ref="AD576:AI576"/>
    <mergeCell ref="BF576:BK576"/>
    <mergeCell ref="BM576:BR576"/>
    <mergeCell ref="W571:AB571"/>
    <mergeCell ref="AD571:AI571"/>
    <mergeCell ref="BF571:BK571"/>
    <mergeCell ref="BM571:BR571"/>
    <mergeCell ref="W572:AB572"/>
    <mergeCell ref="AD572:AI572"/>
    <mergeCell ref="BF572:BK572"/>
    <mergeCell ref="BM572:BR572"/>
    <mergeCell ref="W569:AB569"/>
    <mergeCell ref="AD569:AI569"/>
    <mergeCell ref="BF569:BK569"/>
    <mergeCell ref="BM569:BR569"/>
    <mergeCell ref="W570:AB570"/>
    <mergeCell ref="AD570:AI570"/>
    <mergeCell ref="BF570:BK570"/>
    <mergeCell ref="BM570:BR570"/>
    <mergeCell ref="W563:AB563"/>
    <mergeCell ref="AD563:AI563"/>
    <mergeCell ref="BF563:BK563"/>
    <mergeCell ref="BM563:BR563"/>
    <mergeCell ref="C565:AI565"/>
    <mergeCell ref="W568:AB568"/>
    <mergeCell ref="AD568:AI568"/>
    <mergeCell ref="BF568:BK568"/>
    <mergeCell ref="BM568:BR568"/>
    <mergeCell ref="W561:AB561"/>
    <mergeCell ref="AD561:AI561"/>
    <mergeCell ref="BF561:BK561"/>
    <mergeCell ref="BM561:BR561"/>
    <mergeCell ref="W562:AB562"/>
    <mergeCell ref="AD562:AI562"/>
    <mergeCell ref="BF562:BK562"/>
    <mergeCell ref="BM562:BR562"/>
    <mergeCell ref="W559:AB559"/>
    <mergeCell ref="AD559:AI559"/>
    <mergeCell ref="BF559:BK559"/>
    <mergeCell ref="BM559:BR559"/>
    <mergeCell ref="W560:AB560"/>
    <mergeCell ref="AD560:AI560"/>
    <mergeCell ref="BF560:BK560"/>
    <mergeCell ref="BM560:BR560"/>
    <mergeCell ref="W554:AB554"/>
    <mergeCell ref="AD554:AI554"/>
    <mergeCell ref="BF554:BK554"/>
    <mergeCell ref="BM554:BR554"/>
    <mergeCell ref="W558:AB558"/>
    <mergeCell ref="AD558:AI558"/>
    <mergeCell ref="BF558:BK558"/>
    <mergeCell ref="BM558:BR558"/>
    <mergeCell ref="W552:AB552"/>
    <mergeCell ref="AD552:AI552"/>
    <mergeCell ref="BF552:BK552"/>
    <mergeCell ref="BM552:BR552"/>
    <mergeCell ref="W553:AB553"/>
    <mergeCell ref="AD553:AI553"/>
    <mergeCell ref="BF553:BK553"/>
    <mergeCell ref="BM553:BR553"/>
    <mergeCell ref="W550:AB550"/>
    <mergeCell ref="AD550:AI550"/>
    <mergeCell ref="BF550:BK550"/>
    <mergeCell ref="BM550:BR550"/>
    <mergeCell ref="W551:AB551"/>
    <mergeCell ref="AD551:AI551"/>
    <mergeCell ref="BF551:BK551"/>
    <mergeCell ref="BM551:BR551"/>
    <mergeCell ref="C548:U548"/>
    <mergeCell ref="W548:AB548"/>
    <mergeCell ref="AD548:AI548"/>
    <mergeCell ref="BF548:BK548"/>
    <mergeCell ref="BM548:BR548"/>
    <mergeCell ref="W549:AB549"/>
    <mergeCell ref="AD549:AI549"/>
    <mergeCell ref="BF549:BK549"/>
    <mergeCell ref="BM549:BR549"/>
    <mergeCell ref="W546:AB546"/>
    <mergeCell ref="AD546:AI546"/>
    <mergeCell ref="BF546:BK546"/>
    <mergeCell ref="BM546:BR546"/>
    <mergeCell ref="W547:AB547"/>
    <mergeCell ref="AD547:AI547"/>
    <mergeCell ref="BF547:BK547"/>
    <mergeCell ref="BM547:BR547"/>
    <mergeCell ref="W544:AB544"/>
    <mergeCell ref="AD544:AI544"/>
    <mergeCell ref="BF544:BK544"/>
    <mergeCell ref="BM544:BR544"/>
    <mergeCell ref="W545:AB545"/>
    <mergeCell ref="AD545:AI545"/>
    <mergeCell ref="BF545:BK545"/>
    <mergeCell ref="BM545:BR545"/>
    <mergeCell ref="W542:AB542"/>
    <mergeCell ref="AD542:AI542"/>
    <mergeCell ref="BF542:BK542"/>
    <mergeCell ref="BM542:BR542"/>
    <mergeCell ref="W543:AB543"/>
    <mergeCell ref="AD543:AI543"/>
    <mergeCell ref="BF543:BK543"/>
    <mergeCell ref="BM543:BR543"/>
    <mergeCell ref="W538:AB538"/>
    <mergeCell ref="AD538:AI538"/>
    <mergeCell ref="BF538:BK538"/>
    <mergeCell ref="BM538:BR538"/>
    <mergeCell ref="W541:AB541"/>
    <mergeCell ref="AD541:AI541"/>
    <mergeCell ref="BF541:BK541"/>
    <mergeCell ref="BM541:BR541"/>
    <mergeCell ref="W536:AB536"/>
    <mergeCell ref="AD536:AI536"/>
    <mergeCell ref="BF536:BK536"/>
    <mergeCell ref="BM536:BR536"/>
    <mergeCell ref="W537:AB537"/>
    <mergeCell ref="AD537:AI537"/>
    <mergeCell ref="BF537:BK537"/>
    <mergeCell ref="BM537:BR537"/>
    <mergeCell ref="W534:AB534"/>
    <mergeCell ref="AD534:AI534"/>
    <mergeCell ref="BF534:BK534"/>
    <mergeCell ref="BM534:BR534"/>
    <mergeCell ref="W535:AB535"/>
    <mergeCell ref="AD535:AI535"/>
    <mergeCell ref="BF535:BK535"/>
    <mergeCell ref="BM535:BR535"/>
    <mergeCell ref="C532:U532"/>
    <mergeCell ref="W532:AB532"/>
    <mergeCell ref="AD532:AI532"/>
    <mergeCell ref="BF532:BK532"/>
    <mergeCell ref="BM532:BR532"/>
    <mergeCell ref="W533:AB533"/>
    <mergeCell ref="AD533:AI533"/>
    <mergeCell ref="BF533:BK533"/>
    <mergeCell ref="BM533:BR533"/>
    <mergeCell ref="W530:AB530"/>
    <mergeCell ref="AD530:AI530"/>
    <mergeCell ref="BF530:BK530"/>
    <mergeCell ref="BM530:BR530"/>
    <mergeCell ref="W531:AB531"/>
    <mergeCell ref="AD531:AI531"/>
    <mergeCell ref="BF531:BK531"/>
    <mergeCell ref="BM531:BR531"/>
    <mergeCell ref="W528:AB528"/>
    <mergeCell ref="AD528:AI528"/>
    <mergeCell ref="BF528:BK528"/>
    <mergeCell ref="BM528:BR528"/>
    <mergeCell ref="W529:AB529"/>
    <mergeCell ref="AD529:AI529"/>
    <mergeCell ref="BF529:BK529"/>
    <mergeCell ref="BM529:BR529"/>
    <mergeCell ref="W526:AB526"/>
    <mergeCell ref="AD526:AI526"/>
    <mergeCell ref="BF526:BK526"/>
    <mergeCell ref="BM526:BR526"/>
    <mergeCell ref="W527:AB527"/>
    <mergeCell ref="AD527:AI527"/>
    <mergeCell ref="BF527:BK527"/>
    <mergeCell ref="BM527:BR527"/>
    <mergeCell ref="W521:AB521"/>
    <mergeCell ref="AD521:AI521"/>
    <mergeCell ref="BF521:BK521"/>
    <mergeCell ref="BM521:BR521"/>
    <mergeCell ref="W525:AB525"/>
    <mergeCell ref="AD525:AI525"/>
    <mergeCell ref="BF525:BK525"/>
    <mergeCell ref="BM525:BR525"/>
    <mergeCell ref="W518:AB518"/>
    <mergeCell ref="AD518:AI518"/>
    <mergeCell ref="BF518:BK518"/>
    <mergeCell ref="BM518:BR518"/>
    <mergeCell ref="W519:AB519"/>
    <mergeCell ref="AD519:AI519"/>
    <mergeCell ref="BF519:BK519"/>
    <mergeCell ref="BM519:BR519"/>
    <mergeCell ref="W516:AB516"/>
    <mergeCell ref="AD516:AI516"/>
    <mergeCell ref="BF516:BK516"/>
    <mergeCell ref="BM516:BR516"/>
    <mergeCell ref="W517:AB517"/>
    <mergeCell ref="AD517:AI517"/>
    <mergeCell ref="BF517:BK517"/>
    <mergeCell ref="BM517:BR517"/>
    <mergeCell ref="W509:AB509"/>
    <mergeCell ref="AD509:AI509"/>
    <mergeCell ref="BF509:BK509"/>
    <mergeCell ref="BM509:BR509"/>
    <mergeCell ref="W511:AB511"/>
    <mergeCell ref="AD511:AI511"/>
    <mergeCell ref="BF511:BK511"/>
    <mergeCell ref="BM511:BR511"/>
    <mergeCell ref="W507:AB507"/>
    <mergeCell ref="AD507:AI507"/>
    <mergeCell ref="BF507:BK507"/>
    <mergeCell ref="BM507:BR507"/>
    <mergeCell ref="W508:AB508"/>
    <mergeCell ref="AD508:AI508"/>
    <mergeCell ref="BF508:BK508"/>
    <mergeCell ref="BM508:BR508"/>
    <mergeCell ref="W505:AB505"/>
    <mergeCell ref="AD505:AI505"/>
    <mergeCell ref="BF505:BK505"/>
    <mergeCell ref="BM505:BR505"/>
    <mergeCell ref="W506:AB506"/>
    <mergeCell ref="AD506:AI506"/>
    <mergeCell ref="BF506:BK506"/>
    <mergeCell ref="BM506:BR506"/>
    <mergeCell ref="W501:AB501"/>
    <mergeCell ref="AD501:AI501"/>
    <mergeCell ref="BF501:BK501"/>
    <mergeCell ref="BM501:BR501"/>
    <mergeCell ref="W504:AB504"/>
    <mergeCell ref="AD504:AI504"/>
    <mergeCell ref="BF504:BK504"/>
    <mergeCell ref="BM504:BR504"/>
    <mergeCell ref="W499:AB499"/>
    <mergeCell ref="AD499:AI499"/>
    <mergeCell ref="BF499:BK499"/>
    <mergeCell ref="BM499:BR499"/>
    <mergeCell ref="W500:AB500"/>
    <mergeCell ref="AD500:AI500"/>
    <mergeCell ref="BF500:BK500"/>
    <mergeCell ref="BM500:BR500"/>
    <mergeCell ref="W497:AB497"/>
    <mergeCell ref="AD497:AI497"/>
    <mergeCell ref="BF497:BK497"/>
    <mergeCell ref="BM497:BR497"/>
    <mergeCell ref="W498:AB498"/>
    <mergeCell ref="AD498:AI498"/>
    <mergeCell ref="BF498:BK498"/>
    <mergeCell ref="BM498:BR498"/>
    <mergeCell ref="W495:AB495"/>
    <mergeCell ref="AD495:AI495"/>
    <mergeCell ref="BF495:BK495"/>
    <mergeCell ref="BM495:BR495"/>
    <mergeCell ref="W496:AB496"/>
    <mergeCell ref="AD496:AI496"/>
    <mergeCell ref="BF496:BK496"/>
    <mergeCell ref="BM496:BR496"/>
    <mergeCell ref="W493:AB493"/>
    <mergeCell ref="AD493:AI493"/>
    <mergeCell ref="BF493:BK493"/>
    <mergeCell ref="BM493:BR493"/>
    <mergeCell ref="W494:AB494"/>
    <mergeCell ref="AD494:AI494"/>
    <mergeCell ref="BF494:BK494"/>
    <mergeCell ref="BM494:BR494"/>
    <mergeCell ref="W489:AB489"/>
    <mergeCell ref="AD489:AI489"/>
    <mergeCell ref="BF489:BK489"/>
    <mergeCell ref="BM489:BR489"/>
    <mergeCell ref="W492:AB492"/>
    <mergeCell ref="AD492:AI492"/>
    <mergeCell ref="BF492:BK492"/>
    <mergeCell ref="BM492:BR492"/>
    <mergeCell ref="W487:AB487"/>
    <mergeCell ref="AD487:AI487"/>
    <mergeCell ref="BF487:BK487"/>
    <mergeCell ref="BM487:BR487"/>
    <mergeCell ref="W488:AB488"/>
    <mergeCell ref="AD488:AI488"/>
    <mergeCell ref="BF488:BK488"/>
    <mergeCell ref="BM488:BR488"/>
    <mergeCell ref="W485:AB485"/>
    <mergeCell ref="AD485:AI485"/>
    <mergeCell ref="BF485:BK485"/>
    <mergeCell ref="BM485:BR485"/>
    <mergeCell ref="W486:AB486"/>
    <mergeCell ref="AD486:AI486"/>
    <mergeCell ref="BF486:BK486"/>
    <mergeCell ref="BM486:BR486"/>
    <mergeCell ref="W483:AB483"/>
    <mergeCell ref="AD483:AI483"/>
    <mergeCell ref="BF483:BK483"/>
    <mergeCell ref="BM483:BR483"/>
    <mergeCell ref="W484:AB484"/>
    <mergeCell ref="AD484:AI484"/>
    <mergeCell ref="BF484:BK484"/>
    <mergeCell ref="BM484:BR484"/>
    <mergeCell ref="W481:AB481"/>
    <mergeCell ref="AD481:AI481"/>
    <mergeCell ref="BF481:BK481"/>
    <mergeCell ref="BM481:BR481"/>
    <mergeCell ref="D482:U482"/>
    <mergeCell ref="W482:AB482"/>
    <mergeCell ref="AD482:AI482"/>
    <mergeCell ref="BF482:BK482"/>
    <mergeCell ref="BM482:BR482"/>
    <mergeCell ref="W479:AB479"/>
    <mergeCell ref="AD479:AI479"/>
    <mergeCell ref="BF479:BK479"/>
    <mergeCell ref="BM479:BR479"/>
    <mergeCell ref="W480:AB480"/>
    <mergeCell ref="AD480:AI480"/>
    <mergeCell ref="BF480:BK480"/>
    <mergeCell ref="BM480:BR480"/>
    <mergeCell ref="W477:AB477"/>
    <mergeCell ref="AD477:AI477"/>
    <mergeCell ref="BF477:BK477"/>
    <mergeCell ref="BM477:BR477"/>
    <mergeCell ref="W478:AB478"/>
    <mergeCell ref="AD478:AI478"/>
    <mergeCell ref="BF478:BK478"/>
    <mergeCell ref="BM478:BR478"/>
    <mergeCell ref="W475:AB475"/>
    <mergeCell ref="AD475:AI475"/>
    <mergeCell ref="BF475:BK475"/>
    <mergeCell ref="BM475:BR475"/>
    <mergeCell ref="W476:AB476"/>
    <mergeCell ref="AD476:AI476"/>
    <mergeCell ref="BF476:BK476"/>
    <mergeCell ref="BM476:BR476"/>
    <mergeCell ref="W473:AB473"/>
    <mergeCell ref="AD473:AI473"/>
    <mergeCell ref="BF473:BK473"/>
    <mergeCell ref="BM473:BR473"/>
    <mergeCell ref="W474:AB474"/>
    <mergeCell ref="AD474:AI474"/>
    <mergeCell ref="BF474:BK474"/>
    <mergeCell ref="BM474:BR474"/>
    <mergeCell ref="W471:AB471"/>
    <mergeCell ref="AD471:AI471"/>
    <mergeCell ref="BF471:BK471"/>
    <mergeCell ref="BM471:BR471"/>
    <mergeCell ref="W472:AB472"/>
    <mergeCell ref="AD472:AI472"/>
    <mergeCell ref="BF472:BK472"/>
    <mergeCell ref="BM472:BR472"/>
    <mergeCell ref="W466:AB466"/>
    <mergeCell ref="AD466:AI466"/>
    <mergeCell ref="BF466:BK466"/>
    <mergeCell ref="BM466:BR466"/>
    <mergeCell ref="W468:AB468"/>
    <mergeCell ref="AD468:AI468"/>
    <mergeCell ref="BF468:BK468"/>
    <mergeCell ref="BM468:BR468"/>
    <mergeCell ref="W464:AB464"/>
    <mergeCell ref="AD464:AI464"/>
    <mergeCell ref="BF464:BK464"/>
    <mergeCell ref="BM464:BR464"/>
    <mergeCell ref="W465:AB465"/>
    <mergeCell ref="AD465:AI465"/>
    <mergeCell ref="BF465:BK465"/>
    <mergeCell ref="BM465:BR465"/>
    <mergeCell ref="W462:AB462"/>
    <mergeCell ref="AD462:AI462"/>
    <mergeCell ref="BF462:BK462"/>
    <mergeCell ref="BM462:BR462"/>
    <mergeCell ref="W463:AB463"/>
    <mergeCell ref="AD463:AI463"/>
    <mergeCell ref="BF463:BK463"/>
    <mergeCell ref="BM463:BR463"/>
    <mergeCell ref="C454:AI454"/>
    <mergeCell ref="W460:AB460"/>
    <mergeCell ref="AD460:AI460"/>
    <mergeCell ref="BF460:BK460"/>
    <mergeCell ref="BM460:BR460"/>
    <mergeCell ref="W461:AB461"/>
    <mergeCell ref="AD461:AI461"/>
    <mergeCell ref="BF461:BK461"/>
    <mergeCell ref="BM461:BR461"/>
    <mergeCell ref="C451:J451"/>
    <mergeCell ref="L451:Q451"/>
    <mergeCell ref="S451:X451"/>
    <mergeCell ref="Z451:AB451"/>
    <mergeCell ref="AD451:AI451"/>
    <mergeCell ref="C453:AI453"/>
    <mergeCell ref="C449:J449"/>
    <mergeCell ref="L449:Q449"/>
    <mergeCell ref="S449:X449"/>
    <mergeCell ref="Z449:AB449"/>
    <mergeCell ref="AD449:AI449"/>
    <mergeCell ref="C450:J450"/>
    <mergeCell ref="L450:Q450"/>
    <mergeCell ref="S450:X450"/>
    <mergeCell ref="Z450:AB450"/>
    <mergeCell ref="AD450:AI450"/>
    <mergeCell ref="C447:J447"/>
    <mergeCell ref="L447:Q447"/>
    <mergeCell ref="S447:X447"/>
    <mergeCell ref="Z447:AB447"/>
    <mergeCell ref="AD447:AI447"/>
    <mergeCell ref="C448:J448"/>
    <mergeCell ref="L448:Q448"/>
    <mergeCell ref="S448:X448"/>
    <mergeCell ref="Z448:AB448"/>
    <mergeCell ref="AD448:AI448"/>
    <mergeCell ref="C445:J445"/>
    <mergeCell ref="L445:Q445"/>
    <mergeCell ref="S445:X445"/>
    <mergeCell ref="Z445:AB445"/>
    <mergeCell ref="AD445:AI445"/>
    <mergeCell ref="C446:J446"/>
    <mergeCell ref="L446:Q446"/>
    <mergeCell ref="S446:X446"/>
    <mergeCell ref="Z446:AB446"/>
    <mergeCell ref="AD446:AI446"/>
    <mergeCell ref="C442:AI442"/>
    <mergeCell ref="S443:X444"/>
    <mergeCell ref="Z443:AB444"/>
    <mergeCell ref="AD443:AI444"/>
    <mergeCell ref="C444:J444"/>
    <mergeCell ref="L444:Q444"/>
    <mergeCell ref="W438:AB438"/>
    <mergeCell ref="AD438:AI438"/>
    <mergeCell ref="BF438:BK438"/>
    <mergeCell ref="BM438:BR438"/>
    <mergeCell ref="W440:AB440"/>
    <mergeCell ref="AD440:AI440"/>
    <mergeCell ref="BF440:BK440"/>
    <mergeCell ref="BM440:BR440"/>
    <mergeCell ref="W436:AB436"/>
    <mergeCell ref="AD436:AI436"/>
    <mergeCell ref="BF436:BK436"/>
    <mergeCell ref="BM436:BR436"/>
    <mergeCell ref="W437:AB437"/>
    <mergeCell ref="AD437:AI437"/>
    <mergeCell ref="BF437:BK437"/>
    <mergeCell ref="BM437:BR437"/>
    <mergeCell ref="W434:AB434"/>
    <mergeCell ref="AD434:AI434"/>
    <mergeCell ref="BF434:BK434"/>
    <mergeCell ref="BM434:BR434"/>
    <mergeCell ref="W435:AB435"/>
    <mergeCell ref="AD435:AI435"/>
    <mergeCell ref="BF435:BK435"/>
    <mergeCell ref="BM435:BR435"/>
    <mergeCell ref="W429:AB429"/>
    <mergeCell ref="AD429:AI429"/>
    <mergeCell ref="BF429:BK429"/>
    <mergeCell ref="BM429:BR429"/>
    <mergeCell ref="W431:AB431"/>
    <mergeCell ref="AD431:AI431"/>
    <mergeCell ref="BF431:BK431"/>
    <mergeCell ref="BM431:BR431"/>
    <mergeCell ref="W427:AB427"/>
    <mergeCell ref="AD427:AI427"/>
    <mergeCell ref="BF427:BK427"/>
    <mergeCell ref="BM427:BR427"/>
    <mergeCell ref="W428:AB428"/>
    <mergeCell ref="AD428:AI428"/>
    <mergeCell ref="BF428:BK428"/>
    <mergeCell ref="BM428:BR428"/>
    <mergeCell ref="C422:AI422"/>
    <mergeCell ref="W425:AB425"/>
    <mergeCell ref="AD425:AI425"/>
    <mergeCell ref="BF425:BK425"/>
    <mergeCell ref="BM425:BR425"/>
    <mergeCell ref="W426:AB426"/>
    <mergeCell ref="AD426:AI426"/>
    <mergeCell ref="BF426:BK426"/>
    <mergeCell ref="BM426:BR426"/>
    <mergeCell ref="I420:N420"/>
    <mergeCell ref="P420:U420"/>
    <mergeCell ref="W420:AB420"/>
    <mergeCell ref="AD420:AI420"/>
    <mergeCell ref="BF420:BK420"/>
    <mergeCell ref="BM420:BR420"/>
    <mergeCell ref="I418:N418"/>
    <mergeCell ref="P418:U418"/>
    <mergeCell ref="W418:AB418"/>
    <mergeCell ref="AD418:AI418"/>
    <mergeCell ref="BF418:BK418"/>
    <mergeCell ref="BM418:BR418"/>
    <mergeCell ref="I417:N417"/>
    <mergeCell ref="P417:U417"/>
    <mergeCell ref="W417:AB417"/>
    <mergeCell ref="AD417:AI417"/>
    <mergeCell ref="BF417:BK417"/>
    <mergeCell ref="BM417:BR417"/>
    <mergeCell ref="I416:N416"/>
    <mergeCell ref="P416:U416"/>
    <mergeCell ref="W416:AB416"/>
    <mergeCell ref="AD416:AI416"/>
    <mergeCell ref="BF416:BK416"/>
    <mergeCell ref="BM416:BR416"/>
    <mergeCell ref="BM414:BR414"/>
    <mergeCell ref="I415:N415"/>
    <mergeCell ref="P415:U415"/>
    <mergeCell ref="W415:AB415"/>
    <mergeCell ref="AD415:AI415"/>
    <mergeCell ref="BF415:BK415"/>
    <mergeCell ref="BM415:BR415"/>
    <mergeCell ref="C410:AI410"/>
    <mergeCell ref="I413:U413"/>
    <mergeCell ref="W413:AI413"/>
    <mergeCell ref="BF413:BK413"/>
    <mergeCell ref="BM413:BR413"/>
    <mergeCell ref="I414:N414"/>
    <mergeCell ref="P414:U414"/>
    <mergeCell ref="W414:AB414"/>
    <mergeCell ref="AD414:AI414"/>
    <mergeCell ref="BF414:BK414"/>
    <mergeCell ref="I408:N408"/>
    <mergeCell ref="P408:U408"/>
    <mergeCell ref="W408:AB408"/>
    <mergeCell ref="AD408:AI408"/>
    <mergeCell ref="BF408:BK408"/>
    <mergeCell ref="BM408:BR408"/>
    <mergeCell ref="I406:N406"/>
    <mergeCell ref="P406:U406"/>
    <mergeCell ref="W406:AB406"/>
    <mergeCell ref="AD406:AI406"/>
    <mergeCell ref="BF406:BK406"/>
    <mergeCell ref="BM406:BR406"/>
    <mergeCell ref="I405:N405"/>
    <mergeCell ref="P405:U405"/>
    <mergeCell ref="W405:AB405"/>
    <mergeCell ref="AD405:AI405"/>
    <mergeCell ref="BF405:BK405"/>
    <mergeCell ref="BM405:BR405"/>
    <mergeCell ref="I404:N404"/>
    <mergeCell ref="P404:U404"/>
    <mergeCell ref="W404:AB404"/>
    <mergeCell ref="AD404:AI404"/>
    <mergeCell ref="BF404:BK404"/>
    <mergeCell ref="BM404:BR404"/>
    <mergeCell ref="I403:N403"/>
    <mergeCell ref="P403:U403"/>
    <mergeCell ref="W403:AB403"/>
    <mergeCell ref="AD403:AI403"/>
    <mergeCell ref="BF403:BK403"/>
    <mergeCell ref="BM403:BR403"/>
    <mergeCell ref="I402:N402"/>
    <mergeCell ref="P402:U402"/>
    <mergeCell ref="W402:AB402"/>
    <mergeCell ref="AD402:AI402"/>
    <mergeCell ref="BF402:BK402"/>
    <mergeCell ref="BM402:BR402"/>
    <mergeCell ref="C397:AI397"/>
    <mergeCell ref="AL397:BR397"/>
    <mergeCell ref="I401:U401"/>
    <mergeCell ref="W401:AI401"/>
    <mergeCell ref="BF401:BK401"/>
    <mergeCell ref="BM401:BR401"/>
    <mergeCell ref="W395:AB395"/>
    <mergeCell ref="AD395:AI395"/>
    <mergeCell ref="BF395:BK395"/>
    <mergeCell ref="BM395:BR395"/>
    <mergeCell ref="W392:AB392"/>
    <mergeCell ref="AD392:AI392"/>
    <mergeCell ref="BF392:BK392"/>
    <mergeCell ref="BM392:BR392"/>
    <mergeCell ref="W393:AB393"/>
    <mergeCell ref="AD393:AI393"/>
    <mergeCell ref="BF393:BK393"/>
    <mergeCell ref="BM393:BR393"/>
    <mergeCell ref="W390:AB390"/>
    <mergeCell ref="AD390:AI390"/>
    <mergeCell ref="BF390:BK390"/>
    <mergeCell ref="BM390:BR390"/>
    <mergeCell ref="W391:AB391"/>
    <mergeCell ref="AD391:AI391"/>
    <mergeCell ref="BF391:BK391"/>
    <mergeCell ref="BM391:BR391"/>
    <mergeCell ref="W388:AB388"/>
    <mergeCell ref="AD388:AI388"/>
    <mergeCell ref="BF388:BK388"/>
    <mergeCell ref="BM388:BR388"/>
    <mergeCell ref="W389:AB389"/>
    <mergeCell ref="AD389:AI389"/>
    <mergeCell ref="BF389:BK389"/>
    <mergeCell ref="BM389:BR389"/>
    <mergeCell ref="W386:AB386"/>
    <mergeCell ref="AD386:AI386"/>
    <mergeCell ref="BF386:BK386"/>
    <mergeCell ref="BM386:BR386"/>
    <mergeCell ref="W387:AB387"/>
    <mergeCell ref="AD387:AI387"/>
    <mergeCell ref="BF387:BK387"/>
    <mergeCell ref="BM387:BR387"/>
    <mergeCell ref="C383:M383"/>
    <mergeCell ref="O383:X383"/>
    <mergeCell ref="Z383:AI383"/>
    <mergeCell ref="AL383:AV383"/>
    <mergeCell ref="AX383:BG383"/>
    <mergeCell ref="BI383:BR383"/>
    <mergeCell ref="O380:X380"/>
    <mergeCell ref="Z380:AI380"/>
    <mergeCell ref="AX380:BG380"/>
    <mergeCell ref="BI380:BR380"/>
    <mergeCell ref="O381:X381"/>
    <mergeCell ref="Z381:AI381"/>
    <mergeCell ref="AX381:BG381"/>
    <mergeCell ref="BI381:BR381"/>
    <mergeCell ref="O378:X378"/>
    <mergeCell ref="Z378:AI378"/>
    <mergeCell ref="AX378:BG378"/>
    <mergeCell ref="BI378:BR378"/>
    <mergeCell ref="O379:X379"/>
    <mergeCell ref="Z379:AI379"/>
    <mergeCell ref="AX379:BG379"/>
    <mergeCell ref="BI379:BR379"/>
    <mergeCell ref="O376:X376"/>
    <mergeCell ref="Z376:AI376"/>
    <mergeCell ref="AX376:BG376"/>
    <mergeCell ref="BI376:BR376"/>
    <mergeCell ref="O377:X377"/>
    <mergeCell ref="Z377:AI377"/>
    <mergeCell ref="AX377:BG377"/>
    <mergeCell ref="BI377:BR377"/>
    <mergeCell ref="O374:X374"/>
    <mergeCell ref="Z374:AI374"/>
    <mergeCell ref="AX374:BG374"/>
    <mergeCell ref="BI374:BR374"/>
    <mergeCell ref="O375:X375"/>
    <mergeCell ref="Z375:AI375"/>
    <mergeCell ref="AX375:BG375"/>
    <mergeCell ref="BI375:BR375"/>
    <mergeCell ref="C372:M372"/>
    <mergeCell ref="O372:X372"/>
    <mergeCell ref="Z372:AI372"/>
    <mergeCell ref="AX372:BG372"/>
    <mergeCell ref="BI372:BR372"/>
    <mergeCell ref="O373:X373"/>
    <mergeCell ref="Z373:AI373"/>
    <mergeCell ref="AX373:BG373"/>
    <mergeCell ref="BI373:BR373"/>
    <mergeCell ref="D367:AI367"/>
    <mergeCell ref="AM367:BR367"/>
    <mergeCell ref="D368:AI368"/>
    <mergeCell ref="AM368:BR368"/>
    <mergeCell ref="D369:AI369"/>
    <mergeCell ref="AM369:BR369"/>
    <mergeCell ref="AL365:AR365"/>
    <mergeCell ref="AT365:AU365"/>
    <mergeCell ref="AW365:BB365"/>
    <mergeCell ref="BD365:BI365"/>
    <mergeCell ref="BK365:BP365"/>
    <mergeCell ref="BQ365:BR365"/>
    <mergeCell ref="C365:I365"/>
    <mergeCell ref="K365:L365"/>
    <mergeCell ref="N365:S365"/>
    <mergeCell ref="U365:Z365"/>
    <mergeCell ref="AB365:AG365"/>
    <mergeCell ref="AH365:AI365"/>
    <mergeCell ref="AL364:AR364"/>
    <mergeCell ref="AT364:AU364"/>
    <mergeCell ref="AW364:BB364"/>
    <mergeCell ref="BD364:BI364"/>
    <mergeCell ref="BK364:BP364"/>
    <mergeCell ref="BQ364:BR364"/>
    <mergeCell ref="C364:I364"/>
    <mergeCell ref="K364:L364"/>
    <mergeCell ref="N364:S364"/>
    <mergeCell ref="U364:Z364"/>
    <mergeCell ref="AB364:AG364"/>
    <mergeCell ref="AH364:AI364"/>
    <mergeCell ref="AL363:AR363"/>
    <mergeCell ref="AT363:AU363"/>
    <mergeCell ref="AW363:BB363"/>
    <mergeCell ref="BD363:BI363"/>
    <mergeCell ref="BK363:BP363"/>
    <mergeCell ref="BQ363:BR363"/>
    <mergeCell ref="C363:I363"/>
    <mergeCell ref="K363:L363"/>
    <mergeCell ref="N363:S363"/>
    <mergeCell ref="U363:Z363"/>
    <mergeCell ref="AB363:AG363"/>
    <mergeCell ref="AH363:AI363"/>
    <mergeCell ref="AL361:AR361"/>
    <mergeCell ref="AT361:AU361"/>
    <mergeCell ref="AW361:BB361"/>
    <mergeCell ref="BD361:BI361"/>
    <mergeCell ref="BK361:BP361"/>
    <mergeCell ref="BQ361:BR361"/>
    <mergeCell ref="C361:I361"/>
    <mergeCell ref="K361:L361"/>
    <mergeCell ref="N361:S361"/>
    <mergeCell ref="U361:Z361"/>
    <mergeCell ref="AB361:AG361"/>
    <mergeCell ref="AH361:AI361"/>
    <mergeCell ref="AL360:AR360"/>
    <mergeCell ref="AT360:AU360"/>
    <mergeCell ref="AW360:BB360"/>
    <mergeCell ref="BD360:BI360"/>
    <mergeCell ref="BK360:BP360"/>
    <mergeCell ref="BQ360:BR360"/>
    <mergeCell ref="C360:I360"/>
    <mergeCell ref="K360:L360"/>
    <mergeCell ref="N360:S360"/>
    <mergeCell ref="U360:Z360"/>
    <mergeCell ref="AB360:AG360"/>
    <mergeCell ref="AH360:AI360"/>
    <mergeCell ref="AL359:AR359"/>
    <mergeCell ref="AT359:AU359"/>
    <mergeCell ref="AW359:BB359"/>
    <mergeCell ref="BD359:BI359"/>
    <mergeCell ref="BK359:BP359"/>
    <mergeCell ref="BQ359:BR359"/>
    <mergeCell ref="C359:I359"/>
    <mergeCell ref="K359:L359"/>
    <mergeCell ref="N359:S359"/>
    <mergeCell ref="U359:Z359"/>
    <mergeCell ref="AB359:AG359"/>
    <mergeCell ref="AH359:AI359"/>
    <mergeCell ref="AL357:AR357"/>
    <mergeCell ref="AT357:AU357"/>
    <mergeCell ref="AW357:BB357"/>
    <mergeCell ref="BD357:BI357"/>
    <mergeCell ref="BK357:BP357"/>
    <mergeCell ref="BQ357:BR357"/>
    <mergeCell ref="C357:I357"/>
    <mergeCell ref="K357:L357"/>
    <mergeCell ref="N357:S357"/>
    <mergeCell ref="U357:Z357"/>
    <mergeCell ref="AB357:AG357"/>
    <mergeCell ref="AH357:AI357"/>
    <mergeCell ref="AL356:AR356"/>
    <mergeCell ref="AT356:AU356"/>
    <mergeCell ref="AW356:BB356"/>
    <mergeCell ref="BD356:BI356"/>
    <mergeCell ref="BK356:BP356"/>
    <mergeCell ref="BQ356:BR356"/>
    <mergeCell ref="C356:I356"/>
    <mergeCell ref="K356:L356"/>
    <mergeCell ref="N356:S356"/>
    <mergeCell ref="U356:Z356"/>
    <mergeCell ref="AB356:AG356"/>
    <mergeCell ref="AH356:AI356"/>
    <mergeCell ref="AL355:AR355"/>
    <mergeCell ref="AT355:AU355"/>
    <mergeCell ref="AW355:BB355"/>
    <mergeCell ref="BD355:BI355"/>
    <mergeCell ref="BK355:BP355"/>
    <mergeCell ref="BQ355:BR355"/>
    <mergeCell ref="C355:I355"/>
    <mergeCell ref="K355:L355"/>
    <mergeCell ref="N355:S355"/>
    <mergeCell ref="U355:Z355"/>
    <mergeCell ref="AB355:AG355"/>
    <mergeCell ref="AH355:AI355"/>
    <mergeCell ref="AW352:BB352"/>
    <mergeCell ref="BD352:BI352"/>
    <mergeCell ref="BK352:BP352"/>
    <mergeCell ref="BQ352:BR352"/>
    <mergeCell ref="N353:S353"/>
    <mergeCell ref="U353:Z353"/>
    <mergeCell ref="AB353:AG353"/>
    <mergeCell ref="AW353:BB353"/>
    <mergeCell ref="BD353:BI353"/>
    <mergeCell ref="BK353:BP353"/>
    <mergeCell ref="K352:L352"/>
    <mergeCell ref="N352:S352"/>
    <mergeCell ref="U352:Z352"/>
    <mergeCell ref="AB352:AG352"/>
    <mergeCell ref="AH352:AI352"/>
    <mergeCell ref="AT352:AU352"/>
    <mergeCell ref="D344:AI344"/>
    <mergeCell ref="AL344:BR344"/>
    <mergeCell ref="C346:AI346"/>
    <mergeCell ref="AL346:BR346"/>
    <mergeCell ref="C350:AI350"/>
    <mergeCell ref="AL350:BR350"/>
    <mergeCell ref="C340:AI340"/>
    <mergeCell ref="AL340:BR340"/>
    <mergeCell ref="D342:AI342"/>
    <mergeCell ref="AL342:BR342"/>
    <mergeCell ref="D343:AI343"/>
    <mergeCell ref="AL343:BR343"/>
    <mergeCell ref="C330:AI330"/>
    <mergeCell ref="AL330:BR330"/>
    <mergeCell ref="C334:AI334"/>
    <mergeCell ref="AL334:BR334"/>
    <mergeCell ref="C336:AI336"/>
    <mergeCell ref="AL336:BR336"/>
    <mergeCell ref="D322:AI322"/>
    <mergeCell ref="AM322:BR322"/>
    <mergeCell ref="D323:AI323"/>
    <mergeCell ref="AM323:BR323"/>
    <mergeCell ref="D324:AI324"/>
    <mergeCell ref="AM324:BR324"/>
    <mergeCell ref="D316:AI316"/>
    <mergeCell ref="AM316:BR316"/>
    <mergeCell ref="D320:AI320"/>
    <mergeCell ref="AM320:BR320"/>
    <mergeCell ref="D321:AI321"/>
    <mergeCell ref="AM321:BR321"/>
    <mergeCell ref="D313:AI313"/>
    <mergeCell ref="AM313:BR313"/>
    <mergeCell ref="D314:AI314"/>
    <mergeCell ref="AM314:BR314"/>
    <mergeCell ref="D315:AI315"/>
    <mergeCell ref="AM315:BR315"/>
    <mergeCell ref="C302:AI302"/>
    <mergeCell ref="AL302:BR302"/>
    <mergeCell ref="C306:AI306"/>
    <mergeCell ref="AL306:BR306"/>
    <mergeCell ref="D312:AI312"/>
    <mergeCell ref="AM312:BR312"/>
    <mergeCell ref="C294:AI294"/>
    <mergeCell ref="AL294:BR294"/>
    <mergeCell ref="C296:AI296"/>
    <mergeCell ref="AL296:BR296"/>
    <mergeCell ref="C298:AI298"/>
    <mergeCell ref="AL298:BR298"/>
    <mergeCell ref="D287:AI287"/>
    <mergeCell ref="AM287:BR287"/>
    <mergeCell ref="D288:AI288"/>
    <mergeCell ref="AM288:BR288"/>
    <mergeCell ref="C290:AI290"/>
    <mergeCell ref="AL290:BR290"/>
    <mergeCell ref="C283:AI283"/>
    <mergeCell ref="AL283:BR283"/>
    <mergeCell ref="D285:AI285"/>
    <mergeCell ref="AM285:BR285"/>
    <mergeCell ref="D286:AI286"/>
    <mergeCell ref="AM286:BR286"/>
    <mergeCell ref="P272:Z272"/>
    <mergeCell ref="AB272:AI272"/>
    <mergeCell ref="P273:Z273"/>
    <mergeCell ref="AB273:AI273"/>
    <mergeCell ref="AL273:BR273"/>
    <mergeCell ref="C277:AI277"/>
    <mergeCell ref="AL277:BR277"/>
    <mergeCell ref="C268:AI268"/>
    <mergeCell ref="C269:AI269"/>
    <mergeCell ref="AL269:BR269"/>
    <mergeCell ref="C271:M271"/>
    <mergeCell ref="P271:Z271"/>
    <mergeCell ref="AB271:AI271"/>
    <mergeCell ref="AL271:BR271"/>
    <mergeCell ref="C262:AI262"/>
    <mergeCell ref="AL262:BR262"/>
    <mergeCell ref="C264:AI264"/>
    <mergeCell ref="AL264:BR264"/>
    <mergeCell ref="C266:AI266"/>
    <mergeCell ref="AL266:BR266"/>
    <mergeCell ref="C256:AI256"/>
    <mergeCell ref="AL256:BR256"/>
    <mergeCell ref="C258:AI258"/>
    <mergeCell ref="AL258:BR258"/>
    <mergeCell ref="C260:AI260"/>
    <mergeCell ref="AL260:BR260"/>
    <mergeCell ref="C248:AI248"/>
    <mergeCell ref="AL248:BR248"/>
    <mergeCell ref="C252:AI252"/>
    <mergeCell ref="AL252:BR252"/>
    <mergeCell ref="C254:AI254"/>
    <mergeCell ref="AL254:BR254"/>
    <mergeCell ref="C240:AI240"/>
    <mergeCell ref="AL240:BR240"/>
    <mergeCell ref="C244:AI244"/>
    <mergeCell ref="AL244:BR244"/>
    <mergeCell ref="C246:AI246"/>
    <mergeCell ref="AL246:BR246"/>
    <mergeCell ref="C232:AI232"/>
    <mergeCell ref="AL232:BR232"/>
    <mergeCell ref="C234:AI234"/>
    <mergeCell ref="AL234:BR234"/>
    <mergeCell ref="C236:AI236"/>
    <mergeCell ref="AL236:BR236"/>
    <mergeCell ref="C224:AI224"/>
    <mergeCell ref="AL224:BR224"/>
    <mergeCell ref="C226:AI226"/>
    <mergeCell ref="AL226:BR226"/>
    <mergeCell ref="C230:AI230"/>
    <mergeCell ref="AL230:BR230"/>
    <mergeCell ref="C216:AI216"/>
    <mergeCell ref="AL216:BR216"/>
    <mergeCell ref="C218:AI218"/>
    <mergeCell ref="AL218:BR218"/>
    <mergeCell ref="C222:AI222"/>
    <mergeCell ref="AL222:BR222"/>
    <mergeCell ref="C211:V211"/>
    <mergeCell ref="X211:AI211"/>
    <mergeCell ref="AL211:BR211"/>
    <mergeCell ref="C212:V212"/>
    <mergeCell ref="X212:AI212"/>
    <mergeCell ref="AL212:BR212"/>
    <mergeCell ref="AL208:BR208"/>
    <mergeCell ref="C209:V209"/>
    <mergeCell ref="X209:AI209"/>
    <mergeCell ref="AL209:BR209"/>
    <mergeCell ref="C210:V210"/>
    <mergeCell ref="X210:AI210"/>
    <mergeCell ref="AL210:BR210"/>
    <mergeCell ref="C202:AI202"/>
    <mergeCell ref="AL202:BR202"/>
    <mergeCell ref="C204:AI204"/>
    <mergeCell ref="AL204:BR204"/>
    <mergeCell ref="C206:AI206"/>
    <mergeCell ref="AL206:BR206"/>
    <mergeCell ref="C192:AI192"/>
    <mergeCell ref="AL192:BR192"/>
    <mergeCell ref="C196:AI196"/>
    <mergeCell ref="AL196:BR196"/>
    <mergeCell ref="C200:AI200"/>
    <mergeCell ref="AL200:BR200"/>
    <mergeCell ref="C176:AI176"/>
    <mergeCell ref="AL176:BR176"/>
    <mergeCell ref="C178:AI178"/>
    <mergeCell ref="AL178:BR178"/>
    <mergeCell ref="C190:AI190"/>
    <mergeCell ref="AL190:BR190"/>
    <mergeCell ref="C165:AI165"/>
    <mergeCell ref="AL165:BR165"/>
    <mergeCell ref="C167:AI167"/>
    <mergeCell ref="AL167:BR167"/>
    <mergeCell ref="C174:AI174"/>
    <mergeCell ref="AL174:BR174"/>
    <mergeCell ref="C157:AI157"/>
    <mergeCell ref="AL157:BR157"/>
    <mergeCell ref="C159:AI159"/>
    <mergeCell ref="AL159:BR159"/>
    <mergeCell ref="C163:AI163"/>
    <mergeCell ref="AL163:BR163"/>
    <mergeCell ref="C151:AI151"/>
    <mergeCell ref="AL151:BR151"/>
    <mergeCell ref="C153:AI153"/>
    <mergeCell ref="AL153:BR153"/>
    <mergeCell ref="C155:AI155"/>
    <mergeCell ref="AL155:BR155"/>
    <mergeCell ref="D142:AI142"/>
    <mergeCell ref="D143:AI143"/>
    <mergeCell ref="C145:AI145"/>
    <mergeCell ref="AL145:BR145"/>
    <mergeCell ref="C149:AI149"/>
    <mergeCell ref="AL149:BR149"/>
    <mergeCell ref="D134:AI134"/>
    <mergeCell ref="D135:AI135"/>
    <mergeCell ref="D136:AI136"/>
    <mergeCell ref="C138:AI138"/>
    <mergeCell ref="AL138:BR138"/>
    <mergeCell ref="C140:AI140"/>
    <mergeCell ref="AL140:BR140"/>
    <mergeCell ref="C128:AI128"/>
    <mergeCell ref="AL128:BR128"/>
    <mergeCell ref="C130:AI130"/>
    <mergeCell ref="AL130:BR130"/>
    <mergeCell ref="C132:AI132"/>
    <mergeCell ref="AL132:BR132"/>
    <mergeCell ref="C121:AI121"/>
    <mergeCell ref="AL121:BR121"/>
    <mergeCell ref="C123:AI123"/>
    <mergeCell ref="AL123:BR123"/>
    <mergeCell ref="D125:AI125"/>
    <mergeCell ref="D126:AI126"/>
    <mergeCell ref="C113:AI113"/>
    <mergeCell ref="AL113:BR113"/>
    <mergeCell ref="D115:AI115"/>
    <mergeCell ref="D116:AI116"/>
    <mergeCell ref="D117:AI117"/>
    <mergeCell ref="C119:AI119"/>
    <mergeCell ref="AL119:BR119"/>
    <mergeCell ref="C105:AI105"/>
    <mergeCell ref="AL105:BR105"/>
    <mergeCell ref="C109:AI109"/>
    <mergeCell ref="AL109:BR109"/>
    <mergeCell ref="C111:AI111"/>
    <mergeCell ref="AL111:BR111"/>
    <mergeCell ref="C91:AI91"/>
    <mergeCell ref="AL91:BR91"/>
    <mergeCell ref="C93:AI93"/>
    <mergeCell ref="AL93:BR93"/>
    <mergeCell ref="C95:AI95"/>
    <mergeCell ref="C101:AI101"/>
    <mergeCell ref="AL101:BR101"/>
    <mergeCell ref="C83:AI83"/>
    <mergeCell ref="AL83:BR83"/>
    <mergeCell ref="C87:AI87"/>
    <mergeCell ref="AL87:BR87"/>
    <mergeCell ref="C89:AI89"/>
    <mergeCell ref="AL89:BR89"/>
    <mergeCell ref="C74:AI74"/>
    <mergeCell ref="AL74:BR74"/>
    <mergeCell ref="C77:AI77"/>
    <mergeCell ref="C79:AI79"/>
    <mergeCell ref="AL79:BR79"/>
    <mergeCell ref="C81:AI81"/>
    <mergeCell ref="AL81:BR81"/>
    <mergeCell ref="C65:AI65"/>
    <mergeCell ref="AL65:BR65"/>
    <mergeCell ref="AL67:BR67"/>
    <mergeCell ref="C70:AI70"/>
    <mergeCell ref="AL70:BR70"/>
    <mergeCell ref="C45:AI45"/>
    <mergeCell ref="AL45:BR45"/>
    <mergeCell ref="C49:AI49"/>
    <mergeCell ref="AL49:BR49"/>
    <mergeCell ref="C55:AI55"/>
    <mergeCell ref="C57:AI57"/>
    <mergeCell ref="V40:AA40"/>
    <mergeCell ref="AB40:AI40"/>
    <mergeCell ref="BE40:BJ40"/>
    <mergeCell ref="BK40:BR40"/>
    <mergeCell ref="V41:AA41"/>
    <mergeCell ref="AB41:AI41"/>
    <mergeCell ref="BE41:BJ41"/>
    <mergeCell ref="BK41:BR41"/>
    <mergeCell ref="C38:M38"/>
    <mergeCell ref="V38:AA38"/>
    <mergeCell ref="AB38:AI38"/>
    <mergeCell ref="AL38:AV38"/>
    <mergeCell ref="BE38:BJ38"/>
    <mergeCell ref="BK38:BR38"/>
    <mergeCell ref="V33:AA33"/>
    <mergeCell ref="AB33:AI33"/>
    <mergeCell ref="BE33:BJ33"/>
    <mergeCell ref="BK33:BR33"/>
    <mergeCell ref="V34:AA34"/>
    <mergeCell ref="AB34:AI34"/>
    <mergeCell ref="BE34:BJ34"/>
    <mergeCell ref="BK34:BR34"/>
    <mergeCell ref="C31:M31"/>
    <mergeCell ref="V31:AA31"/>
    <mergeCell ref="AB31:AI31"/>
    <mergeCell ref="AL31:AV31"/>
    <mergeCell ref="BE31:BJ31"/>
    <mergeCell ref="BK31:BR31"/>
    <mergeCell ref="V26:AA26"/>
    <mergeCell ref="AB26:AI26"/>
    <mergeCell ref="BE26:BJ26"/>
    <mergeCell ref="BK26:BR26"/>
    <mergeCell ref="V27:AA27"/>
    <mergeCell ref="AB27:AI27"/>
    <mergeCell ref="BE27:BJ27"/>
    <mergeCell ref="BK27:BR27"/>
    <mergeCell ref="C18:AI18"/>
    <mergeCell ref="AL18:BR18"/>
    <mergeCell ref="C20:AI20"/>
    <mergeCell ref="AL20:BR20"/>
    <mergeCell ref="C24:M24"/>
    <mergeCell ref="V24:AA24"/>
    <mergeCell ref="AB24:AI24"/>
    <mergeCell ref="AL24:AV24"/>
    <mergeCell ref="BE24:BJ24"/>
    <mergeCell ref="BK24:BR24"/>
    <mergeCell ref="C12:AI12"/>
    <mergeCell ref="AL12:BR12"/>
    <mergeCell ref="C14:AI14"/>
    <mergeCell ref="AL14:BR14"/>
    <mergeCell ref="C16:AI16"/>
    <mergeCell ref="AL16:BR16"/>
    <mergeCell ref="A5:AI5"/>
    <mergeCell ref="AJ5:BR5"/>
    <mergeCell ref="A6:AI6"/>
    <mergeCell ref="AJ6:BR6"/>
  </mergeCells>
  <conditionalFormatting sqref="BF395:BS395 C395:AI395 C408:H408 C489:AI489 C521:AI521 C789:AI789 C879:AI879 C890:AI890 C918:AI918 C948:AI948 C1399:AI1399 C1425:AI1425 C1499:AI1499 C1527:AI1527 C1538:AI1538 C1546:AI1546 C1557:AI1557 C1598:AI1598 B635:V635 B642:AI642 B652:AI653 B744:AI744 B751:AI751 B749:AI749 B756:AI756 B758:AI759 C737:AI737 B1059:AI1059 B1100:AI1100 B1122:AI1122 B644:V644 B668:AI668 B673:AI673 B682:AI683 B675:AI675 B680:AI680 B696:AI696 B701:AI701 B710:AI711 B703:AI703 B708:AI708 C769:AI769 C782:AI782 C941:AI941 C1521:AI1522 AC408:AI408 V408 O408 C831:AI831 AL831:BS831 CB1059:IV1059 C1582:AI1590 AL1582:BS1590 AC635:AI635 B650:AI650 AC644:AI644">
    <cfRule type="expression" dxfId="44" priority="285" stopIfTrue="1">
      <formula>OR(VALUE($CD395)&lt;&gt;0,VALUE($CE395)&lt;&gt;0)</formula>
    </cfRule>
  </conditionalFormatting>
  <conditionalFormatting sqref="BF408:BS408">
    <cfRule type="expression" dxfId="43" priority="284" stopIfTrue="1">
      <formula>OR(VALUE($CD408)&lt;&gt;0,VALUE($CE408)&lt;&gt;0)</formula>
    </cfRule>
  </conditionalFormatting>
  <conditionalFormatting sqref="BF489:BS489">
    <cfRule type="expression" dxfId="42" priority="283" stopIfTrue="1">
      <formula>OR(VALUE($CD489)&lt;&gt;0,VALUE($CE489)&lt;&gt;0)</formula>
    </cfRule>
  </conditionalFormatting>
  <conditionalFormatting sqref="BF521:BS521">
    <cfRule type="expression" dxfId="41" priority="282" stopIfTrue="1">
      <formula>OR(VALUE($CD521)&lt;&gt;0,VALUE($CE521)&lt;&gt;0)</formula>
    </cfRule>
  </conditionalFormatting>
  <conditionalFormatting sqref="BF769:BS769">
    <cfRule type="expression" dxfId="40" priority="281" stopIfTrue="1">
      <formula>OR(VALUE($CD769)&lt;&gt;0,VALUE($CE769)&lt;&gt;0)</formula>
    </cfRule>
  </conditionalFormatting>
  <conditionalFormatting sqref="BF789:BS789">
    <cfRule type="expression" dxfId="39" priority="280" stopIfTrue="1">
      <formula>OR(VALUE($CD789)&lt;&gt;0,VALUE($CE789)&lt;&gt;0)</formula>
    </cfRule>
  </conditionalFormatting>
  <conditionalFormatting sqref="BF879:BS879">
    <cfRule type="expression" dxfId="38" priority="279" stopIfTrue="1">
      <formula>OR(VALUE($CD879)&lt;&gt;0,VALUE($CE879)&lt;&gt;0)</formula>
    </cfRule>
  </conditionalFormatting>
  <conditionalFormatting sqref="BF782:BS782">
    <cfRule type="expression" dxfId="37" priority="278" stopIfTrue="1">
      <formula>OR(VALUE($CD782)&lt;&gt;0,VALUE($CE782)&lt;&gt;0)</formula>
    </cfRule>
  </conditionalFormatting>
  <conditionalFormatting sqref="BF890:BS890">
    <cfRule type="expression" dxfId="36" priority="277" stopIfTrue="1">
      <formula>OR(VALUE($CD890)&lt;&gt;0,VALUE($CE890)&lt;&gt;0)</formula>
    </cfRule>
  </conditionalFormatting>
  <conditionalFormatting sqref="BF918:BS918">
    <cfRule type="expression" dxfId="35" priority="276" stopIfTrue="1">
      <formula>OR(VALUE($CD918)&lt;&gt;0,VALUE($CE918)&lt;&gt;0)</formula>
    </cfRule>
  </conditionalFormatting>
  <conditionalFormatting sqref="BF948:BS948">
    <cfRule type="expression" dxfId="34" priority="275" stopIfTrue="1">
      <formula>OR(VALUE($CD948)&lt;&gt;0,VALUE($CE948)&lt;&gt;0)</formula>
    </cfRule>
  </conditionalFormatting>
  <conditionalFormatting sqref="BF941:BS941">
    <cfRule type="expression" dxfId="33" priority="274" stopIfTrue="1">
      <formula>OR(VALUE($CD941)&lt;&gt;0,VALUE($CE941)&lt;&gt;0)</formula>
    </cfRule>
  </conditionalFormatting>
  <conditionalFormatting sqref="BF1499:BS1499">
    <cfRule type="expression" dxfId="32" priority="273" stopIfTrue="1">
      <formula>OR(VALUE($CD1499)&lt;&gt;0,VALUE($CE1499)&lt;&gt;0)</formula>
    </cfRule>
  </conditionalFormatting>
  <conditionalFormatting sqref="BF1399:BS1399">
    <cfRule type="expression" dxfId="31" priority="272" stopIfTrue="1">
      <formula>OR(VALUE($CD1399)&lt;&gt;0,VALUE($CE1399)&lt;&gt;0)</formula>
    </cfRule>
  </conditionalFormatting>
  <conditionalFormatting sqref="BF1425:BS1425">
    <cfRule type="expression" dxfId="30" priority="271" stopIfTrue="1">
      <formula>OR(VALUE($CD1425)&lt;&gt;0,VALUE($CE1425)&lt;&gt;0)</formula>
    </cfRule>
  </conditionalFormatting>
  <conditionalFormatting sqref="BF1538:BS1538">
    <cfRule type="expression" dxfId="29" priority="270" stopIfTrue="1">
      <formula>OR(VALUE($CD1538)&lt;&gt;0,VALUE($CE1538)&lt;&gt;0)</formula>
    </cfRule>
  </conditionalFormatting>
  <conditionalFormatting sqref="BF1521:BS1522">
    <cfRule type="expression" dxfId="28" priority="269" stopIfTrue="1">
      <formula>OR(VALUE($CD1521)&lt;&gt;0,VALUE($CE1521)&lt;&gt;0)</formula>
    </cfRule>
  </conditionalFormatting>
  <conditionalFormatting sqref="BF1527:BS1527">
    <cfRule type="expression" dxfId="27" priority="268" stopIfTrue="1">
      <formula>OR(VALUE($CD1527)&lt;&gt;0,VALUE($CE1527)&lt;&gt;0)</formula>
    </cfRule>
  </conditionalFormatting>
  <conditionalFormatting sqref="BF1546:BS1546">
    <cfRule type="expression" dxfId="26" priority="267" stopIfTrue="1">
      <formula>OR(VALUE($CD1546)&lt;&gt;0,VALUE($CE1546)&lt;&gt;0)</formula>
    </cfRule>
  </conditionalFormatting>
  <conditionalFormatting sqref="BF1557:BS1557">
    <cfRule type="expression" dxfId="25" priority="266" stopIfTrue="1">
      <formula>OR(VALUE($CD1557)&lt;&gt;0,VALUE($CE1557)&lt;&gt;0)</formula>
    </cfRule>
  </conditionalFormatting>
  <conditionalFormatting sqref="BF1598:BS1598">
    <cfRule type="expression" dxfId="24" priority="265" stopIfTrue="1">
      <formula>OR(VALUE($CD1598)&lt;&gt;0,VALUE($CE1598)&lt;&gt;0)</formula>
    </cfRule>
  </conditionalFormatting>
  <conditionalFormatting sqref="AL635:BS635">
    <cfRule type="expression" dxfId="23" priority="264" stopIfTrue="1">
      <formula>OR(VALUE($CD635)&lt;&gt;0,VALUE($CE635)&lt;&gt;0)</formula>
    </cfRule>
  </conditionalFormatting>
  <conditionalFormatting sqref="AL644:BS644">
    <cfRule type="expression" dxfId="22" priority="263" stopIfTrue="1">
      <formula>OR(VALUE($CD644)&lt;&gt;0,VALUE($CE644)&lt;&gt;0)</formula>
    </cfRule>
  </conditionalFormatting>
  <conditionalFormatting sqref="AL642:BS642">
    <cfRule type="expression" dxfId="21" priority="262" stopIfTrue="1">
      <formula>OR(VALUE($CD642)&lt;&gt;0,VALUE($CE642)&lt;&gt;0)</formula>
    </cfRule>
  </conditionalFormatting>
  <conditionalFormatting sqref="AL650:BS650">
    <cfRule type="expression" dxfId="20" priority="261" stopIfTrue="1">
      <formula>OR(VALUE($CD650)&lt;&gt;0,VALUE($CE650)&lt;&gt;0)</formula>
    </cfRule>
  </conditionalFormatting>
  <conditionalFormatting sqref="AL652:BS653">
    <cfRule type="expression" dxfId="19" priority="260" stopIfTrue="1">
      <formula>OR(VALUE($CD652)&lt;&gt;0,VALUE($CE652)&lt;&gt;0)</formula>
    </cfRule>
  </conditionalFormatting>
  <conditionalFormatting sqref="AL668:BS668">
    <cfRule type="expression" dxfId="18" priority="259" stopIfTrue="1">
      <formula>OR(VALUE($CD668)&lt;&gt;0,VALUE($CE668)&lt;&gt;0)</formula>
    </cfRule>
  </conditionalFormatting>
  <conditionalFormatting sqref="AL675:BS675">
    <cfRule type="expression" dxfId="17" priority="258" stopIfTrue="1">
      <formula>OR(VALUE($CD675)&lt;&gt;0,VALUE($CE675)&lt;&gt;0)</formula>
    </cfRule>
  </conditionalFormatting>
  <conditionalFormatting sqref="AL673:BS673">
    <cfRule type="expression" dxfId="16" priority="257" stopIfTrue="1">
      <formula>OR(VALUE($CD673)&lt;&gt;0,VALUE($CE673)&lt;&gt;0)</formula>
    </cfRule>
  </conditionalFormatting>
  <conditionalFormatting sqref="AL680:BS680">
    <cfRule type="expression" dxfId="15" priority="256" stopIfTrue="1">
      <formula>OR(VALUE($CD680)&lt;&gt;0,VALUE($CE680)&lt;&gt;0)</formula>
    </cfRule>
  </conditionalFormatting>
  <conditionalFormatting sqref="AL682:BS683">
    <cfRule type="expression" dxfId="14" priority="255" stopIfTrue="1">
      <formula>OR(VALUE($CD682)&lt;&gt;0,VALUE($CE682)&lt;&gt;0)</formula>
    </cfRule>
  </conditionalFormatting>
  <conditionalFormatting sqref="AL696:BS696">
    <cfRule type="expression" dxfId="13" priority="254" stopIfTrue="1">
      <formula>OR(VALUE($CD696)&lt;&gt;0,VALUE($CE696)&lt;&gt;0)</formula>
    </cfRule>
  </conditionalFormatting>
  <conditionalFormatting sqref="AL703:BS703">
    <cfRule type="expression" dxfId="12" priority="253" stopIfTrue="1">
      <formula>OR(VALUE($CD703)&lt;&gt;0,VALUE($CE703)&lt;&gt;0)</formula>
    </cfRule>
  </conditionalFormatting>
  <conditionalFormatting sqref="AL701:BS701">
    <cfRule type="expression" dxfId="11" priority="252" stopIfTrue="1">
      <formula>OR(VALUE($CD701)&lt;&gt;0,VALUE($CE701)&lt;&gt;0)</formula>
    </cfRule>
  </conditionalFormatting>
  <conditionalFormatting sqref="AL708:BS708">
    <cfRule type="expression" dxfId="10" priority="251" stopIfTrue="1">
      <formula>OR(VALUE($CD708)&lt;&gt;0,VALUE($CE708)&lt;&gt;0)</formula>
    </cfRule>
  </conditionalFormatting>
  <conditionalFormatting sqref="AL710:BS711">
    <cfRule type="expression" dxfId="9" priority="250" stopIfTrue="1">
      <formula>OR(VALUE($CD710)&lt;&gt;0,VALUE($CE710)&lt;&gt;0)</formula>
    </cfRule>
  </conditionalFormatting>
  <conditionalFormatting sqref="AL744:BS744">
    <cfRule type="expression" dxfId="8" priority="249" stopIfTrue="1">
      <formula>OR(VALUE($CD744)&lt;&gt;0,VALUE($CE744)&lt;&gt;0)</formula>
    </cfRule>
  </conditionalFormatting>
  <conditionalFormatting sqref="AL751:BS751">
    <cfRule type="expression" dxfId="7" priority="248" stopIfTrue="1">
      <formula>OR(VALUE($CD751)&lt;&gt;0,VALUE($CE751)&lt;&gt;0)</formula>
    </cfRule>
  </conditionalFormatting>
  <conditionalFormatting sqref="AL749:BS749">
    <cfRule type="expression" dxfId="6" priority="247" stopIfTrue="1">
      <formula>OR(VALUE($CD749)&lt;&gt;0,VALUE($CE749)&lt;&gt;0)</formula>
    </cfRule>
  </conditionalFormatting>
  <conditionalFormatting sqref="AL756:BS756">
    <cfRule type="expression" dxfId="5" priority="246" stopIfTrue="1">
      <formula>OR(VALUE($CD756)&lt;&gt;0,VALUE($CE756)&lt;&gt;0)</formula>
    </cfRule>
  </conditionalFormatting>
  <conditionalFormatting sqref="AL758:BS759">
    <cfRule type="expression" dxfId="4" priority="245" stopIfTrue="1">
      <formula>OR(VALUE($CD758)&lt;&gt;0,VALUE($CE758)&lt;&gt;0)</formula>
    </cfRule>
  </conditionalFormatting>
  <conditionalFormatting sqref="BF737:BS737">
    <cfRule type="expression" dxfId="3" priority="244" stopIfTrue="1">
      <formula>OR(VALUE($CD737)&lt;&gt;0,VALUE($CE737)&lt;&gt;0)</formula>
    </cfRule>
  </conditionalFormatting>
  <conditionalFormatting sqref="C652:C653">
    <cfRule type="expression" dxfId="2" priority="243" stopIfTrue="1">
      <formula>OR(VALUE($AK652)&lt;&gt;0,VALUE($AM652)&lt;&gt;0)</formula>
    </cfRule>
  </conditionalFormatting>
  <conditionalFormatting sqref="C682:C683">
    <cfRule type="expression" dxfId="1" priority="242" stopIfTrue="1">
      <formula>OR(VALUE($AK682)&lt;&gt;0,VALUE($AM682)&lt;&gt;0)</formula>
    </cfRule>
  </conditionalFormatting>
  <conditionalFormatting sqref="C710:C711">
    <cfRule type="expression" dxfId="0" priority="241" stopIfTrue="1">
      <formula>OR(VALUE($AK710)&lt;&gt;0,VALUE($AM710)&lt;&gt;0)</formula>
    </cfRule>
  </conditionalFormatting>
  <pageMargins left="0.98425196850393704" right="0.511811023622047" top="0.511811023622047" bottom="0.511811023622047" header="0.196850393700787" footer="0.196850393700787"/>
  <pageSetup paperSize="9" firstPageNumber="9" orientation="portrait" useFirstPageNumber="1" r:id="rId1"/>
  <headerFooter alignWithMargins="0">
    <oddFooter>&amp;C&amp;P</oddFoot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CqhjDJXi9XuqKQUy3Vz8yZ8W27A=</DigestValue>
    </Reference>
    <Reference Type="http://www.w3.org/2000/09/xmldsig#Object" URI="#idOfficeObject">
      <DigestMethod Algorithm="http://www.w3.org/2000/09/xmldsig#sha1"/>
      <DigestValue>p4rNb9fkaNq4CHU/VpW6zKVAI3I=</DigestValue>
    </Reference>
    <Reference Type="http://uri.etsi.org/01903#SignedProperties" URI="#idSignedProperties">
      <Transforms>
        <Transform Algorithm="http://www.w3.org/TR/2001/REC-xml-c14n-20010315"/>
      </Transforms>
      <DigestMethod Algorithm="http://www.w3.org/2000/09/xmldsig#sha1"/>
      <DigestValue>Wj6bPlwUcqi+9NHDefVjHlfUKy4=</DigestValue>
    </Reference>
  </SignedInfo>
  <SignatureValue>nkYrb6ewxoGkVYK4CtgeoCpgINYrOqyQdw9Ni7w+Ty0fyEQpPD4yjue1ySFOlxQFPZwysmPDdl5s
8p/byTW/4l2JsFWnuTmiHfkHn760doXfeNwraIQpUgqUTLLXX2BjiKhBecW5x+4vPEE73JJIzMpH
woW15EP0E9b1+95h4xY=</SignatureValue>
  <KeyInfo>
    <X509Data>
      <X509Certificate>MIIGATCCA+mgAwIBAgIQVAH02J3Im1waZqltHeSOFjANBgkqhkiG9w0BAQUFADBpMQswCQYDVQQGEwJWTjETMBEGA1UEChMKVk5QVCBHcm91cDEeMBwGA1UECxMVVk5QVC1DQSBUcnVzdCBOZXR3b3JrMSUwIwYDVQQDExxWTlBUIENlcnRpZmljYXRpb24gQXV0aG9yaXR5MB4XDTE1MTAyNzA0MjAwMFoXDTE4MDcyNzAwMDAwMFowgc0xCzAJBgNVBAYTAlZOMRIwEAYDVQQIDAlIw4AgTuG7mEkxFTATBgNVBAcMDEhvw6BuIEtp4bq/bTE1MDMGA1UECgwsQ8OUTkcgVFkgQ+G7lCBQSOG6pk4gQ0jhu6hORyBLSE/DgU4gQU4gUEjDgVQxGTAXBgNVBAwMEFRyxrDhu59uZyBwaMOybmcxITAfBgNVBAMMGFXDlE5HIFRI4buKIFRIQU5IIERJ4buGUDEeMBwGCgmSJomT8ixkAQEMDkNNTkQ6MDEzMDQxMjY2MIGfMA0GCSqGSIb3DQEBAQUAA4GNADCBiQKBgQC2UZj2jO68XgqeLvTl6JMwHqBCLO6MW8ZTdMn+ISPpP2YPoibnNSVZXf9zuTZvDGSn/x4Y6E982ab3pZIaDeOyFYRH668t+R/6CI4/x83uWEY/Uf92XjtwAvShdEjobDO0vCd2X01WK9XOcTmDNCA/Lc496zNsuhm0IKhSSwkaeQIDAQABo4IBwjCCAb4wcAYIKwYBBQUHAQEEZDBiMDIGCCsGAQUFBzAChiZodHRwOi8vcHViLnZucHQtY2Eudm4vY2VydHMvdm5wdGNhLmNlcjAsBggrBgEFBQcwAYYgaHR0cDovL29jc3Audm5wdC1jYS52bi9yZXNwb25kZXIwHQYDVR0OBBYEFF7zLs6gVMfFG+Byp6LdK97VmBDfMAwGA1UdEwEB/wQCMAAwHwYDVR0jBBgwFoAUBmnA1dUCihWNRn3pfOJoClWsaq8waAYDVR0gBGEwXzBdBg4rBgEEAYHtAwEBAwEDAjBLMCIGCCsGAQUFBwICMBYeFABTAEkARAAtAFAAUgAtADEALgAwMCUGCCsGAQUFBwIBFhlodHRwOi8vcHViLnZucHQtY2Eudm4vcnBhMDEGA1UdHwQqMCgwJqAkoCKGIGh0dHA6Ly9jcmwudm5wdC1jYS52bi92bnB0Y2EuY3JsMA4GA1UdDwEB/wQEAwIE8DA0BgNVHSUELTArBggrBgEFBQcDAgYIKwYBBQUHAwQGCisGAQQBgjcKAwwGCSqGSIb3LwEBBTAZBgNVHREEEjAQgQ5hbnBoYXRAYXBzaS52bjANBgkqhkiG9w0BAQUFAAOCAgEAHb48QoKTLsAz40Gjk5VBDFCAuKXY1Gitjx5hgG3I9sSp3iCXXJC41QzeUgrdL34oRDrb0kJqJdPmPs16w1sJOoA2M4VYA8s/4rxbLQAfyYoPHjMc4mZPv3p8b4kKfR2wbUlfDrfWz7WSKXrmEy4xBImvEhvdN/MrrzWlU6Bzb5meXuc/d3mFEIWXRWHMXDEO9zDvu+C8Tue+Y8vaNdHcigzHGX5vWlZIECZJJTh07xaIqG5x7r8MVl5kkCpntUyTC8m5kd3DkC8zku7WcEfoh66x7LD60jNYclbYuxKNNGxqyJ3JC35PLKly4iCeuyPPGzVt6HZTa9Vtg1FOLghk2XVyqmetbMjvD+8/QN6H6/JaOqqU4XCnz38Dw3Esmp4/IYFOXiUgT4o+4HVnRmjkQSHBNmHcqswVN+aDNhjHVjYKaDxitXJw4Qf4ZiezqEB7NxNVuE2joUZQF8WEWNmtPWFrkJiGTCHFUABwyjTgJQTKofpAJwkkqHDvkA3vgOdTilIok0+UeJTmtSYBhaLhj54JtM6hyQskAohMD12Sqa6Ho3yc1BFXQE326USuhRwM0LADBgI835W0s+0toF7DJW+Kz3FhSrxBNWcrWAHu89VN+P2may1zJwCqNPD/mLxdbv+UFeYdg7oEBZnMAi3aoY8II2lO0U3cyzcxP1eDaN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EmNqcKF4HuHPDaEnLrZhkPOmENY=</DigestValue>
      </Reference>
      <Reference URI="/xl/calcChain.xml?ContentType=application/vnd.openxmlformats-officedocument.spreadsheetml.calcChain+xml">
        <DigestMethod Algorithm="http://www.w3.org/2000/09/xmldsig#sha1"/>
        <DigestValue>pBna64ZsS1GFg0bI7r2An+FI6a0=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nkvMOI75jFK3E2WZWdYp3/6rS+o=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xD8f4hveDMblkFLAWq4J334hxo4=</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xD8f4hveDMblkFLAWq4J334hxo4=</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lx5Clap1vgJf+uFd5WdUVcAkOtQ=</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wpofWujk8QwwtrXQiqmvl68YFFQ=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xD8f4hveDMblkFLAWq4J334hxo4=</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da9sICBesv/3+pJP9cBsjZrzCt8=</DigestValue>
      </Reference>
      <Reference URI="/xl/drawings/drawing1.xml?ContentType=application/vnd.openxmlformats-officedocument.drawing+xml">
        <DigestMethod Algorithm="http://www.w3.org/2000/09/xmldsig#sha1"/>
        <DigestValue>XSoULlldSKWt7iC/vVARi49WmMg=</DigestValue>
      </Reference>
      <Reference URI="/xl/drawings/drawing2.xml?ContentType=application/vnd.openxmlformats-officedocument.drawing+xml">
        <DigestMethod Algorithm="http://www.w3.org/2000/09/xmldsig#sha1"/>
        <DigestValue>/r0EOTFMdyvQcbt5R/y65QQ6r90=</DigestValue>
      </Reference>
      <Reference URI="/xl/drawings/drawing3.xml?ContentType=application/vnd.openxmlformats-officedocument.drawing+xml">
        <DigestMethod Algorithm="http://www.w3.org/2000/09/xmldsig#sha1"/>
        <DigestValue>7Z9laHbtRtru7Itd8sbChdUYpZE=</DigestValue>
      </Reference>
      <Reference URI="/xl/drawings/drawing4.xml?ContentType=application/vnd.openxmlformats-officedocument.drawing+xml">
        <DigestMethod Algorithm="http://www.w3.org/2000/09/xmldsig#sha1"/>
        <DigestValue>Bigu6/vGgbfA8IPoegLHBptLmck=</DigestValue>
      </Reference>
      <Reference URI="/xl/drawings/drawing5.xml?ContentType=application/vnd.openxmlformats-officedocument.drawing+xml">
        <DigestMethod Algorithm="http://www.w3.org/2000/09/xmldsig#sha1"/>
        <DigestValue>33ei0qX+83ZhF9W6PIC9HRz//JQ=</DigestValue>
      </Reference>
      <Reference URI="/xl/drawings/drawing6.xml?ContentType=application/vnd.openxmlformats-officedocument.drawing+xml">
        <DigestMethod Algorithm="http://www.w3.org/2000/09/xmldsig#sha1"/>
        <DigestValue>QR1d+p1vttMv/II15UHrkFgsdQI=</DigestValue>
      </Reference>
      <Reference URI="/xl/drawings/drawing7.xml?ContentType=application/vnd.openxmlformats-officedocument.drawing+xml">
        <DigestMethod Algorithm="http://www.w3.org/2000/09/xmldsig#sha1"/>
        <DigestValue>uKdATkx/yDU2bQkVjNgxpewzpBQ=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VDcax/HF/YmPY9EOlZm6VxmBKLA=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DJ+xtV9uZboj1m2th2RY7pxxQow=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A2BdkEABtCfagV63elFbS6OzqkI=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lVowlZRLK6CcmK8LPGMSokK0yH4=</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3+ZI2V8jaOXEO9/I2/XJVtnURGI=</DigestValue>
      </Reference>
      <Reference URI="/xl/externalLinks/externalLink1.xml?ContentType=application/vnd.openxmlformats-officedocument.spreadsheetml.externalLink+xml">
        <DigestMethod Algorithm="http://www.w3.org/2000/09/xmldsig#sha1"/>
        <DigestValue>bF3cMTrq3VfOsbhul3ZSRuUzDjQ=</DigestValue>
      </Reference>
      <Reference URI="/xl/externalLinks/externalLink2.xml?ContentType=application/vnd.openxmlformats-officedocument.spreadsheetml.externalLink+xml">
        <DigestMethod Algorithm="http://www.w3.org/2000/09/xmldsig#sha1"/>
        <DigestValue>ztklH6vgjTzLqM2MA8CDlvsM0tw=</DigestValue>
      </Reference>
      <Reference URI="/xl/externalLinks/externalLink3.xml?ContentType=application/vnd.openxmlformats-officedocument.spreadsheetml.externalLink+xml">
        <DigestMethod Algorithm="http://www.w3.org/2000/09/xmldsig#sha1"/>
        <DigestValue>VXHDpheho6PqSgnhSZTAdPEF57Q=</DigestValue>
      </Reference>
      <Reference URI="/xl/externalLinks/externalLink4.xml?ContentType=application/vnd.openxmlformats-officedocument.spreadsheetml.externalLink+xml">
        <DigestMethod Algorithm="http://www.w3.org/2000/09/xmldsig#sha1"/>
        <DigestValue>URrOfY2cCUzOy/ijoXvXUWjE6nI=</DigestValue>
      </Reference>
      <Reference URI="/xl/externalLinks/externalLink5.xml?ContentType=application/vnd.openxmlformats-officedocument.spreadsheetml.externalLink+xml">
        <DigestMethod Algorithm="http://www.w3.org/2000/09/xmldsig#sha1"/>
        <DigestValue>rsxBjYZ09vNhb17RbR27Zqjivf4=</DigestValue>
      </Reference>
      <Reference URI="/xl/media/image1.jpeg?ContentType=image/jpeg">
        <DigestMethod Algorithm="http://www.w3.org/2000/09/xmldsig#sha1"/>
        <DigestValue>r/5Z8zfuTdIFZylKLe7fJrk5fzM=</DigestValue>
      </Reference>
      <Reference URI="/xl/media/image2.jpeg?ContentType=image/jpeg">
        <DigestMethod Algorithm="http://www.w3.org/2000/09/xmldsig#sha1"/>
        <DigestValue>3NE11fSCCLMPXVXGTSkCvrNYhe4=</DigestValue>
      </Reference>
      <Reference URI="/xl/media/image3.jpeg?ContentType=image/jpeg">
        <DigestMethod Algorithm="http://www.w3.org/2000/09/xmldsig#sha1"/>
        <DigestValue>d4FcK1tH0viG5yyFmgzF0C7zLyI=</DigestValue>
      </Reference>
      <Reference URI="/xl/media/image4.jpeg?ContentType=image/jpeg">
        <DigestMethod Algorithm="http://www.w3.org/2000/09/xmldsig#sha1"/>
        <DigestValue>8Eh62kf4VedMXbFH/+r+xpTOuQM=</DigestValue>
      </Reference>
      <Reference URI="/xl/media/image5.jpeg?ContentType=image/jpeg">
        <DigestMethod Algorithm="http://www.w3.org/2000/09/xmldsig#sha1"/>
        <DigestValue>ppyaXZoVilwGozMQsHpjphly6fk=</DigestValue>
      </Reference>
      <Reference URI="/xl/printerSettings/printerSettings1.bin?ContentType=application/vnd.openxmlformats-officedocument.spreadsheetml.printerSettings">
        <DigestMethod Algorithm="http://www.w3.org/2000/09/xmldsig#sha1"/>
        <DigestValue>YPQaaHcZypUWA+PiUd67W8+hgfc=</DigestValue>
      </Reference>
      <Reference URI="/xl/printerSettings/printerSettings2.bin?ContentType=application/vnd.openxmlformats-officedocument.spreadsheetml.printerSettings">
        <DigestMethod Algorithm="http://www.w3.org/2000/09/xmldsig#sha1"/>
        <DigestValue>L+hggik8B0JRbfSAU5+eVAIBa0g=</DigestValue>
      </Reference>
      <Reference URI="/xl/printerSettings/printerSettings3.bin?ContentType=application/vnd.openxmlformats-officedocument.spreadsheetml.printerSettings">
        <DigestMethod Algorithm="http://www.w3.org/2000/09/xmldsig#sha1"/>
        <DigestValue>YPQaaHcZypUWA+PiUd67W8+hgfc=</DigestValue>
      </Reference>
      <Reference URI="/xl/printerSettings/printerSettings4.bin?ContentType=application/vnd.openxmlformats-officedocument.spreadsheetml.printerSettings">
        <DigestMethod Algorithm="http://www.w3.org/2000/09/xmldsig#sha1"/>
        <DigestValue>3nlm4B3qyoG3g4101Ka/yMOeJqc=</DigestValue>
      </Reference>
      <Reference URI="/xl/printerSettings/printerSettings5.bin?ContentType=application/vnd.openxmlformats-officedocument.spreadsheetml.printerSettings">
        <DigestMethod Algorithm="http://www.w3.org/2000/09/xmldsig#sha1"/>
        <DigestValue>YPQaaHcZypUWA+PiUd67W8+hgfc=</DigestValue>
      </Reference>
      <Reference URI="/xl/printerSettings/printerSettings6.bin?ContentType=application/vnd.openxmlformats-officedocument.spreadsheetml.printerSettings">
        <DigestMethod Algorithm="http://www.w3.org/2000/09/xmldsig#sha1"/>
        <DigestValue>XK2Z9bWI+2KcGO8ZhF+uOYFD1OU=</DigestValue>
      </Reference>
      <Reference URI="/xl/printerSettings/printerSettings7.bin?ContentType=application/vnd.openxmlformats-officedocument.spreadsheetml.printerSettings">
        <DigestMethod Algorithm="http://www.w3.org/2000/09/xmldsig#sha1"/>
        <DigestValue>ukzkSOGKtu4diNTfSYTgcbUeCNw=</DigestValue>
      </Reference>
      <Reference URI="/xl/sharedStrings.xml?ContentType=application/vnd.openxmlformats-officedocument.spreadsheetml.sharedStrings+xml">
        <DigestMethod Algorithm="http://www.w3.org/2000/09/xmldsig#sha1"/>
        <DigestValue>zW33fSV+KTu2V+w+cfR98yMrw/o=</DigestValue>
      </Reference>
      <Reference URI="/xl/styles.xml?ContentType=application/vnd.openxmlformats-officedocument.spreadsheetml.styles+xml">
        <DigestMethod Algorithm="http://www.w3.org/2000/09/xmldsig#sha1"/>
        <DigestValue>6YfcQAcIRpggf8F2bEslng/4bAc=</DigestValue>
      </Reference>
      <Reference URI="/xl/theme/theme1.xml?ContentType=application/vnd.openxmlformats-officedocument.theme+xml">
        <DigestMethod Algorithm="http://www.w3.org/2000/09/xmldsig#sha1"/>
        <DigestValue>Oi7H/fRXtHukTH5sKTl6HFQJLPo=</DigestValue>
      </Reference>
      <Reference URI="/xl/workbook.xml?ContentType=application/vnd.openxmlformats-officedocument.spreadsheetml.sheet.main+xml">
        <DigestMethod Algorithm="http://www.w3.org/2000/09/xmldsig#sha1"/>
        <DigestValue>j3JZxHRRten15NKMt28xo1bCCsA=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axwr4v8os1F2FK1rrDpDlXArYac=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UIRlhld3tK0F6HdXYut+1mb+GAI=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DaOLaGAg4N9uwHjEwd+w/hT5jsw=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TzSoNY7Vz346wVbl+SaXW7UTDZM=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5N7CuvssA1CgqRyJN9mazqdh1ps=</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cDtVRw0rBClDFN7iKM/7eOh58KE=</DigestValue>
      </Reference>
      <Reference URI="/xl/worksheets/sheet1.xml?ContentType=application/vnd.openxmlformats-officedocument.spreadsheetml.worksheet+xml">
        <DigestMethod Algorithm="http://www.w3.org/2000/09/xmldsig#sha1"/>
        <DigestValue>8tm+juVIPiiHN+zEIVIoYMWtINg=</DigestValue>
      </Reference>
      <Reference URI="/xl/worksheets/sheet2.xml?ContentType=application/vnd.openxmlformats-officedocument.spreadsheetml.worksheet+xml">
        <DigestMethod Algorithm="http://www.w3.org/2000/09/xmldsig#sha1"/>
        <DigestValue>pjdBqFDez5VQT2H9bvEhD/cGE3A=</DigestValue>
      </Reference>
      <Reference URI="/xl/worksheets/sheet3.xml?ContentType=application/vnd.openxmlformats-officedocument.spreadsheetml.worksheet+xml">
        <DigestMethod Algorithm="http://www.w3.org/2000/09/xmldsig#sha1"/>
        <DigestValue>RR+KwJg2Fc7q4bX6tAJeGQZCp/o=</DigestValue>
      </Reference>
      <Reference URI="/xl/worksheets/sheet4.xml?ContentType=application/vnd.openxmlformats-officedocument.spreadsheetml.worksheet+xml">
        <DigestMethod Algorithm="http://www.w3.org/2000/09/xmldsig#sha1"/>
        <DigestValue>yNxjNPvUGohCQQ7fCl/QC/yNRyg=</DigestValue>
      </Reference>
      <Reference URI="/xl/worksheets/sheet5.xml?ContentType=application/vnd.openxmlformats-officedocument.spreadsheetml.worksheet+xml">
        <DigestMethod Algorithm="http://www.w3.org/2000/09/xmldsig#sha1"/>
        <DigestValue>ELENn3sxbzj/Xo+WOLKjqgkHCUo=</DigestValue>
      </Reference>
      <Reference URI="/xl/worksheets/sheet6.xml?ContentType=application/vnd.openxmlformats-officedocument.spreadsheetml.worksheet+xml">
        <DigestMethod Algorithm="http://www.w3.org/2000/09/xmldsig#sha1"/>
        <DigestValue>mt38KyJPLAJEGAmVs1AgrZGKI64=</DigestValue>
      </Reference>
      <Reference URI="/xl/worksheets/sheet7.xml?ContentType=application/vnd.openxmlformats-officedocument.spreadsheetml.worksheet+xml">
        <DigestMethod Algorithm="http://www.w3.org/2000/09/xmldsig#sha1"/>
        <DigestValue>3188+BrwkMmdv1eLpH7c7aBW/b8=</DigestValue>
      </Reference>
    </Manifest>
    <SignatureProperties>
      <SignatureProperty Id="idSignatureTime" Target="#idPackageSignature">
        <mdssi:SignatureTime xmlns:mdssi="http://schemas.openxmlformats.org/package/2006/digital-signature">
          <mdssi:Format>YYYY-MM-DDThh:mm:ssTZD</mdssi:Format>
          <mdssi:Value>2016-08-16T04:07:17Z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2016-08-16T04:07:17Z</xd:SigningTime>
          <xd:SigningCertificate>
            <xd:Cert>
              <xd:CertDigest>
                <DigestMethod Algorithm="http://www.w3.org/2000/09/xmldsig#sha1"/>
                <DigestValue>B3Qc3CUtl7D8WBBC1SOPHUfX1T0=</DigestValue>
              </xd:CertDigest>
              <xd:IssuerSerial>
                <X509IssuerName>CN=VNPT Certification Authority, OU=VNPT-CA Trust Network, O=VNPT Group, C=VN</X509IssuerName>
                <X509SerialNumber>111665310012849527611910482274432618006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T.Bia</vt:lpstr>
      <vt:lpstr>BCTHTCR_06500</vt:lpstr>
      <vt:lpstr>BCTNTDR_06501</vt:lpstr>
      <vt:lpstr>BCLCTienTeTT_06502</vt:lpstr>
      <vt:lpstr>BCLCTienTeGT_06503</vt:lpstr>
      <vt:lpstr>BCTHBDVCSHR_06504</vt:lpstr>
      <vt:lpstr>Thuyet minh</vt:lpstr>
      <vt:lpstr>BCLCTienTeGT_06503!Print_Area</vt:lpstr>
      <vt:lpstr>BCTHTCR_06500!Print_Area</vt:lpstr>
      <vt:lpstr>BCTNTDR_06501!Print_Area</vt:lpstr>
      <vt:lpstr>T.Bia!Print_Area</vt:lpstr>
      <vt:lpstr>'Thuyet minh'!Print_Area</vt:lpstr>
      <vt:lpstr>BCLCTienTeGT_06503!Print_Titles</vt:lpstr>
      <vt:lpstr>BCTHTCR_06500!Print_Titles</vt:lpstr>
      <vt:lpstr>BCTNTDR_06501!Print_Titles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nhungdh</dc:creator>
  <cp:lastModifiedBy>Windows 10 Version 2</cp:lastModifiedBy>
  <cp:lastPrinted>2016-07-15T04:38:34Z</cp:lastPrinted>
  <dcterms:created xsi:type="dcterms:W3CDTF">2013-11-19T04:03:47Z</dcterms:created>
  <dcterms:modified xsi:type="dcterms:W3CDTF">2016-08-16T04:07:14Z</dcterms:modified>
</cp:coreProperties>
</file>